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T:\AER\2024-29 NSW ACT NT and TAS resets\Ausgrid\Revised proposal (1)\02. Public Docs\MOdels - ACS\"/>
    </mc:Choice>
  </mc:AlternateContent>
  <xr:revisionPtr revIDLastSave="0" documentId="8_{F900D730-3707-46A7-A698-4AF1B5D18E64}" xr6:coauthVersionLast="47" xr6:coauthVersionMax="47" xr10:uidLastSave="{00000000-0000-0000-0000-000000000000}"/>
  <bookViews>
    <workbookView xWindow="-120" yWindow="-120" windowWidth="29040" windowHeight="15840" activeTab="1" xr2:uid="{00000000-000D-0000-FFFF-FFFF00000000}"/>
  </bookViews>
  <sheets>
    <sheet name="Draft decision labour rates" sheetId="53" r:id="rId1"/>
    <sheet name="Cover page" sheetId="52" r:id="rId2"/>
    <sheet name="Index" sheetId="28" r:id="rId3"/>
    <sheet name="Output|Fee Based" sheetId="32" r:id="rId4"/>
    <sheet name="Output|Quoted" sheetId="39" r:id="rId5"/>
    <sheet name="Input|Setup" sheetId="47" r:id="rId6"/>
    <sheet name="Input|Escalations" sheetId="48" r:id="rId7"/>
    <sheet name="Input|Indirect Cost Rates" sheetId="45" r:id="rId8"/>
    <sheet name="Input|Fee Based Mapping" sheetId="38" r:id="rId9"/>
    <sheet name="Input|Labour Rates" sheetId="49" r:id="rId10"/>
    <sheet name="Calc|Fee Based" sheetId="1" r:id="rId11"/>
    <sheet name="Input|Fee Based" sheetId="44" r:id="rId12"/>
    <sheet name="Calc|Labour Rates" sheetId="50" r:id="rId13"/>
    <sheet name="Model Validation" sheetId="14"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10" hidden="1">'Calc|Fee Based'!$A$9:$BA$529</definedName>
    <definedName name="_xlnm._FilterDatabase" localSheetId="11" hidden="1">'Input|Fee Based'!$A$9:$AU$519</definedName>
    <definedName name="_xlnm._FilterDatabase" localSheetId="8" hidden="1">'Input|Fee Based Mapping'!$A$11:$AB$519</definedName>
    <definedName name="_xlnm._FilterDatabase" localSheetId="3" hidden="1">'Output|Fee Based'!$A$11:$E$111</definedName>
    <definedName name="AER_capex_category" localSheetId="11">OFFSET(#REF!,1,0,COUNTA(#REF!),1)</definedName>
    <definedName name="AER_capex_category" localSheetId="8">OFFSET(#REF!,1,0,COUNTA(#REF!),1)</definedName>
    <definedName name="AER_capex_category" localSheetId="4">OFFSET(#REF!,1,0,COUNTA(#REF!),1)</definedName>
    <definedName name="AER_capex_category">OFFSET(#REF!,1,0,COUNTA(#REF!),1)</definedName>
    <definedName name="AERinflation" localSheetId="0">[5]CPI!$J$21</definedName>
    <definedName name="AERinflation">[1]CPI!$J$21</definedName>
    <definedName name="BaseYear" localSheetId="0">'[6]Input|General'!$G$12</definedName>
    <definedName name="BaseYear">'[2]Input|General'!$G$12</definedName>
    <definedName name="CPI_Escalator_to_Y1" localSheetId="0">'[7]Input|Escalations'!$I$18</definedName>
    <definedName name="CPI_Escalator_to_Y1">'Input|Escalations'!$I$18</definedName>
    <definedName name="Dec19Jun21CPI" localSheetId="0">[5]CPI!$F$21</definedName>
    <definedName name="Dec19Jun21CPI">[1]CPI!$F$21</definedName>
    <definedName name="forecastyear">'[8]General Inputs'!$F$10</definedName>
    <definedName name="FPFirstYear" localSheetId="0">'[6]Input|General'!$G$15</definedName>
    <definedName name="FPFirstYear">'[2]Input|General'!$G$15</definedName>
    <definedName name="FPLastYear" localSheetId="0">'[6]Input|General'!$G$16</definedName>
    <definedName name="FPLastYear">'[2]Input|General'!$G$16</definedName>
    <definedName name="IE_list" localSheetId="11">OFFSET(#REF!,0,0,COUNTA(#REF!),1)</definedName>
    <definedName name="IE_list" localSheetId="8">OFFSET(#REF!,0,0,COUNTA(#REF!),1)</definedName>
    <definedName name="IE_list" localSheetId="4">OFFSET(#REF!,0,0,COUNTA(#REF!),1)</definedName>
    <definedName name="IE_list">OFFSET(#REF!,0,0,COUNTA(#REF!),1)</definedName>
    <definedName name="IE_list_num" localSheetId="11">OFFSET(#REF!,0,0,COUNTA(#REF!),1)</definedName>
    <definedName name="IE_list_num" localSheetId="8">OFFSET(#REF!,0,0,COUNTA(#REF!),1)</definedName>
    <definedName name="IE_list_num" localSheetId="4">OFFSET(#REF!,0,0,COUNTA(#REF!),1)</definedName>
    <definedName name="IE_list_num">OFFSET(#REF!,0,0,COUNTA(#REF!),1)</definedName>
    <definedName name="Input_base_year">#REF!</definedName>
    <definedName name="InterveningYear" localSheetId="0">'[6]Input|General'!$G$14</definedName>
    <definedName name="InterveningYear">'[2]Input|General'!$G$14</definedName>
    <definedName name="Labour_types" localSheetId="0">OFFSET('[9]Input|Setup'!$B$33,1,0,COUNTA('[9]Input|Setup'!$B$34:$B$52),1)</definedName>
    <definedName name="Labour_types">OFFSET('[4]Input|Setup'!$B$33,1,0,COUNTA('[4]Input|Setup'!$B$34:$B$52),1)</definedName>
    <definedName name="Nominal_to_Real" localSheetId="11">#REF!</definedName>
    <definedName name="Nominal_to_Real">#REF!</definedName>
    <definedName name="Output_first_year">#REF!</definedName>
    <definedName name="percent" localSheetId="0">'[6]Lookup|Tables'!$G$14</definedName>
    <definedName name="percent">'[2]Lookup|Tables'!$G$14</definedName>
    <definedName name="PPFirstYear" localSheetId="0">'[6]Input|General'!$G$11</definedName>
    <definedName name="PPFirstYear">'[2]Input|General'!$G$11</definedName>
    <definedName name="PPLastYear" localSheetId="0">'[6]Input|General'!$G$13</definedName>
    <definedName name="PPLastYear">'[2]Input|General'!$G$13</definedName>
    <definedName name="Project_list" localSheetId="0">OFFSET('[7]Calc|Fee Based'!$C$9,1,0,COUNTA('[7]Calc|Fee Based'!$C$10:$C$1048576),1)</definedName>
    <definedName name="Project_list" localSheetId="11">OFFSET('Input|Fee Based'!$C$9,1,0,COUNTA('Input|Fee Based'!$B$10:$B$1048576),1)</definedName>
    <definedName name="Project_list" localSheetId="8">OFFSET('Input|Fee Based Mapping'!$B$11,1,0,COUNTA('Input|Fee Based Mapping'!$B$12:$B$1048576),1)</definedName>
    <definedName name="Project_list">OFFSET('Calc|Fee Based'!$C$9,1,0,COUNTA('Calc|Fee Based'!$C$10:$C$1048576),1)</definedName>
    <definedName name="PTRM_Dx_Assets">OFFSET(#REF!,1,0,COUNTA(#REF!),1)</definedName>
    <definedName name="RCP_fourthyear">'[10]Lookup Tables'!$G$95</definedName>
    <definedName name="RCP_secondyear">'[10]Lookup Tables'!$G$93</definedName>
    <definedName name="RCP_thirdyear">'[10]Lookup Tables'!$G$94</definedName>
    <definedName name="Real_to_Nominal" localSheetId="11">#REF!</definedName>
    <definedName name="Real_to_Nominal">#REF!</definedName>
    <definedName name="RealContracts_Escalator_to_Y1" localSheetId="0">'[7]Input|Escalations'!$I$64</definedName>
    <definedName name="RealContracts_Escalator_to_Y1">'Input|Escalations'!$I$64</definedName>
    <definedName name="RealLabour_Escalator_to_Y1" localSheetId="0">'[7]Input|Escalations'!$I$39</definedName>
    <definedName name="RealLabour_Escalator_to_Y1">'Input|Escalations'!$I$39</definedName>
    <definedName name="RealMaterials_Escalator_to_Y1" localSheetId="0">'[7]Input|Escalations'!$I$59</definedName>
    <definedName name="RealMaterials_Escalator_to_Y1">'Input|Escalations'!$I$59</definedName>
    <definedName name="RealOther_Escalator_to_Y1" localSheetId="0">'[7]Input|Escalations'!$I$74</definedName>
    <definedName name="RealOther_Escalator_to_Y1">'Input|Escalations'!$I$74</definedName>
    <definedName name="RealVehicles_Escalator_to_Y1" localSheetId="0">'[7]Input|Escalations'!$I$69</definedName>
    <definedName name="RealVehicles_Escalator_to_Y1">'Input|Escalations'!$I$69</definedName>
    <definedName name="Tax_recovery">'[3]Calc|Tax recovery'!$J$39</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7" i="48" l="1"/>
  <c r="I37" i="48"/>
  <c r="I38" i="48"/>
  <c r="I39" i="48"/>
  <c r="G10" i="50"/>
  <c r="H10" i="50"/>
  <c r="I10" i="50"/>
  <c r="J10" i="50"/>
  <c r="E10" i="50"/>
  <c r="D12" i="39" a="1"/>
  <c r="D12" i="39"/>
  <c r="G15" i="50"/>
  <c r="H15" i="50"/>
  <c r="I15" i="50"/>
  <c r="J15" i="50"/>
  <c r="E15" i="50"/>
  <c r="D17" i="39" a="1"/>
  <c r="D17" i="39"/>
  <c r="G14" i="50"/>
  <c r="H14" i="50"/>
  <c r="I14" i="50"/>
  <c r="J14" i="50"/>
  <c r="E14" i="50"/>
  <c r="D16" i="39" a="1"/>
  <c r="D16" i="39"/>
  <c r="G13" i="50"/>
  <c r="H13" i="50"/>
  <c r="I13" i="50"/>
  <c r="J13" i="50"/>
  <c r="E13" i="50"/>
  <c r="D15" i="39" a="1"/>
  <c r="D15" i="39"/>
  <c r="G12" i="50"/>
  <c r="H12" i="50"/>
  <c r="I12" i="50"/>
  <c r="J12" i="50"/>
  <c r="E12" i="50"/>
  <c r="D14" i="39" a="1"/>
  <c r="D14" i="39"/>
  <c r="G11" i="50"/>
  <c r="H11" i="50"/>
  <c r="I11" i="50"/>
  <c r="J11" i="50"/>
  <c r="E11" i="50"/>
  <c r="D13" i="39" a="1"/>
  <c r="D13" i="39"/>
  <c r="J27" i="48"/>
  <c r="C52" i="53"/>
  <c r="D52" i="53"/>
  <c r="I27" i="48"/>
  <c r="F48" i="53"/>
  <c r="E48" i="53"/>
  <c r="D48" i="53"/>
  <c r="C48" i="53"/>
  <c r="F46" i="53"/>
  <c r="E46" i="53"/>
  <c r="D46" i="53"/>
  <c r="C46" i="53"/>
  <c r="F33" i="53"/>
  <c r="E33" i="53"/>
  <c r="D33" i="53"/>
  <c r="C33" i="53"/>
  <c r="F30" i="53"/>
  <c r="F56" i="53"/>
  <c r="F65" i="53"/>
  <c r="E30" i="53"/>
  <c r="E56" i="53"/>
  <c r="E65" i="53"/>
  <c r="D25" i="53"/>
  <c r="C25" i="53"/>
  <c r="F23" i="53"/>
  <c r="E23" i="53"/>
  <c r="D23" i="53"/>
  <c r="D30" i="53"/>
  <c r="C23" i="53"/>
  <c r="C30" i="53"/>
  <c r="F20" i="53"/>
  <c r="F58" i="53"/>
  <c r="F67" i="53"/>
  <c r="D20" i="53"/>
  <c r="C20" i="53"/>
  <c r="F19" i="53"/>
  <c r="F57" i="53"/>
  <c r="F66" i="53"/>
  <c r="E19" i="53"/>
  <c r="E20" i="53"/>
  <c r="E58" i="53"/>
  <c r="E67" i="53"/>
  <c r="F13" i="53"/>
  <c r="F53" i="53"/>
  <c r="F62" i="53"/>
  <c r="E13" i="53"/>
  <c r="E53" i="53"/>
  <c r="E62" i="53"/>
  <c r="F12" i="53"/>
  <c r="E12" i="53"/>
  <c r="L26" i="48"/>
  <c r="K27" i="48"/>
  <c r="K30" i="48"/>
  <c r="K67" i="48"/>
  <c r="J29" i="48"/>
  <c r="J62" i="48"/>
  <c r="H27" i="48"/>
  <c r="H29" i="48"/>
  <c r="H62" i="48"/>
  <c r="F27" i="48"/>
  <c r="H37" i="48"/>
  <c r="G37" i="48"/>
  <c r="G27" i="48"/>
  <c r="D10" i="45"/>
  <c r="AS67" i="44"/>
  <c r="D37" i="48"/>
  <c r="D27" i="48"/>
  <c r="D30" i="48"/>
  <c r="D67" i="48"/>
  <c r="D68" i="48"/>
  <c r="E37" i="48"/>
  <c r="E27" i="48"/>
  <c r="E30" i="48"/>
  <c r="E67" i="48"/>
  <c r="E68" i="48"/>
  <c r="F37" i="48"/>
  <c r="F30" i="48"/>
  <c r="F67" i="48"/>
  <c r="F68" i="48"/>
  <c r="H30" i="48"/>
  <c r="H67" i="48"/>
  <c r="I30" i="48"/>
  <c r="I67" i="48"/>
  <c r="D38" i="48"/>
  <c r="E38" i="48"/>
  <c r="F38" i="48"/>
  <c r="D19" i="45" a="1"/>
  <c r="D19" i="45"/>
  <c r="F13" i="49"/>
  <c r="G13" i="49"/>
  <c r="F12" i="49"/>
  <c r="G12" i="49"/>
  <c r="F11" i="49"/>
  <c r="G11" i="49"/>
  <c r="F10" i="49"/>
  <c r="G10" i="49"/>
  <c r="F15" i="49"/>
  <c r="G15" i="49"/>
  <c r="F14" i="49"/>
  <c r="G14" i="49"/>
  <c r="H54" i="44"/>
  <c r="P54" i="44"/>
  <c r="U54" i="44"/>
  <c r="AP54" i="44"/>
  <c r="AV54" i="44"/>
  <c r="AW54" i="44"/>
  <c r="AZ54" i="44"/>
  <c r="BA54" i="44"/>
  <c r="BB54" i="44"/>
  <c r="BC54" i="44"/>
  <c r="H55" i="44"/>
  <c r="U55" i="44"/>
  <c r="AP55" i="44"/>
  <c r="AV55" i="44"/>
  <c r="AZ55" i="44"/>
  <c r="AW55" i="44"/>
  <c r="BA55" i="44"/>
  <c r="BB55" i="44"/>
  <c r="BC55" i="44"/>
  <c r="H56" i="44"/>
  <c r="L56" i="44"/>
  <c r="P56" i="44"/>
  <c r="U56" i="44"/>
  <c r="AP56" i="44"/>
  <c r="AV56" i="44"/>
  <c r="AZ56" i="44"/>
  <c r="AW56" i="44"/>
  <c r="BA56" i="44"/>
  <c r="BB56" i="44"/>
  <c r="BC56" i="44"/>
  <c r="H57" i="44"/>
  <c r="L57" i="44"/>
  <c r="P57" i="44"/>
  <c r="U57" i="44"/>
  <c r="AP57" i="44"/>
  <c r="AV57" i="44"/>
  <c r="AZ57" i="44"/>
  <c r="AW57" i="44"/>
  <c r="BA57" i="44"/>
  <c r="BB57" i="44"/>
  <c r="BC57" i="44"/>
  <c r="H58" i="44"/>
  <c r="L58" i="44"/>
  <c r="U58" i="44"/>
  <c r="AP58" i="44"/>
  <c r="AV58" i="44"/>
  <c r="AZ58" i="44"/>
  <c r="AW58" i="44"/>
  <c r="BA58" i="44"/>
  <c r="BB58" i="44"/>
  <c r="BC58" i="44"/>
  <c r="H59" i="44"/>
  <c r="L59" i="44"/>
  <c r="U59" i="44"/>
  <c r="AP59" i="44"/>
  <c r="AV59" i="44"/>
  <c r="AW59" i="44"/>
  <c r="BA59" i="44"/>
  <c r="AZ59" i="44"/>
  <c r="BB59" i="44"/>
  <c r="BC59" i="44"/>
  <c r="H60" i="44"/>
  <c r="L60" i="44"/>
  <c r="U60" i="44"/>
  <c r="AP60" i="44"/>
  <c r="AV60" i="44"/>
  <c r="AW60" i="44"/>
  <c r="AZ60" i="44"/>
  <c r="BA60" i="44"/>
  <c r="BB60" i="44"/>
  <c r="BC60" i="44"/>
  <c r="H61" i="44"/>
  <c r="L61" i="44"/>
  <c r="P61" i="44"/>
  <c r="U61" i="44"/>
  <c r="AP61" i="44"/>
  <c r="AV61" i="44"/>
  <c r="AW61" i="44"/>
  <c r="AZ61" i="44"/>
  <c r="BA61" i="44"/>
  <c r="BB61" i="44"/>
  <c r="BC61" i="44"/>
  <c r="H62" i="44"/>
  <c r="L62" i="44"/>
  <c r="P62" i="44"/>
  <c r="U62" i="44"/>
  <c r="AP62" i="44"/>
  <c r="AV62" i="44"/>
  <c r="AW62" i="44"/>
  <c r="AZ62" i="44"/>
  <c r="BA62" i="44"/>
  <c r="BB62" i="44"/>
  <c r="BC62" i="44"/>
  <c r="H63" i="44"/>
  <c r="L63" i="44"/>
  <c r="U63" i="44"/>
  <c r="AP63" i="44"/>
  <c r="AV63" i="44"/>
  <c r="AZ63" i="44"/>
  <c r="AW63" i="44"/>
  <c r="BA63" i="44"/>
  <c r="BB63" i="44"/>
  <c r="BC63" i="44"/>
  <c r="H64" i="44"/>
  <c r="L64" i="44"/>
  <c r="U64" i="44"/>
  <c r="AP64" i="44"/>
  <c r="AV64" i="44"/>
  <c r="AW64" i="44"/>
  <c r="AZ64" i="44"/>
  <c r="BA64" i="44"/>
  <c r="BB64" i="44"/>
  <c r="BC64" i="44"/>
  <c r="H65" i="44"/>
  <c r="U65" i="44"/>
  <c r="AP65" i="44"/>
  <c r="AV65" i="44"/>
  <c r="AZ65" i="44"/>
  <c r="AW65" i="44"/>
  <c r="BA65" i="44"/>
  <c r="BB65" i="44"/>
  <c r="BC65" i="44"/>
  <c r="H66" i="44"/>
  <c r="U66" i="44"/>
  <c r="AP66" i="44"/>
  <c r="AV66" i="44"/>
  <c r="AW66" i="44"/>
  <c r="BA66" i="44"/>
  <c r="AZ66" i="44"/>
  <c r="BB66" i="44"/>
  <c r="BC66" i="44"/>
  <c r="H67" i="44"/>
  <c r="U67" i="44"/>
  <c r="Z67" i="44"/>
  <c r="AP67" i="44"/>
  <c r="AV67" i="44"/>
  <c r="AZ67" i="44"/>
  <c r="AW67" i="44"/>
  <c r="BA67" i="44"/>
  <c r="BB67" i="44"/>
  <c r="BC67" i="44"/>
  <c r="H68" i="44"/>
  <c r="U68" i="44"/>
  <c r="Z68" i="44"/>
  <c r="AP68" i="44"/>
  <c r="AS68" i="44"/>
  <c r="AV68" i="44"/>
  <c r="AZ68" i="44"/>
  <c r="AW68" i="44"/>
  <c r="BA68" i="44"/>
  <c r="BB68" i="44"/>
  <c r="BC68" i="44"/>
  <c r="H69" i="44"/>
  <c r="U69" i="44"/>
  <c r="Z69" i="44"/>
  <c r="AP69" i="44"/>
  <c r="AV69" i="44"/>
  <c r="AZ69" i="44"/>
  <c r="AW69" i="44"/>
  <c r="BA69" i="44"/>
  <c r="BB69" i="44"/>
  <c r="BC69" i="44"/>
  <c r="H70" i="44"/>
  <c r="U70" i="44"/>
  <c r="AP70" i="44"/>
  <c r="AV70" i="44"/>
  <c r="AW70" i="44"/>
  <c r="BA70" i="44"/>
  <c r="AZ70" i="44"/>
  <c r="BB70" i="44"/>
  <c r="BC70" i="44"/>
  <c r="H71" i="44"/>
  <c r="U71" i="44"/>
  <c r="AP71" i="44"/>
  <c r="AV71" i="44"/>
  <c r="AW71" i="44"/>
  <c r="AZ71" i="44"/>
  <c r="BA71" i="44"/>
  <c r="BB71" i="44"/>
  <c r="BC71" i="44"/>
  <c r="H72" i="44"/>
  <c r="U72" i="44"/>
  <c r="AP72" i="44"/>
  <c r="AV72" i="44"/>
  <c r="AZ72" i="44"/>
  <c r="AW72" i="44"/>
  <c r="BA72" i="44"/>
  <c r="BB72" i="44"/>
  <c r="BC72" i="44"/>
  <c r="H73" i="44"/>
  <c r="U73" i="44"/>
  <c r="AP73" i="44"/>
  <c r="AZ73" i="44"/>
  <c r="BA73" i="44"/>
  <c r="BB73" i="44"/>
  <c r="BC73" i="44"/>
  <c r="H16" i="48"/>
  <c r="H17" i="48"/>
  <c r="BE71" i="44"/>
  <c r="BE70" i="44"/>
  <c r="BE69" i="44"/>
  <c r="BE68" i="44"/>
  <c r="BE67" i="44"/>
  <c r="BE66" i="44"/>
  <c r="BE65" i="44"/>
  <c r="BE64" i="44"/>
  <c r="BE63" i="44"/>
  <c r="BE62" i="44"/>
  <c r="BE61" i="44"/>
  <c r="BE60" i="44"/>
  <c r="BE59" i="44"/>
  <c r="BE58" i="44"/>
  <c r="BE57" i="44"/>
  <c r="BE56" i="44"/>
  <c r="BE55" i="44"/>
  <c r="C47" i="14"/>
  <c r="A11" i="44"/>
  <c r="A12" i="44"/>
  <c r="A13" i="44"/>
  <c r="A14" i="44"/>
  <c r="A15" i="44"/>
  <c r="A16" i="44"/>
  <c r="A17" i="44"/>
  <c r="A18" i="44"/>
  <c r="A19" i="44"/>
  <c r="A20" i="44"/>
  <c r="A21" i="44"/>
  <c r="A22" i="44"/>
  <c r="A23" i="44"/>
  <c r="A24" i="44"/>
  <c r="A25" i="44"/>
  <c r="A26" i="44"/>
  <c r="A27" i="44"/>
  <c r="A28" i="44"/>
  <c r="A29" i="44"/>
  <c r="A30" i="44"/>
  <c r="A31" i="44"/>
  <c r="A32" i="44"/>
  <c r="A33" i="44"/>
  <c r="A34" i="44"/>
  <c r="A35" i="44"/>
  <c r="A36" i="44"/>
  <c r="A37" i="44"/>
  <c r="A38" i="44"/>
  <c r="A39" i="44"/>
  <c r="A40" i="44"/>
  <c r="A41" i="44"/>
  <c r="A42" i="44"/>
  <c r="A43" i="44"/>
  <c r="A44" i="44"/>
  <c r="A45" i="44"/>
  <c r="A46" i="44"/>
  <c r="A47" i="44"/>
  <c r="A48" i="44"/>
  <c r="A49" i="44"/>
  <c r="A50" i="44"/>
  <c r="A51" i="44"/>
  <c r="A52" i="44"/>
  <c r="A53" i="44"/>
  <c r="A54" i="44"/>
  <c r="A55" i="44"/>
  <c r="A13" i="38"/>
  <c r="A14" i="38"/>
  <c r="A15" i="38"/>
  <c r="A16" i="38"/>
  <c r="A17" i="38"/>
  <c r="A18" i="38"/>
  <c r="A19" i="38"/>
  <c r="A20" i="38"/>
  <c r="A21" i="38"/>
  <c r="A22" i="38"/>
  <c r="A23" i="38"/>
  <c r="A24" i="38"/>
  <c r="A25" i="38"/>
  <c r="A26" i="38"/>
  <c r="A27" i="38"/>
  <c r="A28" i="38"/>
  <c r="A29" i="38"/>
  <c r="A30" i="38"/>
  <c r="A31" i="38"/>
  <c r="A32" i="38"/>
  <c r="A33" i="38"/>
  <c r="A34" i="38"/>
  <c r="A35" i="38"/>
  <c r="A36" i="38"/>
  <c r="A37" i="38"/>
  <c r="A38" i="38"/>
  <c r="A39" i="38"/>
  <c r="A40" i="38"/>
  <c r="A41" i="38"/>
  <c r="A42" i="38"/>
  <c r="A43" i="38"/>
  <c r="A44" i="38"/>
  <c r="A45" i="38"/>
  <c r="A46" i="38"/>
  <c r="A47" i="38"/>
  <c r="A48" i="38"/>
  <c r="A49" i="38"/>
  <c r="A50" i="38"/>
  <c r="A51" i="38"/>
  <c r="A52" i="38"/>
  <c r="A53" i="38"/>
  <c r="A54" i="38"/>
  <c r="A55" i="38"/>
  <c r="A56" i="38"/>
  <c r="A57" i="38"/>
  <c r="L57" i="38"/>
  <c r="M57" i="38"/>
  <c r="N57" i="38"/>
  <c r="O57" i="38"/>
  <c r="P57" i="38"/>
  <c r="R13" i="38"/>
  <c r="R14" i="38"/>
  <c r="R15" i="38"/>
  <c r="R16" i="38"/>
  <c r="R17" i="38"/>
  <c r="R18" i="38"/>
  <c r="R19" i="38"/>
  <c r="R20" i="38"/>
  <c r="R21" i="38"/>
  <c r="R22" i="38"/>
  <c r="R23" i="38"/>
  <c r="R24" i="38"/>
  <c r="R25" i="38"/>
  <c r="R26" i="38"/>
  <c r="R27" i="38"/>
  <c r="R28" i="38"/>
  <c r="R29" i="38"/>
  <c r="R30" i="38"/>
  <c r="R31" i="38"/>
  <c r="R32" i="38"/>
  <c r="R33" i="38"/>
  <c r="R34" i="38"/>
  <c r="R35" i="38"/>
  <c r="R36" i="38"/>
  <c r="R37" i="38"/>
  <c r="R38" i="38"/>
  <c r="R39" i="38"/>
  <c r="R40" i="38"/>
  <c r="R41" i="38"/>
  <c r="R42" i="38"/>
  <c r="R43" i="38"/>
  <c r="R44" i="38"/>
  <c r="R45" i="38"/>
  <c r="R46" i="38"/>
  <c r="R47" i="38"/>
  <c r="R48" i="38"/>
  <c r="R49" i="38"/>
  <c r="R50" i="38"/>
  <c r="R51" i="38"/>
  <c r="R52" i="38"/>
  <c r="R53" i="38"/>
  <c r="R54" i="38"/>
  <c r="R55" i="38"/>
  <c r="R56" i="38"/>
  <c r="R57" i="38"/>
  <c r="B55" i="1"/>
  <c r="S57" i="38"/>
  <c r="C55" i="1"/>
  <c r="T57" i="38"/>
  <c r="D55" i="1"/>
  <c r="D57" i="32"/>
  <c r="U57" i="38"/>
  <c r="F55" i="1"/>
  <c r="F57" i="32"/>
  <c r="J55" i="1"/>
  <c r="M55" i="1"/>
  <c r="P55" i="1"/>
  <c r="U55" i="1"/>
  <c r="Z55" i="1"/>
  <c r="AE55" i="1"/>
  <c r="AJ55" i="1"/>
  <c r="K37" i="48"/>
  <c r="L37" i="48"/>
  <c r="L27" i="48"/>
  <c r="F7" i="32"/>
  <c r="M37" i="48"/>
  <c r="M27" i="48"/>
  <c r="R58" i="38"/>
  <c r="BE72" i="44"/>
  <c r="BE73" i="44"/>
  <c r="J72" i="1"/>
  <c r="M72" i="1"/>
  <c r="P72" i="1"/>
  <c r="U72" i="1"/>
  <c r="Z72" i="1"/>
  <c r="AE72" i="1"/>
  <c r="AJ72" i="1"/>
  <c r="J69" i="1"/>
  <c r="M69" i="1"/>
  <c r="P69" i="1"/>
  <c r="U69" i="1"/>
  <c r="Z69" i="1"/>
  <c r="AE69" i="1"/>
  <c r="AJ69" i="1"/>
  <c r="J71" i="1"/>
  <c r="M71" i="1"/>
  <c r="P71" i="1"/>
  <c r="U71" i="1"/>
  <c r="Z71" i="1"/>
  <c r="AE71" i="1"/>
  <c r="AJ71" i="1"/>
  <c r="J70" i="1"/>
  <c r="M70" i="1"/>
  <c r="P70" i="1"/>
  <c r="U70" i="1"/>
  <c r="Z70" i="1"/>
  <c r="AE70" i="1"/>
  <c r="AJ70" i="1"/>
  <c r="J67" i="1"/>
  <c r="M67" i="1"/>
  <c r="P67" i="1"/>
  <c r="U67" i="1"/>
  <c r="Z67" i="1"/>
  <c r="AE67" i="1"/>
  <c r="AJ67" i="1"/>
  <c r="J66" i="1"/>
  <c r="M66" i="1"/>
  <c r="P66" i="1"/>
  <c r="U66" i="1"/>
  <c r="Z66" i="1"/>
  <c r="AE66" i="1"/>
  <c r="AJ66" i="1"/>
  <c r="J65" i="1"/>
  <c r="M65" i="1"/>
  <c r="P65" i="1"/>
  <c r="U65" i="1"/>
  <c r="Z65" i="1"/>
  <c r="AE65" i="1"/>
  <c r="AJ65" i="1"/>
  <c r="J64" i="1"/>
  <c r="M64" i="1"/>
  <c r="P64" i="1"/>
  <c r="U64" i="1"/>
  <c r="Z64" i="1"/>
  <c r="AE64" i="1"/>
  <c r="AJ64" i="1"/>
  <c r="J63" i="1"/>
  <c r="M63" i="1"/>
  <c r="P63" i="1"/>
  <c r="U63" i="1"/>
  <c r="Z63" i="1"/>
  <c r="AE63" i="1"/>
  <c r="AJ63" i="1"/>
  <c r="J60" i="1"/>
  <c r="M60" i="1"/>
  <c r="P60" i="1"/>
  <c r="U60" i="1"/>
  <c r="Z60" i="1"/>
  <c r="AE60" i="1"/>
  <c r="AJ60" i="1"/>
  <c r="J61" i="1"/>
  <c r="M61" i="1"/>
  <c r="P61" i="1"/>
  <c r="U61" i="1"/>
  <c r="Z61" i="1"/>
  <c r="AE61" i="1"/>
  <c r="AJ61" i="1"/>
  <c r="J62" i="1"/>
  <c r="M62" i="1"/>
  <c r="P62" i="1"/>
  <c r="U62" i="1"/>
  <c r="Z62" i="1"/>
  <c r="AE62" i="1"/>
  <c r="AJ62" i="1"/>
  <c r="J59" i="1"/>
  <c r="M59" i="1"/>
  <c r="P59" i="1"/>
  <c r="U59" i="1"/>
  <c r="Z59" i="1"/>
  <c r="AE59" i="1"/>
  <c r="AJ59" i="1"/>
  <c r="J58" i="1"/>
  <c r="M58" i="1"/>
  <c r="P58" i="1"/>
  <c r="U58" i="1"/>
  <c r="Z58" i="1"/>
  <c r="AE58" i="1"/>
  <c r="AJ58" i="1"/>
  <c r="J57" i="1"/>
  <c r="M57" i="1"/>
  <c r="P57" i="1"/>
  <c r="U57" i="1"/>
  <c r="Z57" i="1"/>
  <c r="AE57" i="1"/>
  <c r="AJ57" i="1"/>
  <c r="J56" i="1"/>
  <c r="M56" i="1"/>
  <c r="P56" i="1"/>
  <c r="U56" i="1"/>
  <c r="Z56" i="1"/>
  <c r="AE56" i="1"/>
  <c r="AJ56" i="1"/>
  <c r="J54" i="1"/>
  <c r="M54" i="1"/>
  <c r="P54" i="1"/>
  <c r="U54" i="1"/>
  <c r="Z54" i="1"/>
  <c r="AE54" i="1"/>
  <c r="AJ54" i="1"/>
  <c r="J53" i="1"/>
  <c r="M53" i="1"/>
  <c r="P53" i="1"/>
  <c r="U53" i="1"/>
  <c r="Z53" i="1"/>
  <c r="AE53" i="1"/>
  <c r="AJ53" i="1"/>
  <c r="AV53" i="44"/>
  <c r="AW53" i="44"/>
  <c r="J52" i="1"/>
  <c r="M52" i="1"/>
  <c r="P52" i="1"/>
  <c r="U52" i="1"/>
  <c r="Z52" i="1"/>
  <c r="AE52" i="1"/>
  <c r="AJ52" i="1"/>
  <c r="AV52" i="44"/>
  <c r="AW52" i="44"/>
  <c r="J51" i="1"/>
  <c r="L51" i="44"/>
  <c r="M51" i="1"/>
  <c r="P51" i="1"/>
  <c r="U51" i="1"/>
  <c r="Z51" i="1"/>
  <c r="AE51" i="1"/>
  <c r="AJ51" i="1"/>
  <c r="AV51" i="44"/>
  <c r="AW51" i="44"/>
  <c r="J50" i="1"/>
  <c r="L50" i="44"/>
  <c r="M50" i="1"/>
  <c r="P50" i="1"/>
  <c r="U50" i="1"/>
  <c r="Z50" i="1"/>
  <c r="AE50" i="1"/>
  <c r="AJ50" i="1"/>
  <c r="AV50" i="44"/>
  <c r="AW50" i="44"/>
  <c r="J49" i="1"/>
  <c r="L49" i="44"/>
  <c r="M49" i="1"/>
  <c r="P49" i="1"/>
  <c r="U49" i="1"/>
  <c r="Z49" i="1"/>
  <c r="AE49" i="1"/>
  <c r="AJ49" i="1"/>
  <c r="AV49" i="44"/>
  <c r="AW49" i="44"/>
  <c r="J48" i="1"/>
  <c r="L48" i="44"/>
  <c r="M48" i="1"/>
  <c r="P48" i="44"/>
  <c r="P48" i="1"/>
  <c r="U48" i="1"/>
  <c r="Z48" i="44"/>
  <c r="Z48" i="1"/>
  <c r="AE48" i="1"/>
  <c r="AJ48" i="1"/>
  <c r="AS48" i="44"/>
  <c r="AV48" i="44"/>
  <c r="AW48" i="44"/>
  <c r="J47" i="1"/>
  <c r="M47" i="1"/>
  <c r="P47" i="1"/>
  <c r="U47" i="1"/>
  <c r="Z47" i="1"/>
  <c r="AE47" i="1"/>
  <c r="AJ47" i="1"/>
  <c r="AS47" i="44"/>
  <c r="AV47" i="44"/>
  <c r="AW47" i="44"/>
  <c r="J46" i="1"/>
  <c r="L46" i="44"/>
  <c r="M46" i="1"/>
  <c r="P46" i="1"/>
  <c r="U46" i="1"/>
  <c r="Z46" i="1"/>
  <c r="AE46" i="1"/>
  <c r="AJ46" i="1"/>
  <c r="AV46" i="44"/>
  <c r="AW46" i="44"/>
  <c r="J45" i="1"/>
  <c r="M45" i="1"/>
  <c r="P45" i="1"/>
  <c r="U45" i="1"/>
  <c r="Z45" i="1"/>
  <c r="AE45" i="1"/>
  <c r="AJ45" i="1"/>
  <c r="AV45" i="44"/>
  <c r="AW45" i="44"/>
  <c r="J44" i="1"/>
  <c r="L44" i="44"/>
  <c r="M44" i="1"/>
  <c r="P44" i="1"/>
  <c r="U44" i="1"/>
  <c r="Z44" i="1"/>
  <c r="AE44" i="1"/>
  <c r="AJ44" i="1"/>
  <c r="AV44" i="44"/>
  <c r="AW44" i="44"/>
  <c r="J43" i="1"/>
  <c r="L43" i="44"/>
  <c r="M43" i="1"/>
  <c r="P43" i="44"/>
  <c r="P43" i="1"/>
  <c r="U43" i="1"/>
  <c r="Z43" i="1"/>
  <c r="AE43" i="1"/>
  <c r="AJ43" i="1"/>
  <c r="AV43" i="44"/>
  <c r="AW43" i="44"/>
  <c r="J42" i="1"/>
  <c r="L42" i="44"/>
  <c r="M42" i="1"/>
  <c r="P42" i="1"/>
  <c r="U42" i="1"/>
  <c r="Z42" i="1"/>
  <c r="AE42" i="1"/>
  <c r="AJ42" i="1"/>
  <c r="AV42" i="44"/>
  <c r="AW42" i="44"/>
  <c r="J41" i="1"/>
  <c r="M41" i="1"/>
  <c r="P41" i="1"/>
  <c r="U41" i="1"/>
  <c r="Z41" i="1"/>
  <c r="AE41" i="1"/>
  <c r="AJ41" i="1"/>
  <c r="AV41" i="44"/>
  <c r="AW41" i="44"/>
  <c r="J40" i="1"/>
  <c r="M40" i="1"/>
  <c r="P40" i="1"/>
  <c r="U40" i="1"/>
  <c r="Z40" i="1"/>
  <c r="AE40" i="1"/>
  <c r="AJ40" i="1"/>
  <c r="AV40" i="44"/>
  <c r="AW40" i="44"/>
  <c r="J39" i="1"/>
  <c r="M39" i="1"/>
  <c r="P39" i="1"/>
  <c r="U39" i="1"/>
  <c r="Z39" i="1"/>
  <c r="AE39" i="1"/>
  <c r="AJ39" i="1"/>
  <c r="AV39" i="44"/>
  <c r="AW39" i="44"/>
  <c r="J30" i="1"/>
  <c r="M30" i="1"/>
  <c r="P30" i="1"/>
  <c r="U30" i="1"/>
  <c r="Z30" i="1"/>
  <c r="AE30" i="1"/>
  <c r="AJ30" i="1"/>
  <c r="AS30" i="44"/>
  <c r="AV30" i="44"/>
  <c r="AW30" i="44"/>
  <c r="J29" i="1"/>
  <c r="M29" i="1"/>
  <c r="P29" i="1"/>
  <c r="U29" i="1"/>
  <c r="Z29" i="1"/>
  <c r="AE29" i="1"/>
  <c r="AJ29" i="1"/>
  <c r="AV29" i="44"/>
  <c r="AW29" i="44"/>
  <c r="J26" i="1"/>
  <c r="M26" i="1"/>
  <c r="P26" i="1"/>
  <c r="U26" i="1"/>
  <c r="Z26" i="1"/>
  <c r="AE26" i="1"/>
  <c r="AJ26" i="1"/>
  <c r="AV26" i="44"/>
  <c r="AW26" i="44"/>
  <c r="J25" i="1"/>
  <c r="M25" i="1"/>
  <c r="P25" i="1"/>
  <c r="U25" i="1"/>
  <c r="Z25" i="1"/>
  <c r="AE25" i="1"/>
  <c r="AJ25" i="1"/>
  <c r="AS25" i="44"/>
  <c r="AV25" i="44"/>
  <c r="AW25" i="44"/>
  <c r="J24" i="1"/>
  <c r="M24" i="1"/>
  <c r="P24" i="1"/>
  <c r="U24" i="1"/>
  <c r="Z24" i="1"/>
  <c r="AE24" i="1"/>
  <c r="AJ24" i="1"/>
  <c r="AV24" i="44"/>
  <c r="AW24" i="44"/>
  <c r="J13" i="1"/>
  <c r="M13" i="1"/>
  <c r="P13" i="1"/>
  <c r="U13" i="1"/>
  <c r="Z13" i="1"/>
  <c r="AE13" i="1"/>
  <c r="AJ13" i="1"/>
  <c r="AV13" i="44"/>
  <c r="AW13" i="44"/>
  <c r="J12" i="1"/>
  <c r="M12" i="1"/>
  <c r="P12" i="1"/>
  <c r="U12" i="1"/>
  <c r="Z12" i="1"/>
  <c r="AE12" i="1"/>
  <c r="AJ12" i="1"/>
  <c r="AS12" i="44"/>
  <c r="AV12" i="44"/>
  <c r="AW12" i="44"/>
  <c r="J38" i="1"/>
  <c r="M38" i="1"/>
  <c r="P38" i="1"/>
  <c r="U38" i="1"/>
  <c r="Z38" i="1"/>
  <c r="AE38" i="1"/>
  <c r="AJ38" i="1"/>
  <c r="AV38" i="44"/>
  <c r="AW38" i="44"/>
  <c r="J37" i="1"/>
  <c r="M37" i="1"/>
  <c r="P37" i="1"/>
  <c r="U37" i="1"/>
  <c r="Z37" i="1"/>
  <c r="AE37" i="1"/>
  <c r="AJ37" i="1"/>
  <c r="AV37" i="44"/>
  <c r="AW37" i="44"/>
  <c r="J36" i="1"/>
  <c r="M36" i="1"/>
  <c r="P36" i="1"/>
  <c r="U36" i="1"/>
  <c r="Z36" i="1"/>
  <c r="AE36" i="1"/>
  <c r="AJ36" i="1"/>
  <c r="AS36" i="44"/>
  <c r="AV36" i="44"/>
  <c r="AW36" i="44"/>
  <c r="J35" i="1"/>
  <c r="M35" i="1"/>
  <c r="P35" i="1"/>
  <c r="U35" i="1"/>
  <c r="Z35" i="1"/>
  <c r="AE35" i="1"/>
  <c r="AJ35" i="1"/>
  <c r="AV35" i="44"/>
  <c r="AW35" i="44"/>
  <c r="J34" i="1"/>
  <c r="M34" i="1"/>
  <c r="P34" i="1"/>
  <c r="U34" i="1"/>
  <c r="Z34" i="1"/>
  <c r="AE34" i="1"/>
  <c r="AJ34" i="1"/>
  <c r="AV34" i="44"/>
  <c r="AW34" i="44"/>
  <c r="J33" i="1"/>
  <c r="M33" i="1"/>
  <c r="P33" i="1"/>
  <c r="U33" i="1"/>
  <c r="Z33" i="1"/>
  <c r="AE33" i="1"/>
  <c r="AJ33" i="1"/>
  <c r="AS33" i="44"/>
  <c r="AV33" i="44"/>
  <c r="AW33" i="44"/>
  <c r="J32" i="1"/>
  <c r="M32" i="1"/>
  <c r="P32" i="1"/>
  <c r="U32" i="1"/>
  <c r="Z32" i="1"/>
  <c r="AE32" i="1"/>
  <c r="AJ32" i="1"/>
  <c r="AV32" i="44"/>
  <c r="AW32" i="44"/>
  <c r="J31" i="1"/>
  <c r="M31" i="1"/>
  <c r="P31" i="1"/>
  <c r="U31" i="1"/>
  <c r="Z31" i="1"/>
  <c r="AE31" i="1"/>
  <c r="AJ31" i="1"/>
  <c r="AV31" i="44"/>
  <c r="AW31" i="44"/>
  <c r="J28" i="1"/>
  <c r="M28" i="1"/>
  <c r="P28" i="1"/>
  <c r="U28" i="1"/>
  <c r="Z28" i="1"/>
  <c r="AE28" i="1"/>
  <c r="AJ28" i="1"/>
  <c r="AV28" i="44"/>
  <c r="AW28" i="44"/>
  <c r="J27" i="1"/>
  <c r="M27" i="1"/>
  <c r="P27" i="1"/>
  <c r="U27" i="1"/>
  <c r="Z27" i="1"/>
  <c r="AE27" i="1"/>
  <c r="AJ27" i="1"/>
  <c r="AV27" i="44"/>
  <c r="AW27" i="44"/>
  <c r="J23" i="1"/>
  <c r="M23" i="1"/>
  <c r="P23" i="1"/>
  <c r="U23" i="1"/>
  <c r="Z23" i="1"/>
  <c r="AE23" i="1"/>
  <c r="AJ23" i="1"/>
  <c r="AV23" i="44"/>
  <c r="AW23" i="44"/>
  <c r="J22" i="1"/>
  <c r="M22" i="1"/>
  <c r="P22" i="1"/>
  <c r="U22" i="1"/>
  <c r="Z22" i="1"/>
  <c r="AE22" i="1"/>
  <c r="AJ22" i="1"/>
  <c r="AV22" i="44"/>
  <c r="AW22" i="44"/>
  <c r="J21" i="1"/>
  <c r="M21" i="1"/>
  <c r="P21" i="1"/>
  <c r="U21" i="1"/>
  <c r="Z21" i="1"/>
  <c r="AE21" i="1"/>
  <c r="AJ21" i="1"/>
  <c r="AS21" i="44"/>
  <c r="AV21" i="44"/>
  <c r="AW21" i="44"/>
  <c r="J20" i="1"/>
  <c r="M20" i="1"/>
  <c r="P20" i="1"/>
  <c r="U20" i="1"/>
  <c r="Z20" i="1"/>
  <c r="AE20" i="1"/>
  <c r="AJ20" i="1"/>
  <c r="AV20" i="44"/>
  <c r="AW20" i="44"/>
  <c r="J19" i="1"/>
  <c r="M19" i="1"/>
  <c r="P19" i="1"/>
  <c r="U19" i="1"/>
  <c r="Z19" i="1"/>
  <c r="AE19" i="1"/>
  <c r="AJ19" i="1"/>
  <c r="AV19" i="44"/>
  <c r="AW19" i="44"/>
  <c r="J18" i="1"/>
  <c r="M18" i="1"/>
  <c r="P18" i="1"/>
  <c r="U18" i="1"/>
  <c r="Z18" i="1"/>
  <c r="AE18" i="1"/>
  <c r="AJ18" i="1"/>
  <c r="AS18" i="44"/>
  <c r="AV18" i="44"/>
  <c r="AW18" i="44"/>
  <c r="J17" i="1"/>
  <c r="M17" i="1"/>
  <c r="P17" i="1"/>
  <c r="U17" i="1"/>
  <c r="Z17" i="1"/>
  <c r="AE17" i="1"/>
  <c r="AJ17" i="1"/>
  <c r="AV17" i="44"/>
  <c r="AW17" i="44"/>
  <c r="J16" i="1"/>
  <c r="M16" i="1"/>
  <c r="P16" i="1"/>
  <c r="U16" i="1"/>
  <c r="Z16" i="1"/>
  <c r="AE16" i="1"/>
  <c r="AJ16" i="1"/>
  <c r="AV16" i="44"/>
  <c r="AW16" i="44"/>
  <c r="J15" i="1"/>
  <c r="M15" i="1"/>
  <c r="P15" i="1"/>
  <c r="U15" i="1"/>
  <c r="Z15" i="1"/>
  <c r="AE15" i="1"/>
  <c r="AJ15" i="1"/>
  <c r="AS15" i="44"/>
  <c r="AV15" i="44"/>
  <c r="AW15" i="44"/>
  <c r="J14" i="1"/>
  <c r="M14" i="1"/>
  <c r="P14" i="1"/>
  <c r="U14" i="1"/>
  <c r="Z14" i="1"/>
  <c r="AE14" i="1"/>
  <c r="AJ14" i="1"/>
  <c r="AV14" i="44"/>
  <c r="AW14" i="44"/>
  <c r="J11" i="1"/>
  <c r="M11" i="1"/>
  <c r="P11" i="1"/>
  <c r="U11" i="1"/>
  <c r="Z11" i="1"/>
  <c r="AE11" i="1"/>
  <c r="AJ11" i="1"/>
  <c r="AV11" i="44"/>
  <c r="AW11" i="44"/>
  <c r="J10" i="1"/>
  <c r="L10" i="44"/>
  <c r="M10" i="1"/>
  <c r="P10" i="1"/>
  <c r="U10" i="1"/>
  <c r="Z10" i="1"/>
  <c r="AE10" i="1"/>
  <c r="AJ10" i="1"/>
  <c r="AV10" i="44"/>
  <c r="AW10" i="44"/>
  <c r="J68" i="1"/>
  <c r="M68" i="1"/>
  <c r="P68" i="1"/>
  <c r="U68" i="1"/>
  <c r="Z68" i="1"/>
  <c r="AE68" i="1"/>
  <c r="AJ68" i="1"/>
  <c r="I16" i="48"/>
  <c r="J16" i="48"/>
  <c r="X5" i="38"/>
  <c r="K16" i="48"/>
  <c r="Y5" i="38"/>
  <c r="L16" i="48"/>
  <c r="Z5" i="38"/>
  <c r="M16" i="48"/>
  <c r="AA5" i="38"/>
  <c r="C8" i="48"/>
  <c r="I15" i="48"/>
  <c r="H15" i="48"/>
  <c r="G15" i="48"/>
  <c r="F15" i="48"/>
  <c r="E15" i="48"/>
  <c r="D15" i="48"/>
  <c r="J15" i="48"/>
  <c r="K15" i="48"/>
  <c r="L15" i="48"/>
  <c r="M15" i="48"/>
  <c r="C9" i="48"/>
  <c r="E16" i="48"/>
  <c r="E17" i="48"/>
  <c r="F16" i="48"/>
  <c r="F17" i="48"/>
  <c r="G16" i="48"/>
  <c r="G17" i="48"/>
  <c r="I36" i="48"/>
  <c r="H36" i="48"/>
  <c r="G36" i="48"/>
  <c r="F36" i="48"/>
  <c r="E36" i="48"/>
  <c r="D36" i="48"/>
  <c r="J36" i="48"/>
  <c r="K36" i="48"/>
  <c r="L36" i="48"/>
  <c r="M36" i="48"/>
  <c r="I66" i="48"/>
  <c r="H66" i="48"/>
  <c r="G66" i="48"/>
  <c r="F66" i="48"/>
  <c r="E66" i="48"/>
  <c r="D66" i="48"/>
  <c r="J66" i="48"/>
  <c r="K66" i="48"/>
  <c r="L66" i="48"/>
  <c r="M66" i="48"/>
  <c r="I71" i="48"/>
  <c r="H71" i="48"/>
  <c r="G71" i="48"/>
  <c r="F71" i="48"/>
  <c r="E71" i="48"/>
  <c r="D71" i="48"/>
  <c r="J71" i="48"/>
  <c r="K71" i="48"/>
  <c r="L71" i="48"/>
  <c r="M71" i="48"/>
  <c r="D31" i="48"/>
  <c r="D72" i="48"/>
  <c r="D73" i="48"/>
  <c r="E31" i="48"/>
  <c r="E72" i="48"/>
  <c r="E73" i="48"/>
  <c r="F31" i="48"/>
  <c r="F72" i="48"/>
  <c r="F73" i="48"/>
  <c r="B10" i="50"/>
  <c r="B12" i="39"/>
  <c r="B16" i="50"/>
  <c r="B20" i="50"/>
  <c r="B22" i="39"/>
  <c r="B21" i="50"/>
  <c r="B18" i="50"/>
  <c r="B11" i="50"/>
  <c r="B12" i="50"/>
  <c r="B13" i="50"/>
  <c r="B14" i="50"/>
  <c r="B15" i="50"/>
  <c r="B17" i="50"/>
  <c r="B19" i="50"/>
  <c r="C10" i="50"/>
  <c r="C12" i="39"/>
  <c r="C12" i="50"/>
  <c r="C13" i="50"/>
  <c r="C14" i="50"/>
  <c r="C15" i="50"/>
  <c r="C11" i="50"/>
  <c r="C16" i="50"/>
  <c r="C17" i="50"/>
  <c r="C18" i="50"/>
  <c r="C20" i="39"/>
  <c r="C19" i="50"/>
  <c r="C21" i="39"/>
  <c r="C20" i="50"/>
  <c r="C22" i="39"/>
  <c r="C21" i="50"/>
  <c r="D10" i="50"/>
  <c r="B13" i="39"/>
  <c r="C13" i="39"/>
  <c r="D11" i="50"/>
  <c r="B14" i="39"/>
  <c r="C14" i="39"/>
  <c r="D12" i="50"/>
  <c r="B15" i="39"/>
  <c r="C15" i="39"/>
  <c r="D13" i="50"/>
  <c r="B16" i="39"/>
  <c r="C16" i="39"/>
  <c r="D14" i="50"/>
  <c r="B17" i="39"/>
  <c r="C17" i="39"/>
  <c r="D15" i="50"/>
  <c r="D16" i="50"/>
  <c r="B19" i="39"/>
  <c r="C19" i="39"/>
  <c r="D17" i="50"/>
  <c r="B20" i="39"/>
  <c r="D18" i="50"/>
  <c r="B21" i="39"/>
  <c r="D19" i="50"/>
  <c r="D20" i="50"/>
  <c r="B23" i="39"/>
  <c r="C23" i="39"/>
  <c r="D21" i="50"/>
  <c r="G11" i="32"/>
  <c r="F11" i="32"/>
  <c r="E11" i="32"/>
  <c r="D11" i="32"/>
  <c r="I56" i="48"/>
  <c r="H56" i="48"/>
  <c r="G56" i="48"/>
  <c r="F56" i="48"/>
  <c r="E56" i="48"/>
  <c r="D56" i="48"/>
  <c r="J56" i="48"/>
  <c r="K56" i="48"/>
  <c r="L56" i="48"/>
  <c r="M56" i="48"/>
  <c r="D28" i="48"/>
  <c r="D57" i="48"/>
  <c r="D58" i="48"/>
  <c r="E28" i="48"/>
  <c r="E57" i="48"/>
  <c r="E58" i="48"/>
  <c r="F28" i="48"/>
  <c r="F57" i="48"/>
  <c r="F58" i="48"/>
  <c r="D29" i="48"/>
  <c r="D62" i="48"/>
  <c r="D63" i="48"/>
  <c r="E29" i="48"/>
  <c r="E62" i="48"/>
  <c r="E63" i="48"/>
  <c r="F29" i="48"/>
  <c r="F62" i="48"/>
  <c r="F63" i="48"/>
  <c r="I61" i="48"/>
  <c r="H61" i="48"/>
  <c r="G61" i="48"/>
  <c r="F61" i="48"/>
  <c r="E61" i="48"/>
  <c r="D61" i="48"/>
  <c r="C10" i="1"/>
  <c r="C12" i="32"/>
  <c r="D10" i="1"/>
  <c r="D12" i="32"/>
  <c r="E10" i="1"/>
  <c r="E12" i="32"/>
  <c r="B10" i="1"/>
  <c r="B12" i="32"/>
  <c r="F10" i="1"/>
  <c r="F12" i="32"/>
  <c r="G10" i="1"/>
  <c r="G12" i="32"/>
  <c r="C11" i="1"/>
  <c r="C13" i="32"/>
  <c r="D11" i="1"/>
  <c r="D13" i="32"/>
  <c r="B11" i="1"/>
  <c r="B13" i="32"/>
  <c r="E11" i="1"/>
  <c r="E13" i="32"/>
  <c r="F11" i="1"/>
  <c r="F13" i="32"/>
  <c r="G11" i="1"/>
  <c r="G13" i="32"/>
  <c r="C12" i="1"/>
  <c r="C14" i="32"/>
  <c r="D12" i="1"/>
  <c r="D14" i="32"/>
  <c r="B12" i="1"/>
  <c r="B14" i="32"/>
  <c r="E12" i="1"/>
  <c r="E14" i="32"/>
  <c r="F12" i="1"/>
  <c r="F14" i="32"/>
  <c r="G12" i="1"/>
  <c r="G14" i="32"/>
  <c r="C13" i="1"/>
  <c r="C15" i="32"/>
  <c r="D13" i="1"/>
  <c r="D15" i="32"/>
  <c r="B13" i="1"/>
  <c r="B15" i="32"/>
  <c r="E13" i="1"/>
  <c r="E15" i="32"/>
  <c r="F13" i="1"/>
  <c r="F15" i="32"/>
  <c r="G13" i="1"/>
  <c r="G15" i="32"/>
  <c r="C14" i="1"/>
  <c r="C16" i="32"/>
  <c r="D14" i="1"/>
  <c r="D16" i="32"/>
  <c r="B14" i="1"/>
  <c r="B16" i="32"/>
  <c r="E14" i="1"/>
  <c r="E16" i="32"/>
  <c r="F14" i="1"/>
  <c r="F16" i="32"/>
  <c r="G14" i="1"/>
  <c r="G16" i="32"/>
  <c r="C15" i="1"/>
  <c r="C17" i="32"/>
  <c r="D15" i="1"/>
  <c r="D17" i="32"/>
  <c r="B15" i="1"/>
  <c r="B17" i="32"/>
  <c r="E15" i="1"/>
  <c r="E17" i="32"/>
  <c r="F15" i="1"/>
  <c r="F17" i="32"/>
  <c r="G15" i="1"/>
  <c r="G17" i="32"/>
  <c r="C16" i="1"/>
  <c r="C18" i="32"/>
  <c r="D16" i="1"/>
  <c r="D18" i="32"/>
  <c r="B16" i="1"/>
  <c r="B18" i="32"/>
  <c r="E16" i="1"/>
  <c r="E18" i="32"/>
  <c r="F16" i="1"/>
  <c r="F18" i="32"/>
  <c r="G16" i="1"/>
  <c r="G18" i="32"/>
  <c r="C17" i="1"/>
  <c r="C19" i="32"/>
  <c r="D17" i="1"/>
  <c r="D19" i="32"/>
  <c r="B17" i="1"/>
  <c r="B19" i="32"/>
  <c r="E17" i="1"/>
  <c r="E19" i="32"/>
  <c r="F17" i="1"/>
  <c r="F19" i="32"/>
  <c r="G17" i="1"/>
  <c r="G19" i="32"/>
  <c r="C18" i="1"/>
  <c r="C20" i="32"/>
  <c r="D18" i="1"/>
  <c r="D20" i="32"/>
  <c r="B18" i="1"/>
  <c r="B20" i="32"/>
  <c r="E18" i="1"/>
  <c r="E20" i="32"/>
  <c r="F18" i="1"/>
  <c r="F20" i="32"/>
  <c r="G18" i="1"/>
  <c r="G20" i="32"/>
  <c r="C19" i="1"/>
  <c r="C21" i="32"/>
  <c r="D19" i="1"/>
  <c r="D21" i="32"/>
  <c r="B19" i="1"/>
  <c r="B21" i="32"/>
  <c r="E19" i="1"/>
  <c r="E21" i="32"/>
  <c r="F19" i="1"/>
  <c r="F21" i="32"/>
  <c r="G19" i="1"/>
  <c r="G21" i="32"/>
  <c r="C20" i="1"/>
  <c r="C22" i="32"/>
  <c r="D20" i="1"/>
  <c r="D22" i="32"/>
  <c r="B20" i="1"/>
  <c r="B22" i="32"/>
  <c r="E20" i="1"/>
  <c r="E22" i="32"/>
  <c r="F20" i="1"/>
  <c r="F22" i="32"/>
  <c r="G20" i="1"/>
  <c r="G22" i="32"/>
  <c r="C21" i="1"/>
  <c r="C23" i="32"/>
  <c r="D21" i="1"/>
  <c r="D23" i="32"/>
  <c r="B21" i="1"/>
  <c r="B23" i="32"/>
  <c r="E21" i="1"/>
  <c r="E23" i="32"/>
  <c r="F21" i="1"/>
  <c r="F23" i="32"/>
  <c r="G21" i="1"/>
  <c r="G23" i="32"/>
  <c r="C22" i="1"/>
  <c r="C24" i="32"/>
  <c r="D22" i="1"/>
  <c r="D24" i="32"/>
  <c r="B22" i="1"/>
  <c r="B24" i="32"/>
  <c r="E22" i="1"/>
  <c r="E24" i="32"/>
  <c r="F22" i="1"/>
  <c r="F24" i="32"/>
  <c r="G22" i="1"/>
  <c r="G24" i="32"/>
  <c r="C23" i="1"/>
  <c r="C25" i="32"/>
  <c r="D23" i="1"/>
  <c r="D25" i="32"/>
  <c r="B23" i="1"/>
  <c r="B25" i="32"/>
  <c r="E23" i="1"/>
  <c r="E25" i="32"/>
  <c r="F23" i="1"/>
  <c r="F25" i="32"/>
  <c r="G23" i="1"/>
  <c r="G25" i="32"/>
  <c r="C24" i="1"/>
  <c r="C26" i="32"/>
  <c r="D24" i="1"/>
  <c r="D26" i="32"/>
  <c r="B24" i="1"/>
  <c r="B26" i="32"/>
  <c r="E24" i="1"/>
  <c r="E26" i="32"/>
  <c r="F24" i="1"/>
  <c r="F26" i="32"/>
  <c r="G24" i="1"/>
  <c r="G26" i="32"/>
  <c r="C25" i="1"/>
  <c r="C27" i="32"/>
  <c r="D25" i="1"/>
  <c r="D27" i="32"/>
  <c r="B25" i="1"/>
  <c r="B27" i="32"/>
  <c r="E25" i="1"/>
  <c r="E27" i="32"/>
  <c r="F25" i="1"/>
  <c r="F27" i="32"/>
  <c r="G25" i="1"/>
  <c r="G27" i="32"/>
  <c r="C26" i="1"/>
  <c r="C28" i="32"/>
  <c r="D26" i="1"/>
  <c r="D28" i="32"/>
  <c r="B26" i="1"/>
  <c r="B28" i="32"/>
  <c r="E26" i="1"/>
  <c r="E28" i="32"/>
  <c r="F26" i="1"/>
  <c r="F28" i="32"/>
  <c r="G26" i="1"/>
  <c r="G28" i="32"/>
  <c r="C27" i="1"/>
  <c r="C29" i="32"/>
  <c r="D27" i="1"/>
  <c r="D29" i="32"/>
  <c r="B27" i="1"/>
  <c r="B29" i="32"/>
  <c r="E27" i="1"/>
  <c r="E29" i="32"/>
  <c r="F27" i="1"/>
  <c r="F29" i="32"/>
  <c r="G27" i="1"/>
  <c r="G29" i="32"/>
  <c r="C28" i="1"/>
  <c r="C30" i="32"/>
  <c r="D28" i="1"/>
  <c r="D30" i="32"/>
  <c r="B28" i="1"/>
  <c r="B30" i="32"/>
  <c r="E28" i="1"/>
  <c r="E30" i="32"/>
  <c r="F28" i="1"/>
  <c r="F30" i="32"/>
  <c r="G28" i="1"/>
  <c r="G30" i="32"/>
  <c r="C29" i="1"/>
  <c r="C31" i="32"/>
  <c r="D29" i="1"/>
  <c r="D31" i="32"/>
  <c r="B29" i="1"/>
  <c r="B31" i="32"/>
  <c r="E29" i="1"/>
  <c r="E31" i="32"/>
  <c r="F29" i="1"/>
  <c r="F31" i="32"/>
  <c r="G29" i="1"/>
  <c r="G31" i="32"/>
  <c r="C30" i="1"/>
  <c r="C32" i="32"/>
  <c r="D30" i="1"/>
  <c r="D32" i="32"/>
  <c r="B30" i="1"/>
  <c r="B32" i="32"/>
  <c r="E30" i="1"/>
  <c r="E32" i="32"/>
  <c r="F30" i="1"/>
  <c r="F32" i="32"/>
  <c r="G30" i="1"/>
  <c r="G32" i="32"/>
  <c r="C31" i="1"/>
  <c r="C33" i="32"/>
  <c r="D31" i="1"/>
  <c r="D33" i="32"/>
  <c r="B31" i="1"/>
  <c r="B33" i="32"/>
  <c r="E31" i="1"/>
  <c r="E33" i="32"/>
  <c r="F31" i="1"/>
  <c r="F33" i="32"/>
  <c r="G31" i="1"/>
  <c r="G33" i="32"/>
  <c r="C32" i="1"/>
  <c r="C34" i="32"/>
  <c r="D32" i="1"/>
  <c r="D34" i="32"/>
  <c r="B32" i="1"/>
  <c r="B34" i="32"/>
  <c r="E32" i="1"/>
  <c r="E34" i="32"/>
  <c r="F32" i="1"/>
  <c r="F34" i="32"/>
  <c r="G32" i="1"/>
  <c r="G34" i="32"/>
  <c r="C33" i="1"/>
  <c r="C35" i="32"/>
  <c r="D33" i="1"/>
  <c r="D35" i="32"/>
  <c r="B33" i="1"/>
  <c r="B35" i="32"/>
  <c r="E33" i="1"/>
  <c r="E35" i="32"/>
  <c r="F33" i="1"/>
  <c r="F35" i="32"/>
  <c r="G33" i="1"/>
  <c r="G35" i="32"/>
  <c r="C34" i="1"/>
  <c r="C36" i="32"/>
  <c r="D34" i="1"/>
  <c r="D36" i="32"/>
  <c r="B34" i="1"/>
  <c r="B36" i="32"/>
  <c r="E34" i="1"/>
  <c r="E36" i="32"/>
  <c r="F34" i="1"/>
  <c r="F36" i="32"/>
  <c r="G34" i="1"/>
  <c r="G36" i="32"/>
  <c r="C35" i="1"/>
  <c r="C37" i="32"/>
  <c r="D35" i="1"/>
  <c r="D37" i="32"/>
  <c r="B35" i="1"/>
  <c r="B37" i="32"/>
  <c r="E35" i="1"/>
  <c r="E37" i="32"/>
  <c r="F35" i="1"/>
  <c r="F37" i="32"/>
  <c r="G35" i="1"/>
  <c r="G37" i="32"/>
  <c r="C36" i="1"/>
  <c r="C38" i="32"/>
  <c r="D36" i="1"/>
  <c r="D38" i="32"/>
  <c r="B36" i="1"/>
  <c r="B38" i="32"/>
  <c r="E36" i="1"/>
  <c r="E38" i="32"/>
  <c r="F36" i="1"/>
  <c r="F38" i="32"/>
  <c r="G36" i="1"/>
  <c r="G38" i="32"/>
  <c r="C37" i="1"/>
  <c r="C39" i="32"/>
  <c r="D37" i="1"/>
  <c r="D39" i="32"/>
  <c r="B37" i="1"/>
  <c r="B39" i="32"/>
  <c r="E37" i="1"/>
  <c r="E39" i="32"/>
  <c r="F37" i="1"/>
  <c r="F39" i="32"/>
  <c r="G37" i="1"/>
  <c r="G39" i="32"/>
  <c r="C38" i="1"/>
  <c r="C40" i="32"/>
  <c r="D38" i="1"/>
  <c r="D40" i="32"/>
  <c r="B38" i="1"/>
  <c r="B40" i="32"/>
  <c r="E38" i="1"/>
  <c r="E40" i="32"/>
  <c r="F38" i="1"/>
  <c r="F40" i="32"/>
  <c r="G38" i="1"/>
  <c r="G40" i="32"/>
  <c r="C39" i="1"/>
  <c r="C41" i="32"/>
  <c r="D39" i="1"/>
  <c r="D41" i="32"/>
  <c r="B39" i="1"/>
  <c r="B41" i="32"/>
  <c r="E39" i="1"/>
  <c r="E41" i="32"/>
  <c r="F39" i="1"/>
  <c r="F41" i="32"/>
  <c r="G39" i="1"/>
  <c r="G41" i="32"/>
  <c r="C40" i="1"/>
  <c r="C42" i="32"/>
  <c r="D40" i="1"/>
  <c r="D42" i="32"/>
  <c r="B40" i="1"/>
  <c r="B42" i="32"/>
  <c r="E40" i="1"/>
  <c r="E42" i="32"/>
  <c r="F40" i="1"/>
  <c r="F42" i="32"/>
  <c r="G40" i="1"/>
  <c r="G42" i="32"/>
  <c r="C41" i="1"/>
  <c r="C43" i="32"/>
  <c r="D41" i="1"/>
  <c r="D43" i="32"/>
  <c r="B41" i="1"/>
  <c r="B43" i="32"/>
  <c r="E41" i="1"/>
  <c r="E43" i="32"/>
  <c r="F41" i="1"/>
  <c r="F43" i="32"/>
  <c r="G41" i="1"/>
  <c r="G43" i="32"/>
  <c r="C42" i="1"/>
  <c r="C44" i="32"/>
  <c r="D42" i="1"/>
  <c r="D44" i="32"/>
  <c r="B42" i="1"/>
  <c r="B44" i="32"/>
  <c r="E42" i="1"/>
  <c r="E44" i="32"/>
  <c r="F42" i="1"/>
  <c r="F44" i="32"/>
  <c r="G42" i="1"/>
  <c r="G44" i="32"/>
  <c r="C43" i="1"/>
  <c r="C45" i="32"/>
  <c r="D43" i="1"/>
  <c r="D45" i="32"/>
  <c r="B43" i="1"/>
  <c r="B45" i="32"/>
  <c r="E43" i="1"/>
  <c r="E45" i="32"/>
  <c r="F43" i="1"/>
  <c r="F45" i="32"/>
  <c r="G43" i="1"/>
  <c r="G45" i="32"/>
  <c r="C44" i="1"/>
  <c r="C46" i="32"/>
  <c r="D44" i="1"/>
  <c r="D46" i="32"/>
  <c r="B44" i="1"/>
  <c r="B46" i="32"/>
  <c r="E44" i="1"/>
  <c r="E46" i="32"/>
  <c r="F44" i="1"/>
  <c r="F46" i="32"/>
  <c r="G44" i="1"/>
  <c r="G46" i="32"/>
  <c r="C45" i="1"/>
  <c r="C47" i="32"/>
  <c r="D45" i="1"/>
  <c r="D47" i="32"/>
  <c r="B45" i="1"/>
  <c r="B47" i="32"/>
  <c r="E45" i="1"/>
  <c r="E47" i="32"/>
  <c r="F45" i="1"/>
  <c r="F47" i="32"/>
  <c r="G45" i="1"/>
  <c r="G47" i="32"/>
  <c r="C46" i="1"/>
  <c r="C48" i="32"/>
  <c r="D46" i="1"/>
  <c r="D48" i="32"/>
  <c r="B46" i="1"/>
  <c r="B48" i="32"/>
  <c r="E46" i="1"/>
  <c r="E48" i="32"/>
  <c r="F46" i="1"/>
  <c r="F48" i="32"/>
  <c r="G46" i="1"/>
  <c r="G48" i="32"/>
  <c r="C47" i="1"/>
  <c r="C49" i="32"/>
  <c r="D47" i="1"/>
  <c r="D49" i="32"/>
  <c r="B47" i="1"/>
  <c r="B49" i="32"/>
  <c r="E47" i="1"/>
  <c r="E49" i="32"/>
  <c r="F47" i="1"/>
  <c r="F49" i="32"/>
  <c r="G47" i="1"/>
  <c r="G49" i="32"/>
  <c r="C48" i="1"/>
  <c r="C50" i="32"/>
  <c r="D48" i="1"/>
  <c r="D50" i="32"/>
  <c r="B48" i="1"/>
  <c r="B50" i="32"/>
  <c r="E48" i="1"/>
  <c r="E50" i="32"/>
  <c r="F48" i="1"/>
  <c r="F50" i="32"/>
  <c r="G48" i="1"/>
  <c r="G50" i="32"/>
  <c r="C49" i="1"/>
  <c r="C51" i="32"/>
  <c r="D49" i="1"/>
  <c r="D51" i="32"/>
  <c r="B49" i="1"/>
  <c r="B51" i="32"/>
  <c r="E49" i="1"/>
  <c r="E51" i="32"/>
  <c r="F49" i="1"/>
  <c r="F51" i="32"/>
  <c r="G49" i="1"/>
  <c r="G51" i="32"/>
  <c r="C50" i="1"/>
  <c r="C52" i="32"/>
  <c r="D50" i="1"/>
  <c r="D52" i="32"/>
  <c r="B50" i="1"/>
  <c r="B52" i="32"/>
  <c r="E50" i="1"/>
  <c r="E52" i="32"/>
  <c r="F50" i="1"/>
  <c r="F52" i="32"/>
  <c r="G50" i="1"/>
  <c r="G52" i="32"/>
  <c r="C51" i="1"/>
  <c r="C53" i="32"/>
  <c r="D51" i="1"/>
  <c r="D53" i="32"/>
  <c r="B51" i="1"/>
  <c r="B53" i="32"/>
  <c r="E51" i="1"/>
  <c r="E53" i="32"/>
  <c r="F51" i="1"/>
  <c r="F53" i="32"/>
  <c r="G51" i="1"/>
  <c r="G53" i="32"/>
  <c r="C52" i="1"/>
  <c r="C54" i="32"/>
  <c r="D52" i="1"/>
  <c r="D54" i="32"/>
  <c r="B52" i="1"/>
  <c r="B54" i="32"/>
  <c r="E52" i="1"/>
  <c r="E54" i="32"/>
  <c r="F52" i="1"/>
  <c r="F54" i="32"/>
  <c r="G52" i="1"/>
  <c r="G54" i="32"/>
  <c r="C53" i="1"/>
  <c r="C55" i="32"/>
  <c r="D53" i="1"/>
  <c r="D55" i="32"/>
  <c r="B53" i="1"/>
  <c r="B55" i="32"/>
  <c r="E53" i="1"/>
  <c r="E55" i="32"/>
  <c r="F53" i="1"/>
  <c r="F55" i="32"/>
  <c r="G53" i="1"/>
  <c r="G55" i="32"/>
  <c r="C54" i="1"/>
  <c r="C56" i="32"/>
  <c r="D54" i="1"/>
  <c r="D56" i="32"/>
  <c r="B54" i="1"/>
  <c r="B56" i="32"/>
  <c r="E54" i="1"/>
  <c r="E56" i="32"/>
  <c r="F54" i="1"/>
  <c r="F56" i="32"/>
  <c r="G54" i="1"/>
  <c r="G56" i="32"/>
  <c r="C57" i="32"/>
  <c r="B57" i="32"/>
  <c r="E55" i="1"/>
  <c r="E57" i="32"/>
  <c r="G55" i="1"/>
  <c r="G57" i="32"/>
  <c r="C56" i="1"/>
  <c r="C58" i="32"/>
  <c r="D56" i="1"/>
  <c r="D58" i="32"/>
  <c r="B56" i="1"/>
  <c r="B58" i="32"/>
  <c r="E56" i="1"/>
  <c r="E58" i="32"/>
  <c r="F56" i="1"/>
  <c r="F58" i="32"/>
  <c r="G56" i="1"/>
  <c r="G58" i="32"/>
  <c r="C57" i="1"/>
  <c r="C59" i="32"/>
  <c r="D57" i="1"/>
  <c r="D59" i="32"/>
  <c r="B57" i="1"/>
  <c r="B59" i="32"/>
  <c r="E57" i="1"/>
  <c r="E59" i="32"/>
  <c r="F57" i="1"/>
  <c r="F59" i="32"/>
  <c r="G57" i="1"/>
  <c r="G59" i="32"/>
  <c r="C58" i="1"/>
  <c r="T60" i="38"/>
  <c r="C60" i="32"/>
  <c r="D58" i="1"/>
  <c r="D60" i="32"/>
  <c r="B58" i="1"/>
  <c r="B60" i="32"/>
  <c r="E58" i="1"/>
  <c r="E60" i="32"/>
  <c r="F58" i="1"/>
  <c r="F60" i="32"/>
  <c r="G58" i="1"/>
  <c r="G60" i="32"/>
  <c r="C59" i="1"/>
  <c r="T61" i="38"/>
  <c r="C61" i="32"/>
  <c r="D59" i="1"/>
  <c r="U61" i="38"/>
  <c r="D61" i="32"/>
  <c r="B59" i="1"/>
  <c r="B61" i="32"/>
  <c r="E59" i="1"/>
  <c r="E61" i="32"/>
  <c r="F59" i="1"/>
  <c r="F61" i="32"/>
  <c r="G59" i="1"/>
  <c r="G61" i="32"/>
  <c r="C60" i="1"/>
  <c r="T62" i="38"/>
  <c r="C62" i="32"/>
  <c r="D60" i="1"/>
  <c r="D62" i="32"/>
  <c r="B60" i="1"/>
  <c r="B62" i="32"/>
  <c r="E60" i="1"/>
  <c r="E62" i="32"/>
  <c r="F60" i="1"/>
  <c r="F62" i="32"/>
  <c r="G60" i="1"/>
  <c r="G62" i="32"/>
  <c r="C61" i="1"/>
  <c r="C63" i="32"/>
  <c r="D61" i="1"/>
  <c r="U63" i="38"/>
  <c r="D63" i="32"/>
  <c r="B61" i="1"/>
  <c r="B63" i="32"/>
  <c r="E61" i="1"/>
  <c r="E63" i="32"/>
  <c r="F61" i="1"/>
  <c r="F63" i="32"/>
  <c r="G61" i="1"/>
  <c r="G63" i="32"/>
  <c r="C62" i="1"/>
  <c r="C64" i="32"/>
  <c r="D62" i="1"/>
  <c r="U64" i="38"/>
  <c r="D64" i="32"/>
  <c r="B62" i="1"/>
  <c r="B64" i="32"/>
  <c r="E62" i="1"/>
  <c r="E64" i="32"/>
  <c r="F62" i="1"/>
  <c r="F64" i="32"/>
  <c r="G62" i="1"/>
  <c r="G64" i="32"/>
  <c r="C63" i="1"/>
  <c r="C65" i="32"/>
  <c r="D63" i="1"/>
  <c r="D65" i="32"/>
  <c r="B63" i="1"/>
  <c r="B65" i="32"/>
  <c r="E63" i="1"/>
  <c r="E65" i="32"/>
  <c r="F63" i="1"/>
  <c r="F65" i="32"/>
  <c r="G63" i="1"/>
  <c r="G65" i="32"/>
  <c r="C64" i="1"/>
  <c r="C66" i="32"/>
  <c r="D64" i="1"/>
  <c r="U66" i="38"/>
  <c r="D66" i="32"/>
  <c r="B64" i="1"/>
  <c r="B66" i="32"/>
  <c r="E64" i="1"/>
  <c r="E66" i="32"/>
  <c r="F64" i="1"/>
  <c r="F66" i="32"/>
  <c r="G64" i="1"/>
  <c r="G66" i="32"/>
  <c r="C65" i="1"/>
  <c r="T67" i="38"/>
  <c r="C67" i="32"/>
  <c r="D65" i="1"/>
  <c r="U67" i="38"/>
  <c r="D67" i="32"/>
  <c r="B65" i="1"/>
  <c r="B67" i="32"/>
  <c r="E65" i="1"/>
  <c r="E67" i="32"/>
  <c r="F65" i="1"/>
  <c r="F67" i="32"/>
  <c r="G65" i="1"/>
  <c r="G67" i="32"/>
  <c r="C66" i="1"/>
  <c r="T68" i="38"/>
  <c r="C68" i="32"/>
  <c r="D66" i="1"/>
  <c r="U68" i="38"/>
  <c r="D68" i="32"/>
  <c r="B66" i="1"/>
  <c r="B68" i="32"/>
  <c r="E66" i="1"/>
  <c r="E68" i="32"/>
  <c r="F66" i="1"/>
  <c r="F68" i="32"/>
  <c r="G66" i="1"/>
  <c r="G68" i="32"/>
  <c r="C67" i="1"/>
  <c r="T69" i="38"/>
  <c r="C69" i="32"/>
  <c r="D67" i="1"/>
  <c r="U69" i="38"/>
  <c r="D69" i="32"/>
  <c r="B67" i="1"/>
  <c r="B69" i="32"/>
  <c r="E67" i="1"/>
  <c r="E69" i="32"/>
  <c r="F67" i="1"/>
  <c r="F69" i="32"/>
  <c r="G67" i="1"/>
  <c r="G69" i="32"/>
  <c r="C68" i="1"/>
  <c r="C70" i="32"/>
  <c r="D68" i="1"/>
  <c r="U70" i="38"/>
  <c r="D70" i="32"/>
  <c r="B68" i="1"/>
  <c r="B70" i="32"/>
  <c r="E68" i="1"/>
  <c r="E70" i="32"/>
  <c r="F68" i="1"/>
  <c r="F70" i="32"/>
  <c r="G68" i="1"/>
  <c r="G70" i="32"/>
  <c r="C69" i="1"/>
  <c r="C71" i="32"/>
  <c r="D69" i="1"/>
  <c r="D71" i="32"/>
  <c r="B69" i="1"/>
  <c r="B71" i="32"/>
  <c r="E69" i="1"/>
  <c r="E71" i="32"/>
  <c r="F69" i="1"/>
  <c r="F71" i="32"/>
  <c r="G69" i="1"/>
  <c r="G71" i="32"/>
  <c r="C70" i="1"/>
  <c r="T72" i="38"/>
  <c r="C72" i="32"/>
  <c r="D70" i="1"/>
  <c r="U72" i="38"/>
  <c r="D72" i="32"/>
  <c r="B70" i="1"/>
  <c r="B72" i="32"/>
  <c r="E70" i="1"/>
  <c r="E72" i="32"/>
  <c r="F70" i="1"/>
  <c r="F72" i="32"/>
  <c r="G70" i="1"/>
  <c r="G72" i="32"/>
  <c r="C71" i="1"/>
  <c r="C73" i="32"/>
  <c r="D71" i="1"/>
  <c r="U73" i="38"/>
  <c r="D73" i="32"/>
  <c r="B71" i="1"/>
  <c r="B73" i="32"/>
  <c r="E71" i="1"/>
  <c r="E73" i="32"/>
  <c r="F71" i="1"/>
  <c r="F73" i="32"/>
  <c r="G71" i="1"/>
  <c r="G73" i="32"/>
  <c r="B72" i="1"/>
  <c r="B74" i="32"/>
  <c r="C72" i="1"/>
  <c r="T74" i="38"/>
  <c r="C74" i="32"/>
  <c r="D72" i="1"/>
  <c r="D74" i="32"/>
  <c r="E72" i="1"/>
  <c r="E74" i="32"/>
  <c r="F72" i="1"/>
  <c r="F74" i="32"/>
  <c r="G72" i="1"/>
  <c r="G74" i="32"/>
  <c r="J73" i="1"/>
  <c r="M73" i="1"/>
  <c r="P73" i="1"/>
  <c r="U73" i="1"/>
  <c r="Z73" i="1"/>
  <c r="AE73" i="1"/>
  <c r="AJ73" i="1"/>
  <c r="B73" i="1"/>
  <c r="B75" i="32"/>
  <c r="C73" i="1"/>
  <c r="C75" i="32"/>
  <c r="D73" i="1"/>
  <c r="D75" i="32"/>
  <c r="E73" i="1"/>
  <c r="E75" i="32"/>
  <c r="F73" i="1"/>
  <c r="V75" i="38"/>
  <c r="F75" i="32"/>
  <c r="G73" i="1"/>
  <c r="G75" i="32"/>
  <c r="J74" i="1"/>
  <c r="M74" i="1"/>
  <c r="P74" i="1"/>
  <c r="U74" i="1"/>
  <c r="Z74" i="1"/>
  <c r="AE74" i="1"/>
  <c r="AJ74" i="1"/>
  <c r="B74" i="1"/>
  <c r="B76" i="32"/>
  <c r="C74" i="1"/>
  <c r="C76" i="32"/>
  <c r="D74" i="1"/>
  <c r="D76" i="32"/>
  <c r="E74" i="1"/>
  <c r="E76" i="32"/>
  <c r="F74" i="1"/>
  <c r="F76" i="32"/>
  <c r="G74" i="1"/>
  <c r="G76" i="32"/>
  <c r="J75" i="1"/>
  <c r="M75" i="1"/>
  <c r="P75" i="1"/>
  <c r="U75" i="1"/>
  <c r="Z75" i="1"/>
  <c r="AE75" i="1"/>
  <c r="AJ75" i="1"/>
  <c r="B75" i="1"/>
  <c r="B77" i="32"/>
  <c r="C75" i="1"/>
  <c r="C77" i="32"/>
  <c r="D75" i="1"/>
  <c r="D77" i="32"/>
  <c r="E75" i="1"/>
  <c r="E77" i="32"/>
  <c r="F75" i="1"/>
  <c r="F77" i="32"/>
  <c r="G75" i="1"/>
  <c r="G77" i="32"/>
  <c r="J76" i="1"/>
  <c r="M76" i="1"/>
  <c r="P76" i="1"/>
  <c r="U76" i="1"/>
  <c r="Z76" i="1"/>
  <c r="AE76" i="1"/>
  <c r="AJ76" i="1"/>
  <c r="B76" i="1"/>
  <c r="B78" i="32"/>
  <c r="C76" i="1"/>
  <c r="C78" i="32"/>
  <c r="D76" i="1"/>
  <c r="D78" i="32"/>
  <c r="E76" i="1"/>
  <c r="E78" i="32"/>
  <c r="F76" i="1"/>
  <c r="F78" i="32"/>
  <c r="G76" i="1"/>
  <c r="G78" i="32"/>
  <c r="J77" i="1"/>
  <c r="M77" i="1"/>
  <c r="P77" i="1"/>
  <c r="U77" i="1"/>
  <c r="Z77" i="1"/>
  <c r="AE77" i="1"/>
  <c r="AJ77" i="1"/>
  <c r="B77" i="1"/>
  <c r="B79" i="32"/>
  <c r="C77" i="1"/>
  <c r="C79" i="32"/>
  <c r="D77" i="1"/>
  <c r="D79" i="32"/>
  <c r="E77" i="1"/>
  <c r="E79" i="32"/>
  <c r="F77" i="1"/>
  <c r="F79" i="32"/>
  <c r="G77" i="1"/>
  <c r="G79" i="32"/>
  <c r="J78" i="1"/>
  <c r="M78" i="1"/>
  <c r="P78" i="1"/>
  <c r="U78" i="1"/>
  <c r="Z78" i="1"/>
  <c r="AE78" i="1"/>
  <c r="AJ78" i="1"/>
  <c r="B78" i="1"/>
  <c r="B80" i="32"/>
  <c r="C78" i="1"/>
  <c r="C80" i="32"/>
  <c r="D78" i="1"/>
  <c r="D80" i="32"/>
  <c r="E78" i="1"/>
  <c r="E80" i="32"/>
  <c r="F78" i="1"/>
  <c r="F80" i="32"/>
  <c r="G78" i="1"/>
  <c r="G80" i="32"/>
  <c r="J79" i="1"/>
  <c r="M79" i="1"/>
  <c r="P79" i="1"/>
  <c r="U79" i="1"/>
  <c r="Z79" i="1"/>
  <c r="AE79" i="1"/>
  <c r="AJ79" i="1"/>
  <c r="B79" i="1"/>
  <c r="B81" i="32"/>
  <c r="C79" i="1"/>
  <c r="C81" i="32"/>
  <c r="D79" i="1"/>
  <c r="D81" i="32"/>
  <c r="E79" i="1"/>
  <c r="E81" i="32"/>
  <c r="F79" i="1"/>
  <c r="F81" i="32"/>
  <c r="G79" i="1"/>
  <c r="G81" i="32"/>
  <c r="J80" i="1"/>
  <c r="M80" i="1"/>
  <c r="P80" i="1"/>
  <c r="U80" i="1"/>
  <c r="Z80" i="1"/>
  <c r="AE80" i="1"/>
  <c r="AJ80" i="1"/>
  <c r="B80" i="1"/>
  <c r="B82" i="32"/>
  <c r="C80" i="1"/>
  <c r="C82" i="32"/>
  <c r="D80" i="1"/>
  <c r="D82" i="32"/>
  <c r="E80" i="1"/>
  <c r="E82" i="32"/>
  <c r="F80" i="1"/>
  <c r="F82" i="32"/>
  <c r="G80" i="1"/>
  <c r="G82" i="32"/>
  <c r="J81" i="1"/>
  <c r="M81" i="1"/>
  <c r="P81" i="1"/>
  <c r="U81" i="1"/>
  <c r="Z81" i="1"/>
  <c r="AE81" i="1"/>
  <c r="AJ81" i="1"/>
  <c r="B81" i="1"/>
  <c r="B83" i="32"/>
  <c r="C81" i="1"/>
  <c r="C83" i="32"/>
  <c r="D81" i="1"/>
  <c r="D83" i="32"/>
  <c r="E81" i="1"/>
  <c r="E83" i="32"/>
  <c r="F81" i="1"/>
  <c r="F83" i="32"/>
  <c r="G81" i="1"/>
  <c r="G83" i="32"/>
  <c r="J82" i="1"/>
  <c r="M82" i="1"/>
  <c r="P82" i="1"/>
  <c r="U82" i="1"/>
  <c r="Z82" i="1"/>
  <c r="AE82" i="1"/>
  <c r="AJ82" i="1"/>
  <c r="B82" i="1"/>
  <c r="B84" i="32"/>
  <c r="C82" i="1"/>
  <c r="C84" i="32"/>
  <c r="D82" i="1"/>
  <c r="D84" i="32"/>
  <c r="E82" i="1"/>
  <c r="E84" i="32"/>
  <c r="F82" i="1"/>
  <c r="F84" i="32"/>
  <c r="G82" i="1"/>
  <c r="G84" i="32"/>
  <c r="J83" i="1"/>
  <c r="M83" i="1"/>
  <c r="P83" i="1"/>
  <c r="U83" i="1"/>
  <c r="Z83" i="1"/>
  <c r="AE83" i="1"/>
  <c r="AJ83" i="1"/>
  <c r="B83" i="1"/>
  <c r="B85" i="32"/>
  <c r="C83" i="1"/>
  <c r="C85" i="32"/>
  <c r="D83" i="1"/>
  <c r="D85" i="32"/>
  <c r="E83" i="1"/>
  <c r="E85" i="32"/>
  <c r="F83" i="1"/>
  <c r="F85" i="32"/>
  <c r="G83" i="1"/>
  <c r="G85" i="32"/>
  <c r="J84" i="1"/>
  <c r="M84" i="1"/>
  <c r="P84" i="1"/>
  <c r="U84" i="1"/>
  <c r="Z84" i="1"/>
  <c r="AE84" i="1"/>
  <c r="AJ84" i="1"/>
  <c r="B84" i="1"/>
  <c r="B86" i="32"/>
  <c r="C84" i="1"/>
  <c r="C86" i="32"/>
  <c r="D84" i="1"/>
  <c r="D86" i="32"/>
  <c r="E84" i="1"/>
  <c r="E86" i="32"/>
  <c r="F84" i="1"/>
  <c r="F86" i="32"/>
  <c r="G84" i="1"/>
  <c r="G86" i="32"/>
  <c r="J85" i="1"/>
  <c r="M85" i="1"/>
  <c r="P85" i="1"/>
  <c r="U85" i="1"/>
  <c r="Z85" i="1"/>
  <c r="AE85" i="1"/>
  <c r="AJ85" i="1"/>
  <c r="B85" i="1"/>
  <c r="B87" i="32"/>
  <c r="C85" i="1"/>
  <c r="C87" i="32"/>
  <c r="D85" i="1"/>
  <c r="D87" i="32"/>
  <c r="E85" i="1"/>
  <c r="E87" i="32"/>
  <c r="F85" i="1"/>
  <c r="F87" i="32"/>
  <c r="G85" i="1"/>
  <c r="G87" i="32"/>
  <c r="J86" i="1"/>
  <c r="M86" i="1"/>
  <c r="P86" i="1"/>
  <c r="U86" i="1"/>
  <c r="Z86" i="1"/>
  <c r="AE86" i="1"/>
  <c r="AJ86" i="1"/>
  <c r="B86" i="1"/>
  <c r="B88" i="32"/>
  <c r="C86" i="1"/>
  <c r="C88" i="32"/>
  <c r="D86" i="1"/>
  <c r="D88" i="32"/>
  <c r="E86" i="1"/>
  <c r="E88" i="32"/>
  <c r="F86" i="1"/>
  <c r="F88" i="32"/>
  <c r="G86" i="1"/>
  <c r="G88" i="32"/>
  <c r="J87" i="1"/>
  <c r="M87" i="1"/>
  <c r="P87" i="1"/>
  <c r="U87" i="1"/>
  <c r="Z87" i="1"/>
  <c r="AE87" i="1"/>
  <c r="AJ87" i="1"/>
  <c r="B87" i="1"/>
  <c r="B89" i="32"/>
  <c r="C87" i="1"/>
  <c r="C89" i="32"/>
  <c r="D87" i="1"/>
  <c r="D89" i="32"/>
  <c r="E87" i="1"/>
  <c r="E89" i="32"/>
  <c r="F87" i="1"/>
  <c r="F89" i="32"/>
  <c r="G87" i="1"/>
  <c r="G89" i="32"/>
  <c r="J88" i="1"/>
  <c r="M88" i="1"/>
  <c r="P88" i="1"/>
  <c r="U88" i="1"/>
  <c r="Z88" i="1"/>
  <c r="AE88" i="1"/>
  <c r="AJ88" i="1"/>
  <c r="B88" i="1"/>
  <c r="B90" i="32"/>
  <c r="C88" i="1"/>
  <c r="C90" i="32"/>
  <c r="D88" i="1"/>
  <c r="D90" i="32"/>
  <c r="E88" i="1"/>
  <c r="E90" i="32"/>
  <c r="F88" i="1"/>
  <c r="F90" i="32"/>
  <c r="G88" i="1"/>
  <c r="G90" i="32"/>
  <c r="J89" i="1"/>
  <c r="M89" i="1"/>
  <c r="P89" i="1"/>
  <c r="U89" i="1"/>
  <c r="Z89" i="1"/>
  <c r="AE89" i="1"/>
  <c r="AJ89" i="1"/>
  <c r="B89" i="1"/>
  <c r="B91" i="32"/>
  <c r="C89" i="1"/>
  <c r="C91" i="32"/>
  <c r="D89" i="1"/>
  <c r="D91" i="32"/>
  <c r="E89" i="1"/>
  <c r="E91" i="32"/>
  <c r="F89" i="1"/>
  <c r="F91" i="32"/>
  <c r="G89" i="1"/>
  <c r="G91" i="32"/>
  <c r="J90" i="1"/>
  <c r="M90" i="1"/>
  <c r="P90" i="1"/>
  <c r="U90" i="1"/>
  <c r="Z90" i="1"/>
  <c r="AE90" i="1"/>
  <c r="AJ90" i="1"/>
  <c r="B90" i="1"/>
  <c r="B92" i="32"/>
  <c r="C90" i="1"/>
  <c r="C92" i="32"/>
  <c r="D90" i="1"/>
  <c r="D92" i="32"/>
  <c r="E90" i="1"/>
  <c r="E92" i="32"/>
  <c r="F90" i="1"/>
  <c r="F92" i="32"/>
  <c r="G90" i="1"/>
  <c r="G92" i="32"/>
  <c r="J91" i="1"/>
  <c r="M91" i="1"/>
  <c r="P91" i="1"/>
  <c r="U91" i="1"/>
  <c r="Z91" i="1"/>
  <c r="AE91" i="1"/>
  <c r="AJ91" i="1"/>
  <c r="B91" i="1"/>
  <c r="B93" i="32"/>
  <c r="C91" i="1"/>
  <c r="C93" i="32"/>
  <c r="D91" i="1"/>
  <c r="D93" i="32"/>
  <c r="E91" i="1"/>
  <c r="E93" i="32"/>
  <c r="F91" i="1"/>
  <c r="F93" i="32"/>
  <c r="G91" i="1"/>
  <c r="G93" i="32"/>
  <c r="J92" i="1"/>
  <c r="M92" i="1"/>
  <c r="P92" i="1"/>
  <c r="U92" i="1"/>
  <c r="Z92" i="1"/>
  <c r="AE92" i="1"/>
  <c r="AJ92" i="1"/>
  <c r="B92" i="1"/>
  <c r="B94" i="32"/>
  <c r="C92" i="1"/>
  <c r="C94" i="32"/>
  <c r="D92" i="1"/>
  <c r="D94" i="32"/>
  <c r="E92" i="1"/>
  <c r="E94" i="32"/>
  <c r="F92" i="1"/>
  <c r="F94" i="32"/>
  <c r="G92" i="1"/>
  <c r="G94" i="32"/>
  <c r="J93" i="1"/>
  <c r="M93" i="1"/>
  <c r="P93" i="1"/>
  <c r="U93" i="1"/>
  <c r="Z93" i="1"/>
  <c r="AE93" i="1"/>
  <c r="AJ93" i="1"/>
  <c r="B93" i="1"/>
  <c r="B95" i="32"/>
  <c r="C93" i="1"/>
  <c r="C95" i="32"/>
  <c r="D93" i="1"/>
  <c r="D95" i="32"/>
  <c r="E93" i="1"/>
  <c r="E95" i="32"/>
  <c r="F93" i="1"/>
  <c r="F95" i="32"/>
  <c r="G93" i="1"/>
  <c r="G95" i="32"/>
  <c r="J94" i="1"/>
  <c r="M94" i="1"/>
  <c r="P94" i="1"/>
  <c r="U94" i="1"/>
  <c r="Z94" i="1"/>
  <c r="AE94" i="1"/>
  <c r="AJ94" i="1"/>
  <c r="B94" i="1"/>
  <c r="B96" i="32"/>
  <c r="C94" i="1"/>
  <c r="C96" i="32"/>
  <c r="D94" i="1"/>
  <c r="D96" i="32"/>
  <c r="E94" i="1"/>
  <c r="E96" i="32"/>
  <c r="F94" i="1"/>
  <c r="F96" i="32"/>
  <c r="G94" i="1"/>
  <c r="G96" i="32"/>
  <c r="J95" i="1"/>
  <c r="M95" i="1"/>
  <c r="P95" i="1"/>
  <c r="U95" i="1"/>
  <c r="Z95" i="1"/>
  <c r="AE95" i="1"/>
  <c r="AJ95" i="1"/>
  <c r="B95" i="1"/>
  <c r="B97" i="32"/>
  <c r="C95" i="1"/>
  <c r="C97" i="32"/>
  <c r="D95" i="1"/>
  <c r="D97" i="32"/>
  <c r="E95" i="1"/>
  <c r="E97" i="32"/>
  <c r="F95" i="1"/>
  <c r="F97" i="32"/>
  <c r="G95" i="1"/>
  <c r="G97" i="32"/>
  <c r="J96" i="1"/>
  <c r="M96" i="1"/>
  <c r="P96" i="1"/>
  <c r="U96" i="1"/>
  <c r="Z96" i="1"/>
  <c r="AE96" i="1"/>
  <c r="AJ96" i="1"/>
  <c r="B96" i="1"/>
  <c r="B98" i="32"/>
  <c r="C96" i="1"/>
  <c r="C98" i="32"/>
  <c r="D96" i="1"/>
  <c r="D98" i="32"/>
  <c r="E96" i="1"/>
  <c r="E98" i="32"/>
  <c r="F96" i="1"/>
  <c r="F98" i="32"/>
  <c r="G96" i="1"/>
  <c r="G98" i="32"/>
  <c r="J97" i="1"/>
  <c r="M97" i="1"/>
  <c r="P97" i="1"/>
  <c r="U97" i="1"/>
  <c r="Z97" i="1"/>
  <c r="AE97" i="1"/>
  <c r="AJ97" i="1"/>
  <c r="B97" i="1"/>
  <c r="B99" i="32"/>
  <c r="C97" i="1"/>
  <c r="C99" i="32"/>
  <c r="D97" i="1"/>
  <c r="D99" i="32"/>
  <c r="E97" i="1"/>
  <c r="E99" i="32"/>
  <c r="F97" i="1"/>
  <c r="F99" i="32"/>
  <c r="G97" i="1"/>
  <c r="G99" i="32"/>
  <c r="J98" i="1"/>
  <c r="M98" i="1"/>
  <c r="P98" i="1"/>
  <c r="U98" i="1"/>
  <c r="Z98" i="1"/>
  <c r="AE98" i="1"/>
  <c r="AJ98" i="1"/>
  <c r="B98" i="1"/>
  <c r="B100" i="32"/>
  <c r="C98" i="1"/>
  <c r="C100" i="32"/>
  <c r="D98" i="1"/>
  <c r="D100" i="32"/>
  <c r="E98" i="1"/>
  <c r="E100" i="32"/>
  <c r="F98" i="1"/>
  <c r="F100" i="32"/>
  <c r="G98" i="1"/>
  <c r="G100" i="32"/>
  <c r="J99" i="1"/>
  <c r="M99" i="1"/>
  <c r="P99" i="1"/>
  <c r="U99" i="1"/>
  <c r="Z99" i="1"/>
  <c r="AE99" i="1"/>
  <c r="AJ99" i="1"/>
  <c r="B99" i="1"/>
  <c r="B101" i="32"/>
  <c r="C99" i="1"/>
  <c r="C101" i="32"/>
  <c r="D99" i="1"/>
  <c r="D101" i="32"/>
  <c r="E99" i="1"/>
  <c r="E101" i="32"/>
  <c r="F99" i="1"/>
  <c r="F101" i="32"/>
  <c r="G99" i="1"/>
  <c r="G101" i="32"/>
  <c r="J100" i="1"/>
  <c r="M100" i="1"/>
  <c r="P100" i="1"/>
  <c r="U100" i="1"/>
  <c r="Z100" i="1"/>
  <c r="AE100" i="1"/>
  <c r="AJ100" i="1"/>
  <c r="B100" i="1"/>
  <c r="B102" i="32"/>
  <c r="C100" i="1"/>
  <c r="C102" i="32"/>
  <c r="D100" i="1"/>
  <c r="D102" i="32"/>
  <c r="E100" i="1"/>
  <c r="E102" i="32"/>
  <c r="F100" i="1"/>
  <c r="F102" i="32"/>
  <c r="G100" i="1"/>
  <c r="G102" i="32"/>
  <c r="J101" i="1"/>
  <c r="M101" i="1"/>
  <c r="P101" i="1"/>
  <c r="U101" i="1"/>
  <c r="Z101" i="1"/>
  <c r="AE101" i="1"/>
  <c r="AJ101" i="1"/>
  <c r="B101" i="1"/>
  <c r="B103" i="32"/>
  <c r="C101" i="1"/>
  <c r="C103" i="32"/>
  <c r="D101" i="1"/>
  <c r="D103" i="32"/>
  <c r="E101" i="1"/>
  <c r="E103" i="32"/>
  <c r="F101" i="1"/>
  <c r="F103" i="32"/>
  <c r="G101" i="1"/>
  <c r="G103" i="32"/>
  <c r="J102" i="1"/>
  <c r="M102" i="1"/>
  <c r="P102" i="1"/>
  <c r="U102" i="1"/>
  <c r="Z102" i="1"/>
  <c r="AE102" i="1"/>
  <c r="AJ102" i="1"/>
  <c r="B102" i="1"/>
  <c r="B104" i="32"/>
  <c r="C102" i="1"/>
  <c r="C104" i="32"/>
  <c r="D102" i="1"/>
  <c r="D104" i="32"/>
  <c r="E102" i="1"/>
  <c r="E104" i="32"/>
  <c r="F102" i="1"/>
  <c r="F104" i="32"/>
  <c r="G102" i="1"/>
  <c r="G104" i="32"/>
  <c r="J103" i="1"/>
  <c r="M103" i="1"/>
  <c r="P103" i="1"/>
  <c r="U103" i="1"/>
  <c r="Z103" i="1"/>
  <c r="AE103" i="1"/>
  <c r="AJ103" i="1"/>
  <c r="B103" i="1"/>
  <c r="B105" i="32"/>
  <c r="C103" i="1"/>
  <c r="C105" i="32"/>
  <c r="D103" i="1"/>
  <c r="D105" i="32"/>
  <c r="E103" i="1"/>
  <c r="E105" i="32"/>
  <c r="F103" i="1"/>
  <c r="F105" i="32"/>
  <c r="G103" i="1"/>
  <c r="G105" i="32"/>
  <c r="J104" i="1"/>
  <c r="M104" i="1"/>
  <c r="P104" i="1"/>
  <c r="U104" i="1"/>
  <c r="Z104" i="1"/>
  <c r="AE104" i="1"/>
  <c r="AJ104" i="1"/>
  <c r="B104" i="1"/>
  <c r="B106" i="32"/>
  <c r="C104" i="1"/>
  <c r="C106" i="32"/>
  <c r="D104" i="1"/>
  <c r="D106" i="32"/>
  <c r="E104" i="1"/>
  <c r="E106" i="32"/>
  <c r="F104" i="1"/>
  <c r="F106" i="32"/>
  <c r="G104" i="1"/>
  <c r="G106" i="32"/>
  <c r="J105" i="1"/>
  <c r="M105" i="1"/>
  <c r="P105" i="1"/>
  <c r="U105" i="1"/>
  <c r="Z105" i="1"/>
  <c r="AE105" i="1"/>
  <c r="AJ105" i="1"/>
  <c r="B105" i="1"/>
  <c r="B107" i="32"/>
  <c r="C105" i="1"/>
  <c r="C107" i="32"/>
  <c r="D105" i="1"/>
  <c r="D107" i="32"/>
  <c r="E105" i="1"/>
  <c r="E107" i="32"/>
  <c r="F105" i="1"/>
  <c r="F107" i="32"/>
  <c r="G105" i="1"/>
  <c r="G107" i="32"/>
  <c r="J106" i="1"/>
  <c r="M106" i="1"/>
  <c r="P106" i="1"/>
  <c r="U106" i="1"/>
  <c r="Z106" i="1"/>
  <c r="AE106" i="1"/>
  <c r="AJ106" i="1"/>
  <c r="B106" i="1"/>
  <c r="B108" i="32"/>
  <c r="C106" i="1"/>
  <c r="C108" i="32"/>
  <c r="D106" i="1"/>
  <c r="D108" i="32"/>
  <c r="E106" i="1"/>
  <c r="E108" i="32"/>
  <c r="F106" i="1"/>
  <c r="F108" i="32"/>
  <c r="G106" i="1"/>
  <c r="G108" i="32"/>
  <c r="J107" i="1"/>
  <c r="M107" i="1"/>
  <c r="P107" i="1"/>
  <c r="U107" i="1"/>
  <c r="Z107" i="1"/>
  <c r="AE107" i="1"/>
  <c r="AJ107" i="1"/>
  <c r="B107" i="1"/>
  <c r="B109" i="32"/>
  <c r="C107" i="1"/>
  <c r="C109" i="32"/>
  <c r="D107" i="1"/>
  <c r="D109" i="32"/>
  <c r="E107" i="1"/>
  <c r="E109" i="32"/>
  <c r="F107" i="1"/>
  <c r="F109" i="32"/>
  <c r="G107" i="1"/>
  <c r="G109" i="32"/>
  <c r="J108" i="1"/>
  <c r="M108" i="1"/>
  <c r="P108" i="1"/>
  <c r="U108" i="1"/>
  <c r="Z108" i="1"/>
  <c r="AE108" i="1"/>
  <c r="AJ108" i="1"/>
  <c r="B108" i="1"/>
  <c r="B110" i="32"/>
  <c r="C108" i="1"/>
  <c r="C110" i="32"/>
  <c r="D108" i="1"/>
  <c r="D110" i="32"/>
  <c r="E108" i="1"/>
  <c r="E110" i="32"/>
  <c r="F108" i="1"/>
  <c r="F110" i="32"/>
  <c r="G108" i="1"/>
  <c r="G110" i="32"/>
  <c r="J109" i="1"/>
  <c r="M109" i="1"/>
  <c r="P109" i="1"/>
  <c r="U109" i="1"/>
  <c r="Z109" i="1"/>
  <c r="AE109" i="1"/>
  <c r="AJ109" i="1"/>
  <c r="B109" i="1"/>
  <c r="B111" i="32"/>
  <c r="C109" i="1"/>
  <c r="C111" i="32"/>
  <c r="D109" i="1"/>
  <c r="D111" i="32"/>
  <c r="E109" i="1"/>
  <c r="E111" i="32"/>
  <c r="F109" i="1"/>
  <c r="F111" i="32"/>
  <c r="G109" i="1"/>
  <c r="G111" i="32"/>
  <c r="J110" i="1"/>
  <c r="M110" i="1"/>
  <c r="P110" i="1"/>
  <c r="U110" i="1"/>
  <c r="Z110" i="1"/>
  <c r="AE110" i="1"/>
  <c r="AJ110" i="1"/>
  <c r="B110" i="1"/>
  <c r="B112" i="32"/>
  <c r="C110" i="1"/>
  <c r="C112" i="32"/>
  <c r="D110" i="1"/>
  <c r="D112" i="32"/>
  <c r="E110" i="1"/>
  <c r="E112" i="32"/>
  <c r="F110" i="1"/>
  <c r="F112" i="32"/>
  <c r="G110" i="1"/>
  <c r="G112" i="32"/>
  <c r="J111" i="1"/>
  <c r="M111" i="1"/>
  <c r="P111" i="1"/>
  <c r="U111" i="1"/>
  <c r="Z111" i="1"/>
  <c r="AE111" i="1"/>
  <c r="AJ111" i="1"/>
  <c r="B111" i="1"/>
  <c r="B113" i="32"/>
  <c r="C111" i="1"/>
  <c r="C113" i="32"/>
  <c r="D111" i="1"/>
  <c r="D113" i="32"/>
  <c r="E111" i="1"/>
  <c r="E113" i="32"/>
  <c r="F111" i="1"/>
  <c r="F113" i="32"/>
  <c r="G111" i="1"/>
  <c r="G113" i="32"/>
  <c r="J112" i="1"/>
  <c r="M112" i="1"/>
  <c r="P112" i="1"/>
  <c r="U112" i="1"/>
  <c r="Z112" i="1"/>
  <c r="AE112" i="1"/>
  <c r="AJ112" i="1"/>
  <c r="B112" i="1"/>
  <c r="B114" i="32"/>
  <c r="C112" i="1"/>
  <c r="C114" i="32"/>
  <c r="D112" i="1"/>
  <c r="D114" i="32"/>
  <c r="E112" i="1"/>
  <c r="E114" i="32"/>
  <c r="F112" i="1"/>
  <c r="F114" i="32"/>
  <c r="G112" i="1"/>
  <c r="G114" i="32"/>
  <c r="J113" i="1"/>
  <c r="M113" i="1"/>
  <c r="P113" i="1"/>
  <c r="U113" i="1"/>
  <c r="Z113" i="1"/>
  <c r="AE113" i="1"/>
  <c r="AJ113" i="1"/>
  <c r="B113" i="1"/>
  <c r="B115" i="32"/>
  <c r="C113" i="1"/>
  <c r="C115" i="32"/>
  <c r="D113" i="1"/>
  <c r="D115" i="32"/>
  <c r="E113" i="1"/>
  <c r="E115" i="32"/>
  <c r="F113" i="1"/>
  <c r="F115" i="32"/>
  <c r="G113" i="1"/>
  <c r="G115" i="32"/>
  <c r="J114" i="1"/>
  <c r="M114" i="1"/>
  <c r="P114" i="1"/>
  <c r="U114" i="1"/>
  <c r="Z114" i="1"/>
  <c r="AE114" i="1"/>
  <c r="AJ114" i="1"/>
  <c r="B114" i="1"/>
  <c r="B116" i="32"/>
  <c r="C114" i="1"/>
  <c r="C116" i="32"/>
  <c r="D114" i="1"/>
  <c r="D116" i="32"/>
  <c r="E114" i="1"/>
  <c r="E116" i="32"/>
  <c r="F114" i="1"/>
  <c r="F116" i="32"/>
  <c r="G114" i="1"/>
  <c r="G116" i="32"/>
  <c r="J115" i="1"/>
  <c r="M115" i="1"/>
  <c r="P115" i="1"/>
  <c r="U115" i="1"/>
  <c r="Z115" i="1"/>
  <c r="AE115" i="1"/>
  <c r="AJ115" i="1"/>
  <c r="B115" i="1"/>
  <c r="B117" i="32"/>
  <c r="C115" i="1"/>
  <c r="C117" i="32"/>
  <c r="D115" i="1"/>
  <c r="D117" i="32"/>
  <c r="E115" i="1"/>
  <c r="E117" i="32"/>
  <c r="F115" i="1"/>
  <c r="F117" i="32"/>
  <c r="G115" i="1"/>
  <c r="G117" i="32"/>
  <c r="J116" i="1"/>
  <c r="M116" i="1"/>
  <c r="P116" i="1"/>
  <c r="U116" i="1"/>
  <c r="Z116" i="1"/>
  <c r="AE116" i="1"/>
  <c r="AJ116" i="1"/>
  <c r="B116" i="1"/>
  <c r="B118" i="32"/>
  <c r="C116" i="1"/>
  <c r="C118" i="32"/>
  <c r="D116" i="1"/>
  <c r="D118" i="32"/>
  <c r="E116" i="1"/>
  <c r="E118" i="32"/>
  <c r="F116" i="1"/>
  <c r="F118" i="32"/>
  <c r="G116" i="1"/>
  <c r="G118" i="32"/>
  <c r="J117" i="1"/>
  <c r="M117" i="1"/>
  <c r="P117" i="1"/>
  <c r="U117" i="1"/>
  <c r="Z117" i="1"/>
  <c r="AE117" i="1"/>
  <c r="AJ117" i="1"/>
  <c r="B117" i="1"/>
  <c r="B119" i="32"/>
  <c r="C117" i="1"/>
  <c r="C119" i="32"/>
  <c r="D117" i="1"/>
  <c r="D119" i="32"/>
  <c r="E117" i="1"/>
  <c r="E119" i="32"/>
  <c r="F117" i="1"/>
  <c r="F119" i="32"/>
  <c r="G117" i="1"/>
  <c r="G119" i="32"/>
  <c r="J118" i="1"/>
  <c r="M118" i="1"/>
  <c r="P118" i="1"/>
  <c r="U118" i="1"/>
  <c r="Z118" i="1"/>
  <c r="AE118" i="1"/>
  <c r="AJ118" i="1"/>
  <c r="B118" i="1"/>
  <c r="B120" i="32"/>
  <c r="C118" i="1"/>
  <c r="C120" i="32"/>
  <c r="D118" i="1"/>
  <c r="D120" i="32"/>
  <c r="E118" i="1"/>
  <c r="E120" i="32"/>
  <c r="F118" i="1"/>
  <c r="F120" i="32"/>
  <c r="G118" i="1"/>
  <c r="G120" i="32"/>
  <c r="J119" i="1"/>
  <c r="M119" i="1"/>
  <c r="P119" i="1"/>
  <c r="U119" i="1"/>
  <c r="Z119" i="1"/>
  <c r="AE119" i="1"/>
  <c r="AJ119" i="1"/>
  <c r="B119" i="1"/>
  <c r="B121" i="32"/>
  <c r="C119" i="1"/>
  <c r="C121" i="32"/>
  <c r="D119" i="1"/>
  <c r="D121" i="32"/>
  <c r="E119" i="1"/>
  <c r="E121" i="32"/>
  <c r="F119" i="1"/>
  <c r="F121" i="32"/>
  <c r="G119" i="1"/>
  <c r="G121" i="32"/>
  <c r="J120" i="1"/>
  <c r="M120" i="1"/>
  <c r="P120" i="1"/>
  <c r="U120" i="1"/>
  <c r="Z120" i="1"/>
  <c r="AE120" i="1"/>
  <c r="AJ120" i="1"/>
  <c r="B120" i="1"/>
  <c r="B122" i="32"/>
  <c r="C120" i="1"/>
  <c r="C122" i="32"/>
  <c r="D120" i="1"/>
  <c r="D122" i="32"/>
  <c r="E120" i="1"/>
  <c r="E122" i="32"/>
  <c r="F120" i="1"/>
  <c r="F122" i="32"/>
  <c r="G120" i="1"/>
  <c r="G122" i="32"/>
  <c r="J121" i="1"/>
  <c r="M121" i="1"/>
  <c r="P121" i="1"/>
  <c r="U121" i="1"/>
  <c r="Z121" i="1"/>
  <c r="AE121" i="1"/>
  <c r="AJ121" i="1"/>
  <c r="B121" i="1"/>
  <c r="B123" i="32"/>
  <c r="C121" i="1"/>
  <c r="C123" i="32"/>
  <c r="D121" i="1"/>
  <c r="D123" i="32"/>
  <c r="E121" i="1"/>
  <c r="E123" i="32"/>
  <c r="F121" i="1"/>
  <c r="F123" i="32"/>
  <c r="G121" i="1"/>
  <c r="G123" i="32"/>
  <c r="J122" i="1"/>
  <c r="M122" i="1"/>
  <c r="P122" i="1"/>
  <c r="U122" i="1"/>
  <c r="Z122" i="1"/>
  <c r="AE122" i="1"/>
  <c r="AJ122" i="1"/>
  <c r="B122" i="1"/>
  <c r="B124" i="32"/>
  <c r="C122" i="1"/>
  <c r="C124" i="32"/>
  <c r="D122" i="1"/>
  <c r="D124" i="32"/>
  <c r="E122" i="1"/>
  <c r="E124" i="32"/>
  <c r="F122" i="1"/>
  <c r="F124" i="32"/>
  <c r="G122" i="1"/>
  <c r="G124" i="32"/>
  <c r="J123" i="1"/>
  <c r="M123" i="1"/>
  <c r="P123" i="1"/>
  <c r="U123" i="1"/>
  <c r="Z123" i="1"/>
  <c r="AE123" i="1"/>
  <c r="AJ123" i="1"/>
  <c r="B123" i="1"/>
  <c r="B125" i="32"/>
  <c r="C123" i="1"/>
  <c r="C125" i="32"/>
  <c r="D123" i="1"/>
  <c r="D125" i="32"/>
  <c r="E123" i="1"/>
  <c r="E125" i="32"/>
  <c r="F123" i="1"/>
  <c r="F125" i="32"/>
  <c r="G123" i="1"/>
  <c r="G125" i="32"/>
  <c r="J124" i="1"/>
  <c r="M124" i="1"/>
  <c r="P124" i="1"/>
  <c r="U124" i="1"/>
  <c r="Z124" i="1"/>
  <c r="AE124" i="1"/>
  <c r="AJ124" i="1"/>
  <c r="B124" i="1"/>
  <c r="B126" i="32"/>
  <c r="C124" i="1"/>
  <c r="C126" i="32"/>
  <c r="D124" i="1"/>
  <c r="D126" i="32"/>
  <c r="E124" i="1"/>
  <c r="E126" i="32"/>
  <c r="F124" i="1"/>
  <c r="F126" i="32"/>
  <c r="G124" i="1"/>
  <c r="G126" i="32"/>
  <c r="J125" i="1"/>
  <c r="M125" i="1"/>
  <c r="P125" i="1"/>
  <c r="U125" i="1"/>
  <c r="Z125" i="1"/>
  <c r="AE125" i="1"/>
  <c r="AJ125" i="1"/>
  <c r="B125" i="1"/>
  <c r="B127" i="32"/>
  <c r="C125" i="1"/>
  <c r="C127" i="32"/>
  <c r="D125" i="1"/>
  <c r="D127" i="32"/>
  <c r="E125" i="1"/>
  <c r="E127" i="32"/>
  <c r="F125" i="1"/>
  <c r="F127" i="32"/>
  <c r="G125" i="1"/>
  <c r="G127" i="32"/>
  <c r="J126" i="1"/>
  <c r="M126" i="1"/>
  <c r="P126" i="1"/>
  <c r="U126" i="1"/>
  <c r="Z126" i="1"/>
  <c r="AE126" i="1"/>
  <c r="AJ126" i="1"/>
  <c r="B126" i="1"/>
  <c r="B128" i="32"/>
  <c r="C126" i="1"/>
  <c r="C128" i="32"/>
  <c r="D126" i="1"/>
  <c r="D128" i="32"/>
  <c r="E126" i="1"/>
  <c r="E128" i="32"/>
  <c r="F126" i="1"/>
  <c r="F128" i="32"/>
  <c r="G126" i="1"/>
  <c r="G128" i="32"/>
  <c r="J127" i="1"/>
  <c r="M127" i="1"/>
  <c r="P127" i="1"/>
  <c r="U127" i="1"/>
  <c r="Z127" i="1"/>
  <c r="AE127" i="1"/>
  <c r="AJ127" i="1"/>
  <c r="B127" i="1"/>
  <c r="B129" i="32"/>
  <c r="C127" i="1"/>
  <c r="C129" i="32"/>
  <c r="D127" i="1"/>
  <c r="D129" i="32"/>
  <c r="E127" i="1"/>
  <c r="E129" i="32"/>
  <c r="F127" i="1"/>
  <c r="F129" i="32"/>
  <c r="G127" i="1"/>
  <c r="G129" i="32"/>
  <c r="J128" i="1"/>
  <c r="M128" i="1"/>
  <c r="P128" i="1"/>
  <c r="U128" i="1"/>
  <c r="Z128" i="1"/>
  <c r="AE128" i="1"/>
  <c r="AJ128" i="1"/>
  <c r="B128" i="1"/>
  <c r="B130" i="32"/>
  <c r="C128" i="1"/>
  <c r="C130" i="32"/>
  <c r="D128" i="1"/>
  <c r="D130" i="32"/>
  <c r="E128" i="1"/>
  <c r="E130" i="32"/>
  <c r="F128" i="1"/>
  <c r="F130" i="32"/>
  <c r="G128" i="1"/>
  <c r="G130" i="32"/>
  <c r="J129" i="1"/>
  <c r="M129" i="1"/>
  <c r="P129" i="1"/>
  <c r="U129" i="1"/>
  <c r="Z129" i="1"/>
  <c r="AE129" i="1"/>
  <c r="AJ129" i="1"/>
  <c r="B129" i="1"/>
  <c r="B131" i="32"/>
  <c r="C129" i="1"/>
  <c r="C131" i="32"/>
  <c r="D129" i="1"/>
  <c r="D131" i="32"/>
  <c r="E129" i="1"/>
  <c r="E131" i="32"/>
  <c r="F129" i="1"/>
  <c r="F131" i="32"/>
  <c r="G129" i="1"/>
  <c r="G131" i="32"/>
  <c r="J130" i="1"/>
  <c r="M130" i="1"/>
  <c r="P130" i="1"/>
  <c r="U130" i="1"/>
  <c r="Z130" i="1"/>
  <c r="AE130" i="1"/>
  <c r="AJ130" i="1"/>
  <c r="B130" i="1"/>
  <c r="B132" i="32"/>
  <c r="C130" i="1"/>
  <c r="C132" i="32"/>
  <c r="D130" i="1"/>
  <c r="D132" i="32"/>
  <c r="E130" i="1"/>
  <c r="E132" i="32"/>
  <c r="F130" i="1"/>
  <c r="F132" i="32"/>
  <c r="G130" i="1"/>
  <c r="G132" i="32"/>
  <c r="J131" i="1"/>
  <c r="M131" i="1"/>
  <c r="P131" i="1"/>
  <c r="U131" i="1"/>
  <c r="Z131" i="1"/>
  <c r="AE131" i="1"/>
  <c r="AJ131" i="1"/>
  <c r="B131" i="1"/>
  <c r="B133" i="32"/>
  <c r="C131" i="1"/>
  <c r="C133" i="32"/>
  <c r="D131" i="1"/>
  <c r="D133" i="32"/>
  <c r="E131" i="1"/>
  <c r="E133" i="32"/>
  <c r="F131" i="1"/>
  <c r="F133" i="32"/>
  <c r="G131" i="1"/>
  <c r="G133" i="32"/>
  <c r="J132" i="1"/>
  <c r="M132" i="1"/>
  <c r="P132" i="1"/>
  <c r="U132" i="1"/>
  <c r="Z132" i="1"/>
  <c r="AE132" i="1"/>
  <c r="AJ132" i="1"/>
  <c r="B132" i="1"/>
  <c r="B134" i="32"/>
  <c r="C132" i="1"/>
  <c r="C134" i="32"/>
  <c r="D132" i="1"/>
  <c r="D134" i="32"/>
  <c r="E132" i="1"/>
  <c r="E134" i="32"/>
  <c r="F132" i="1"/>
  <c r="F134" i="32"/>
  <c r="G132" i="1"/>
  <c r="G134" i="32"/>
  <c r="J133" i="1"/>
  <c r="M133" i="1"/>
  <c r="P133" i="1"/>
  <c r="U133" i="1"/>
  <c r="Z133" i="1"/>
  <c r="AE133" i="1"/>
  <c r="AJ133" i="1"/>
  <c r="B133" i="1"/>
  <c r="B135" i="32"/>
  <c r="C133" i="1"/>
  <c r="C135" i="32"/>
  <c r="D133" i="1"/>
  <c r="D135" i="32"/>
  <c r="E133" i="1"/>
  <c r="E135" i="32"/>
  <c r="F133" i="1"/>
  <c r="F135" i="32"/>
  <c r="G133" i="1"/>
  <c r="G135" i="32"/>
  <c r="J134" i="1"/>
  <c r="M134" i="1"/>
  <c r="P134" i="1"/>
  <c r="U134" i="1"/>
  <c r="Z134" i="1"/>
  <c r="AE134" i="1"/>
  <c r="AJ134" i="1"/>
  <c r="B134" i="1"/>
  <c r="B136" i="32"/>
  <c r="C134" i="1"/>
  <c r="C136" i="32"/>
  <c r="D134" i="1"/>
  <c r="D136" i="32"/>
  <c r="E134" i="1"/>
  <c r="E136" i="32"/>
  <c r="F134" i="1"/>
  <c r="F136" i="32"/>
  <c r="G134" i="1"/>
  <c r="G136" i="32"/>
  <c r="J135" i="1"/>
  <c r="M135" i="1"/>
  <c r="P135" i="1"/>
  <c r="U135" i="1"/>
  <c r="Z135" i="1"/>
  <c r="AE135" i="1"/>
  <c r="AJ135" i="1"/>
  <c r="B135" i="1"/>
  <c r="B137" i="32"/>
  <c r="C135" i="1"/>
  <c r="C137" i="32"/>
  <c r="D135" i="1"/>
  <c r="D137" i="32"/>
  <c r="E135" i="1"/>
  <c r="E137" i="32"/>
  <c r="F135" i="1"/>
  <c r="F137" i="32"/>
  <c r="G135" i="1"/>
  <c r="G137" i="32"/>
  <c r="J136" i="1"/>
  <c r="M136" i="1"/>
  <c r="P136" i="1"/>
  <c r="U136" i="1"/>
  <c r="Z136" i="1"/>
  <c r="AE136" i="1"/>
  <c r="AJ136" i="1"/>
  <c r="B136" i="1"/>
  <c r="B138" i="32"/>
  <c r="C136" i="1"/>
  <c r="C138" i="32"/>
  <c r="D136" i="1"/>
  <c r="D138" i="32"/>
  <c r="E136" i="1"/>
  <c r="E138" i="32"/>
  <c r="F136" i="1"/>
  <c r="F138" i="32"/>
  <c r="G136" i="1"/>
  <c r="G138" i="32"/>
  <c r="J137" i="1"/>
  <c r="M137" i="1"/>
  <c r="P137" i="1"/>
  <c r="U137" i="1"/>
  <c r="Z137" i="1"/>
  <c r="AE137" i="1"/>
  <c r="AJ137" i="1"/>
  <c r="B137" i="1"/>
  <c r="B139" i="32"/>
  <c r="C137" i="1"/>
  <c r="C139" i="32"/>
  <c r="D137" i="1"/>
  <c r="D139" i="32"/>
  <c r="E137" i="1"/>
  <c r="E139" i="32"/>
  <c r="F137" i="1"/>
  <c r="F139" i="32"/>
  <c r="G137" i="1"/>
  <c r="G139" i="32"/>
  <c r="J138" i="1"/>
  <c r="M138" i="1"/>
  <c r="P138" i="1"/>
  <c r="U138" i="1"/>
  <c r="Z138" i="1"/>
  <c r="AE138" i="1"/>
  <c r="AJ138" i="1"/>
  <c r="B138" i="1"/>
  <c r="B140" i="32"/>
  <c r="C138" i="1"/>
  <c r="C140" i="32"/>
  <c r="D138" i="1"/>
  <c r="D140" i="32"/>
  <c r="E138" i="1"/>
  <c r="E140" i="32"/>
  <c r="F138" i="1"/>
  <c r="F140" i="32"/>
  <c r="G138" i="1"/>
  <c r="G140" i="32"/>
  <c r="J139" i="1"/>
  <c r="M139" i="1"/>
  <c r="P139" i="1"/>
  <c r="U139" i="1"/>
  <c r="Z139" i="1"/>
  <c r="AE139" i="1"/>
  <c r="AJ139" i="1"/>
  <c r="B139" i="1"/>
  <c r="B141" i="32"/>
  <c r="C139" i="1"/>
  <c r="C141" i="32"/>
  <c r="D139" i="1"/>
  <c r="D141" i="32"/>
  <c r="E139" i="1"/>
  <c r="E141" i="32"/>
  <c r="F139" i="1"/>
  <c r="F141" i="32"/>
  <c r="G139" i="1"/>
  <c r="G141" i="32"/>
  <c r="J140" i="1"/>
  <c r="M140" i="1"/>
  <c r="P140" i="1"/>
  <c r="U140" i="1"/>
  <c r="Z140" i="1"/>
  <c r="AE140" i="1"/>
  <c r="AJ140" i="1"/>
  <c r="B140" i="1"/>
  <c r="B142" i="32"/>
  <c r="C140" i="1"/>
  <c r="C142" i="32"/>
  <c r="D140" i="1"/>
  <c r="D142" i="32"/>
  <c r="E140" i="1"/>
  <c r="E142" i="32"/>
  <c r="F140" i="1"/>
  <c r="F142" i="32"/>
  <c r="G140" i="1"/>
  <c r="G142" i="32"/>
  <c r="J141" i="1"/>
  <c r="M141" i="1"/>
  <c r="P141" i="1"/>
  <c r="U141" i="1"/>
  <c r="Z141" i="1"/>
  <c r="AE141" i="1"/>
  <c r="AJ141" i="1"/>
  <c r="B141" i="1"/>
  <c r="B143" i="32"/>
  <c r="C141" i="1"/>
  <c r="C143" i="32"/>
  <c r="D141" i="1"/>
  <c r="D143" i="32"/>
  <c r="E141" i="1"/>
  <c r="E143" i="32"/>
  <c r="F141" i="1"/>
  <c r="F143" i="32"/>
  <c r="G141" i="1"/>
  <c r="G143" i="32"/>
  <c r="J142" i="1"/>
  <c r="M142" i="1"/>
  <c r="P142" i="1"/>
  <c r="U142" i="1"/>
  <c r="Z142" i="1"/>
  <c r="AE142" i="1"/>
  <c r="AJ142" i="1"/>
  <c r="B142" i="1"/>
  <c r="B144" i="32"/>
  <c r="C142" i="1"/>
  <c r="C144" i="32"/>
  <c r="D142" i="1"/>
  <c r="D144" i="32"/>
  <c r="E142" i="1"/>
  <c r="E144" i="32"/>
  <c r="F142" i="1"/>
  <c r="F144" i="32"/>
  <c r="G142" i="1"/>
  <c r="G144" i="32"/>
  <c r="J143" i="1"/>
  <c r="M143" i="1"/>
  <c r="P143" i="1"/>
  <c r="U143" i="1"/>
  <c r="Z143" i="1"/>
  <c r="AE143" i="1"/>
  <c r="AJ143" i="1"/>
  <c r="B143" i="1"/>
  <c r="B145" i="32"/>
  <c r="C143" i="1"/>
  <c r="C145" i="32"/>
  <c r="D143" i="1"/>
  <c r="D145" i="32"/>
  <c r="E143" i="1"/>
  <c r="E145" i="32"/>
  <c r="F143" i="1"/>
  <c r="F145" i="32"/>
  <c r="G143" i="1"/>
  <c r="G145" i="32"/>
  <c r="J144" i="1"/>
  <c r="M144" i="1"/>
  <c r="P144" i="1"/>
  <c r="U144" i="1"/>
  <c r="Z144" i="1"/>
  <c r="AE144" i="1"/>
  <c r="AJ144" i="1"/>
  <c r="B144" i="1"/>
  <c r="B146" i="32"/>
  <c r="C144" i="1"/>
  <c r="C146" i="32"/>
  <c r="D144" i="1"/>
  <c r="D146" i="32"/>
  <c r="E144" i="1"/>
  <c r="E146" i="32"/>
  <c r="F144" i="1"/>
  <c r="F146" i="32"/>
  <c r="G144" i="1"/>
  <c r="G146" i="32"/>
  <c r="J145" i="1"/>
  <c r="M145" i="1"/>
  <c r="P145" i="1"/>
  <c r="U145" i="1"/>
  <c r="Z145" i="1"/>
  <c r="AE145" i="1"/>
  <c r="AJ145" i="1"/>
  <c r="B145" i="1"/>
  <c r="B147" i="32"/>
  <c r="C145" i="1"/>
  <c r="C147" i="32"/>
  <c r="D145" i="1"/>
  <c r="D147" i="32"/>
  <c r="E145" i="1"/>
  <c r="E147" i="32"/>
  <c r="F145" i="1"/>
  <c r="F147" i="32"/>
  <c r="G145" i="1"/>
  <c r="G147" i="32"/>
  <c r="J146" i="1"/>
  <c r="M146" i="1"/>
  <c r="P146" i="1"/>
  <c r="U146" i="1"/>
  <c r="Z146" i="1"/>
  <c r="AE146" i="1"/>
  <c r="AJ146" i="1"/>
  <c r="B146" i="1"/>
  <c r="B148" i="32"/>
  <c r="C146" i="1"/>
  <c r="C148" i="32"/>
  <c r="D146" i="1"/>
  <c r="D148" i="32"/>
  <c r="E146" i="1"/>
  <c r="E148" i="32"/>
  <c r="F146" i="1"/>
  <c r="F148" i="32"/>
  <c r="G146" i="1"/>
  <c r="G148" i="32"/>
  <c r="J147" i="1"/>
  <c r="M147" i="1"/>
  <c r="P147" i="1"/>
  <c r="U147" i="1"/>
  <c r="Z147" i="1"/>
  <c r="AE147" i="1"/>
  <c r="AJ147" i="1"/>
  <c r="B147" i="1"/>
  <c r="B149" i="32"/>
  <c r="C147" i="1"/>
  <c r="C149" i="32"/>
  <c r="D147" i="1"/>
  <c r="D149" i="32"/>
  <c r="E147" i="1"/>
  <c r="E149" i="32"/>
  <c r="F147" i="1"/>
  <c r="F149" i="32"/>
  <c r="G147" i="1"/>
  <c r="G149" i="32"/>
  <c r="J148" i="1"/>
  <c r="M148" i="1"/>
  <c r="P148" i="1"/>
  <c r="U148" i="1"/>
  <c r="Z148" i="1"/>
  <c r="AE148" i="1"/>
  <c r="AJ148" i="1"/>
  <c r="B148" i="1"/>
  <c r="B150" i="32"/>
  <c r="C148" i="1"/>
  <c r="C150" i="32"/>
  <c r="D148" i="1"/>
  <c r="D150" i="32"/>
  <c r="E148" i="1"/>
  <c r="E150" i="32"/>
  <c r="F148" i="1"/>
  <c r="F150" i="32"/>
  <c r="G148" i="1"/>
  <c r="G150" i="32"/>
  <c r="J149" i="1"/>
  <c r="M149" i="1"/>
  <c r="P149" i="1"/>
  <c r="U149" i="1"/>
  <c r="Z149" i="1"/>
  <c r="AE149" i="1"/>
  <c r="AJ149" i="1"/>
  <c r="B149" i="1"/>
  <c r="B151" i="32"/>
  <c r="C149" i="1"/>
  <c r="C151" i="32"/>
  <c r="D149" i="1"/>
  <c r="D151" i="32"/>
  <c r="E149" i="1"/>
  <c r="E151" i="32"/>
  <c r="F149" i="1"/>
  <c r="F151" i="32"/>
  <c r="G149" i="1"/>
  <c r="G151" i="32"/>
  <c r="J150" i="1"/>
  <c r="M150" i="1"/>
  <c r="P150" i="1"/>
  <c r="U150" i="1"/>
  <c r="Z150" i="1"/>
  <c r="AE150" i="1"/>
  <c r="AJ150" i="1"/>
  <c r="B150" i="1"/>
  <c r="B152" i="32"/>
  <c r="C150" i="1"/>
  <c r="C152" i="32"/>
  <c r="D150" i="1"/>
  <c r="D152" i="32"/>
  <c r="E150" i="1"/>
  <c r="E152" i="32"/>
  <c r="F150" i="1"/>
  <c r="F152" i="32"/>
  <c r="G150" i="1"/>
  <c r="G152" i="32"/>
  <c r="J151" i="1"/>
  <c r="M151" i="1"/>
  <c r="P151" i="1"/>
  <c r="U151" i="1"/>
  <c r="Z151" i="1"/>
  <c r="AE151" i="1"/>
  <c r="AJ151" i="1"/>
  <c r="B151" i="1"/>
  <c r="B153" i="32"/>
  <c r="C151" i="1"/>
  <c r="C153" i="32"/>
  <c r="D151" i="1"/>
  <c r="D153" i="32"/>
  <c r="E151" i="1"/>
  <c r="E153" i="32"/>
  <c r="F151" i="1"/>
  <c r="F153" i="32"/>
  <c r="G151" i="1"/>
  <c r="G153" i="32"/>
  <c r="J152" i="1"/>
  <c r="M152" i="1"/>
  <c r="P152" i="1"/>
  <c r="U152" i="1"/>
  <c r="Z152" i="1"/>
  <c r="AE152" i="1"/>
  <c r="AJ152" i="1"/>
  <c r="B152" i="1"/>
  <c r="B154" i="32"/>
  <c r="C152" i="1"/>
  <c r="C154" i="32"/>
  <c r="D152" i="1"/>
  <c r="D154" i="32"/>
  <c r="E152" i="1"/>
  <c r="E154" i="32"/>
  <c r="F152" i="1"/>
  <c r="F154" i="32"/>
  <c r="G152" i="1"/>
  <c r="G154" i="32"/>
  <c r="J153" i="1"/>
  <c r="M153" i="1"/>
  <c r="P153" i="1"/>
  <c r="U153" i="1"/>
  <c r="Z153" i="1"/>
  <c r="AE153" i="1"/>
  <c r="AJ153" i="1"/>
  <c r="B153" i="1"/>
  <c r="B155" i="32"/>
  <c r="C153" i="1"/>
  <c r="C155" i="32"/>
  <c r="D153" i="1"/>
  <c r="D155" i="32"/>
  <c r="E153" i="1"/>
  <c r="E155" i="32"/>
  <c r="F153" i="1"/>
  <c r="F155" i="32"/>
  <c r="G153" i="1"/>
  <c r="G155" i="32"/>
  <c r="J154" i="1"/>
  <c r="M154" i="1"/>
  <c r="P154" i="1"/>
  <c r="U154" i="1"/>
  <c r="Z154" i="1"/>
  <c r="AE154" i="1"/>
  <c r="AJ154" i="1"/>
  <c r="B154" i="1"/>
  <c r="B156" i="32"/>
  <c r="C154" i="1"/>
  <c r="C156" i="32"/>
  <c r="D154" i="1"/>
  <c r="D156" i="32"/>
  <c r="E154" i="1"/>
  <c r="E156" i="32"/>
  <c r="F154" i="1"/>
  <c r="F156" i="32"/>
  <c r="G154" i="1"/>
  <c r="G156" i="32"/>
  <c r="J155" i="1"/>
  <c r="M155" i="1"/>
  <c r="P155" i="1"/>
  <c r="U155" i="1"/>
  <c r="Z155" i="1"/>
  <c r="AE155" i="1"/>
  <c r="AJ155" i="1"/>
  <c r="B155" i="1"/>
  <c r="B157" i="32"/>
  <c r="C155" i="1"/>
  <c r="C157" i="32"/>
  <c r="D155" i="1"/>
  <c r="D157" i="32"/>
  <c r="E155" i="1"/>
  <c r="E157" i="32"/>
  <c r="F155" i="1"/>
  <c r="F157" i="32"/>
  <c r="G155" i="1"/>
  <c r="G157" i="32"/>
  <c r="J156" i="1"/>
  <c r="M156" i="1"/>
  <c r="P156" i="1"/>
  <c r="U156" i="1"/>
  <c r="Z156" i="1"/>
  <c r="AE156" i="1"/>
  <c r="AJ156" i="1"/>
  <c r="B156" i="1"/>
  <c r="B158" i="32"/>
  <c r="C156" i="1"/>
  <c r="C158" i="32"/>
  <c r="D156" i="1"/>
  <c r="D158" i="32"/>
  <c r="E156" i="1"/>
  <c r="E158" i="32"/>
  <c r="F156" i="1"/>
  <c r="F158" i="32"/>
  <c r="G156" i="1"/>
  <c r="G158" i="32"/>
  <c r="J157" i="1"/>
  <c r="M157" i="1"/>
  <c r="P157" i="1"/>
  <c r="U157" i="1"/>
  <c r="Z157" i="1"/>
  <c r="AE157" i="1"/>
  <c r="AJ157" i="1"/>
  <c r="B157" i="1"/>
  <c r="B159" i="32"/>
  <c r="C157" i="1"/>
  <c r="C159" i="32"/>
  <c r="D157" i="1"/>
  <c r="D159" i="32"/>
  <c r="E157" i="1"/>
  <c r="E159" i="32"/>
  <c r="F157" i="1"/>
  <c r="F159" i="32"/>
  <c r="G157" i="1"/>
  <c r="G159" i="32"/>
  <c r="J158" i="1"/>
  <c r="M158" i="1"/>
  <c r="P158" i="1"/>
  <c r="U158" i="1"/>
  <c r="Z158" i="1"/>
  <c r="AE158" i="1"/>
  <c r="AJ158" i="1"/>
  <c r="B158" i="1"/>
  <c r="B160" i="32"/>
  <c r="C158" i="1"/>
  <c r="C160" i="32"/>
  <c r="D158" i="1"/>
  <c r="D160" i="32"/>
  <c r="E158" i="1"/>
  <c r="E160" i="32"/>
  <c r="F158" i="1"/>
  <c r="F160" i="32"/>
  <c r="G158" i="1"/>
  <c r="G160" i="32"/>
  <c r="J159" i="1"/>
  <c r="M159" i="1"/>
  <c r="P159" i="1"/>
  <c r="U159" i="1"/>
  <c r="Z159" i="1"/>
  <c r="AE159" i="1"/>
  <c r="AJ159" i="1"/>
  <c r="B159" i="1"/>
  <c r="B161" i="32"/>
  <c r="C159" i="1"/>
  <c r="C161" i="32"/>
  <c r="D159" i="1"/>
  <c r="D161" i="32"/>
  <c r="E159" i="1"/>
  <c r="E161" i="32"/>
  <c r="F159" i="1"/>
  <c r="F161" i="32"/>
  <c r="G159" i="1"/>
  <c r="G161" i="32"/>
  <c r="J160" i="1"/>
  <c r="M160" i="1"/>
  <c r="P160" i="1"/>
  <c r="U160" i="1"/>
  <c r="Z160" i="1"/>
  <c r="AE160" i="1"/>
  <c r="AJ160" i="1"/>
  <c r="B160" i="1"/>
  <c r="B162" i="32"/>
  <c r="C160" i="1"/>
  <c r="C162" i="32"/>
  <c r="D160" i="1"/>
  <c r="D162" i="32"/>
  <c r="E160" i="1"/>
  <c r="E162" i="32"/>
  <c r="F160" i="1"/>
  <c r="F162" i="32"/>
  <c r="G160" i="1"/>
  <c r="G162" i="32"/>
  <c r="J161" i="1"/>
  <c r="M161" i="1"/>
  <c r="P161" i="1"/>
  <c r="U161" i="1"/>
  <c r="Z161" i="1"/>
  <c r="AE161" i="1"/>
  <c r="AJ161" i="1"/>
  <c r="B161" i="1"/>
  <c r="B163" i="32"/>
  <c r="C161" i="1"/>
  <c r="C163" i="32"/>
  <c r="D161" i="1"/>
  <c r="D163" i="32"/>
  <c r="E161" i="1"/>
  <c r="E163" i="32"/>
  <c r="F161" i="1"/>
  <c r="F163" i="32"/>
  <c r="G161" i="1"/>
  <c r="G163" i="32"/>
  <c r="J162" i="1"/>
  <c r="M162" i="1"/>
  <c r="P162" i="1"/>
  <c r="U162" i="1"/>
  <c r="Z162" i="1"/>
  <c r="AE162" i="1"/>
  <c r="AJ162" i="1"/>
  <c r="B162" i="1"/>
  <c r="B164" i="32"/>
  <c r="C162" i="1"/>
  <c r="C164" i="32"/>
  <c r="D162" i="1"/>
  <c r="D164" i="32"/>
  <c r="E162" i="1"/>
  <c r="E164" i="32"/>
  <c r="F162" i="1"/>
  <c r="F164" i="32"/>
  <c r="G162" i="1"/>
  <c r="G164" i="32"/>
  <c r="J163" i="1"/>
  <c r="M163" i="1"/>
  <c r="P163" i="1"/>
  <c r="U163" i="1"/>
  <c r="Z163" i="1"/>
  <c r="AE163" i="1"/>
  <c r="AJ163" i="1"/>
  <c r="B163" i="1"/>
  <c r="B165" i="32"/>
  <c r="C163" i="1"/>
  <c r="C165" i="32"/>
  <c r="D163" i="1"/>
  <c r="D165" i="32"/>
  <c r="E163" i="1"/>
  <c r="E165" i="32"/>
  <c r="F163" i="1"/>
  <c r="F165" i="32"/>
  <c r="G163" i="1"/>
  <c r="G165" i="32"/>
  <c r="J164" i="1"/>
  <c r="M164" i="1"/>
  <c r="P164" i="1"/>
  <c r="U164" i="1"/>
  <c r="Z164" i="1"/>
  <c r="AE164" i="1"/>
  <c r="AJ164" i="1"/>
  <c r="B164" i="1"/>
  <c r="B166" i="32"/>
  <c r="C164" i="1"/>
  <c r="C166" i="32"/>
  <c r="D164" i="1"/>
  <c r="D166" i="32"/>
  <c r="E164" i="1"/>
  <c r="E166" i="32"/>
  <c r="F164" i="1"/>
  <c r="F166" i="32"/>
  <c r="G164" i="1"/>
  <c r="G166" i="32"/>
  <c r="J165" i="1"/>
  <c r="M165" i="1"/>
  <c r="P165" i="1"/>
  <c r="U165" i="1"/>
  <c r="Z165" i="1"/>
  <c r="AE165" i="1"/>
  <c r="AJ165" i="1"/>
  <c r="B165" i="1"/>
  <c r="B167" i="32"/>
  <c r="C165" i="1"/>
  <c r="C167" i="32"/>
  <c r="D165" i="1"/>
  <c r="D167" i="32"/>
  <c r="E165" i="1"/>
  <c r="E167" i="32"/>
  <c r="F165" i="1"/>
  <c r="F167" i="32"/>
  <c r="G165" i="1"/>
  <c r="G167" i="32"/>
  <c r="J166" i="1"/>
  <c r="M166" i="1"/>
  <c r="P166" i="1"/>
  <c r="U166" i="1"/>
  <c r="Z166" i="1"/>
  <c r="AE166" i="1"/>
  <c r="AJ166" i="1"/>
  <c r="B166" i="1"/>
  <c r="B168" i="32"/>
  <c r="C166" i="1"/>
  <c r="C168" i="32"/>
  <c r="D166" i="1"/>
  <c r="D168" i="32"/>
  <c r="E166" i="1"/>
  <c r="E168" i="32"/>
  <c r="F166" i="1"/>
  <c r="F168" i="32"/>
  <c r="G166" i="1"/>
  <c r="G168" i="32"/>
  <c r="J167" i="1"/>
  <c r="M167" i="1"/>
  <c r="P167" i="1"/>
  <c r="U167" i="1"/>
  <c r="Z167" i="1"/>
  <c r="AE167" i="1"/>
  <c r="AJ167" i="1"/>
  <c r="B167" i="1"/>
  <c r="B169" i="32"/>
  <c r="C167" i="1"/>
  <c r="C169" i="32"/>
  <c r="D167" i="1"/>
  <c r="D169" i="32"/>
  <c r="E167" i="1"/>
  <c r="E169" i="32"/>
  <c r="F167" i="1"/>
  <c r="F169" i="32"/>
  <c r="G167" i="1"/>
  <c r="G169" i="32"/>
  <c r="J168" i="1"/>
  <c r="M168" i="1"/>
  <c r="P168" i="1"/>
  <c r="U168" i="1"/>
  <c r="Z168" i="1"/>
  <c r="AE168" i="1"/>
  <c r="AJ168" i="1"/>
  <c r="B168" i="1"/>
  <c r="B170" i="32"/>
  <c r="C168" i="1"/>
  <c r="C170" i="32"/>
  <c r="D168" i="1"/>
  <c r="D170" i="32"/>
  <c r="E168" i="1"/>
  <c r="E170" i="32"/>
  <c r="F168" i="1"/>
  <c r="F170" i="32"/>
  <c r="G168" i="1"/>
  <c r="G170" i="32"/>
  <c r="J169" i="1"/>
  <c r="M169" i="1"/>
  <c r="P169" i="1"/>
  <c r="U169" i="1"/>
  <c r="Z169" i="1"/>
  <c r="AE169" i="1"/>
  <c r="AJ169" i="1"/>
  <c r="B169" i="1"/>
  <c r="B171" i="32"/>
  <c r="C169" i="1"/>
  <c r="C171" i="32"/>
  <c r="D169" i="1"/>
  <c r="D171" i="32"/>
  <c r="E169" i="1"/>
  <c r="E171" i="32"/>
  <c r="F169" i="1"/>
  <c r="F171" i="32"/>
  <c r="G169" i="1"/>
  <c r="G171" i="32"/>
  <c r="J170" i="1"/>
  <c r="M170" i="1"/>
  <c r="P170" i="1"/>
  <c r="U170" i="1"/>
  <c r="Z170" i="1"/>
  <c r="AE170" i="1"/>
  <c r="AJ170" i="1"/>
  <c r="B170" i="1"/>
  <c r="B172" i="32"/>
  <c r="C170" i="1"/>
  <c r="C172" i="32"/>
  <c r="D170" i="1"/>
  <c r="D172" i="32"/>
  <c r="E170" i="1"/>
  <c r="E172" i="32"/>
  <c r="F170" i="1"/>
  <c r="F172" i="32"/>
  <c r="G170" i="1"/>
  <c r="G172" i="32"/>
  <c r="J171" i="1"/>
  <c r="M171" i="1"/>
  <c r="P171" i="1"/>
  <c r="U171" i="1"/>
  <c r="Z171" i="1"/>
  <c r="AE171" i="1"/>
  <c r="AJ171" i="1"/>
  <c r="B171" i="1"/>
  <c r="B173" i="32"/>
  <c r="C171" i="1"/>
  <c r="C173" i="32"/>
  <c r="D171" i="1"/>
  <c r="D173" i="32"/>
  <c r="E171" i="1"/>
  <c r="E173" i="32"/>
  <c r="F171" i="1"/>
  <c r="F173" i="32"/>
  <c r="G171" i="1"/>
  <c r="G173" i="32"/>
  <c r="J172" i="1"/>
  <c r="M172" i="1"/>
  <c r="P172" i="1"/>
  <c r="U172" i="1"/>
  <c r="Z172" i="1"/>
  <c r="AE172" i="1"/>
  <c r="AJ172" i="1"/>
  <c r="B172" i="1"/>
  <c r="B174" i="32"/>
  <c r="C172" i="1"/>
  <c r="C174" i="32"/>
  <c r="D172" i="1"/>
  <c r="D174" i="32"/>
  <c r="E172" i="1"/>
  <c r="E174" i="32"/>
  <c r="F172" i="1"/>
  <c r="F174" i="32"/>
  <c r="G172" i="1"/>
  <c r="G174" i="32"/>
  <c r="J173" i="1"/>
  <c r="M173" i="1"/>
  <c r="P173" i="1"/>
  <c r="U173" i="1"/>
  <c r="Z173" i="1"/>
  <c r="AE173" i="1"/>
  <c r="AJ173" i="1"/>
  <c r="B173" i="1"/>
  <c r="B175" i="32"/>
  <c r="C173" i="1"/>
  <c r="C175" i="32"/>
  <c r="D173" i="1"/>
  <c r="D175" i="32"/>
  <c r="E173" i="1"/>
  <c r="E175" i="32"/>
  <c r="F173" i="1"/>
  <c r="F175" i="32"/>
  <c r="G173" i="1"/>
  <c r="G175" i="32"/>
  <c r="J174" i="1"/>
  <c r="M174" i="1"/>
  <c r="P174" i="1"/>
  <c r="U174" i="1"/>
  <c r="Z174" i="1"/>
  <c r="AE174" i="1"/>
  <c r="AJ174" i="1"/>
  <c r="B174" i="1"/>
  <c r="B176" i="32"/>
  <c r="C174" i="1"/>
  <c r="C176" i="32"/>
  <c r="D174" i="1"/>
  <c r="D176" i="32"/>
  <c r="E174" i="1"/>
  <c r="E176" i="32"/>
  <c r="F174" i="1"/>
  <c r="F176" i="32"/>
  <c r="G174" i="1"/>
  <c r="G176" i="32"/>
  <c r="J175" i="1"/>
  <c r="M175" i="1"/>
  <c r="P175" i="1"/>
  <c r="U175" i="1"/>
  <c r="Z175" i="1"/>
  <c r="AE175" i="1"/>
  <c r="AJ175" i="1"/>
  <c r="B175" i="1"/>
  <c r="B177" i="32"/>
  <c r="C175" i="1"/>
  <c r="C177" i="32"/>
  <c r="D175" i="1"/>
  <c r="D177" i="32"/>
  <c r="E175" i="1"/>
  <c r="E177" i="32"/>
  <c r="F175" i="1"/>
  <c r="F177" i="32"/>
  <c r="G175" i="1"/>
  <c r="G177" i="32"/>
  <c r="J176" i="1"/>
  <c r="M176" i="1"/>
  <c r="P176" i="1"/>
  <c r="U176" i="1"/>
  <c r="Z176" i="1"/>
  <c r="AE176" i="1"/>
  <c r="AJ176" i="1"/>
  <c r="B176" i="1"/>
  <c r="B178" i="32"/>
  <c r="C176" i="1"/>
  <c r="C178" i="32"/>
  <c r="D176" i="1"/>
  <c r="D178" i="32"/>
  <c r="E176" i="1"/>
  <c r="E178" i="32"/>
  <c r="F176" i="1"/>
  <c r="F178" i="32"/>
  <c r="G176" i="1"/>
  <c r="G178" i="32"/>
  <c r="J177" i="1"/>
  <c r="M177" i="1"/>
  <c r="P177" i="1"/>
  <c r="U177" i="1"/>
  <c r="Z177" i="1"/>
  <c r="AE177" i="1"/>
  <c r="AJ177" i="1"/>
  <c r="B177" i="1"/>
  <c r="B179" i="32"/>
  <c r="C177" i="1"/>
  <c r="C179" i="32"/>
  <c r="D177" i="1"/>
  <c r="D179" i="32"/>
  <c r="E177" i="1"/>
  <c r="E179" i="32"/>
  <c r="F177" i="1"/>
  <c r="F179" i="32"/>
  <c r="G177" i="1"/>
  <c r="G179" i="32"/>
  <c r="J178" i="1"/>
  <c r="M178" i="1"/>
  <c r="P178" i="1"/>
  <c r="U178" i="1"/>
  <c r="Z178" i="1"/>
  <c r="AE178" i="1"/>
  <c r="AJ178" i="1"/>
  <c r="B178" i="1"/>
  <c r="B180" i="32"/>
  <c r="C178" i="1"/>
  <c r="C180" i="32"/>
  <c r="D178" i="1"/>
  <c r="D180" i="32"/>
  <c r="E178" i="1"/>
  <c r="E180" i="32"/>
  <c r="F178" i="1"/>
  <c r="F180" i="32"/>
  <c r="G178" i="1"/>
  <c r="G180" i="32"/>
  <c r="J179" i="1"/>
  <c r="M179" i="1"/>
  <c r="P179" i="1"/>
  <c r="U179" i="1"/>
  <c r="Z179" i="1"/>
  <c r="AE179" i="1"/>
  <c r="AJ179" i="1"/>
  <c r="B179" i="1"/>
  <c r="B181" i="32"/>
  <c r="C179" i="1"/>
  <c r="C181" i="32"/>
  <c r="D179" i="1"/>
  <c r="D181" i="32"/>
  <c r="E179" i="1"/>
  <c r="E181" i="32"/>
  <c r="F179" i="1"/>
  <c r="F181" i="32"/>
  <c r="G179" i="1"/>
  <c r="G181" i="32"/>
  <c r="J180" i="1"/>
  <c r="M180" i="1"/>
  <c r="P180" i="1"/>
  <c r="U180" i="1"/>
  <c r="Z180" i="1"/>
  <c r="AE180" i="1"/>
  <c r="AJ180" i="1"/>
  <c r="B180" i="1"/>
  <c r="B182" i="32"/>
  <c r="C180" i="1"/>
  <c r="C182" i="32"/>
  <c r="D180" i="1"/>
  <c r="D182" i="32"/>
  <c r="E180" i="1"/>
  <c r="E182" i="32"/>
  <c r="F180" i="1"/>
  <c r="F182" i="32"/>
  <c r="G180" i="1"/>
  <c r="G182" i="32"/>
  <c r="J181" i="1"/>
  <c r="M181" i="1"/>
  <c r="P181" i="1"/>
  <c r="U181" i="1"/>
  <c r="Z181" i="1"/>
  <c r="AE181" i="1"/>
  <c r="AJ181" i="1"/>
  <c r="B181" i="1"/>
  <c r="B183" i="32"/>
  <c r="C181" i="1"/>
  <c r="C183" i="32"/>
  <c r="D181" i="1"/>
  <c r="D183" i="32"/>
  <c r="E181" i="1"/>
  <c r="E183" i="32"/>
  <c r="F181" i="1"/>
  <c r="F183" i="32"/>
  <c r="G181" i="1"/>
  <c r="G183" i="32"/>
  <c r="J182" i="1"/>
  <c r="M182" i="1"/>
  <c r="P182" i="1"/>
  <c r="U182" i="1"/>
  <c r="Z182" i="1"/>
  <c r="AE182" i="1"/>
  <c r="AJ182" i="1"/>
  <c r="B182" i="1"/>
  <c r="B184" i="32"/>
  <c r="C182" i="1"/>
  <c r="C184" i="32"/>
  <c r="D182" i="1"/>
  <c r="D184" i="32"/>
  <c r="E182" i="1"/>
  <c r="E184" i="32"/>
  <c r="F182" i="1"/>
  <c r="F184" i="32"/>
  <c r="G182" i="1"/>
  <c r="G184" i="32"/>
  <c r="J183" i="1"/>
  <c r="M183" i="1"/>
  <c r="P183" i="1"/>
  <c r="U183" i="1"/>
  <c r="Z183" i="1"/>
  <c r="AE183" i="1"/>
  <c r="AJ183" i="1"/>
  <c r="B183" i="1"/>
  <c r="B185" i="32"/>
  <c r="C183" i="1"/>
  <c r="C185" i="32"/>
  <c r="D183" i="1"/>
  <c r="D185" i="32"/>
  <c r="E183" i="1"/>
  <c r="E185" i="32"/>
  <c r="F183" i="1"/>
  <c r="F185" i="32"/>
  <c r="G183" i="1"/>
  <c r="G185" i="32"/>
  <c r="J184" i="1"/>
  <c r="M184" i="1"/>
  <c r="P184" i="1"/>
  <c r="U184" i="1"/>
  <c r="Z184" i="1"/>
  <c r="AE184" i="1"/>
  <c r="AJ184" i="1"/>
  <c r="B184" i="1"/>
  <c r="B186" i="32"/>
  <c r="C184" i="1"/>
  <c r="C186" i="32"/>
  <c r="D184" i="1"/>
  <c r="D186" i="32"/>
  <c r="E184" i="1"/>
  <c r="E186" i="32"/>
  <c r="F184" i="1"/>
  <c r="F186" i="32"/>
  <c r="G184" i="1"/>
  <c r="G186" i="32"/>
  <c r="J185" i="1"/>
  <c r="M185" i="1"/>
  <c r="P185" i="1"/>
  <c r="U185" i="1"/>
  <c r="Z185" i="1"/>
  <c r="AE185" i="1"/>
  <c r="AJ185" i="1"/>
  <c r="B185" i="1"/>
  <c r="B187" i="32"/>
  <c r="C185" i="1"/>
  <c r="C187" i="32"/>
  <c r="D185" i="1"/>
  <c r="D187" i="32"/>
  <c r="E185" i="1"/>
  <c r="E187" i="32"/>
  <c r="F185" i="1"/>
  <c r="F187" i="32"/>
  <c r="G185" i="1"/>
  <c r="G187" i="32"/>
  <c r="J186" i="1"/>
  <c r="M186" i="1"/>
  <c r="P186" i="1"/>
  <c r="U186" i="1"/>
  <c r="Z186" i="1"/>
  <c r="AE186" i="1"/>
  <c r="AJ186" i="1"/>
  <c r="B186" i="1"/>
  <c r="B188" i="32"/>
  <c r="C186" i="1"/>
  <c r="C188" i="32"/>
  <c r="D186" i="1"/>
  <c r="D188" i="32"/>
  <c r="E186" i="1"/>
  <c r="E188" i="32"/>
  <c r="F186" i="1"/>
  <c r="F188" i="32"/>
  <c r="G186" i="1"/>
  <c r="G188" i="32"/>
  <c r="J187" i="1"/>
  <c r="M187" i="1"/>
  <c r="P187" i="1"/>
  <c r="U187" i="1"/>
  <c r="Z187" i="1"/>
  <c r="AE187" i="1"/>
  <c r="AJ187" i="1"/>
  <c r="B187" i="1"/>
  <c r="B189" i="32"/>
  <c r="C187" i="1"/>
  <c r="C189" i="32"/>
  <c r="D187" i="1"/>
  <c r="D189" i="32"/>
  <c r="E187" i="1"/>
  <c r="E189" i="32"/>
  <c r="F187" i="1"/>
  <c r="F189" i="32"/>
  <c r="G187" i="1"/>
  <c r="G189" i="32"/>
  <c r="J188" i="1"/>
  <c r="M188" i="1"/>
  <c r="P188" i="1"/>
  <c r="U188" i="1"/>
  <c r="Z188" i="1"/>
  <c r="AE188" i="1"/>
  <c r="AJ188" i="1"/>
  <c r="B188" i="1"/>
  <c r="B190" i="32"/>
  <c r="C188" i="1"/>
  <c r="C190" i="32"/>
  <c r="D188" i="1"/>
  <c r="D190" i="32"/>
  <c r="E188" i="1"/>
  <c r="E190" i="32"/>
  <c r="F188" i="1"/>
  <c r="F190" i="32"/>
  <c r="G188" i="1"/>
  <c r="G190" i="32"/>
  <c r="J189" i="1"/>
  <c r="M189" i="1"/>
  <c r="P189" i="1"/>
  <c r="U189" i="1"/>
  <c r="Z189" i="1"/>
  <c r="AE189" i="1"/>
  <c r="AJ189" i="1"/>
  <c r="B189" i="1"/>
  <c r="B191" i="32"/>
  <c r="C189" i="1"/>
  <c r="C191" i="32"/>
  <c r="D189" i="1"/>
  <c r="D191" i="32"/>
  <c r="E189" i="1"/>
  <c r="E191" i="32"/>
  <c r="F189" i="1"/>
  <c r="F191" i="32"/>
  <c r="G189" i="1"/>
  <c r="G191" i="32"/>
  <c r="J190" i="1"/>
  <c r="M190" i="1"/>
  <c r="P190" i="1"/>
  <c r="U190" i="1"/>
  <c r="Z190" i="1"/>
  <c r="AE190" i="1"/>
  <c r="AJ190" i="1"/>
  <c r="B190" i="1"/>
  <c r="B192" i="32"/>
  <c r="C190" i="1"/>
  <c r="C192" i="32"/>
  <c r="D190" i="1"/>
  <c r="D192" i="32"/>
  <c r="E190" i="1"/>
  <c r="E192" i="32"/>
  <c r="F190" i="1"/>
  <c r="F192" i="32"/>
  <c r="G190" i="1"/>
  <c r="G192" i="32"/>
  <c r="J191" i="1"/>
  <c r="M191" i="1"/>
  <c r="P191" i="1"/>
  <c r="U191" i="1"/>
  <c r="Z191" i="1"/>
  <c r="AE191" i="1"/>
  <c r="AJ191" i="1"/>
  <c r="B191" i="1"/>
  <c r="B193" i="32"/>
  <c r="C191" i="1"/>
  <c r="C193" i="32"/>
  <c r="D191" i="1"/>
  <c r="D193" i="32"/>
  <c r="E191" i="1"/>
  <c r="E193" i="32"/>
  <c r="F191" i="1"/>
  <c r="F193" i="32"/>
  <c r="G191" i="1"/>
  <c r="G193" i="32"/>
  <c r="J192" i="1"/>
  <c r="M192" i="1"/>
  <c r="P192" i="1"/>
  <c r="U192" i="1"/>
  <c r="Z192" i="1"/>
  <c r="AE192" i="1"/>
  <c r="AJ192" i="1"/>
  <c r="B192" i="1"/>
  <c r="B194" i="32"/>
  <c r="C192" i="1"/>
  <c r="C194" i="32"/>
  <c r="D192" i="1"/>
  <c r="D194" i="32"/>
  <c r="E192" i="1"/>
  <c r="E194" i="32"/>
  <c r="F192" i="1"/>
  <c r="F194" i="32"/>
  <c r="G192" i="1"/>
  <c r="G194" i="32"/>
  <c r="J193" i="1"/>
  <c r="M193" i="1"/>
  <c r="P193" i="1"/>
  <c r="U193" i="1"/>
  <c r="Z193" i="1"/>
  <c r="AE193" i="1"/>
  <c r="AJ193" i="1"/>
  <c r="B193" i="1"/>
  <c r="B195" i="32"/>
  <c r="C193" i="1"/>
  <c r="C195" i="32"/>
  <c r="D193" i="1"/>
  <c r="D195" i="32"/>
  <c r="E193" i="1"/>
  <c r="E195" i="32"/>
  <c r="F193" i="1"/>
  <c r="F195" i="32"/>
  <c r="G193" i="1"/>
  <c r="G195" i="32"/>
  <c r="J194" i="1"/>
  <c r="M194" i="1"/>
  <c r="P194" i="1"/>
  <c r="U194" i="1"/>
  <c r="Z194" i="1"/>
  <c r="AE194" i="1"/>
  <c r="AJ194" i="1"/>
  <c r="B194" i="1"/>
  <c r="B196" i="32"/>
  <c r="C194" i="1"/>
  <c r="C196" i="32"/>
  <c r="D194" i="1"/>
  <c r="D196" i="32"/>
  <c r="E194" i="1"/>
  <c r="E196" i="32"/>
  <c r="F194" i="1"/>
  <c r="F196" i="32"/>
  <c r="G194" i="1"/>
  <c r="G196" i="32"/>
  <c r="J195" i="1"/>
  <c r="M195" i="1"/>
  <c r="P195" i="1"/>
  <c r="U195" i="1"/>
  <c r="Z195" i="1"/>
  <c r="AE195" i="1"/>
  <c r="AJ195" i="1"/>
  <c r="B195" i="1"/>
  <c r="B197" i="32"/>
  <c r="C195" i="1"/>
  <c r="C197" i="32"/>
  <c r="D195" i="1"/>
  <c r="D197" i="32"/>
  <c r="E195" i="1"/>
  <c r="E197" i="32"/>
  <c r="F195" i="1"/>
  <c r="F197" i="32"/>
  <c r="G195" i="1"/>
  <c r="G197" i="32"/>
  <c r="J196" i="1"/>
  <c r="M196" i="1"/>
  <c r="P196" i="1"/>
  <c r="U196" i="1"/>
  <c r="Z196" i="1"/>
  <c r="AE196" i="1"/>
  <c r="AJ196" i="1"/>
  <c r="B196" i="1"/>
  <c r="B198" i="32"/>
  <c r="C196" i="1"/>
  <c r="C198" i="32"/>
  <c r="D196" i="1"/>
  <c r="D198" i="32"/>
  <c r="E196" i="1"/>
  <c r="E198" i="32"/>
  <c r="F196" i="1"/>
  <c r="F198" i="32"/>
  <c r="G196" i="1"/>
  <c r="G198" i="32"/>
  <c r="J197" i="1"/>
  <c r="M197" i="1"/>
  <c r="P197" i="1"/>
  <c r="U197" i="1"/>
  <c r="Z197" i="1"/>
  <c r="AE197" i="1"/>
  <c r="AJ197" i="1"/>
  <c r="B197" i="1"/>
  <c r="B199" i="32"/>
  <c r="C197" i="1"/>
  <c r="C199" i="32"/>
  <c r="D197" i="1"/>
  <c r="D199" i="32"/>
  <c r="E197" i="1"/>
  <c r="E199" i="32"/>
  <c r="F197" i="1"/>
  <c r="F199" i="32"/>
  <c r="G197" i="1"/>
  <c r="G199" i="32"/>
  <c r="J198" i="1"/>
  <c r="M198" i="1"/>
  <c r="P198" i="1"/>
  <c r="U198" i="1"/>
  <c r="Z198" i="1"/>
  <c r="AE198" i="1"/>
  <c r="AJ198" i="1"/>
  <c r="B198" i="1"/>
  <c r="B200" i="32"/>
  <c r="C198" i="1"/>
  <c r="C200" i="32"/>
  <c r="D198" i="1"/>
  <c r="D200" i="32"/>
  <c r="E198" i="1"/>
  <c r="E200" i="32"/>
  <c r="F198" i="1"/>
  <c r="F200" i="32"/>
  <c r="G198" i="1"/>
  <c r="G200" i="32"/>
  <c r="J199" i="1"/>
  <c r="M199" i="1"/>
  <c r="P199" i="1"/>
  <c r="U199" i="1"/>
  <c r="Z199" i="1"/>
  <c r="AE199" i="1"/>
  <c r="AJ199" i="1"/>
  <c r="B199" i="1"/>
  <c r="B201" i="32"/>
  <c r="C199" i="1"/>
  <c r="C201" i="32"/>
  <c r="D199" i="1"/>
  <c r="D201" i="32"/>
  <c r="E199" i="1"/>
  <c r="E201" i="32"/>
  <c r="F199" i="1"/>
  <c r="F201" i="32"/>
  <c r="G199" i="1"/>
  <c r="G201" i="32"/>
  <c r="J200" i="1"/>
  <c r="M200" i="1"/>
  <c r="P200" i="1"/>
  <c r="U200" i="1"/>
  <c r="Z200" i="1"/>
  <c r="AE200" i="1"/>
  <c r="AJ200" i="1"/>
  <c r="B200" i="1"/>
  <c r="B202" i="32"/>
  <c r="C200" i="1"/>
  <c r="C202" i="32"/>
  <c r="D200" i="1"/>
  <c r="D202" i="32"/>
  <c r="E200" i="1"/>
  <c r="E202" i="32"/>
  <c r="F200" i="1"/>
  <c r="F202" i="32"/>
  <c r="G200" i="1"/>
  <c r="G202" i="32"/>
  <c r="J201" i="1"/>
  <c r="M201" i="1"/>
  <c r="P201" i="1"/>
  <c r="U201" i="1"/>
  <c r="Z201" i="1"/>
  <c r="AE201" i="1"/>
  <c r="AJ201" i="1"/>
  <c r="B201" i="1"/>
  <c r="B203" i="32"/>
  <c r="C201" i="1"/>
  <c r="C203" i="32"/>
  <c r="D201" i="1"/>
  <c r="D203" i="32"/>
  <c r="E201" i="1"/>
  <c r="E203" i="32"/>
  <c r="F201" i="1"/>
  <c r="F203" i="32"/>
  <c r="G201" i="1"/>
  <c r="G203" i="32"/>
  <c r="J202" i="1"/>
  <c r="M202" i="1"/>
  <c r="P202" i="1"/>
  <c r="U202" i="1"/>
  <c r="Z202" i="1"/>
  <c r="AE202" i="1"/>
  <c r="AJ202" i="1"/>
  <c r="B202" i="1"/>
  <c r="B204" i="32"/>
  <c r="C202" i="1"/>
  <c r="C204" i="32"/>
  <c r="D202" i="1"/>
  <c r="D204" i="32"/>
  <c r="E202" i="1"/>
  <c r="E204" i="32"/>
  <c r="F202" i="1"/>
  <c r="F204" i="32"/>
  <c r="G202" i="1"/>
  <c r="G204" i="32"/>
  <c r="J203" i="1"/>
  <c r="M203" i="1"/>
  <c r="P203" i="1"/>
  <c r="U203" i="1"/>
  <c r="Z203" i="1"/>
  <c r="AE203" i="1"/>
  <c r="AJ203" i="1"/>
  <c r="B203" i="1"/>
  <c r="B205" i="32"/>
  <c r="C203" i="1"/>
  <c r="C205" i="32"/>
  <c r="D203" i="1"/>
  <c r="D205" i="32"/>
  <c r="E203" i="1"/>
  <c r="E205" i="32"/>
  <c r="F203" i="1"/>
  <c r="F205" i="32"/>
  <c r="G203" i="1"/>
  <c r="G205" i="32"/>
  <c r="J204" i="1"/>
  <c r="M204" i="1"/>
  <c r="P204" i="1"/>
  <c r="U204" i="1"/>
  <c r="Z204" i="1"/>
  <c r="AE204" i="1"/>
  <c r="AJ204" i="1"/>
  <c r="B204" i="1"/>
  <c r="B206" i="32"/>
  <c r="C204" i="1"/>
  <c r="C206" i="32"/>
  <c r="D204" i="1"/>
  <c r="D206" i="32"/>
  <c r="E204" i="1"/>
  <c r="E206" i="32"/>
  <c r="F204" i="1"/>
  <c r="F206" i="32"/>
  <c r="G204" i="1"/>
  <c r="G206" i="32"/>
  <c r="J205" i="1"/>
  <c r="M205" i="1"/>
  <c r="P205" i="1"/>
  <c r="U205" i="1"/>
  <c r="Z205" i="1"/>
  <c r="AE205" i="1"/>
  <c r="AJ205" i="1"/>
  <c r="B205" i="1"/>
  <c r="B207" i="32"/>
  <c r="C205" i="1"/>
  <c r="C207" i="32"/>
  <c r="D205" i="1"/>
  <c r="D207" i="32"/>
  <c r="E205" i="1"/>
  <c r="E207" i="32"/>
  <c r="F205" i="1"/>
  <c r="F207" i="32"/>
  <c r="G205" i="1"/>
  <c r="G207" i="32"/>
  <c r="J206" i="1"/>
  <c r="M206" i="1"/>
  <c r="P206" i="1"/>
  <c r="U206" i="1"/>
  <c r="Z206" i="1"/>
  <c r="AE206" i="1"/>
  <c r="AJ206" i="1"/>
  <c r="B206" i="1"/>
  <c r="B208" i="32"/>
  <c r="C206" i="1"/>
  <c r="C208" i="32"/>
  <c r="D206" i="1"/>
  <c r="D208" i="32"/>
  <c r="E206" i="1"/>
  <c r="E208" i="32"/>
  <c r="F206" i="1"/>
  <c r="F208" i="32"/>
  <c r="G206" i="1"/>
  <c r="G208" i="32"/>
  <c r="J207" i="1"/>
  <c r="M207" i="1"/>
  <c r="P207" i="1"/>
  <c r="U207" i="1"/>
  <c r="Z207" i="1"/>
  <c r="AE207" i="1"/>
  <c r="AJ207" i="1"/>
  <c r="B207" i="1"/>
  <c r="B209" i="32"/>
  <c r="C207" i="1"/>
  <c r="C209" i="32"/>
  <c r="D207" i="1"/>
  <c r="D209" i="32"/>
  <c r="E207" i="1"/>
  <c r="E209" i="32"/>
  <c r="F207" i="1"/>
  <c r="F209" i="32"/>
  <c r="G207" i="1"/>
  <c r="G209" i="32"/>
  <c r="J208" i="1"/>
  <c r="M208" i="1"/>
  <c r="P208" i="1"/>
  <c r="U208" i="1"/>
  <c r="Z208" i="1"/>
  <c r="AE208" i="1"/>
  <c r="AJ208" i="1"/>
  <c r="B208" i="1"/>
  <c r="B210" i="32"/>
  <c r="C208" i="1"/>
  <c r="C210" i="32"/>
  <c r="D208" i="1"/>
  <c r="D210" i="32"/>
  <c r="E208" i="1"/>
  <c r="E210" i="32"/>
  <c r="F208" i="1"/>
  <c r="F210" i="32"/>
  <c r="G208" i="1"/>
  <c r="G210" i="32"/>
  <c r="J209" i="1"/>
  <c r="M209" i="1"/>
  <c r="P209" i="1"/>
  <c r="U209" i="1"/>
  <c r="Z209" i="1"/>
  <c r="AE209" i="1"/>
  <c r="AJ209" i="1"/>
  <c r="B209" i="1"/>
  <c r="B211" i="32"/>
  <c r="C209" i="1"/>
  <c r="C211" i="32"/>
  <c r="D209" i="1"/>
  <c r="D211" i="32"/>
  <c r="E209" i="1"/>
  <c r="E211" i="32"/>
  <c r="F209" i="1"/>
  <c r="F211" i="32"/>
  <c r="G209" i="1"/>
  <c r="G211" i="32"/>
  <c r="J210" i="1"/>
  <c r="M210" i="1"/>
  <c r="P210" i="1"/>
  <c r="U210" i="1"/>
  <c r="Z210" i="1"/>
  <c r="AE210" i="1"/>
  <c r="AJ210" i="1"/>
  <c r="B210" i="1"/>
  <c r="B212" i="32"/>
  <c r="C210" i="1"/>
  <c r="C212" i="32"/>
  <c r="D210" i="1"/>
  <c r="D212" i="32"/>
  <c r="E210" i="1"/>
  <c r="E212" i="32"/>
  <c r="F210" i="1"/>
  <c r="F212" i="32"/>
  <c r="G210" i="1"/>
  <c r="G212" i="32"/>
  <c r="J211" i="1"/>
  <c r="M211" i="1"/>
  <c r="P211" i="1"/>
  <c r="U211" i="1"/>
  <c r="Z211" i="1"/>
  <c r="AE211" i="1"/>
  <c r="AJ211" i="1"/>
  <c r="B211" i="1"/>
  <c r="B213" i="32"/>
  <c r="C211" i="1"/>
  <c r="C213" i="32"/>
  <c r="D211" i="1"/>
  <c r="D213" i="32"/>
  <c r="E211" i="1"/>
  <c r="E213" i="32"/>
  <c r="F211" i="1"/>
  <c r="F213" i="32"/>
  <c r="G211" i="1"/>
  <c r="G213" i="32"/>
  <c r="J212" i="1"/>
  <c r="M212" i="1"/>
  <c r="P212" i="1"/>
  <c r="U212" i="1"/>
  <c r="Z212" i="1"/>
  <c r="AE212" i="1"/>
  <c r="AJ212" i="1"/>
  <c r="B212" i="1"/>
  <c r="B214" i="32"/>
  <c r="C212" i="1"/>
  <c r="C214" i="32"/>
  <c r="D212" i="1"/>
  <c r="D214" i="32"/>
  <c r="E212" i="1"/>
  <c r="E214" i="32"/>
  <c r="F212" i="1"/>
  <c r="F214" i="32"/>
  <c r="G212" i="1"/>
  <c r="G214" i="32"/>
  <c r="J213" i="1"/>
  <c r="M213" i="1"/>
  <c r="P213" i="1"/>
  <c r="U213" i="1"/>
  <c r="Z213" i="1"/>
  <c r="AE213" i="1"/>
  <c r="AJ213" i="1"/>
  <c r="B213" i="1"/>
  <c r="B215" i="32"/>
  <c r="C213" i="1"/>
  <c r="C215" i="32"/>
  <c r="D213" i="1"/>
  <c r="D215" i="32"/>
  <c r="E213" i="1"/>
  <c r="E215" i="32"/>
  <c r="F213" i="1"/>
  <c r="F215" i="32"/>
  <c r="G213" i="1"/>
  <c r="G215" i="32"/>
  <c r="J214" i="1"/>
  <c r="M214" i="1"/>
  <c r="P214" i="1"/>
  <c r="U214" i="1"/>
  <c r="Z214" i="1"/>
  <c r="AE214" i="1"/>
  <c r="AJ214" i="1"/>
  <c r="B214" i="1"/>
  <c r="B216" i="32"/>
  <c r="C214" i="1"/>
  <c r="C216" i="32"/>
  <c r="D214" i="1"/>
  <c r="D216" i="32"/>
  <c r="E214" i="1"/>
  <c r="E216" i="32"/>
  <c r="F214" i="1"/>
  <c r="F216" i="32"/>
  <c r="G214" i="1"/>
  <c r="G216" i="32"/>
  <c r="J215" i="1"/>
  <c r="M215" i="1"/>
  <c r="P215" i="1"/>
  <c r="U215" i="1"/>
  <c r="Z215" i="1"/>
  <c r="AE215" i="1"/>
  <c r="AJ215" i="1"/>
  <c r="B215" i="1"/>
  <c r="B217" i="32"/>
  <c r="C215" i="1"/>
  <c r="C217" i="32"/>
  <c r="D215" i="1"/>
  <c r="D217" i="32"/>
  <c r="E215" i="1"/>
  <c r="E217" i="32"/>
  <c r="F215" i="1"/>
  <c r="F217" i="32"/>
  <c r="G215" i="1"/>
  <c r="G217" i="32"/>
  <c r="J216" i="1"/>
  <c r="M216" i="1"/>
  <c r="P216" i="1"/>
  <c r="U216" i="1"/>
  <c r="Z216" i="1"/>
  <c r="AE216" i="1"/>
  <c r="AJ216" i="1"/>
  <c r="B216" i="1"/>
  <c r="B218" i="32"/>
  <c r="C216" i="1"/>
  <c r="C218" i="32"/>
  <c r="D216" i="1"/>
  <c r="D218" i="32"/>
  <c r="E216" i="1"/>
  <c r="E218" i="32"/>
  <c r="F216" i="1"/>
  <c r="F218" i="32"/>
  <c r="G216" i="1"/>
  <c r="G218" i="32"/>
  <c r="J217" i="1"/>
  <c r="M217" i="1"/>
  <c r="P217" i="1"/>
  <c r="U217" i="1"/>
  <c r="Z217" i="1"/>
  <c r="AE217" i="1"/>
  <c r="AJ217" i="1"/>
  <c r="B217" i="1"/>
  <c r="B219" i="32"/>
  <c r="C217" i="1"/>
  <c r="C219" i="32"/>
  <c r="D217" i="1"/>
  <c r="D219" i="32"/>
  <c r="E217" i="1"/>
  <c r="E219" i="32"/>
  <c r="F217" i="1"/>
  <c r="F219" i="32"/>
  <c r="G217" i="1"/>
  <c r="G219" i="32"/>
  <c r="J218" i="1"/>
  <c r="M218" i="1"/>
  <c r="P218" i="1"/>
  <c r="U218" i="1"/>
  <c r="Z218" i="1"/>
  <c r="AE218" i="1"/>
  <c r="AJ218" i="1"/>
  <c r="B218" i="1"/>
  <c r="B220" i="32"/>
  <c r="C218" i="1"/>
  <c r="C220" i="32"/>
  <c r="D218" i="1"/>
  <c r="D220" i="32"/>
  <c r="E218" i="1"/>
  <c r="E220" i="32"/>
  <c r="F218" i="1"/>
  <c r="F220" i="32"/>
  <c r="G218" i="1"/>
  <c r="G220" i="32"/>
  <c r="J219" i="1"/>
  <c r="M219" i="1"/>
  <c r="P219" i="1"/>
  <c r="U219" i="1"/>
  <c r="Z219" i="1"/>
  <c r="AE219" i="1"/>
  <c r="AJ219" i="1"/>
  <c r="B219" i="1"/>
  <c r="B221" i="32"/>
  <c r="C219" i="1"/>
  <c r="C221" i="32"/>
  <c r="D219" i="1"/>
  <c r="D221" i="32"/>
  <c r="E219" i="1"/>
  <c r="E221" i="32"/>
  <c r="F219" i="1"/>
  <c r="F221" i="32"/>
  <c r="G219" i="1"/>
  <c r="G221" i="32"/>
  <c r="J220" i="1"/>
  <c r="M220" i="1"/>
  <c r="P220" i="1"/>
  <c r="U220" i="1"/>
  <c r="Z220" i="1"/>
  <c r="AE220" i="1"/>
  <c r="AJ220" i="1"/>
  <c r="B220" i="1"/>
  <c r="B222" i="32"/>
  <c r="C220" i="1"/>
  <c r="C222" i="32"/>
  <c r="D220" i="1"/>
  <c r="D222" i="32"/>
  <c r="E220" i="1"/>
  <c r="E222" i="32"/>
  <c r="F220" i="1"/>
  <c r="F222" i="32"/>
  <c r="G220" i="1"/>
  <c r="G222" i="32"/>
  <c r="J221" i="1"/>
  <c r="M221" i="1"/>
  <c r="P221" i="1"/>
  <c r="U221" i="1"/>
  <c r="Z221" i="1"/>
  <c r="AE221" i="1"/>
  <c r="AJ221" i="1"/>
  <c r="B221" i="1"/>
  <c r="B223" i="32"/>
  <c r="C221" i="1"/>
  <c r="C223" i="32"/>
  <c r="D221" i="1"/>
  <c r="D223" i="32"/>
  <c r="E221" i="1"/>
  <c r="E223" i="32"/>
  <c r="F221" i="1"/>
  <c r="F223" i="32"/>
  <c r="G221" i="1"/>
  <c r="G223" i="32"/>
  <c r="J222" i="1"/>
  <c r="M222" i="1"/>
  <c r="P222" i="1"/>
  <c r="U222" i="1"/>
  <c r="Z222" i="1"/>
  <c r="AE222" i="1"/>
  <c r="AJ222" i="1"/>
  <c r="B222" i="1"/>
  <c r="B224" i="32"/>
  <c r="C222" i="1"/>
  <c r="C224" i="32"/>
  <c r="D222" i="1"/>
  <c r="D224" i="32"/>
  <c r="E222" i="1"/>
  <c r="E224" i="32"/>
  <c r="F222" i="1"/>
  <c r="F224" i="32"/>
  <c r="G222" i="1"/>
  <c r="G224" i="32"/>
  <c r="J223" i="1"/>
  <c r="M223" i="1"/>
  <c r="P223" i="1"/>
  <c r="U223" i="1"/>
  <c r="Z223" i="1"/>
  <c r="AE223" i="1"/>
  <c r="AJ223" i="1"/>
  <c r="B223" i="1"/>
  <c r="B225" i="32"/>
  <c r="C223" i="1"/>
  <c r="C225" i="32"/>
  <c r="D223" i="1"/>
  <c r="D225" i="32"/>
  <c r="E223" i="1"/>
  <c r="E225" i="32"/>
  <c r="F223" i="1"/>
  <c r="F225" i="32"/>
  <c r="G223" i="1"/>
  <c r="G225" i="32"/>
  <c r="J224" i="1"/>
  <c r="M224" i="1"/>
  <c r="P224" i="1"/>
  <c r="U224" i="1"/>
  <c r="Z224" i="1"/>
  <c r="AE224" i="1"/>
  <c r="AJ224" i="1"/>
  <c r="B224" i="1"/>
  <c r="B226" i="32"/>
  <c r="C224" i="1"/>
  <c r="C226" i="32"/>
  <c r="D224" i="1"/>
  <c r="D226" i="32"/>
  <c r="E224" i="1"/>
  <c r="E226" i="32"/>
  <c r="F224" i="1"/>
  <c r="F226" i="32"/>
  <c r="G224" i="1"/>
  <c r="G226" i="32"/>
  <c r="J225" i="1"/>
  <c r="M225" i="1"/>
  <c r="P225" i="1"/>
  <c r="U225" i="1"/>
  <c r="Z225" i="1"/>
  <c r="AE225" i="1"/>
  <c r="AJ225" i="1"/>
  <c r="B225" i="1"/>
  <c r="B227" i="32"/>
  <c r="C225" i="1"/>
  <c r="C227" i="32"/>
  <c r="D225" i="1"/>
  <c r="D227" i="32"/>
  <c r="E225" i="1"/>
  <c r="E227" i="32"/>
  <c r="F225" i="1"/>
  <c r="F227" i="32"/>
  <c r="G225" i="1"/>
  <c r="G227" i="32"/>
  <c r="J226" i="1"/>
  <c r="M226" i="1"/>
  <c r="P226" i="1"/>
  <c r="U226" i="1"/>
  <c r="Z226" i="1"/>
  <c r="AE226" i="1"/>
  <c r="AJ226" i="1"/>
  <c r="B226" i="1"/>
  <c r="B228" i="32"/>
  <c r="C226" i="1"/>
  <c r="C228" i="32"/>
  <c r="D226" i="1"/>
  <c r="D228" i="32"/>
  <c r="E226" i="1"/>
  <c r="E228" i="32"/>
  <c r="F226" i="1"/>
  <c r="F228" i="32"/>
  <c r="G226" i="1"/>
  <c r="G228" i="32"/>
  <c r="J227" i="1"/>
  <c r="M227" i="1"/>
  <c r="P227" i="1"/>
  <c r="U227" i="1"/>
  <c r="Z227" i="1"/>
  <c r="AE227" i="1"/>
  <c r="AJ227" i="1"/>
  <c r="B227" i="1"/>
  <c r="B229" i="32"/>
  <c r="C227" i="1"/>
  <c r="C229" i="32"/>
  <c r="D227" i="1"/>
  <c r="D229" i="32"/>
  <c r="E227" i="1"/>
  <c r="E229" i="32"/>
  <c r="F227" i="1"/>
  <c r="F229" i="32"/>
  <c r="G227" i="1"/>
  <c r="G229" i="32"/>
  <c r="J228" i="1"/>
  <c r="M228" i="1"/>
  <c r="P228" i="1"/>
  <c r="U228" i="1"/>
  <c r="Z228" i="1"/>
  <c r="AE228" i="1"/>
  <c r="AJ228" i="1"/>
  <c r="B228" i="1"/>
  <c r="B230" i="32"/>
  <c r="C228" i="1"/>
  <c r="C230" i="32"/>
  <c r="D228" i="1"/>
  <c r="D230" i="32"/>
  <c r="E228" i="1"/>
  <c r="E230" i="32"/>
  <c r="F228" i="1"/>
  <c r="F230" i="32"/>
  <c r="G228" i="1"/>
  <c r="G230" i="32"/>
  <c r="J229" i="1"/>
  <c r="M229" i="1"/>
  <c r="P229" i="1"/>
  <c r="U229" i="1"/>
  <c r="Z229" i="1"/>
  <c r="AE229" i="1"/>
  <c r="AJ229" i="1"/>
  <c r="B229" i="1"/>
  <c r="B231" i="32"/>
  <c r="C229" i="1"/>
  <c r="C231" i="32"/>
  <c r="D229" i="1"/>
  <c r="D231" i="32"/>
  <c r="E229" i="1"/>
  <c r="E231" i="32"/>
  <c r="F229" i="1"/>
  <c r="F231" i="32"/>
  <c r="G229" i="1"/>
  <c r="G231" i="32"/>
  <c r="J230" i="1"/>
  <c r="M230" i="1"/>
  <c r="P230" i="1"/>
  <c r="U230" i="1"/>
  <c r="Z230" i="1"/>
  <c r="AE230" i="1"/>
  <c r="AJ230" i="1"/>
  <c r="B230" i="1"/>
  <c r="B232" i="32"/>
  <c r="C230" i="1"/>
  <c r="C232" i="32"/>
  <c r="D230" i="1"/>
  <c r="D232" i="32"/>
  <c r="E230" i="1"/>
  <c r="E232" i="32"/>
  <c r="F230" i="1"/>
  <c r="F232" i="32"/>
  <c r="G230" i="1"/>
  <c r="G232" i="32"/>
  <c r="J231" i="1"/>
  <c r="M231" i="1"/>
  <c r="P231" i="1"/>
  <c r="U231" i="1"/>
  <c r="Z231" i="1"/>
  <c r="AE231" i="1"/>
  <c r="AJ231" i="1"/>
  <c r="B231" i="1"/>
  <c r="B233" i="32"/>
  <c r="C231" i="1"/>
  <c r="C233" i="32"/>
  <c r="D231" i="1"/>
  <c r="D233" i="32"/>
  <c r="E231" i="1"/>
  <c r="E233" i="32"/>
  <c r="F231" i="1"/>
  <c r="F233" i="32"/>
  <c r="G231" i="1"/>
  <c r="G233" i="32"/>
  <c r="J232" i="1"/>
  <c r="M232" i="1"/>
  <c r="P232" i="1"/>
  <c r="U232" i="1"/>
  <c r="Z232" i="1"/>
  <c r="AE232" i="1"/>
  <c r="AJ232" i="1"/>
  <c r="B232" i="1"/>
  <c r="B234" i="32"/>
  <c r="C232" i="1"/>
  <c r="C234" i="32"/>
  <c r="D232" i="1"/>
  <c r="D234" i="32"/>
  <c r="E232" i="1"/>
  <c r="E234" i="32"/>
  <c r="F232" i="1"/>
  <c r="F234" i="32"/>
  <c r="G232" i="1"/>
  <c r="G234" i="32"/>
  <c r="J233" i="1"/>
  <c r="M233" i="1"/>
  <c r="P233" i="1"/>
  <c r="U233" i="1"/>
  <c r="Z233" i="1"/>
  <c r="AE233" i="1"/>
  <c r="AJ233" i="1"/>
  <c r="B233" i="1"/>
  <c r="B235" i="32"/>
  <c r="C233" i="1"/>
  <c r="C235" i="32"/>
  <c r="D233" i="1"/>
  <c r="D235" i="32"/>
  <c r="E233" i="1"/>
  <c r="E235" i="32"/>
  <c r="F233" i="1"/>
  <c r="F235" i="32"/>
  <c r="G233" i="1"/>
  <c r="G235" i="32"/>
  <c r="J234" i="1"/>
  <c r="M234" i="1"/>
  <c r="P234" i="1"/>
  <c r="U234" i="1"/>
  <c r="Z234" i="1"/>
  <c r="AE234" i="1"/>
  <c r="AJ234" i="1"/>
  <c r="B234" i="1"/>
  <c r="B236" i="32"/>
  <c r="C234" i="1"/>
  <c r="C236" i="32"/>
  <c r="D234" i="1"/>
  <c r="D236" i="32"/>
  <c r="E234" i="1"/>
  <c r="E236" i="32"/>
  <c r="F234" i="1"/>
  <c r="F236" i="32"/>
  <c r="G234" i="1"/>
  <c r="G236" i="32"/>
  <c r="J235" i="1"/>
  <c r="M235" i="1"/>
  <c r="P235" i="1"/>
  <c r="U235" i="1"/>
  <c r="Z235" i="1"/>
  <c r="AE235" i="1"/>
  <c r="AJ235" i="1"/>
  <c r="B235" i="1"/>
  <c r="B237" i="32"/>
  <c r="C235" i="1"/>
  <c r="C237" i="32"/>
  <c r="D235" i="1"/>
  <c r="D237" i="32"/>
  <c r="E235" i="1"/>
  <c r="E237" i="32"/>
  <c r="F235" i="1"/>
  <c r="F237" i="32"/>
  <c r="G235" i="1"/>
  <c r="G237" i="32"/>
  <c r="J236" i="1"/>
  <c r="M236" i="1"/>
  <c r="P236" i="1"/>
  <c r="U236" i="1"/>
  <c r="Z236" i="1"/>
  <c r="AE236" i="1"/>
  <c r="AJ236" i="1"/>
  <c r="B236" i="1"/>
  <c r="B238" i="32"/>
  <c r="C236" i="1"/>
  <c r="C238" i="32"/>
  <c r="D236" i="1"/>
  <c r="D238" i="32"/>
  <c r="E236" i="1"/>
  <c r="E238" i="32"/>
  <c r="F236" i="1"/>
  <c r="F238" i="32"/>
  <c r="G236" i="1"/>
  <c r="G238" i="32"/>
  <c r="J237" i="1"/>
  <c r="M237" i="1"/>
  <c r="P237" i="1"/>
  <c r="U237" i="1"/>
  <c r="Z237" i="1"/>
  <c r="AE237" i="1"/>
  <c r="AJ237" i="1"/>
  <c r="B237" i="1"/>
  <c r="B239" i="32"/>
  <c r="C237" i="1"/>
  <c r="C239" i="32"/>
  <c r="D237" i="1"/>
  <c r="D239" i="32"/>
  <c r="E237" i="1"/>
  <c r="E239" i="32"/>
  <c r="F237" i="1"/>
  <c r="F239" i="32"/>
  <c r="G237" i="1"/>
  <c r="G239" i="32"/>
  <c r="J238" i="1"/>
  <c r="M238" i="1"/>
  <c r="P238" i="1"/>
  <c r="U238" i="1"/>
  <c r="Z238" i="1"/>
  <c r="AE238" i="1"/>
  <c r="AJ238" i="1"/>
  <c r="B238" i="1"/>
  <c r="B240" i="32"/>
  <c r="C238" i="1"/>
  <c r="C240" i="32"/>
  <c r="D238" i="1"/>
  <c r="D240" i="32"/>
  <c r="E238" i="1"/>
  <c r="E240" i="32"/>
  <c r="F238" i="1"/>
  <c r="F240" i="32"/>
  <c r="G238" i="1"/>
  <c r="G240" i="32"/>
  <c r="J239" i="1"/>
  <c r="M239" i="1"/>
  <c r="P239" i="1"/>
  <c r="U239" i="1"/>
  <c r="Z239" i="1"/>
  <c r="AE239" i="1"/>
  <c r="AJ239" i="1"/>
  <c r="B239" i="1"/>
  <c r="B241" i="32"/>
  <c r="C239" i="1"/>
  <c r="C241" i="32"/>
  <c r="D239" i="1"/>
  <c r="D241" i="32"/>
  <c r="E239" i="1"/>
  <c r="E241" i="32"/>
  <c r="F239" i="1"/>
  <c r="F241" i="32"/>
  <c r="G239" i="1"/>
  <c r="G241" i="32"/>
  <c r="J240" i="1"/>
  <c r="M240" i="1"/>
  <c r="P240" i="1"/>
  <c r="U240" i="1"/>
  <c r="Z240" i="1"/>
  <c r="AE240" i="1"/>
  <c r="AJ240" i="1"/>
  <c r="B240" i="1"/>
  <c r="B242" i="32"/>
  <c r="C240" i="1"/>
  <c r="C242" i="32"/>
  <c r="D240" i="1"/>
  <c r="D242" i="32"/>
  <c r="E240" i="1"/>
  <c r="E242" i="32"/>
  <c r="F240" i="1"/>
  <c r="F242" i="32"/>
  <c r="G240" i="1"/>
  <c r="G242" i="32"/>
  <c r="J241" i="1"/>
  <c r="M241" i="1"/>
  <c r="P241" i="1"/>
  <c r="U241" i="1"/>
  <c r="Z241" i="1"/>
  <c r="AE241" i="1"/>
  <c r="AJ241" i="1"/>
  <c r="B241" i="1"/>
  <c r="B243" i="32"/>
  <c r="C241" i="1"/>
  <c r="C243" i="32"/>
  <c r="D241" i="1"/>
  <c r="D243" i="32"/>
  <c r="E241" i="1"/>
  <c r="E243" i="32"/>
  <c r="F241" i="1"/>
  <c r="F243" i="32"/>
  <c r="G241" i="1"/>
  <c r="G243" i="32"/>
  <c r="J242" i="1"/>
  <c r="M242" i="1"/>
  <c r="P242" i="1"/>
  <c r="U242" i="1"/>
  <c r="Z242" i="1"/>
  <c r="AE242" i="1"/>
  <c r="AJ242" i="1"/>
  <c r="B242" i="1"/>
  <c r="B244" i="32"/>
  <c r="C242" i="1"/>
  <c r="C244" i="32"/>
  <c r="D242" i="1"/>
  <c r="D244" i="32"/>
  <c r="E242" i="1"/>
  <c r="E244" i="32"/>
  <c r="F242" i="1"/>
  <c r="F244" i="32"/>
  <c r="G242" i="1"/>
  <c r="G244" i="32"/>
  <c r="J243" i="1"/>
  <c r="M243" i="1"/>
  <c r="P243" i="1"/>
  <c r="U243" i="1"/>
  <c r="Z243" i="1"/>
  <c r="AE243" i="1"/>
  <c r="AJ243" i="1"/>
  <c r="B243" i="1"/>
  <c r="B245" i="32"/>
  <c r="C243" i="1"/>
  <c r="C245" i="32"/>
  <c r="D243" i="1"/>
  <c r="D245" i="32"/>
  <c r="E243" i="1"/>
  <c r="E245" i="32"/>
  <c r="F243" i="1"/>
  <c r="F245" i="32"/>
  <c r="G243" i="1"/>
  <c r="G245" i="32"/>
  <c r="J244" i="1"/>
  <c r="M244" i="1"/>
  <c r="P244" i="1"/>
  <c r="U244" i="1"/>
  <c r="Z244" i="1"/>
  <c r="AE244" i="1"/>
  <c r="AJ244" i="1"/>
  <c r="B244" i="1"/>
  <c r="B246" i="32"/>
  <c r="C244" i="1"/>
  <c r="C246" i="32"/>
  <c r="D244" i="1"/>
  <c r="D246" i="32"/>
  <c r="E244" i="1"/>
  <c r="E246" i="32"/>
  <c r="F244" i="1"/>
  <c r="F246" i="32"/>
  <c r="G244" i="1"/>
  <c r="G246" i="32"/>
  <c r="J245" i="1"/>
  <c r="M245" i="1"/>
  <c r="P245" i="1"/>
  <c r="U245" i="1"/>
  <c r="Z245" i="1"/>
  <c r="AE245" i="1"/>
  <c r="AJ245" i="1"/>
  <c r="B245" i="1"/>
  <c r="B247" i="32"/>
  <c r="C245" i="1"/>
  <c r="C247" i="32"/>
  <c r="D245" i="1"/>
  <c r="D247" i="32"/>
  <c r="E245" i="1"/>
  <c r="E247" i="32"/>
  <c r="F245" i="1"/>
  <c r="F247" i="32"/>
  <c r="G245" i="1"/>
  <c r="G247" i="32"/>
  <c r="J246" i="1"/>
  <c r="M246" i="1"/>
  <c r="P246" i="1"/>
  <c r="U246" i="1"/>
  <c r="Z246" i="1"/>
  <c r="AE246" i="1"/>
  <c r="AJ246" i="1"/>
  <c r="B246" i="1"/>
  <c r="B248" i="32"/>
  <c r="C246" i="1"/>
  <c r="C248" i="32"/>
  <c r="D246" i="1"/>
  <c r="D248" i="32"/>
  <c r="E246" i="1"/>
  <c r="E248" i="32"/>
  <c r="F246" i="1"/>
  <c r="F248" i="32"/>
  <c r="G246" i="1"/>
  <c r="G248" i="32"/>
  <c r="J247" i="1"/>
  <c r="M247" i="1"/>
  <c r="P247" i="1"/>
  <c r="U247" i="1"/>
  <c r="Z247" i="1"/>
  <c r="AE247" i="1"/>
  <c r="AJ247" i="1"/>
  <c r="B247" i="1"/>
  <c r="B249" i="32"/>
  <c r="C247" i="1"/>
  <c r="C249" i="32"/>
  <c r="D247" i="1"/>
  <c r="D249" i="32"/>
  <c r="E247" i="1"/>
  <c r="E249" i="32"/>
  <c r="F247" i="1"/>
  <c r="F249" i="32"/>
  <c r="G247" i="1"/>
  <c r="G249" i="32"/>
  <c r="J248" i="1"/>
  <c r="M248" i="1"/>
  <c r="P248" i="1"/>
  <c r="U248" i="1"/>
  <c r="Z248" i="1"/>
  <c r="AE248" i="1"/>
  <c r="AJ248" i="1"/>
  <c r="B248" i="1"/>
  <c r="B250" i="32"/>
  <c r="C248" i="1"/>
  <c r="C250" i="32"/>
  <c r="D248" i="1"/>
  <c r="D250" i="32"/>
  <c r="E248" i="1"/>
  <c r="E250" i="32"/>
  <c r="F248" i="1"/>
  <c r="F250" i="32"/>
  <c r="G248" i="1"/>
  <c r="G250" i="32"/>
  <c r="J249" i="1"/>
  <c r="M249" i="1"/>
  <c r="P249" i="1"/>
  <c r="U249" i="1"/>
  <c r="Z249" i="1"/>
  <c r="AE249" i="1"/>
  <c r="AJ249" i="1"/>
  <c r="B249" i="1"/>
  <c r="B251" i="32"/>
  <c r="C249" i="1"/>
  <c r="C251" i="32"/>
  <c r="D249" i="1"/>
  <c r="D251" i="32"/>
  <c r="E249" i="1"/>
  <c r="E251" i="32"/>
  <c r="F249" i="1"/>
  <c r="F251" i="32"/>
  <c r="G249" i="1"/>
  <c r="G251" i="32"/>
  <c r="J250" i="1"/>
  <c r="M250" i="1"/>
  <c r="P250" i="1"/>
  <c r="U250" i="1"/>
  <c r="Z250" i="1"/>
  <c r="AE250" i="1"/>
  <c r="AJ250" i="1"/>
  <c r="B250" i="1"/>
  <c r="B252" i="32"/>
  <c r="C250" i="1"/>
  <c r="C252" i="32"/>
  <c r="D250" i="1"/>
  <c r="D252" i="32"/>
  <c r="E250" i="1"/>
  <c r="E252" i="32"/>
  <c r="F250" i="1"/>
  <c r="F252" i="32"/>
  <c r="G250" i="1"/>
  <c r="G252" i="32"/>
  <c r="J251" i="1"/>
  <c r="M251" i="1"/>
  <c r="P251" i="1"/>
  <c r="U251" i="1"/>
  <c r="Z251" i="1"/>
  <c r="AE251" i="1"/>
  <c r="AJ251" i="1"/>
  <c r="B251" i="1"/>
  <c r="B253" i="32"/>
  <c r="C251" i="1"/>
  <c r="C253" i="32"/>
  <c r="D251" i="1"/>
  <c r="D253" i="32"/>
  <c r="E251" i="1"/>
  <c r="E253" i="32"/>
  <c r="F251" i="1"/>
  <c r="F253" i="32"/>
  <c r="G251" i="1"/>
  <c r="G253" i="32"/>
  <c r="J252" i="1"/>
  <c r="M252" i="1"/>
  <c r="P252" i="1"/>
  <c r="U252" i="1"/>
  <c r="Z252" i="1"/>
  <c r="AE252" i="1"/>
  <c r="AJ252" i="1"/>
  <c r="B252" i="1"/>
  <c r="B254" i="32"/>
  <c r="C252" i="1"/>
  <c r="C254" i="32"/>
  <c r="D252" i="1"/>
  <c r="D254" i="32"/>
  <c r="E252" i="1"/>
  <c r="E254" i="32"/>
  <c r="F252" i="1"/>
  <c r="F254" i="32"/>
  <c r="G252" i="1"/>
  <c r="G254" i="32"/>
  <c r="J253" i="1"/>
  <c r="M253" i="1"/>
  <c r="P253" i="1"/>
  <c r="U253" i="1"/>
  <c r="Z253" i="1"/>
  <c r="AE253" i="1"/>
  <c r="AJ253" i="1"/>
  <c r="B253" i="1"/>
  <c r="B255" i="32"/>
  <c r="C253" i="1"/>
  <c r="C255" i="32"/>
  <c r="D253" i="1"/>
  <c r="D255" i="32"/>
  <c r="E253" i="1"/>
  <c r="E255" i="32"/>
  <c r="F253" i="1"/>
  <c r="F255" i="32"/>
  <c r="G253" i="1"/>
  <c r="G255" i="32"/>
  <c r="J254" i="1"/>
  <c r="M254" i="1"/>
  <c r="P254" i="1"/>
  <c r="U254" i="1"/>
  <c r="Z254" i="1"/>
  <c r="AE254" i="1"/>
  <c r="AJ254" i="1"/>
  <c r="B254" i="1"/>
  <c r="B256" i="32"/>
  <c r="C254" i="1"/>
  <c r="C256" i="32"/>
  <c r="D254" i="1"/>
  <c r="D256" i="32"/>
  <c r="E254" i="1"/>
  <c r="E256" i="32"/>
  <c r="F254" i="1"/>
  <c r="F256" i="32"/>
  <c r="G254" i="1"/>
  <c r="G256" i="32"/>
  <c r="J255" i="1"/>
  <c r="M255" i="1"/>
  <c r="P255" i="1"/>
  <c r="U255" i="1"/>
  <c r="Z255" i="1"/>
  <c r="AE255" i="1"/>
  <c r="AJ255" i="1"/>
  <c r="B255" i="1"/>
  <c r="B257" i="32"/>
  <c r="C255" i="1"/>
  <c r="C257" i="32"/>
  <c r="D255" i="1"/>
  <c r="D257" i="32"/>
  <c r="E255" i="1"/>
  <c r="E257" i="32"/>
  <c r="F255" i="1"/>
  <c r="F257" i="32"/>
  <c r="G255" i="1"/>
  <c r="G257" i="32"/>
  <c r="J256" i="1"/>
  <c r="M256" i="1"/>
  <c r="P256" i="1"/>
  <c r="U256" i="1"/>
  <c r="Z256" i="1"/>
  <c r="AE256" i="1"/>
  <c r="AJ256" i="1"/>
  <c r="B256" i="1"/>
  <c r="B258" i="32"/>
  <c r="C256" i="1"/>
  <c r="C258" i="32"/>
  <c r="D256" i="1"/>
  <c r="D258" i="32"/>
  <c r="E256" i="1"/>
  <c r="E258" i="32"/>
  <c r="F256" i="1"/>
  <c r="F258" i="32"/>
  <c r="G256" i="1"/>
  <c r="G258" i="32"/>
  <c r="J257" i="1"/>
  <c r="M257" i="1"/>
  <c r="P257" i="1"/>
  <c r="U257" i="1"/>
  <c r="Z257" i="1"/>
  <c r="AE257" i="1"/>
  <c r="AJ257" i="1"/>
  <c r="B257" i="1"/>
  <c r="B259" i="32"/>
  <c r="C257" i="1"/>
  <c r="C259" i="32"/>
  <c r="D257" i="1"/>
  <c r="D259" i="32"/>
  <c r="E257" i="1"/>
  <c r="E259" i="32"/>
  <c r="F257" i="1"/>
  <c r="F259" i="32"/>
  <c r="G257" i="1"/>
  <c r="G259" i="32"/>
  <c r="J258" i="1"/>
  <c r="M258" i="1"/>
  <c r="P258" i="1"/>
  <c r="U258" i="1"/>
  <c r="Z258" i="1"/>
  <c r="AE258" i="1"/>
  <c r="AJ258" i="1"/>
  <c r="B258" i="1"/>
  <c r="B260" i="32"/>
  <c r="C258" i="1"/>
  <c r="C260" i="32"/>
  <c r="D258" i="1"/>
  <c r="D260" i="32"/>
  <c r="E258" i="1"/>
  <c r="E260" i="32"/>
  <c r="F258" i="1"/>
  <c r="F260" i="32"/>
  <c r="G258" i="1"/>
  <c r="G260" i="32"/>
  <c r="J259" i="1"/>
  <c r="M259" i="1"/>
  <c r="P259" i="1"/>
  <c r="U259" i="1"/>
  <c r="Z259" i="1"/>
  <c r="AE259" i="1"/>
  <c r="AJ259" i="1"/>
  <c r="B259" i="1"/>
  <c r="B261" i="32"/>
  <c r="C259" i="1"/>
  <c r="C261" i="32"/>
  <c r="D259" i="1"/>
  <c r="D261" i="32"/>
  <c r="E259" i="1"/>
  <c r="E261" i="32"/>
  <c r="F259" i="1"/>
  <c r="F261" i="32"/>
  <c r="G259" i="1"/>
  <c r="G261" i="32"/>
  <c r="J260" i="1"/>
  <c r="M260" i="1"/>
  <c r="P260" i="1"/>
  <c r="U260" i="1"/>
  <c r="Z260" i="1"/>
  <c r="AE260" i="1"/>
  <c r="AJ260" i="1"/>
  <c r="B260" i="1"/>
  <c r="B262" i="32"/>
  <c r="C260" i="1"/>
  <c r="C262" i="32"/>
  <c r="D260" i="1"/>
  <c r="D262" i="32"/>
  <c r="E260" i="1"/>
  <c r="E262" i="32"/>
  <c r="F260" i="1"/>
  <c r="F262" i="32"/>
  <c r="G260" i="1"/>
  <c r="G262" i="32"/>
  <c r="J261" i="1"/>
  <c r="M261" i="1"/>
  <c r="P261" i="1"/>
  <c r="U261" i="1"/>
  <c r="Z261" i="1"/>
  <c r="AE261" i="1"/>
  <c r="AJ261" i="1"/>
  <c r="B261" i="1"/>
  <c r="B263" i="32"/>
  <c r="C261" i="1"/>
  <c r="C263" i="32"/>
  <c r="D261" i="1"/>
  <c r="D263" i="32"/>
  <c r="E261" i="1"/>
  <c r="E263" i="32"/>
  <c r="F261" i="1"/>
  <c r="F263" i="32"/>
  <c r="G261" i="1"/>
  <c r="G263" i="32"/>
  <c r="J262" i="1"/>
  <c r="M262" i="1"/>
  <c r="P262" i="1"/>
  <c r="U262" i="1"/>
  <c r="Z262" i="1"/>
  <c r="AE262" i="1"/>
  <c r="AJ262" i="1"/>
  <c r="B262" i="1"/>
  <c r="B264" i="32"/>
  <c r="C262" i="1"/>
  <c r="C264" i="32"/>
  <c r="D262" i="1"/>
  <c r="D264" i="32"/>
  <c r="E262" i="1"/>
  <c r="E264" i="32"/>
  <c r="F262" i="1"/>
  <c r="F264" i="32"/>
  <c r="G262" i="1"/>
  <c r="G264" i="32"/>
  <c r="J263" i="1"/>
  <c r="M263" i="1"/>
  <c r="P263" i="1"/>
  <c r="U263" i="1"/>
  <c r="Z263" i="1"/>
  <c r="AE263" i="1"/>
  <c r="AJ263" i="1"/>
  <c r="B263" i="1"/>
  <c r="B265" i="32"/>
  <c r="C263" i="1"/>
  <c r="C265" i="32"/>
  <c r="D263" i="1"/>
  <c r="D265" i="32"/>
  <c r="E263" i="1"/>
  <c r="E265" i="32"/>
  <c r="F263" i="1"/>
  <c r="F265" i="32"/>
  <c r="G263" i="1"/>
  <c r="G265" i="32"/>
  <c r="J264" i="1"/>
  <c r="M264" i="1"/>
  <c r="P264" i="1"/>
  <c r="U264" i="1"/>
  <c r="Z264" i="1"/>
  <c r="AE264" i="1"/>
  <c r="AJ264" i="1"/>
  <c r="B264" i="1"/>
  <c r="B266" i="32"/>
  <c r="C264" i="1"/>
  <c r="C266" i="32"/>
  <c r="D264" i="1"/>
  <c r="D266" i="32"/>
  <c r="E264" i="1"/>
  <c r="E266" i="32"/>
  <c r="F264" i="1"/>
  <c r="F266" i="32"/>
  <c r="G264" i="1"/>
  <c r="G266" i="32"/>
  <c r="J265" i="1"/>
  <c r="M265" i="1"/>
  <c r="P265" i="1"/>
  <c r="U265" i="1"/>
  <c r="Z265" i="1"/>
  <c r="AE265" i="1"/>
  <c r="AJ265" i="1"/>
  <c r="B265" i="1"/>
  <c r="B267" i="32"/>
  <c r="C265" i="1"/>
  <c r="C267" i="32"/>
  <c r="D265" i="1"/>
  <c r="D267" i="32"/>
  <c r="E265" i="1"/>
  <c r="E267" i="32"/>
  <c r="F265" i="1"/>
  <c r="F267" i="32"/>
  <c r="G265" i="1"/>
  <c r="G267" i="32"/>
  <c r="J266" i="1"/>
  <c r="M266" i="1"/>
  <c r="P266" i="1"/>
  <c r="U266" i="1"/>
  <c r="Z266" i="1"/>
  <c r="AE266" i="1"/>
  <c r="AJ266" i="1"/>
  <c r="B266" i="1"/>
  <c r="B268" i="32"/>
  <c r="C266" i="1"/>
  <c r="C268" i="32"/>
  <c r="D266" i="1"/>
  <c r="D268" i="32"/>
  <c r="E266" i="1"/>
  <c r="E268" i="32"/>
  <c r="F266" i="1"/>
  <c r="F268" i="32"/>
  <c r="G266" i="1"/>
  <c r="G268" i="32"/>
  <c r="J267" i="1"/>
  <c r="M267" i="1"/>
  <c r="P267" i="1"/>
  <c r="U267" i="1"/>
  <c r="Z267" i="1"/>
  <c r="AE267" i="1"/>
  <c r="AJ267" i="1"/>
  <c r="B267" i="1"/>
  <c r="B269" i="32"/>
  <c r="C267" i="1"/>
  <c r="C269" i="32"/>
  <c r="D267" i="1"/>
  <c r="D269" i="32"/>
  <c r="E267" i="1"/>
  <c r="E269" i="32"/>
  <c r="F267" i="1"/>
  <c r="F269" i="32"/>
  <c r="G267" i="1"/>
  <c r="G269" i="32"/>
  <c r="J268" i="1"/>
  <c r="M268" i="1"/>
  <c r="P268" i="1"/>
  <c r="U268" i="1"/>
  <c r="Z268" i="1"/>
  <c r="AE268" i="1"/>
  <c r="AJ268" i="1"/>
  <c r="B268" i="1"/>
  <c r="B270" i="32"/>
  <c r="C268" i="1"/>
  <c r="C270" i="32"/>
  <c r="D268" i="1"/>
  <c r="D270" i="32"/>
  <c r="E268" i="1"/>
  <c r="E270" i="32"/>
  <c r="F268" i="1"/>
  <c r="F270" i="32"/>
  <c r="G268" i="1"/>
  <c r="G270" i="32"/>
  <c r="J269" i="1"/>
  <c r="M269" i="1"/>
  <c r="P269" i="1"/>
  <c r="U269" i="1"/>
  <c r="Z269" i="1"/>
  <c r="AE269" i="1"/>
  <c r="AJ269" i="1"/>
  <c r="B269" i="1"/>
  <c r="B271" i="32"/>
  <c r="C269" i="1"/>
  <c r="C271" i="32"/>
  <c r="D269" i="1"/>
  <c r="D271" i="32"/>
  <c r="E269" i="1"/>
  <c r="E271" i="32"/>
  <c r="F269" i="1"/>
  <c r="F271" i="32"/>
  <c r="G269" i="1"/>
  <c r="G271" i="32"/>
  <c r="J270" i="1"/>
  <c r="M270" i="1"/>
  <c r="P270" i="1"/>
  <c r="U270" i="1"/>
  <c r="Z270" i="1"/>
  <c r="AE270" i="1"/>
  <c r="AJ270" i="1"/>
  <c r="B270" i="1"/>
  <c r="B272" i="32"/>
  <c r="C270" i="1"/>
  <c r="C272" i="32"/>
  <c r="D270" i="1"/>
  <c r="D272" i="32"/>
  <c r="E270" i="1"/>
  <c r="E272" i="32"/>
  <c r="F270" i="1"/>
  <c r="F272" i="32"/>
  <c r="G270" i="1"/>
  <c r="G272" i="32"/>
  <c r="J271" i="1"/>
  <c r="M271" i="1"/>
  <c r="P271" i="1"/>
  <c r="U271" i="1"/>
  <c r="Z271" i="1"/>
  <c r="AE271" i="1"/>
  <c r="AJ271" i="1"/>
  <c r="B271" i="1"/>
  <c r="B273" i="32"/>
  <c r="C271" i="1"/>
  <c r="C273" i="32"/>
  <c r="D271" i="1"/>
  <c r="D273" i="32"/>
  <c r="E271" i="1"/>
  <c r="E273" i="32"/>
  <c r="F271" i="1"/>
  <c r="F273" i="32"/>
  <c r="G271" i="1"/>
  <c r="G273" i="32"/>
  <c r="J272" i="1"/>
  <c r="M272" i="1"/>
  <c r="P272" i="1"/>
  <c r="U272" i="1"/>
  <c r="Z272" i="1"/>
  <c r="AE272" i="1"/>
  <c r="AJ272" i="1"/>
  <c r="B272" i="1"/>
  <c r="B274" i="32"/>
  <c r="C272" i="1"/>
  <c r="C274" i="32"/>
  <c r="D272" i="1"/>
  <c r="D274" i="32"/>
  <c r="E272" i="1"/>
  <c r="E274" i="32"/>
  <c r="F272" i="1"/>
  <c r="F274" i="32"/>
  <c r="G272" i="1"/>
  <c r="G274" i="32"/>
  <c r="J273" i="1"/>
  <c r="M273" i="1"/>
  <c r="P273" i="1"/>
  <c r="U273" i="1"/>
  <c r="Z273" i="1"/>
  <c r="AE273" i="1"/>
  <c r="AJ273" i="1"/>
  <c r="B273" i="1"/>
  <c r="B275" i="32"/>
  <c r="C273" i="1"/>
  <c r="C275" i="32"/>
  <c r="D273" i="1"/>
  <c r="D275" i="32"/>
  <c r="E273" i="1"/>
  <c r="E275" i="32"/>
  <c r="F273" i="1"/>
  <c r="F275" i="32"/>
  <c r="G273" i="1"/>
  <c r="G275" i="32"/>
  <c r="J274" i="1"/>
  <c r="M274" i="1"/>
  <c r="P274" i="1"/>
  <c r="U274" i="1"/>
  <c r="Z274" i="1"/>
  <c r="AE274" i="1"/>
  <c r="AJ274" i="1"/>
  <c r="B274" i="1"/>
  <c r="B276" i="32"/>
  <c r="C274" i="1"/>
  <c r="C276" i="32"/>
  <c r="D274" i="1"/>
  <c r="D276" i="32"/>
  <c r="E274" i="1"/>
  <c r="E276" i="32"/>
  <c r="F274" i="1"/>
  <c r="F276" i="32"/>
  <c r="G274" i="1"/>
  <c r="G276" i="32"/>
  <c r="J275" i="1"/>
  <c r="M275" i="1"/>
  <c r="P275" i="1"/>
  <c r="U275" i="1"/>
  <c r="Z275" i="1"/>
  <c r="AE275" i="1"/>
  <c r="AJ275" i="1"/>
  <c r="B275" i="1"/>
  <c r="B277" i="32"/>
  <c r="C275" i="1"/>
  <c r="C277" i="32"/>
  <c r="D275" i="1"/>
  <c r="D277" i="32"/>
  <c r="E275" i="1"/>
  <c r="E277" i="32"/>
  <c r="F275" i="1"/>
  <c r="F277" i="32"/>
  <c r="G275" i="1"/>
  <c r="G277" i="32"/>
  <c r="J276" i="1"/>
  <c r="M276" i="1"/>
  <c r="P276" i="1"/>
  <c r="U276" i="1"/>
  <c r="Z276" i="1"/>
  <c r="AE276" i="1"/>
  <c r="AJ276" i="1"/>
  <c r="B276" i="1"/>
  <c r="B278" i="32"/>
  <c r="C276" i="1"/>
  <c r="C278" i="32"/>
  <c r="D276" i="1"/>
  <c r="D278" i="32"/>
  <c r="E276" i="1"/>
  <c r="E278" i="32"/>
  <c r="F276" i="1"/>
  <c r="F278" i="32"/>
  <c r="G276" i="1"/>
  <c r="G278" i="32"/>
  <c r="J277" i="1"/>
  <c r="M277" i="1"/>
  <c r="P277" i="1"/>
  <c r="U277" i="1"/>
  <c r="Z277" i="1"/>
  <c r="AE277" i="1"/>
  <c r="AJ277" i="1"/>
  <c r="B277" i="1"/>
  <c r="B279" i="32"/>
  <c r="C277" i="1"/>
  <c r="C279" i="32"/>
  <c r="D277" i="1"/>
  <c r="D279" i="32"/>
  <c r="E277" i="1"/>
  <c r="E279" i="32"/>
  <c r="F277" i="1"/>
  <c r="F279" i="32"/>
  <c r="G277" i="1"/>
  <c r="G279" i="32"/>
  <c r="J278" i="1"/>
  <c r="M278" i="1"/>
  <c r="P278" i="1"/>
  <c r="U278" i="1"/>
  <c r="Z278" i="1"/>
  <c r="AE278" i="1"/>
  <c r="AJ278" i="1"/>
  <c r="B278" i="1"/>
  <c r="B280" i="32"/>
  <c r="C278" i="1"/>
  <c r="C280" i="32"/>
  <c r="D278" i="1"/>
  <c r="D280" i="32"/>
  <c r="E278" i="1"/>
  <c r="E280" i="32"/>
  <c r="F278" i="1"/>
  <c r="F280" i="32"/>
  <c r="G278" i="1"/>
  <c r="G280" i="32"/>
  <c r="J279" i="1"/>
  <c r="M279" i="1"/>
  <c r="P279" i="1"/>
  <c r="U279" i="1"/>
  <c r="Z279" i="1"/>
  <c r="AE279" i="1"/>
  <c r="AJ279" i="1"/>
  <c r="B279" i="1"/>
  <c r="B281" i="32"/>
  <c r="C279" i="1"/>
  <c r="C281" i="32"/>
  <c r="D279" i="1"/>
  <c r="D281" i="32"/>
  <c r="E279" i="1"/>
  <c r="E281" i="32"/>
  <c r="F279" i="1"/>
  <c r="F281" i="32"/>
  <c r="G279" i="1"/>
  <c r="G281" i="32"/>
  <c r="J280" i="1"/>
  <c r="M280" i="1"/>
  <c r="P280" i="1"/>
  <c r="U280" i="1"/>
  <c r="Z280" i="1"/>
  <c r="AE280" i="1"/>
  <c r="AJ280" i="1"/>
  <c r="B280" i="1"/>
  <c r="B282" i="32"/>
  <c r="C280" i="1"/>
  <c r="C282" i="32"/>
  <c r="D280" i="1"/>
  <c r="D282" i="32"/>
  <c r="E280" i="1"/>
  <c r="E282" i="32"/>
  <c r="F280" i="1"/>
  <c r="F282" i="32"/>
  <c r="G280" i="1"/>
  <c r="G282" i="32"/>
  <c r="J281" i="1"/>
  <c r="M281" i="1"/>
  <c r="P281" i="1"/>
  <c r="U281" i="1"/>
  <c r="Z281" i="1"/>
  <c r="AE281" i="1"/>
  <c r="AJ281" i="1"/>
  <c r="B281" i="1"/>
  <c r="B283" i="32"/>
  <c r="C281" i="1"/>
  <c r="C283" i="32"/>
  <c r="D281" i="1"/>
  <c r="D283" i="32"/>
  <c r="E281" i="1"/>
  <c r="E283" i="32"/>
  <c r="F281" i="1"/>
  <c r="F283" i="32"/>
  <c r="G281" i="1"/>
  <c r="G283" i="32"/>
  <c r="J282" i="1"/>
  <c r="M282" i="1"/>
  <c r="P282" i="1"/>
  <c r="U282" i="1"/>
  <c r="Z282" i="1"/>
  <c r="AE282" i="1"/>
  <c r="AJ282" i="1"/>
  <c r="B282" i="1"/>
  <c r="B284" i="32"/>
  <c r="C282" i="1"/>
  <c r="C284" i="32"/>
  <c r="D282" i="1"/>
  <c r="D284" i="32"/>
  <c r="E282" i="1"/>
  <c r="E284" i="32"/>
  <c r="F282" i="1"/>
  <c r="F284" i="32"/>
  <c r="G282" i="1"/>
  <c r="G284" i="32"/>
  <c r="J283" i="1"/>
  <c r="M283" i="1"/>
  <c r="P283" i="1"/>
  <c r="U283" i="1"/>
  <c r="Z283" i="1"/>
  <c r="AE283" i="1"/>
  <c r="AJ283" i="1"/>
  <c r="B283" i="1"/>
  <c r="B285" i="32"/>
  <c r="C283" i="1"/>
  <c r="C285" i="32"/>
  <c r="D283" i="1"/>
  <c r="D285" i="32"/>
  <c r="E283" i="1"/>
  <c r="E285" i="32"/>
  <c r="F283" i="1"/>
  <c r="F285" i="32"/>
  <c r="G283" i="1"/>
  <c r="G285" i="32"/>
  <c r="J284" i="1"/>
  <c r="M284" i="1"/>
  <c r="P284" i="1"/>
  <c r="U284" i="1"/>
  <c r="Z284" i="1"/>
  <c r="AE284" i="1"/>
  <c r="AJ284" i="1"/>
  <c r="B284" i="1"/>
  <c r="B286" i="32"/>
  <c r="C284" i="1"/>
  <c r="C286" i="32"/>
  <c r="D284" i="1"/>
  <c r="D286" i="32"/>
  <c r="E284" i="1"/>
  <c r="E286" i="32"/>
  <c r="F284" i="1"/>
  <c r="F286" i="32"/>
  <c r="G284" i="1"/>
  <c r="G286" i="32"/>
  <c r="J285" i="1"/>
  <c r="M285" i="1"/>
  <c r="P285" i="1"/>
  <c r="U285" i="1"/>
  <c r="Z285" i="1"/>
  <c r="AE285" i="1"/>
  <c r="AJ285" i="1"/>
  <c r="B285" i="1"/>
  <c r="B287" i="32"/>
  <c r="C285" i="1"/>
  <c r="C287" i="32"/>
  <c r="D285" i="1"/>
  <c r="D287" i="32"/>
  <c r="E285" i="1"/>
  <c r="E287" i="32"/>
  <c r="F285" i="1"/>
  <c r="F287" i="32"/>
  <c r="G285" i="1"/>
  <c r="G287" i="32"/>
  <c r="J286" i="1"/>
  <c r="M286" i="1"/>
  <c r="P286" i="1"/>
  <c r="U286" i="1"/>
  <c r="Z286" i="1"/>
  <c r="AE286" i="1"/>
  <c r="AJ286" i="1"/>
  <c r="B286" i="1"/>
  <c r="B288" i="32"/>
  <c r="C286" i="1"/>
  <c r="C288" i="32"/>
  <c r="D286" i="1"/>
  <c r="D288" i="32"/>
  <c r="E286" i="1"/>
  <c r="E288" i="32"/>
  <c r="F286" i="1"/>
  <c r="F288" i="32"/>
  <c r="G286" i="1"/>
  <c r="G288" i="32"/>
  <c r="J287" i="1"/>
  <c r="M287" i="1"/>
  <c r="P287" i="1"/>
  <c r="U287" i="1"/>
  <c r="Z287" i="1"/>
  <c r="AE287" i="1"/>
  <c r="AJ287" i="1"/>
  <c r="B287" i="1"/>
  <c r="B289" i="32"/>
  <c r="C287" i="1"/>
  <c r="C289" i="32"/>
  <c r="D287" i="1"/>
  <c r="D289" i="32"/>
  <c r="E287" i="1"/>
  <c r="E289" i="32"/>
  <c r="F287" i="1"/>
  <c r="F289" i="32"/>
  <c r="G287" i="1"/>
  <c r="G289" i="32"/>
  <c r="J288" i="1"/>
  <c r="M288" i="1"/>
  <c r="P288" i="1"/>
  <c r="U288" i="1"/>
  <c r="Z288" i="1"/>
  <c r="AE288" i="1"/>
  <c r="AJ288" i="1"/>
  <c r="B288" i="1"/>
  <c r="B290" i="32"/>
  <c r="C288" i="1"/>
  <c r="C290" i="32"/>
  <c r="D288" i="1"/>
  <c r="D290" i="32"/>
  <c r="E288" i="1"/>
  <c r="E290" i="32"/>
  <c r="F288" i="1"/>
  <c r="F290" i="32"/>
  <c r="G288" i="1"/>
  <c r="G290" i="32"/>
  <c r="J289" i="1"/>
  <c r="M289" i="1"/>
  <c r="P289" i="1"/>
  <c r="U289" i="1"/>
  <c r="Z289" i="1"/>
  <c r="AE289" i="1"/>
  <c r="AJ289" i="1"/>
  <c r="B289" i="1"/>
  <c r="B291" i="32"/>
  <c r="C289" i="1"/>
  <c r="C291" i="32"/>
  <c r="D289" i="1"/>
  <c r="D291" i="32"/>
  <c r="E289" i="1"/>
  <c r="E291" i="32"/>
  <c r="F289" i="1"/>
  <c r="F291" i="32"/>
  <c r="G289" i="1"/>
  <c r="G291" i="32"/>
  <c r="J290" i="1"/>
  <c r="M290" i="1"/>
  <c r="P290" i="1"/>
  <c r="U290" i="1"/>
  <c r="Z290" i="1"/>
  <c r="AE290" i="1"/>
  <c r="AJ290" i="1"/>
  <c r="B290" i="1"/>
  <c r="B292" i="32"/>
  <c r="C290" i="1"/>
  <c r="C292" i="32"/>
  <c r="D290" i="1"/>
  <c r="D292" i="32"/>
  <c r="E290" i="1"/>
  <c r="E292" i="32"/>
  <c r="F290" i="1"/>
  <c r="F292" i="32"/>
  <c r="G290" i="1"/>
  <c r="G292" i="32"/>
  <c r="J291" i="1"/>
  <c r="M291" i="1"/>
  <c r="P291" i="1"/>
  <c r="U291" i="1"/>
  <c r="Z291" i="1"/>
  <c r="AE291" i="1"/>
  <c r="AJ291" i="1"/>
  <c r="B291" i="1"/>
  <c r="B293" i="32"/>
  <c r="C291" i="1"/>
  <c r="C293" i="32"/>
  <c r="D291" i="1"/>
  <c r="D293" i="32"/>
  <c r="E291" i="1"/>
  <c r="E293" i="32"/>
  <c r="F291" i="1"/>
  <c r="F293" i="32"/>
  <c r="G291" i="1"/>
  <c r="G293" i="32"/>
  <c r="J292" i="1"/>
  <c r="M292" i="1"/>
  <c r="P292" i="1"/>
  <c r="U292" i="1"/>
  <c r="Z292" i="1"/>
  <c r="AE292" i="1"/>
  <c r="AJ292" i="1"/>
  <c r="B292" i="1"/>
  <c r="B294" i="32"/>
  <c r="C292" i="1"/>
  <c r="C294" i="32"/>
  <c r="D292" i="1"/>
  <c r="D294" i="32"/>
  <c r="E292" i="1"/>
  <c r="E294" i="32"/>
  <c r="F292" i="1"/>
  <c r="F294" i="32"/>
  <c r="G292" i="1"/>
  <c r="G294" i="32"/>
  <c r="J293" i="1"/>
  <c r="M293" i="1"/>
  <c r="P293" i="1"/>
  <c r="U293" i="1"/>
  <c r="Z293" i="1"/>
  <c r="AE293" i="1"/>
  <c r="AJ293" i="1"/>
  <c r="B293" i="1"/>
  <c r="B295" i="32"/>
  <c r="C293" i="1"/>
  <c r="C295" i="32"/>
  <c r="D293" i="1"/>
  <c r="D295" i="32"/>
  <c r="E293" i="1"/>
  <c r="E295" i="32"/>
  <c r="F293" i="1"/>
  <c r="F295" i="32"/>
  <c r="G293" i="1"/>
  <c r="G295" i="32"/>
  <c r="J294" i="1"/>
  <c r="M294" i="1"/>
  <c r="P294" i="1"/>
  <c r="U294" i="1"/>
  <c r="Z294" i="1"/>
  <c r="AE294" i="1"/>
  <c r="AJ294" i="1"/>
  <c r="B294" i="1"/>
  <c r="B296" i="32"/>
  <c r="C294" i="1"/>
  <c r="C296" i="32"/>
  <c r="D294" i="1"/>
  <c r="D296" i="32"/>
  <c r="E294" i="1"/>
  <c r="E296" i="32"/>
  <c r="F294" i="1"/>
  <c r="F296" i="32"/>
  <c r="G294" i="1"/>
  <c r="G296" i="32"/>
  <c r="J295" i="1"/>
  <c r="M295" i="1"/>
  <c r="P295" i="1"/>
  <c r="U295" i="1"/>
  <c r="Z295" i="1"/>
  <c r="AE295" i="1"/>
  <c r="AJ295" i="1"/>
  <c r="B295" i="1"/>
  <c r="B297" i="32"/>
  <c r="C295" i="1"/>
  <c r="C297" i="32"/>
  <c r="D295" i="1"/>
  <c r="D297" i="32"/>
  <c r="E295" i="1"/>
  <c r="E297" i="32"/>
  <c r="F295" i="1"/>
  <c r="F297" i="32"/>
  <c r="G295" i="1"/>
  <c r="G297" i="32"/>
  <c r="J296" i="1"/>
  <c r="M296" i="1"/>
  <c r="P296" i="1"/>
  <c r="U296" i="1"/>
  <c r="Z296" i="1"/>
  <c r="AE296" i="1"/>
  <c r="AJ296" i="1"/>
  <c r="B296" i="1"/>
  <c r="B298" i="32"/>
  <c r="C296" i="1"/>
  <c r="C298" i="32"/>
  <c r="D296" i="1"/>
  <c r="D298" i="32"/>
  <c r="E296" i="1"/>
  <c r="E298" i="32"/>
  <c r="F296" i="1"/>
  <c r="F298" i="32"/>
  <c r="G296" i="1"/>
  <c r="G298" i="32"/>
  <c r="J297" i="1"/>
  <c r="M297" i="1"/>
  <c r="P297" i="1"/>
  <c r="U297" i="1"/>
  <c r="Z297" i="1"/>
  <c r="AE297" i="1"/>
  <c r="AJ297" i="1"/>
  <c r="B297" i="1"/>
  <c r="B299" i="32"/>
  <c r="C297" i="1"/>
  <c r="C299" i="32"/>
  <c r="D297" i="1"/>
  <c r="D299" i="32"/>
  <c r="E297" i="1"/>
  <c r="E299" i="32"/>
  <c r="F297" i="1"/>
  <c r="F299" i="32"/>
  <c r="G297" i="1"/>
  <c r="G299" i="32"/>
  <c r="J298" i="1"/>
  <c r="M298" i="1"/>
  <c r="P298" i="1"/>
  <c r="U298" i="1"/>
  <c r="Z298" i="1"/>
  <c r="AE298" i="1"/>
  <c r="AJ298" i="1"/>
  <c r="B298" i="1"/>
  <c r="B300" i="32"/>
  <c r="C298" i="1"/>
  <c r="C300" i="32"/>
  <c r="D298" i="1"/>
  <c r="D300" i="32"/>
  <c r="E298" i="1"/>
  <c r="E300" i="32"/>
  <c r="F298" i="1"/>
  <c r="F300" i="32"/>
  <c r="G298" i="1"/>
  <c r="G300" i="32"/>
  <c r="J299" i="1"/>
  <c r="M299" i="1"/>
  <c r="P299" i="1"/>
  <c r="U299" i="1"/>
  <c r="Z299" i="1"/>
  <c r="AE299" i="1"/>
  <c r="AJ299" i="1"/>
  <c r="B299" i="1"/>
  <c r="B301" i="32"/>
  <c r="C299" i="1"/>
  <c r="C301" i="32"/>
  <c r="D299" i="1"/>
  <c r="D301" i="32"/>
  <c r="E299" i="1"/>
  <c r="E301" i="32"/>
  <c r="F299" i="1"/>
  <c r="F301" i="32"/>
  <c r="G299" i="1"/>
  <c r="G301" i="32"/>
  <c r="J300" i="1"/>
  <c r="M300" i="1"/>
  <c r="P300" i="1"/>
  <c r="U300" i="1"/>
  <c r="Z300" i="1"/>
  <c r="AE300" i="1"/>
  <c r="AJ300" i="1"/>
  <c r="B300" i="1"/>
  <c r="B302" i="32"/>
  <c r="C300" i="1"/>
  <c r="C302" i="32"/>
  <c r="D300" i="1"/>
  <c r="D302" i="32"/>
  <c r="E300" i="1"/>
  <c r="E302" i="32"/>
  <c r="F300" i="1"/>
  <c r="F302" i="32"/>
  <c r="G300" i="1"/>
  <c r="G302" i="32"/>
  <c r="J301" i="1"/>
  <c r="M301" i="1"/>
  <c r="P301" i="1"/>
  <c r="U301" i="1"/>
  <c r="Z301" i="1"/>
  <c r="AE301" i="1"/>
  <c r="AJ301" i="1"/>
  <c r="B301" i="1"/>
  <c r="B303" i="32"/>
  <c r="C301" i="1"/>
  <c r="C303" i="32"/>
  <c r="D301" i="1"/>
  <c r="D303" i="32"/>
  <c r="E301" i="1"/>
  <c r="E303" i="32"/>
  <c r="F301" i="1"/>
  <c r="F303" i="32"/>
  <c r="G301" i="1"/>
  <c r="G303" i="32"/>
  <c r="J302" i="1"/>
  <c r="M302" i="1"/>
  <c r="P302" i="1"/>
  <c r="U302" i="1"/>
  <c r="Z302" i="1"/>
  <c r="AE302" i="1"/>
  <c r="AJ302" i="1"/>
  <c r="B302" i="1"/>
  <c r="B304" i="32"/>
  <c r="C302" i="1"/>
  <c r="C304" i="32"/>
  <c r="D302" i="1"/>
  <c r="D304" i="32"/>
  <c r="E302" i="1"/>
  <c r="E304" i="32"/>
  <c r="F302" i="1"/>
  <c r="F304" i="32"/>
  <c r="G302" i="1"/>
  <c r="G304" i="32"/>
  <c r="J303" i="1"/>
  <c r="M303" i="1"/>
  <c r="P303" i="1"/>
  <c r="U303" i="1"/>
  <c r="Z303" i="1"/>
  <c r="AE303" i="1"/>
  <c r="AJ303" i="1"/>
  <c r="B303" i="1"/>
  <c r="B305" i="32"/>
  <c r="C303" i="1"/>
  <c r="C305" i="32"/>
  <c r="D303" i="1"/>
  <c r="D305" i="32"/>
  <c r="E303" i="1"/>
  <c r="E305" i="32"/>
  <c r="F303" i="1"/>
  <c r="F305" i="32"/>
  <c r="G303" i="1"/>
  <c r="G305" i="32"/>
  <c r="J304" i="1"/>
  <c r="M304" i="1"/>
  <c r="P304" i="1"/>
  <c r="U304" i="1"/>
  <c r="Z304" i="1"/>
  <c r="AE304" i="1"/>
  <c r="AJ304" i="1"/>
  <c r="B304" i="1"/>
  <c r="B306" i="32"/>
  <c r="C304" i="1"/>
  <c r="C306" i="32"/>
  <c r="D304" i="1"/>
  <c r="D306" i="32"/>
  <c r="E304" i="1"/>
  <c r="E306" i="32"/>
  <c r="F304" i="1"/>
  <c r="F306" i="32"/>
  <c r="G304" i="1"/>
  <c r="G306" i="32"/>
  <c r="J305" i="1"/>
  <c r="M305" i="1"/>
  <c r="P305" i="1"/>
  <c r="U305" i="1"/>
  <c r="Z305" i="1"/>
  <c r="AE305" i="1"/>
  <c r="AJ305" i="1"/>
  <c r="B305" i="1"/>
  <c r="B307" i="32"/>
  <c r="C305" i="1"/>
  <c r="C307" i="32"/>
  <c r="D305" i="1"/>
  <c r="D307" i="32"/>
  <c r="E305" i="1"/>
  <c r="E307" i="32"/>
  <c r="F305" i="1"/>
  <c r="F307" i="32"/>
  <c r="G305" i="1"/>
  <c r="G307" i="32"/>
  <c r="J306" i="1"/>
  <c r="M306" i="1"/>
  <c r="P306" i="1"/>
  <c r="U306" i="1"/>
  <c r="Z306" i="1"/>
  <c r="AE306" i="1"/>
  <c r="AJ306" i="1"/>
  <c r="B306" i="1"/>
  <c r="B308" i="32"/>
  <c r="C306" i="1"/>
  <c r="C308" i="32"/>
  <c r="D306" i="1"/>
  <c r="D308" i="32"/>
  <c r="E306" i="1"/>
  <c r="E308" i="32"/>
  <c r="F306" i="1"/>
  <c r="F308" i="32"/>
  <c r="G306" i="1"/>
  <c r="G308" i="32"/>
  <c r="J307" i="1"/>
  <c r="M307" i="1"/>
  <c r="P307" i="1"/>
  <c r="U307" i="1"/>
  <c r="Z307" i="1"/>
  <c r="AE307" i="1"/>
  <c r="AJ307" i="1"/>
  <c r="B307" i="1"/>
  <c r="B309" i="32"/>
  <c r="C307" i="1"/>
  <c r="C309" i="32"/>
  <c r="D307" i="1"/>
  <c r="D309" i="32"/>
  <c r="E307" i="1"/>
  <c r="E309" i="32"/>
  <c r="F307" i="1"/>
  <c r="F309" i="32"/>
  <c r="G307" i="1"/>
  <c r="G309" i="32"/>
  <c r="J308" i="1"/>
  <c r="M308" i="1"/>
  <c r="P308" i="1"/>
  <c r="U308" i="1"/>
  <c r="Z308" i="1"/>
  <c r="AE308" i="1"/>
  <c r="AJ308" i="1"/>
  <c r="B308" i="1"/>
  <c r="B310" i="32"/>
  <c r="C308" i="1"/>
  <c r="C310" i="32"/>
  <c r="D308" i="1"/>
  <c r="D310" i="32"/>
  <c r="E308" i="1"/>
  <c r="E310" i="32"/>
  <c r="F308" i="1"/>
  <c r="F310" i="32"/>
  <c r="G308" i="1"/>
  <c r="G310" i="32"/>
  <c r="J309" i="1"/>
  <c r="M309" i="1"/>
  <c r="P309" i="1"/>
  <c r="U309" i="1"/>
  <c r="Z309" i="1"/>
  <c r="AE309" i="1"/>
  <c r="AJ309" i="1"/>
  <c r="B309" i="1"/>
  <c r="B311" i="32"/>
  <c r="C309" i="1"/>
  <c r="C311" i="32"/>
  <c r="D309" i="1"/>
  <c r="D311" i="32"/>
  <c r="E309" i="1"/>
  <c r="E311" i="32"/>
  <c r="F309" i="1"/>
  <c r="F311" i="32"/>
  <c r="G309" i="1"/>
  <c r="G311" i="32"/>
  <c r="J310" i="1"/>
  <c r="M310" i="1"/>
  <c r="P310" i="1"/>
  <c r="U310" i="1"/>
  <c r="Z310" i="1"/>
  <c r="AE310" i="1"/>
  <c r="AJ310" i="1"/>
  <c r="B310" i="1"/>
  <c r="B312" i="32"/>
  <c r="C310" i="1"/>
  <c r="C312" i="32"/>
  <c r="D310" i="1"/>
  <c r="D312" i="32"/>
  <c r="E310" i="1"/>
  <c r="E312" i="32"/>
  <c r="F310" i="1"/>
  <c r="F312" i="32"/>
  <c r="G310" i="1"/>
  <c r="G312" i="32"/>
  <c r="J311" i="1"/>
  <c r="M311" i="1"/>
  <c r="P311" i="1"/>
  <c r="U311" i="1"/>
  <c r="Z311" i="1"/>
  <c r="AE311" i="1"/>
  <c r="AJ311" i="1"/>
  <c r="B311" i="1"/>
  <c r="B313" i="32"/>
  <c r="C311" i="1"/>
  <c r="C313" i="32"/>
  <c r="D311" i="1"/>
  <c r="D313" i="32"/>
  <c r="E311" i="1"/>
  <c r="E313" i="32"/>
  <c r="F311" i="1"/>
  <c r="F313" i="32"/>
  <c r="G311" i="1"/>
  <c r="G313" i="32"/>
  <c r="J312" i="1"/>
  <c r="M312" i="1"/>
  <c r="P312" i="1"/>
  <c r="U312" i="1"/>
  <c r="Z312" i="1"/>
  <c r="AE312" i="1"/>
  <c r="AJ312" i="1"/>
  <c r="B312" i="1"/>
  <c r="B314" i="32"/>
  <c r="C312" i="1"/>
  <c r="C314" i="32"/>
  <c r="D312" i="1"/>
  <c r="D314" i="32"/>
  <c r="E312" i="1"/>
  <c r="E314" i="32"/>
  <c r="F312" i="1"/>
  <c r="F314" i="32"/>
  <c r="G312" i="1"/>
  <c r="G314" i="32"/>
  <c r="J313" i="1"/>
  <c r="M313" i="1"/>
  <c r="P313" i="1"/>
  <c r="U313" i="1"/>
  <c r="Z313" i="1"/>
  <c r="AE313" i="1"/>
  <c r="AJ313" i="1"/>
  <c r="B313" i="1"/>
  <c r="B315" i="32"/>
  <c r="C313" i="1"/>
  <c r="C315" i="32"/>
  <c r="D313" i="1"/>
  <c r="D315" i="32"/>
  <c r="E313" i="1"/>
  <c r="E315" i="32"/>
  <c r="F313" i="1"/>
  <c r="F315" i="32"/>
  <c r="G313" i="1"/>
  <c r="G315" i="32"/>
  <c r="J314" i="1"/>
  <c r="M314" i="1"/>
  <c r="P314" i="1"/>
  <c r="U314" i="1"/>
  <c r="Z314" i="1"/>
  <c r="AE314" i="1"/>
  <c r="AJ314" i="1"/>
  <c r="B314" i="1"/>
  <c r="B316" i="32"/>
  <c r="C314" i="1"/>
  <c r="C316" i="32"/>
  <c r="D314" i="1"/>
  <c r="D316" i="32"/>
  <c r="E314" i="1"/>
  <c r="E316" i="32"/>
  <c r="F314" i="1"/>
  <c r="F316" i="32"/>
  <c r="G314" i="1"/>
  <c r="G316" i="32"/>
  <c r="J315" i="1"/>
  <c r="M315" i="1"/>
  <c r="P315" i="1"/>
  <c r="U315" i="1"/>
  <c r="Z315" i="1"/>
  <c r="AE315" i="1"/>
  <c r="AJ315" i="1"/>
  <c r="B315" i="1"/>
  <c r="B317" i="32"/>
  <c r="C315" i="1"/>
  <c r="C317" i="32"/>
  <c r="D315" i="1"/>
  <c r="D317" i="32"/>
  <c r="E315" i="1"/>
  <c r="E317" i="32"/>
  <c r="F315" i="1"/>
  <c r="F317" i="32"/>
  <c r="G315" i="1"/>
  <c r="G317" i="32"/>
  <c r="J316" i="1"/>
  <c r="M316" i="1"/>
  <c r="P316" i="1"/>
  <c r="U316" i="1"/>
  <c r="Z316" i="1"/>
  <c r="AE316" i="1"/>
  <c r="AJ316" i="1"/>
  <c r="B316" i="1"/>
  <c r="B318" i="32"/>
  <c r="C316" i="1"/>
  <c r="C318" i="32"/>
  <c r="D316" i="1"/>
  <c r="D318" i="32"/>
  <c r="E316" i="1"/>
  <c r="E318" i="32"/>
  <c r="F316" i="1"/>
  <c r="F318" i="32"/>
  <c r="G316" i="1"/>
  <c r="G318" i="32"/>
  <c r="J317" i="1"/>
  <c r="M317" i="1"/>
  <c r="P317" i="1"/>
  <c r="U317" i="1"/>
  <c r="Z317" i="1"/>
  <c r="AE317" i="1"/>
  <c r="AJ317" i="1"/>
  <c r="B317" i="1"/>
  <c r="B319" i="32"/>
  <c r="C317" i="1"/>
  <c r="C319" i="32"/>
  <c r="D317" i="1"/>
  <c r="D319" i="32"/>
  <c r="E317" i="1"/>
  <c r="E319" i="32"/>
  <c r="F317" i="1"/>
  <c r="F319" i="32"/>
  <c r="G317" i="1"/>
  <c r="G319" i="32"/>
  <c r="J318" i="1"/>
  <c r="M318" i="1"/>
  <c r="P318" i="1"/>
  <c r="U318" i="1"/>
  <c r="Z318" i="1"/>
  <c r="AE318" i="1"/>
  <c r="AJ318" i="1"/>
  <c r="B318" i="1"/>
  <c r="B320" i="32"/>
  <c r="C318" i="1"/>
  <c r="C320" i="32"/>
  <c r="D318" i="1"/>
  <c r="D320" i="32"/>
  <c r="E318" i="1"/>
  <c r="E320" i="32"/>
  <c r="F318" i="1"/>
  <c r="F320" i="32"/>
  <c r="G318" i="1"/>
  <c r="G320" i="32"/>
  <c r="J319" i="1"/>
  <c r="M319" i="1"/>
  <c r="P319" i="1"/>
  <c r="U319" i="1"/>
  <c r="Z319" i="1"/>
  <c r="AE319" i="1"/>
  <c r="AJ319" i="1"/>
  <c r="B319" i="1"/>
  <c r="B321" i="32"/>
  <c r="C319" i="1"/>
  <c r="C321" i="32"/>
  <c r="D319" i="1"/>
  <c r="D321" i="32"/>
  <c r="E319" i="1"/>
  <c r="E321" i="32"/>
  <c r="F319" i="1"/>
  <c r="F321" i="32"/>
  <c r="G319" i="1"/>
  <c r="G321" i="32"/>
  <c r="J320" i="1"/>
  <c r="M320" i="1"/>
  <c r="P320" i="1"/>
  <c r="U320" i="1"/>
  <c r="Z320" i="1"/>
  <c r="AE320" i="1"/>
  <c r="AJ320" i="1"/>
  <c r="B320" i="1"/>
  <c r="B322" i="32"/>
  <c r="C320" i="1"/>
  <c r="C322" i="32"/>
  <c r="D320" i="1"/>
  <c r="D322" i="32"/>
  <c r="E320" i="1"/>
  <c r="E322" i="32"/>
  <c r="F320" i="1"/>
  <c r="F322" i="32"/>
  <c r="G320" i="1"/>
  <c r="G322" i="32"/>
  <c r="J321" i="1"/>
  <c r="M321" i="1"/>
  <c r="P321" i="1"/>
  <c r="U321" i="1"/>
  <c r="Z321" i="1"/>
  <c r="AE321" i="1"/>
  <c r="AJ321" i="1"/>
  <c r="B321" i="1"/>
  <c r="B323" i="32"/>
  <c r="C321" i="1"/>
  <c r="C323" i="32"/>
  <c r="D321" i="1"/>
  <c r="D323" i="32"/>
  <c r="E321" i="1"/>
  <c r="E323" i="32"/>
  <c r="F321" i="1"/>
  <c r="F323" i="32"/>
  <c r="G321" i="1"/>
  <c r="G323" i="32"/>
  <c r="J322" i="1"/>
  <c r="M322" i="1"/>
  <c r="P322" i="1"/>
  <c r="U322" i="1"/>
  <c r="Z322" i="1"/>
  <c r="AE322" i="1"/>
  <c r="AJ322" i="1"/>
  <c r="B322" i="1"/>
  <c r="B324" i="32"/>
  <c r="C322" i="1"/>
  <c r="C324" i="32"/>
  <c r="D322" i="1"/>
  <c r="D324" i="32"/>
  <c r="E322" i="1"/>
  <c r="E324" i="32"/>
  <c r="F322" i="1"/>
  <c r="F324" i="32"/>
  <c r="G322" i="1"/>
  <c r="G324" i="32"/>
  <c r="J323" i="1"/>
  <c r="M323" i="1"/>
  <c r="P323" i="1"/>
  <c r="U323" i="1"/>
  <c r="Z323" i="1"/>
  <c r="AE323" i="1"/>
  <c r="AJ323" i="1"/>
  <c r="B323" i="1"/>
  <c r="B325" i="32"/>
  <c r="C323" i="1"/>
  <c r="C325" i="32"/>
  <c r="D323" i="1"/>
  <c r="D325" i="32"/>
  <c r="E323" i="1"/>
  <c r="E325" i="32"/>
  <c r="F323" i="1"/>
  <c r="F325" i="32"/>
  <c r="G323" i="1"/>
  <c r="G325" i="32"/>
  <c r="J324" i="1"/>
  <c r="M324" i="1"/>
  <c r="P324" i="1"/>
  <c r="U324" i="1"/>
  <c r="Z324" i="1"/>
  <c r="AE324" i="1"/>
  <c r="AJ324" i="1"/>
  <c r="B324" i="1"/>
  <c r="B326" i="32"/>
  <c r="C324" i="1"/>
  <c r="C326" i="32"/>
  <c r="D324" i="1"/>
  <c r="D326" i="32"/>
  <c r="E324" i="1"/>
  <c r="E326" i="32"/>
  <c r="F324" i="1"/>
  <c r="F326" i="32"/>
  <c r="G324" i="1"/>
  <c r="G326" i="32"/>
  <c r="J325" i="1"/>
  <c r="M325" i="1"/>
  <c r="P325" i="1"/>
  <c r="U325" i="1"/>
  <c r="Z325" i="1"/>
  <c r="AE325" i="1"/>
  <c r="AJ325" i="1"/>
  <c r="B325" i="1"/>
  <c r="B327" i="32"/>
  <c r="C325" i="1"/>
  <c r="C327" i="32"/>
  <c r="D325" i="1"/>
  <c r="D327" i="32"/>
  <c r="E325" i="1"/>
  <c r="E327" i="32"/>
  <c r="F325" i="1"/>
  <c r="F327" i="32"/>
  <c r="G325" i="1"/>
  <c r="G327" i="32"/>
  <c r="J326" i="1"/>
  <c r="M326" i="1"/>
  <c r="P326" i="1"/>
  <c r="U326" i="1"/>
  <c r="Z326" i="1"/>
  <c r="AE326" i="1"/>
  <c r="AJ326" i="1"/>
  <c r="B326" i="1"/>
  <c r="B328" i="32"/>
  <c r="C326" i="1"/>
  <c r="C328" i="32"/>
  <c r="D326" i="1"/>
  <c r="D328" i="32"/>
  <c r="E326" i="1"/>
  <c r="E328" i="32"/>
  <c r="F326" i="1"/>
  <c r="F328" i="32"/>
  <c r="G326" i="1"/>
  <c r="G328" i="32"/>
  <c r="J327" i="1"/>
  <c r="M327" i="1"/>
  <c r="P327" i="1"/>
  <c r="U327" i="1"/>
  <c r="Z327" i="1"/>
  <c r="AE327" i="1"/>
  <c r="AJ327" i="1"/>
  <c r="B327" i="1"/>
  <c r="B329" i="32"/>
  <c r="C327" i="1"/>
  <c r="C329" i="32"/>
  <c r="D327" i="1"/>
  <c r="D329" i="32"/>
  <c r="E327" i="1"/>
  <c r="E329" i="32"/>
  <c r="F327" i="1"/>
  <c r="F329" i="32"/>
  <c r="G327" i="1"/>
  <c r="G329" i="32"/>
  <c r="J328" i="1"/>
  <c r="M328" i="1"/>
  <c r="P328" i="1"/>
  <c r="U328" i="1"/>
  <c r="Z328" i="1"/>
  <c r="AE328" i="1"/>
  <c r="AJ328" i="1"/>
  <c r="B328" i="1"/>
  <c r="B330" i="32"/>
  <c r="C328" i="1"/>
  <c r="C330" i="32"/>
  <c r="D328" i="1"/>
  <c r="D330" i="32"/>
  <c r="E328" i="1"/>
  <c r="E330" i="32"/>
  <c r="F328" i="1"/>
  <c r="F330" i="32"/>
  <c r="G328" i="1"/>
  <c r="G330" i="32"/>
  <c r="J329" i="1"/>
  <c r="M329" i="1"/>
  <c r="P329" i="1"/>
  <c r="U329" i="1"/>
  <c r="Z329" i="1"/>
  <c r="AE329" i="1"/>
  <c r="AJ329" i="1"/>
  <c r="B329" i="1"/>
  <c r="B331" i="32"/>
  <c r="C329" i="1"/>
  <c r="C331" i="32"/>
  <c r="D329" i="1"/>
  <c r="D331" i="32"/>
  <c r="E329" i="1"/>
  <c r="E331" i="32"/>
  <c r="F329" i="1"/>
  <c r="F331" i="32"/>
  <c r="G329" i="1"/>
  <c r="G331" i="32"/>
  <c r="J330" i="1"/>
  <c r="M330" i="1"/>
  <c r="P330" i="1"/>
  <c r="U330" i="1"/>
  <c r="Z330" i="1"/>
  <c r="AE330" i="1"/>
  <c r="AJ330" i="1"/>
  <c r="B330" i="1"/>
  <c r="B332" i="32"/>
  <c r="C330" i="1"/>
  <c r="C332" i="32"/>
  <c r="D330" i="1"/>
  <c r="D332" i="32"/>
  <c r="E330" i="1"/>
  <c r="E332" i="32"/>
  <c r="F330" i="1"/>
  <c r="F332" i="32"/>
  <c r="G330" i="1"/>
  <c r="G332" i="32"/>
  <c r="J331" i="1"/>
  <c r="M331" i="1"/>
  <c r="P331" i="1"/>
  <c r="U331" i="1"/>
  <c r="Z331" i="1"/>
  <c r="AE331" i="1"/>
  <c r="AJ331" i="1"/>
  <c r="B331" i="1"/>
  <c r="B333" i="32"/>
  <c r="C331" i="1"/>
  <c r="C333" i="32"/>
  <c r="D331" i="1"/>
  <c r="D333" i="32"/>
  <c r="E331" i="1"/>
  <c r="E333" i="32"/>
  <c r="F331" i="1"/>
  <c r="F333" i="32"/>
  <c r="G331" i="1"/>
  <c r="G333" i="32"/>
  <c r="J332" i="1"/>
  <c r="M332" i="1"/>
  <c r="P332" i="1"/>
  <c r="U332" i="1"/>
  <c r="Z332" i="1"/>
  <c r="AE332" i="1"/>
  <c r="AJ332" i="1"/>
  <c r="B332" i="1"/>
  <c r="B334" i="32"/>
  <c r="C332" i="1"/>
  <c r="C334" i="32"/>
  <c r="D332" i="1"/>
  <c r="D334" i="32"/>
  <c r="E332" i="1"/>
  <c r="E334" i="32"/>
  <c r="F332" i="1"/>
  <c r="F334" i="32"/>
  <c r="G332" i="1"/>
  <c r="G334" i="32"/>
  <c r="J333" i="1"/>
  <c r="M333" i="1"/>
  <c r="P333" i="1"/>
  <c r="U333" i="1"/>
  <c r="Z333" i="1"/>
  <c r="AE333" i="1"/>
  <c r="AJ333" i="1"/>
  <c r="B333" i="1"/>
  <c r="B335" i="32"/>
  <c r="C333" i="1"/>
  <c r="C335" i="32"/>
  <c r="D333" i="1"/>
  <c r="D335" i="32"/>
  <c r="E333" i="1"/>
  <c r="E335" i="32"/>
  <c r="F333" i="1"/>
  <c r="F335" i="32"/>
  <c r="G333" i="1"/>
  <c r="G335" i="32"/>
  <c r="J334" i="1"/>
  <c r="M334" i="1"/>
  <c r="P334" i="1"/>
  <c r="U334" i="1"/>
  <c r="Z334" i="1"/>
  <c r="AE334" i="1"/>
  <c r="AJ334" i="1"/>
  <c r="B334" i="1"/>
  <c r="B336" i="32"/>
  <c r="C334" i="1"/>
  <c r="C336" i="32"/>
  <c r="D334" i="1"/>
  <c r="D336" i="32"/>
  <c r="E334" i="1"/>
  <c r="E336" i="32"/>
  <c r="F334" i="1"/>
  <c r="F336" i="32"/>
  <c r="G334" i="1"/>
  <c r="G336" i="32"/>
  <c r="J335" i="1"/>
  <c r="M335" i="1"/>
  <c r="P335" i="1"/>
  <c r="U335" i="1"/>
  <c r="Z335" i="1"/>
  <c r="AE335" i="1"/>
  <c r="AJ335" i="1"/>
  <c r="B335" i="1"/>
  <c r="B337" i="32"/>
  <c r="C335" i="1"/>
  <c r="C337" i="32"/>
  <c r="D335" i="1"/>
  <c r="D337" i="32"/>
  <c r="E335" i="1"/>
  <c r="E337" i="32"/>
  <c r="F335" i="1"/>
  <c r="F337" i="32"/>
  <c r="G335" i="1"/>
  <c r="G337" i="32"/>
  <c r="J336" i="1"/>
  <c r="M336" i="1"/>
  <c r="P336" i="1"/>
  <c r="U336" i="1"/>
  <c r="Z336" i="1"/>
  <c r="AE336" i="1"/>
  <c r="AJ336" i="1"/>
  <c r="B336" i="1"/>
  <c r="B338" i="32"/>
  <c r="C336" i="1"/>
  <c r="C338" i="32"/>
  <c r="D336" i="1"/>
  <c r="D338" i="32"/>
  <c r="E336" i="1"/>
  <c r="E338" i="32"/>
  <c r="F336" i="1"/>
  <c r="F338" i="32"/>
  <c r="G336" i="1"/>
  <c r="G338" i="32"/>
  <c r="J337" i="1"/>
  <c r="M337" i="1"/>
  <c r="P337" i="1"/>
  <c r="U337" i="1"/>
  <c r="Z337" i="1"/>
  <c r="AE337" i="1"/>
  <c r="AJ337" i="1"/>
  <c r="B337" i="1"/>
  <c r="B339" i="32"/>
  <c r="C337" i="1"/>
  <c r="C339" i="32"/>
  <c r="D337" i="1"/>
  <c r="D339" i="32"/>
  <c r="E337" i="1"/>
  <c r="E339" i="32"/>
  <c r="F337" i="1"/>
  <c r="F339" i="32"/>
  <c r="G337" i="1"/>
  <c r="G339" i="32"/>
  <c r="J338" i="1"/>
  <c r="M338" i="1"/>
  <c r="P338" i="1"/>
  <c r="U338" i="1"/>
  <c r="Z338" i="1"/>
  <c r="AE338" i="1"/>
  <c r="AJ338" i="1"/>
  <c r="B338" i="1"/>
  <c r="B340" i="32"/>
  <c r="C338" i="1"/>
  <c r="C340" i="32"/>
  <c r="D338" i="1"/>
  <c r="D340" i="32"/>
  <c r="E338" i="1"/>
  <c r="E340" i="32"/>
  <c r="F338" i="1"/>
  <c r="F340" i="32"/>
  <c r="G338" i="1"/>
  <c r="G340" i="32"/>
  <c r="J339" i="1"/>
  <c r="M339" i="1"/>
  <c r="P339" i="1"/>
  <c r="U339" i="1"/>
  <c r="Z339" i="1"/>
  <c r="AE339" i="1"/>
  <c r="AJ339" i="1"/>
  <c r="B339" i="1"/>
  <c r="B341" i="32"/>
  <c r="C339" i="1"/>
  <c r="C341" i="32"/>
  <c r="D339" i="1"/>
  <c r="D341" i="32"/>
  <c r="E339" i="1"/>
  <c r="E341" i="32"/>
  <c r="F339" i="1"/>
  <c r="F341" i="32"/>
  <c r="G339" i="1"/>
  <c r="G341" i="32"/>
  <c r="J340" i="1"/>
  <c r="M340" i="1"/>
  <c r="P340" i="1"/>
  <c r="U340" i="1"/>
  <c r="Z340" i="1"/>
  <c r="AE340" i="1"/>
  <c r="AJ340" i="1"/>
  <c r="B340" i="1"/>
  <c r="B342" i="32"/>
  <c r="C340" i="1"/>
  <c r="C342" i="32"/>
  <c r="D340" i="1"/>
  <c r="D342" i="32"/>
  <c r="E340" i="1"/>
  <c r="E342" i="32"/>
  <c r="F340" i="1"/>
  <c r="F342" i="32"/>
  <c r="G340" i="1"/>
  <c r="G342" i="32"/>
  <c r="J341" i="1"/>
  <c r="M341" i="1"/>
  <c r="P341" i="1"/>
  <c r="U341" i="1"/>
  <c r="Z341" i="1"/>
  <c r="AE341" i="1"/>
  <c r="AJ341" i="1"/>
  <c r="B341" i="1"/>
  <c r="B343" i="32"/>
  <c r="C341" i="1"/>
  <c r="C343" i="32"/>
  <c r="D341" i="1"/>
  <c r="D343" i="32"/>
  <c r="E341" i="1"/>
  <c r="E343" i="32"/>
  <c r="F341" i="1"/>
  <c r="F343" i="32"/>
  <c r="G341" i="1"/>
  <c r="G343" i="32"/>
  <c r="J342" i="1"/>
  <c r="M342" i="1"/>
  <c r="P342" i="1"/>
  <c r="U342" i="1"/>
  <c r="Z342" i="1"/>
  <c r="AE342" i="1"/>
  <c r="AJ342" i="1"/>
  <c r="B342" i="1"/>
  <c r="B344" i="32"/>
  <c r="C342" i="1"/>
  <c r="C344" i="32"/>
  <c r="D342" i="1"/>
  <c r="D344" i="32"/>
  <c r="E342" i="1"/>
  <c r="E344" i="32"/>
  <c r="F342" i="1"/>
  <c r="F344" i="32"/>
  <c r="G342" i="1"/>
  <c r="G344" i="32"/>
  <c r="J343" i="1"/>
  <c r="M343" i="1"/>
  <c r="P343" i="1"/>
  <c r="U343" i="1"/>
  <c r="Z343" i="1"/>
  <c r="AE343" i="1"/>
  <c r="AJ343" i="1"/>
  <c r="B343" i="1"/>
  <c r="B345" i="32"/>
  <c r="C343" i="1"/>
  <c r="C345" i="32"/>
  <c r="D343" i="1"/>
  <c r="D345" i="32"/>
  <c r="E343" i="1"/>
  <c r="E345" i="32"/>
  <c r="F343" i="1"/>
  <c r="F345" i="32"/>
  <c r="G343" i="1"/>
  <c r="G345" i="32"/>
  <c r="J344" i="1"/>
  <c r="M344" i="1"/>
  <c r="P344" i="1"/>
  <c r="U344" i="1"/>
  <c r="Z344" i="1"/>
  <c r="AE344" i="1"/>
  <c r="AJ344" i="1"/>
  <c r="B344" i="1"/>
  <c r="B346" i="32"/>
  <c r="C344" i="1"/>
  <c r="C346" i="32"/>
  <c r="D344" i="1"/>
  <c r="D346" i="32"/>
  <c r="E344" i="1"/>
  <c r="E346" i="32"/>
  <c r="F344" i="1"/>
  <c r="F346" i="32"/>
  <c r="G344" i="1"/>
  <c r="G346" i="32"/>
  <c r="J345" i="1"/>
  <c r="M345" i="1"/>
  <c r="P345" i="1"/>
  <c r="U345" i="1"/>
  <c r="Z345" i="1"/>
  <c r="AE345" i="1"/>
  <c r="AJ345" i="1"/>
  <c r="B345" i="1"/>
  <c r="B347" i="32"/>
  <c r="C345" i="1"/>
  <c r="C347" i="32"/>
  <c r="D345" i="1"/>
  <c r="D347" i="32"/>
  <c r="E345" i="1"/>
  <c r="E347" i="32"/>
  <c r="F345" i="1"/>
  <c r="F347" i="32"/>
  <c r="G345" i="1"/>
  <c r="G347" i="32"/>
  <c r="J346" i="1"/>
  <c r="M346" i="1"/>
  <c r="P346" i="1"/>
  <c r="U346" i="1"/>
  <c r="Z346" i="1"/>
  <c r="AE346" i="1"/>
  <c r="AJ346" i="1"/>
  <c r="B346" i="1"/>
  <c r="B348" i="32"/>
  <c r="C346" i="1"/>
  <c r="C348" i="32"/>
  <c r="D346" i="1"/>
  <c r="D348" i="32"/>
  <c r="E346" i="1"/>
  <c r="E348" i="32"/>
  <c r="F346" i="1"/>
  <c r="F348" i="32"/>
  <c r="G346" i="1"/>
  <c r="G348" i="32"/>
  <c r="J347" i="1"/>
  <c r="M347" i="1"/>
  <c r="P347" i="1"/>
  <c r="U347" i="1"/>
  <c r="Z347" i="1"/>
  <c r="AE347" i="1"/>
  <c r="AJ347" i="1"/>
  <c r="B347" i="1"/>
  <c r="B349" i="32"/>
  <c r="C347" i="1"/>
  <c r="C349" i="32"/>
  <c r="D347" i="1"/>
  <c r="D349" i="32"/>
  <c r="E347" i="1"/>
  <c r="E349" i="32"/>
  <c r="F347" i="1"/>
  <c r="F349" i="32"/>
  <c r="G347" i="1"/>
  <c r="G349" i="32"/>
  <c r="J348" i="1"/>
  <c r="M348" i="1"/>
  <c r="P348" i="1"/>
  <c r="U348" i="1"/>
  <c r="Z348" i="1"/>
  <c r="AE348" i="1"/>
  <c r="AJ348" i="1"/>
  <c r="B348" i="1"/>
  <c r="B350" i="32"/>
  <c r="C348" i="1"/>
  <c r="C350" i="32"/>
  <c r="D348" i="1"/>
  <c r="D350" i="32"/>
  <c r="E348" i="1"/>
  <c r="E350" i="32"/>
  <c r="F348" i="1"/>
  <c r="F350" i="32"/>
  <c r="G348" i="1"/>
  <c r="G350" i="32"/>
  <c r="J349" i="1"/>
  <c r="M349" i="1"/>
  <c r="P349" i="1"/>
  <c r="U349" i="1"/>
  <c r="Z349" i="1"/>
  <c r="AE349" i="1"/>
  <c r="AJ349" i="1"/>
  <c r="B349" i="1"/>
  <c r="B351" i="32"/>
  <c r="C349" i="1"/>
  <c r="C351" i="32"/>
  <c r="D349" i="1"/>
  <c r="D351" i="32"/>
  <c r="E349" i="1"/>
  <c r="E351" i="32"/>
  <c r="F349" i="1"/>
  <c r="F351" i="32"/>
  <c r="G349" i="1"/>
  <c r="G351" i="32"/>
  <c r="J350" i="1"/>
  <c r="M350" i="1"/>
  <c r="P350" i="1"/>
  <c r="U350" i="1"/>
  <c r="Z350" i="1"/>
  <c r="AE350" i="1"/>
  <c r="AJ350" i="1"/>
  <c r="B350" i="1"/>
  <c r="B352" i="32"/>
  <c r="C350" i="1"/>
  <c r="C352" i="32"/>
  <c r="D350" i="1"/>
  <c r="D352" i="32"/>
  <c r="E350" i="1"/>
  <c r="E352" i="32"/>
  <c r="F350" i="1"/>
  <c r="F352" i="32"/>
  <c r="G350" i="1"/>
  <c r="G352" i="32"/>
  <c r="J351" i="1"/>
  <c r="M351" i="1"/>
  <c r="P351" i="1"/>
  <c r="U351" i="1"/>
  <c r="Z351" i="1"/>
  <c r="AE351" i="1"/>
  <c r="AJ351" i="1"/>
  <c r="B351" i="1"/>
  <c r="B353" i="32"/>
  <c r="C351" i="1"/>
  <c r="C353" i="32"/>
  <c r="D351" i="1"/>
  <c r="D353" i="32"/>
  <c r="E351" i="1"/>
  <c r="E353" i="32"/>
  <c r="F351" i="1"/>
  <c r="F353" i="32"/>
  <c r="G351" i="1"/>
  <c r="G353" i="32"/>
  <c r="J352" i="1"/>
  <c r="M352" i="1"/>
  <c r="P352" i="1"/>
  <c r="U352" i="1"/>
  <c r="Z352" i="1"/>
  <c r="AE352" i="1"/>
  <c r="AJ352" i="1"/>
  <c r="B352" i="1"/>
  <c r="B354" i="32"/>
  <c r="C352" i="1"/>
  <c r="C354" i="32"/>
  <c r="D352" i="1"/>
  <c r="D354" i="32"/>
  <c r="E352" i="1"/>
  <c r="E354" i="32"/>
  <c r="F352" i="1"/>
  <c r="F354" i="32"/>
  <c r="G352" i="1"/>
  <c r="G354" i="32"/>
  <c r="J353" i="1"/>
  <c r="M353" i="1"/>
  <c r="P353" i="1"/>
  <c r="U353" i="1"/>
  <c r="Z353" i="1"/>
  <c r="AE353" i="1"/>
  <c r="AJ353" i="1"/>
  <c r="B353" i="1"/>
  <c r="B355" i="32"/>
  <c r="C353" i="1"/>
  <c r="C355" i="32"/>
  <c r="D353" i="1"/>
  <c r="D355" i="32"/>
  <c r="E353" i="1"/>
  <c r="E355" i="32"/>
  <c r="F353" i="1"/>
  <c r="F355" i="32"/>
  <c r="G353" i="1"/>
  <c r="G355" i="32"/>
  <c r="J354" i="1"/>
  <c r="M354" i="1"/>
  <c r="P354" i="1"/>
  <c r="U354" i="1"/>
  <c r="Z354" i="1"/>
  <c r="AE354" i="1"/>
  <c r="AJ354" i="1"/>
  <c r="B354" i="1"/>
  <c r="B356" i="32"/>
  <c r="C354" i="1"/>
  <c r="C356" i="32"/>
  <c r="D354" i="1"/>
  <c r="D356" i="32"/>
  <c r="E354" i="1"/>
  <c r="E356" i="32"/>
  <c r="F354" i="1"/>
  <c r="F356" i="32"/>
  <c r="G354" i="1"/>
  <c r="G356" i="32"/>
  <c r="J355" i="1"/>
  <c r="M355" i="1"/>
  <c r="P355" i="1"/>
  <c r="U355" i="1"/>
  <c r="Z355" i="1"/>
  <c r="AE355" i="1"/>
  <c r="AJ355" i="1"/>
  <c r="B355" i="1"/>
  <c r="B357" i="32"/>
  <c r="C355" i="1"/>
  <c r="C357" i="32"/>
  <c r="D355" i="1"/>
  <c r="D357" i="32"/>
  <c r="E355" i="1"/>
  <c r="E357" i="32"/>
  <c r="F355" i="1"/>
  <c r="F357" i="32"/>
  <c r="G355" i="1"/>
  <c r="G357" i="32"/>
  <c r="J356" i="1"/>
  <c r="M356" i="1"/>
  <c r="P356" i="1"/>
  <c r="U356" i="1"/>
  <c r="Z356" i="1"/>
  <c r="AE356" i="1"/>
  <c r="AJ356" i="1"/>
  <c r="B356" i="1"/>
  <c r="B358" i="32"/>
  <c r="C356" i="1"/>
  <c r="C358" i="32"/>
  <c r="D356" i="1"/>
  <c r="D358" i="32"/>
  <c r="E356" i="1"/>
  <c r="E358" i="32"/>
  <c r="F356" i="1"/>
  <c r="F358" i="32"/>
  <c r="G356" i="1"/>
  <c r="G358" i="32"/>
  <c r="J357" i="1"/>
  <c r="M357" i="1"/>
  <c r="P357" i="1"/>
  <c r="U357" i="1"/>
  <c r="Z357" i="1"/>
  <c r="AE357" i="1"/>
  <c r="AJ357" i="1"/>
  <c r="B357" i="1"/>
  <c r="B359" i="32"/>
  <c r="C357" i="1"/>
  <c r="C359" i="32"/>
  <c r="D357" i="1"/>
  <c r="D359" i="32"/>
  <c r="E357" i="1"/>
  <c r="E359" i="32"/>
  <c r="F357" i="1"/>
  <c r="F359" i="32"/>
  <c r="G357" i="1"/>
  <c r="G359" i="32"/>
  <c r="J358" i="1"/>
  <c r="M358" i="1"/>
  <c r="P358" i="1"/>
  <c r="U358" i="1"/>
  <c r="Z358" i="1"/>
  <c r="AE358" i="1"/>
  <c r="AJ358" i="1"/>
  <c r="B358" i="1"/>
  <c r="B360" i="32"/>
  <c r="C358" i="1"/>
  <c r="C360" i="32"/>
  <c r="D358" i="1"/>
  <c r="D360" i="32"/>
  <c r="E358" i="1"/>
  <c r="E360" i="32"/>
  <c r="F358" i="1"/>
  <c r="F360" i="32"/>
  <c r="G358" i="1"/>
  <c r="G360" i="32"/>
  <c r="J359" i="1"/>
  <c r="M359" i="1"/>
  <c r="P359" i="1"/>
  <c r="U359" i="1"/>
  <c r="Z359" i="1"/>
  <c r="AE359" i="1"/>
  <c r="AJ359" i="1"/>
  <c r="B359" i="1"/>
  <c r="B361" i="32"/>
  <c r="C359" i="1"/>
  <c r="C361" i="32"/>
  <c r="D359" i="1"/>
  <c r="D361" i="32"/>
  <c r="E359" i="1"/>
  <c r="E361" i="32"/>
  <c r="F359" i="1"/>
  <c r="F361" i="32"/>
  <c r="G359" i="1"/>
  <c r="G361" i="32"/>
  <c r="J360" i="1"/>
  <c r="M360" i="1"/>
  <c r="P360" i="1"/>
  <c r="U360" i="1"/>
  <c r="Z360" i="1"/>
  <c r="AE360" i="1"/>
  <c r="AJ360" i="1"/>
  <c r="B360" i="1"/>
  <c r="B362" i="32"/>
  <c r="C360" i="1"/>
  <c r="C362" i="32"/>
  <c r="D360" i="1"/>
  <c r="D362" i="32"/>
  <c r="E360" i="1"/>
  <c r="E362" i="32"/>
  <c r="F360" i="1"/>
  <c r="F362" i="32"/>
  <c r="G360" i="1"/>
  <c r="G362" i="32"/>
  <c r="J361" i="1"/>
  <c r="M361" i="1"/>
  <c r="P361" i="1"/>
  <c r="U361" i="1"/>
  <c r="Z361" i="1"/>
  <c r="AE361" i="1"/>
  <c r="AJ361" i="1"/>
  <c r="B361" i="1"/>
  <c r="B363" i="32"/>
  <c r="C361" i="1"/>
  <c r="C363" i="32"/>
  <c r="D361" i="1"/>
  <c r="D363" i="32"/>
  <c r="E361" i="1"/>
  <c r="E363" i="32"/>
  <c r="F361" i="1"/>
  <c r="F363" i="32"/>
  <c r="G361" i="1"/>
  <c r="G363" i="32"/>
  <c r="J362" i="1"/>
  <c r="M362" i="1"/>
  <c r="P362" i="1"/>
  <c r="U362" i="1"/>
  <c r="Z362" i="1"/>
  <c r="AE362" i="1"/>
  <c r="AJ362" i="1"/>
  <c r="B362" i="1"/>
  <c r="B364" i="32"/>
  <c r="C362" i="1"/>
  <c r="C364" i="32"/>
  <c r="D362" i="1"/>
  <c r="D364" i="32"/>
  <c r="E362" i="1"/>
  <c r="E364" i="32"/>
  <c r="F362" i="1"/>
  <c r="F364" i="32"/>
  <c r="G362" i="1"/>
  <c r="G364" i="32"/>
  <c r="J363" i="1"/>
  <c r="M363" i="1"/>
  <c r="P363" i="1"/>
  <c r="U363" i="1"/>
  <c r="Z363" i="1"/>
  <c r="AE363" i="1"/>
  <c r="AJ363" i="1"/>
  <c r="B363" i="1"/>
  <c r="B365" i="32"/>
  <c r="C363" i="1"/>
  <c r="C365" i="32"/>
  <c r="D363" i="1"/>
  <c r="D365" i="32"/>
  <c r="E363" i="1"/>
  <c r="E365" i="32"/>
  <c r="F363" i="1"/>
  <c r="F365" i="32"/>
  <c r="G363" i="1"/>
  <c r="G365" i="32"/>
  <c r="J364" i="1"/>
  <c r="M364" i="1"/>
  <c r="P364" i="1"/>
  <c r="U364" i="1"/>
  <c r="Z364" i="1"/>
  <c r="AE364" i="1"/>
  <c r="AJ364" i="1"/>
  <c r="B364" i="1"/>
  <c r="B366" i="32"/>
  <c r="C364" i="1"/>
  <c r="C366" i="32"/>
  <c r="D364" i="1"/>
  <c r="D366" i="32"/>
  <c r="E364" i="1"/>
  <c r="E366" i="32"/>
  <c r="F364" i="1"/>
  <c r="F366" i="32"/>
  <c r="G364" i="1"/>
  <c r="G366" i="32"/>
  <c r="J365" i="1"/>
  <c r="M365" i="1"/>
  <c r="P365" i="1"/>
  <c r="U365" i="1"/>
  <c r="Z365" i="1"/>
  <c r="AE365" i="1"/>
  <c r="AJ365" i="1"/>
  <c r="B365" i="1"/>
  <c r="B367" i="32"/>
  <c r="C365" i="1"/>
  <c r="C367" i="32"/>
  <c r="D365" i="1"/>
  <c r="D367" i="32"/>
  <c r="E365" i="1"/>
  <c r="E367" i="32"/>
  <c r="F365" i="1"/>
  <c r="F367" i="32"/>
  <c r="G365" i="1"/>
  <c r="G367" i="32"/>
  <c r="J366" i="1"/>
  <c r="M366" i="1"/>
  <c r="P366" i="1"/>
  <c r="U366" i="1"/>
  <c r="Z366" i="1"/>
  <c r="AE366" i="1"/>
  <c r="AJ366" i="1"/>
  <c r="B366" i="1"/>
  <c r="B368" i="32"/>
  <c r="C366" i="1"/>
  <c r="C368" i="32"/>
  <c r="D366" i="1"/>
  <c r="D368" i="32"/>
  <c r="E366" i="1"/>
  <c r="E368" i="32"/>
  <c r="F366" i="1"/>
  <c r="F368" i="32"/>
  <c r="G366" i="1"/>
  <c r="G368" i="32"/>
  <c r="J367" i="1"/>
  <c r="M367" i="1"/>
  <c r="P367" i="1"/>
  <c r="U367" i="1"/>
  <c r="Z367" i="1"/>
  <c r="AE367" i="1"/>
  <c r="AJ367" i="1"/>
  <c r="B367" i="1"/>
  <c r="B369" i="32"/>
  <c r="C367" i="1"/>
  <c r="C369" i="32"/>
  <c r="D367" i="1"/>
  <c r="D369" i="32"/>
  <c r="E367" i="1"/>
  <c r="E369" i="32"/>
  <c r="F367" i="1"/>
  <c r="F369" i="32"/>
  <c r="G367" i="1"/>
  <c r="G369" i="32"/>
  <c r="J368" i="1"/>
  <c r="M368" i="1"/>
  <c r="P368" i="1"/>
  <c r="U368" i="1"/>
  <c r="Z368" i="1"/>
  <c r="AE368" i="1"/>
  <c r="AJ368" i="1"/>
  <c r="B368" i="1"/>
  <c r="B370" i="32"/>
  <c r="C368" i="1"/>
  <c r="C370" i="32"/>
  <c r="D368" i="1"/>
  <c r="D370" i="32"/>
  <c r="E368" i="1"/>
  <c r="E370" i="32"/>
  <c r="F368" i="1"/>
  <c r="F370" i="32"/>
  <c r="G368" i="1"/>
  <c r="G370" i="32"/>
  <c r="J369" i="1"/>
  <c r="M369" i="1"/>
  <c r="P369" i="1"/>
  <c r="U369" i="1"/>
  <c r="Z369" i="1"/>
  <c r="AE369" i="1"/>
  <c r="AJ369" i="1"/>
  <c r="B369" i="1"/>
  <c r="B371" i="32"/>
  <c r="C369" i="1"/>
  <c r="C371" i="32"/>
  <c r="D369" i="1"/>
  <c r="D371" i="32"/>
  <c r="E369" i="1"/>
  <c r="E371" i="32"/>
  <c r="F369" i="1"/>
  <c r="F371" i="32"/>
  <c r="G369" i="1"/>
  <c r="G371" i="32"/>
  <c r="J370" i="1"/>
  <c r="M370" i="1"/>
  <c r="P370" i="1"/>
  <c r="U370" i="1"/>
  <c r="Z370" i="1"/>
  <c r="AE370" i="1"/>
  <c r="AJ370" i="1"/>
  <c r="B370" i="1"/>
  <c r="B372" i="32"/>
  <c r="C370" i="1"/>
  <c r="C372" i="32"/>
  <c r="D370" i="1"/>
  <c r="D372" i="32"/>
  <c r="E370" i="1"/>
  <c r="E372" i="32"/>
  <c r="F370" i="1"/>
  <c r="F372" i="32"/>
  <c r="G370" i="1"/>
  <c r="G372" i="32"/>
  <c r="J371" i="1"/>
  <c r="M371" i="1"/>
  <c r="P371" i="1"/>
  <c r="U371" i="1"/>
  <c r="Z371" i="1"/>
  <c r="AE371" i="1"/>
  <c r="AJ371" i="1"/>
  <c r="B371" i="1"/>
  <c r="B373" i="32"/>
  <c r="C371" i="1"/>
  <c r="C373" i="32"/>
  <c r="D371" i="1"/>
  <c r="D373" i="32"/>
  <c r="E371" i="1"/>
  <c r="E373" i="32"/>
  <c r="F371" i="1"/>
  <c r="F373" i="32"/>
  <c r="G371" i="1"/>
  <c r="G373" i="32"/>
  <c r="J372" i="1"/>
  <c r="M372" i="1"/>
  <c r="P372" i="1"/>
  <c r="U372" i="1"/>
  <c r="Z372" i="1"/>
  <c r="AE372" i="1"/>
  <c r="AJ372" i="1"/>
  <c r="B372" i="1"/>
  <c r="B374" i="32"/>
  <c r="C372" i="1"/>
  <c r="C374" i="32"/>
  <c r="D372" i="1"/>
  <c r="D374" i="32"/>
  <c r="E372" i="1"/>
  <c r="E374" i="32"/>
  <c r="F372" i="1"/>
  <c r="F374" i="32"/>
  <c r="G372" i="1"/>
  <c r="G374" i="32"/>
  <c r="J373" i="1"/>
  <c r="M373" i="1"/>
  <c r="P373" i="1"/>
  <c r="U373" i="1"/>
  <c r="Z373" i="1"/>
  <c r="AE373" i="1"/>
  <c r="AJ373" i="1"/>
  <c r="B373" i="1"/>
  <c r="B375" i="32"/>
  <c r="C373" i="1"/>
  <c r="C375" i="32"/>
  <c r="D373" i="1"/>
  <c r="D375" i="32"/>
  <c r="E373" i="1"/>
  <c r="E375" i="32"/>
  <c r="F373" i="1"/>
  <c r="F375" i="32"/>
  <c r="G373" i="1"/>
  <c r="G375" i="32"/>
  <c r="J374" i="1"/>
  <c r="M374" i="1"/>
  <c r="P374" i="1"/>
  <c r="U374" i="1"/>
  <c r="Z374" i="1"/>
  <c r="AE374" i="1"/>
  <c r="AJ374" i="1"/>
  <c r="B374" i="1"/>
  <c r="B376" i="32"/>
  <c r="C374" i="1"/>
  <c r="C376" i="32"/>
  <c r="D374" i="1"/>
  <c r="D376" i="32"/>
  <c r="E374" i="1"/>
  <c r="E376" i="32"/>
  <c r="F374" i="1"/>
  <c r="F376" i="32"/>
  <c r="G374" i="1"/>
  <c r="G376" i="32"/>
  <c r="J375" i="1"/>
  <c r="M375" i="1"/>
  <c r="P375" i="1"/>
  <c r="U375" i="1"/>
  <c r="Z375" i="1"/>
  <c r="AE375" i="1"/>
  <c r="AJ375" i="1"/>
  <c r="B375" i="1"/>
  <c r="B377" i="32"/>
  <c r="C375" i="1"/>
  <c r="C377" i="32"/>
  <c r="D375" i="1"/>
  <c r="D377" i="32"/>
  <c r="E375" i="1"/>
  <c r="E377" i="32"/>
  <c r="F375" i="1"/>
  <c r="F377" i="32"/>
  <c r="G375" i="1"/>
  <c r="G377" i="32"/>
  <c r="J376" i="1"/>
  <c r="M376" i="1"/>
  <c r="P376" i="1"/>
  <c r="U376" i="1"/>
  <c r="Z376" i="1"/>
  <c r="AE376" i="1"/>
  <c r="AJ376" i="1"/>
  <c r="B376" i="1"/>
  <c r="B378" i="32"/>
  <c r="C376" i="1"/>
  <c r="C378" i="32"/>
  <c r="D376" i="1"/>
  <c r="D378" i="32"/>
  <c r="E376" i="1"/>
  <c r="E378" i="32"/>
  <c r="F376" i="1"/>
  <c r="F378" i="32"/>
  <c r="G376" i="1"/>
  <c r="G378" i="32"/>
  <c r="J377" i="1"/>
  <c r="M377" i="1"/>
  <c r="P377" i="1"/>
  <c r="U377" i="1"/>
  <c r="Z377" i="1"/>
  <c r="AE377" i="1"/>
  <c r="AJ377" i="1"/>
  <c r="B377" i="1"/>
  <c r="B379" i="32"/>
  <c r="C377" i="1"/>
  <c r="C379" i="32"/>
  <c r="D377" i="1"/>
  <c r="D379" i="32"/>
  <c r="E377" i="1"/>
  <c r="E379" i="32"/>
  <c r="F377" i="1"/>
  <c r="F379" i="32"/>
  <c r="G377" i="1"/>
  <c r="G379" i="32"/>
  <c r="J378" i="1"/>
  <c r="M378" i="1"/>
  <c r="P378" i="1"/>
  <c r="U378" i="1"/>
  <c r="Z378" i="1"/>
  <c r="AE378" i="1"/>
  <c r="AJ378" i="1"/>
  <c r="B378" i="1"/>
  <c r="B380" i="32"/>
  <c r="C378" i="1"/>
  <c r="C380" i="32"/>
  <c r="D378" i="1"/>
  <c r="D380" i="32"/>
  <c r="E378" i="1"/>
  <c r="E380" i="32"/>
  <c r="F378" i="1"/>
  <c r="F380" i="32"/>
  <c r="G378" i="1"/>
  <c r="G380" i="32"/>
  <c r="J379" i="1"/>
  <c r="M379" i="1"/>
  <c r="P379" i="1"/>
  <c r="U379" i="1"/>
  <c r="Z379" i="1"/>
  <c r="AE379" i="1"/>
  <c r="AJ379" i="1"/>
  <c r="B379" i="1"/>
  <c r="B381" i="32"/>
  <c r="C379" i="1"/>
  <c r="C381" i="32"/>
  <c r="D379" i="1"/>
  <c r="D381" i="32"/>
  <c r="E379" i="1"/>
  <c r="E381" i="32"/>
  <c r="F379" i="1"/>
  <c r="F381" i="32"/>
  <c r="G379" i="1"/>
  <c r="G381" i="32"/>
  <c r="J380" i="1"/>
  <c r="M380" i="1"/>
  <c r="P380" i="1"/>
  <c r="U380" i="1"/>
  <c r="Z380" i="1"/>
  <c r="AE380" i="1"/>
  <c r="AJ380" i="1"/>
  <c r="B380" i="1"/>
  <c r="B382" i="32"/>
  <c r="C380" i="1"/>
  <c r="C382" i="32"/>
  <c r="D380" i="1"/>
  <c r="D382" i="32"/>
  <c r="E380" i="1"/>
  <c r="E382" i="32"/>
  <c r="F380" i="1"/>
  <c r="F382" i="32"/>
  <c r="G380" i="1"/>
  <c r="G382" i="32"/>
  <c r="J381" i="1"/>
  <c r="M381" i="1"/>
  <c r="P381" i="1"/>
  <c r="U381" i="1"/>
  <c r="Z381" i="1"/>
  <c r="AE381" i="1"/>
  <c r="AJ381" i="1"/>
  <c r="B381" i="1"/>
  <c r="B383" i="32"/>
  <c r="C381" i="1"/>
  <c r="C383" i="32"/>
  <c r="D381" i="1"/>
  <c r="D383" i="32"/>
  <c r="E381" i="1"/>
  <c r="E383" i="32"/>
  <c r="F381" i="1"/>
  <c r="F383" i="32"/>
  <c r="G381" i="1"/>
  <c r="G383" i="32"/>
  <c r="J382" i="1"/>
  <c r="M382" i="1"/>
  <c r="P382" i="1"/>
  <c r="U382" i="1"/>
  <c r="Z382" i="1"/>
  <c r="AE382" i="1"/>
  <c r="AJ382" i="1"/>
  <c r="B382" i="1"/>
  <c r="B384" i="32"/>
  <c r="C382" i="1"/>
  <c r="C384" i="32"/>
  <c r="D382" i="1"/>
  <c r="D384" i="32"/>
  <c r="E382" i="1"/>
  <c r="E384" i="32"/>
  <c r="F382" i="1"/>
  <c r="F384" i="32"/>
  <c r="G382" i="1"/>
  <c r="G384" i="32"/>
  <c r="J383" i="1"/>
  <c r="M383" i="1"/>
  <c r="P383" i="1"/>
  <c r="U383" i="1"/>
  <c r="Z383" i="1"/>
  <c r="AE383" i="1"/>
  <c r="AJ383" i="1"/>
  <c r="B383" i="1"/>
  <c r="B385" i="32"/>
  <c r="C383" i="1"/>
  <c r="C385" i="32"/>
  <c r="D383" i="1"/>
  <c r="D385" i="32"/>
  <c r="E383" i="1"/>
  <c r="E385" i="32"/>
  <c r="F383" i="1"/>
  <c r="F385" i="32"/>
  <c r="G383" i="1"/>
  <c r="G385" i="32"/>
  <c r="J384" i="1"/>
  <c r="M384" i="1"/>
  <c r="P384" i="1"/>
  <c r="U384" i="1"/>
  <c r="Z384" i="1"/>
  <c r="AE384" i="1"/>
  <c r="AJ384" i="1"/>
  <c r="B384" i="1"/>
  <c r="B386" i="32"/>
  <c r="C384" i="1"/>
  <c r="C386" i="32"/>
  <c r="D384" i="1"/>
  <c r="D386" i="32"/>
  <c r="E384" i="1"/>
  <c r="E386" i="32"/>
  <c r="F384" i="1"/>
  <c r="F386" i="32"/>
  <c r="G384" i="1"/>
  <c r="G386" i="32"/>
  <c r="J385" i="1"/>
  <c r="M385" i="1"/>
  <c r="P385" i="1"/>
  <c r="U385" i="1"/>
  <c r="Z385" i="1"/>
  <c r="AE385" i="1"/>
  <c r="AJ385" i="1"/>
  <c r="B385" i="1"/>
  <c r="B387" i="32"/>
  <c r="C385" i="1"/>
  <c r="C387" i="32"/>
  <c r="D385" i="1"/>
  <c r="D387" i="32"/>
  <c r="E385" i="1"/>
  <c r="E387" i="32"/>
  <c r="F385" i="1"/>
  <c r="F387" i="32"/>
  <c r="G385" i="1"/>
  <c r="G387" i="32"/>
  <c r="J386" i="1"/>
  <c r="M386" i="1"/>
  <c r="P386" i="1"/>
  <c r="U386" i="1"/>
  <c r="Z386" i="1"/>
  <c r="AE386" i="1"/>
  <c r="AJ386" i="1"/>
  <c r="B386" i="1"/>
  <c r="B388" i="32"/>
  <c r="C386" i="1"/>
  <c r="C388" i="32"/>
  <c r="D386" i="1"/>
  <c r="D388" i="32"/>
  <c r="E386" i="1"/>
  <c r="E388" i="32"/>
  <c r="F386" i="1"/>
  <c r="F388" i="32"/>
  <c r="G386" i="1"/>
  <c r="G388" i="32"/>
  <c r="J387" i="1"/>
  <c r="M387" i="1"/>
  <c r="P387" i="1"/>
  <c r="U387" i="1"/>
  <c r="Z387" i="1"/>
  <c r="AE387" i="1"/>
  <c r="AJ387" i="1"/>
  <c r="B387" i="1"/>
  <c r="B389" i="32"/>
  <c r="C387" i="1"/>
  <c r="C389" i="32"/>
  <c r="D387" i="1"/>
  <c r="D389" i="32"/>
  <c r="E387" i="1"/>
  <c r="E389" i="32"/>
  <c r="F387" i="1"/>
  <c r="F389" i="32"/>
  <c r="G387" i="1"/>
  <c r="G389" i="32"/>
  <c r="J388" i="1"/>
  <c r="M388" i="1"/>
  <c r="P388" i="1"/>
  <c r="U388" i="1"/>
  <c r="Z388" i="1"/>
  <c r="AE388" i="1"/>
  <c r="AJ388" i="1"/>
  <c r="B388" i="1"/>
  <c r="B390" i="32"/>
  <c r="C388" i="1"/>
  <c r="C390" i="32"/>
  <c r="D388" i="1"/>
  <c r="D390" i="32"/>
  <c r="E388" i="1"/>
  <c r="E390" i="32"/>
  <c r="F388" i="1"/>
  <c r="F390" i="32"/>
  <c r="G388" i="1"/>
  <c r="G390" i="32"/>
  <c r="J389" i="1"/>
  <c r="M389" i="1"/>
  <c r="P389" i="1"/>
  <c r="U389" i="1"/>
  <c r="Z389" i="1"/>
  <c r="AE389" i="1"/>
  <c r="AJ389" i="1"/>
  <c r="B389" i="1"/>
  <c r="B391" i="32"/>
  <c r="C389" i="1"/>
  <c r="C391" i="32"/>
  <c r="D389" i="1"/>
  <c r="D391" i="32"/>
  <c r="E389" i="1"/>
  <c r="E391" i="32"/>
  <c r="F389" i="1"/>
  <c r="F391" i="32"/>
  <c r="G389" i="1"/>
  <c r="G391" i="32"/>
  <c r="J390" i="1"/>
  <c r="M390" i="1"/>
  <c r="P390" i="1"/>
  <c r="U390" i="1"/>
  <c r="Z390" i="1"/>
  <c r="AE390" i="1"/>
  <c r="AJ390" i="1"/>
  <c r="B390" i="1"/>
  <c r="B392" i="32"/>
  <c r="C390" i="1"/>
  <c r="C392" i="32"/>
  <c r="D390" i="1"/>
  <c r="D392" i="32"/>
  <c r="E390" i="1"/>
  <c r="E392" i="32"/>
  <c r="F390" i="1"/>
  <c r="F392" i="32"/>
  <c r="G390" i="1"/>
  <c r="G392" i="32"/>
  <c r="J391" i="1"/>
  <c r="M391" i="1"/>
  <c r="P391" i="1"/>
  <c r="U391" i="1"/>
  <c r="Z391" i="1"/>
  <c r="AE391" i="1"/>
  <c r="AJ391" i="1"/>
  <c r="B391" i="1"/>
  <c r="B393" i="32"/>
  <c r="C391" i="1"/>
  <c r="C393" i="32"/>
  <c r="D391" i="1"/>
  <c r="D393" i="32"/>
  <c r="E391" i="1"/>
  <c r="E393" i="32"/>
  <c r="F391" i="1"/>
  <c r="F393" i="32"/>
  <c r="G391" i="1"/>
  <c r="G393" i="32"/>
  <c r="J392" i="1"/>
  <c r="M392" i="1"/>
  <c r="P392" i="1"/>
  <c r="U392" i="1"/>
  <c r="Z392" i="1"/>
  <c r="AE392" i="1"/>
  <c r="AJ392" i="1"/>
  <c r="B392" i="1"/>
  <c r="B394" i="32"/>
  <c r="C392" i="1"/>
  <c r="C394" i="32"/>
  <c r="D392" i="1"/>
  <c r="D394" i="32"/>
  <c r="E392" i="1"/>
  <c r="E394" i="32"/>
  <c r="F392" i="1"/>
  <c r="F394" i="32"/>
  <c r="G392" i="1"/>
  <c r="G394" i="32"/>
  <c r="J393" i="1"/>
  <c r="M393" i="1"/>
  <c r="P393" i="1"/>
  <c r="U393" i="1"/>
  <c r="Z393" i="1"/>
  <c r="AE393" i="1"/>
  <c r="AJ393" i="1"/>
  <c r="B393" i="1"/>
  <c r="B395" i="32"/>
  <c r="C393" i="1"/>
  <c r="C395" i="32"/>
  <c r="D393" i="1"/>
  <c r="D395" i="32"/>
  <c r="E393" i="1"/>
  <c r="E395" i="32"/>
  <c r="F393" i="1"/>
  <c r="F395" i="32"/>
  <c r="G393" i="1"/>
  <c r="G395" i="32"/>
  <c r="J394" i="1"/>
  <c r="M394" i="1"/>
  <c r="P394" i="1"/>
  <c r="U394" i="1"/>
  <c r="Z394" i="1"/>
  <c r="AE394" i="1"/>
  <c r="AJ394" i="1"/>
  <c r="B394" i="1"/>
  <c r="B396" i="32"/>
  <c r="C394" i="1"/>
  <c r="C396" i="32"/>
  <c r="D394" i="1"/>
  <c r="D396" i="32"/>
  <c r="E394" i="1"/>
  <c r="E396" i="32"/>
  <c r="F394" i="1"/>
  <c r="F396" i="32"/>
  <c r="G394" i="1"/>
  <c r="G396" i="32"/>
  <c r="J395" i="1"/>
  <c r="M395" i="1"/>
  <c r="P395" i="1"/>
  <c r="U395" i="1"/>
  <c r="Z395" i="1"/>
  <c r="AE395" i="1"/>
  <c r="AJ395" i="1"/>
  <c r="B395" i="1"/>
  <c r="B397" i="32"/>
  <c r="C395" i="1"/>
  <c r="C397" i="32"/>
  <c r="D395" i="1"/>
  <c r="D397" i="32"/>
  <c r="E395" i="1"/>
  <c r="E397" i="32"/>
  <c r="F395" i="1"/>
  <c r="F397" i="32"/>
  <c r="G395" i="1"/>
  <c r="G397" i="32"/>
  <c r="J396" i="1"/>
  <c r="M396" i="1"/>
  <c r="P396" i="1"/>
  <c r="U396" i="1"/>
  <c r="Z396" i="1"/>
  <c r="AE396" i="1"/>
  <c r="AJ396" i="1"/>
  <c r="B396" i="1"/>
  <c r="B398" i="32"/>
  <c r="C396" i="1"/>
  <c r="C398" i="32"/>
  <c r="D396" i="1"/>
  <c r="D398" i="32"/>
  <c r="E396" i="1"/>
  <c r="E398" i="32"/>
  <c r="F396" i="1"/>
  <c r="F398" i="32"/>
  <c r="G396" i="1"/>
  <c r="G398" i="32"/>
  <c r="J397" i="1"/>
  <c r="M397" i="1"/>
  <c r="P397" i="1"/>
  <c r="U397" i="1"/>
  <c r="Z397" i="1"/>
  <c r="AE397" i="1"/>
  <c r="AJ397" i="1"/>
  <c r="B397" i="1"/>
  <c r="B399" i="32"/>
  <c r="C397" i="1"/>
  <c r="C399" i="32"/>
  <c r="D397" i="1"/>
  <c r="D399" i="32"/>
  <c r="E397" i="1"/>
  <c r="E399" i="32"/>
  <c r="F397" i="1"/>
  <c r="F399" i="32"/>
  <c r="G397" i="1"/>
  <c r="G399" i="32"/>
  <c r="J398" i="1"/>
  <c r="M398" i="1"/>
  <c r="P398" i="1"/>
  <c r="U398" i="1"/>
  <c r="Z398" i="1"/>
  <c r="AE398" i="1"/>
  <c r="AJ398" i="1"/>
  <c r="B398" i="1"/>
  <c r="B400" i="32"/>
  <c r="C398" i="1"/>
  <c r="C400" i="32"/>
  <c r="D398" i="1"/>
  <c r="D400" i="32"/>
  <c r="E398" i="1"/>
  <c r="E400" i="32"/>
  <c r="F398" i="1"/>
  <c r="F400" i="32"/>
  <c r="G398" i="1"/>
  <c r="G400" i="32"/>
  <c r="J399" i="1"/>
  <c r="M399" i="1"/>
  <c r="P399" i="1"/>
  <c r="U399" i="1"/>
  <c r="Z399" i="1"/>
  <c r="AE399" i="1"/>
  <c r="AJ399" i="1"/>
  <c r="B399" i="1"/>
  <c r="B401" i="32"/>
  <c r="C399" i="1"/>
  <c r="C401" i="32"/>
  <c r="D399" i="1"/>
  <c r="D401" i="32"/>
  <c r="E399" i="1"/>
  <c r="E401" i="32"/>
  <c r="F399" i="1"/>
  <c r="F401" i="32"/>
  <c r="G399" i="1"/>
  <c r="G401" i="32"/>
  <c r="J400" i="1"/>
  <c r="M400" i="1"/>
  <c r="P400" i="1"/>
  <c r="U400" i="1"/>
  <c r="Z400" i="1"/>
  <c r="AE400" i="1"/>
  <c r="AJ400" i="1"/>
  <c r="B400" i="1"/>
  <c r="B402" i="32"/>
  <c r="C400" i="1"/>
  <c r="C402" i="32"/>
  <c r="D400" i="1"/>
  <c r="D402" i="32"/>
  <c r="E400" i="1"/>
  <c r="E402" i="32"/>
  <c r="F400" i="1"/>
  <c r="F402" i="32"/>
  <c r="G400" i="1"/>
  <c r="G402" i="32"/>
  <c r="J401" i="1"/>
  <c r="M401" i="1"/>
  <c r="P401" i="1"/>
  <c r="U401" i="1"/>
  <c r="Z401" i="1"/>
  <c r="AE401" i="1"/>
  <c r="AJ401" i="1"/>
  <c r="B401" i="1"/>
  <c r="B403" i="32"/>
  <c r="C401" i="1"/>
  <c r="C403" i="32"/>
  <c r="D401" i="1"/>
  <c r="D403" i="32"/>
  <c r="E401" i="1"/>
  <c r="E403" i="32"/>
  <c r="F401" i="1"/>
  <c r="F403" i="32"/>
  <c r="G401" i="1"/>
  <c r="G403" i="32"/>
  <c r="J402" i="1"/>
  <c r="M402" i="1"/>
  <c r="P402" i="1"/>
  <c r="U402" i="1"/>
  <c r="Z402" i="1"/>
  <c r="AE402" i="1"/>
  <c r="AJ402" i="1"/>
  <c r="B402" i="1"/>
  <c r="B404" i="32"/>
  <c r="C402" i="1"/>
  <c r="C404" i="32"/>
  <c r="D402" i="1"/>
  <c r="D404" i="32"/>
  <c r="E402" i="1"/>
  <c r="E404" i="32"/>
  <c r="F402" i="1"/>
  <c r="F404" i="32"/>
  <c r="G402" i="1"/>
  <c r="G404" i="32"/>
  <c r="J403" i="1"/>
  <c r="M403" i="1"/>
  <c r="P403" i="1"/>
  <c r="U403" i="1"/>
  <c r="Z403" i="1"/>
  <c r="AE403" i="1"/>
  <c r="AJ403" i="1"/>
  <c r="B403" i="1"/>
  <c r="B405" i="32"/>
  <c r="C403" i="1"/>
  <c r="C405" i="32"/>
  <c r="D403" i="1"/>
  <c r="D405" i="32"/>
  <c r="E403" i="1"/>
  <c r="E405" i="32"/>
  <c r="F403" i="1"/>
  <c r="F405" i="32"/>
  <c r="G403" i="1"/>
  <c r="G405" i="32"/>
  <c r="J404" i="1"/>
  <c r="M404" i="1"/>
  <c r="P404" i="1"/>
  <c r="U404" i="1"/>
  <c r="Z404" i="1"/>
  <c r="AE404" i="1"/>
  <c r="AJ404" i="1"/>
  <c r="B404" i="1"/>
  <c r="B406" i="32"/>
  <c r="C404" i="1"/>
  <c r="C406" i="32"/>
  <c r="D404" i="1"/>
  <c r="D406" i="32"/>
  <c r="E404" i="1"/>
  <c r="E406" i="32"/>
  <c r="F404" i="1"/>
  <c r="F406" i="32"/>
  <c r="G404" i="1"/>
  <c r="G406" i="32"/>
  <c r="J405" i="1"/>
  <c r="M405" i="1"/>
  <c r="P405" i="1"/>
  <c r="U405" i="1"/>
  <c r="Z405" i="1"/>
  <c r="AE405" i="1"/>
  <c r="AJ405" i="1"/>
  <c r="B405" i="1"/>
  <c r="B407" i="32"/>
  <c r="C405" i="1"/>
  <c r="C407" i="32"/>
  <c r="D405" i="1"/>
  <c r="D407" i="32"/>
  <c r="E405" i="1"/>
  <c r="E407" i="32"/>
  <c r="F405" i="1"/>
  <c r="F407" i="32"/>
  <c r="G405" i="1"/>
  <c r="G407" i="32"/>
  <c r="J406" i="1"/>
  <c r="M406" i="1"/>
  <c r="P406" i="1"/>
  <c r="U406" i="1"/>
  <c r="Z406" i="1"/>
  <c r="AE406" i="1"/>
  <c r="AJ406" i="1"/>
  <c r="B406" i="1"/>
  <c r="B408" i="32"/>
  <c r="C406" i="1"/>
  <c r="C408" i="32"/>
  <c r="D406" i="1"/>
  <c r="D408" i="32"/>
  <c r="E406" i="1"/>
  <c r="E408" i="32"/>
  <c r="F406" i="1"/>
  <c r="F408" i="32"/>
  <c r="G406" i="1"/>
  <c r="G408" i="32"/>
  <c r="J407" i="1"/>
  <c r="M407" i="1"/>
  <c r="P407" i="1"/>
  <c r="U407" i="1"/>
  <c r="Z407" i="1"/>
  <c r="AE407" i="1"/>
  <c r="AJ407" i="1"/>
  <c r="B407" i="1"/>
  <c r="B409" i="32"/>
  <c r="C407" i="1"/>
  <c r="C409" i="32"/>
  <c r="D407" i="1"/>
  <c r="D409" i="32"/>
  <c r="E407" i="1"/>
  <c r="E409" i="32"/>
  <c r="F407" i="1"/>
  <c r="F409" i="32"/>
  <c r="G407" i="1"/>
  <c r="G409" i="32"/>
  <c r="J408" i="1"/>
  <c r="M408" i="1"/>
  <c r="P408" i="1"/>
  <c r="U408" i="1"/>
  <c r="Z408" i="1"/>
  <c r="AE408" i="1"/>
  <c r="AJ408" i="1"/>
  <c r="B408" i="1"/>
  <c r="B410" i="32"/>
  <c r="C408" i="1"/>
  <c r="C410" i="32"/>
  <c r="D408" i="1"/>
  <c r="D410" i="32"/>
  <c r="E408" i="1"/>
  <c r="E410" i="32"/>
  <c r="F408" i="1"/>
  <c r="F410" i="32"/>
  <c r="G408" i="1"/>
  <c r="G410" i="32"/>
  <c r="J409" i="1"/>
  <c r="M409" i="1"/>
  <c r="P409" i="1"/>
  <c r="U409" i="1"/>
  <c r="Z409" i="1"/>
  <c r="AE409" i="1"/>
  <c r="AJ409" i="1"/>
  <c r="B409" i="1"/>
  <c r="B411" i="32"/>
  <c r="C409" i="1"/>
  <c r="C411" i="32"/>
  <c r="D409" i="1"/>
  <c r="D411" i="32"/>
  <c r="E409" i="1"/>
  <c r="E411" i="32"/>
  <c r="F409" i="1"/>
  <c r="F411" i="32"/>
  <c r="G409" i="1"/>
  <c r="G411" i="32"/>
  <c r="J410" i="1"/>
  <c r="M410" i="1"/>
  <c r="P410" i="1"/>
  <c r="U410" i="1"/>
  <c r="Z410" i="1"/>
  <c r="AE410" i="1"/>
  <c r="AJ410" i="1"/>
  <c r="B410" i="1"/>
  <c r="B412" i="32"/>
  <c r="C410" i="1"/>
  <c r="C412" i="32"/>
  <c r="D410" i="1"/>
  <c r="D412" i="32"/>
  <c r="E410" i="1"/>
  <c r="E412" i="32"/>
  <c r="F410" i="1"/>
  <c r="F412" i="32"/>
  <c r="G410" i="1"/>
  <c r="G412" i="32"/>
  <c r="J411" i="1"/>
  <c r="M411" i="1"/>
  <c r="P411" i="1"/>
  <c r="U411" i="1"/>
  <c r="Z411" i="1"/>
  <c r="AE411" i="1"/>
  <c r="AJ411" i="1"/>
  <c r="B411" i="1"/>
  <c r="B413" i="32"/>
  <c r="C411" i="1"/>
  <c r="C413" i="32"/>
  <c r="D411" i="1"/>
  <c r="D413" i="32"/>
  <c r="E411" i="1"/>
  <c r="E413" i="32"/>
  <c r="F411" i="1"/>
  <c r="F413" i="32"/>
  <c r="G411" i="1"/>
  <c r="G413" i="32"/>
  <c r="J412" i="1"/>
  <c r="M412" i="1"/>
  <c r="P412" i="1"/>
  <c r="U412" i="1"/>
  <c r="Z412" i="1"/>
  <c r="AE412" i="1"/>
  <c r="AJ412" i="1"/>
  <c r="B412" i="1"/>
  <c r="B414" i="32"/>
  <c r="C412" i="1"/>
  <c r="C414" i="32"/>
  <c r="D412" i="1"/>
  <c r="D414" i="32"/>
  <c r="E412" i="1"/>
  <c r="E414" i="32"/>
  <c r="F412" i="1"/>
  <c r="F414" i="32"/>
  <c r="G412" i="1"/>
  <c r="G414" i="32"/>
  <c r="J413" i="1"/>
  <c r="M413" i="1"/>
  <c r="P413" i="1"/>
  <c r="U413" i="1"/>
  <c r="Z413" i="1"/>
  <c r="AE413" i="1"/>
  <c r="AJ413" i="1"/>
  <c r="B413" i="1"/>
  <c r="B415" i="32"/>
  <c r="C413" i="1"/>
  <c r="C415" i="32"/>
  <c r="D413" i="1"/>
  <c r="D415" i="32"/>
  <c r="E413" i="1"/>
  <c r="E415" i="32"/>
  <c r="F413" i="1"/>
  <c r="F415" i="32"/>
  <c r="G413" i="1"/>
  <c r="G415" i="32"/>
  <c r="J414" i="1"/>
  <c r="M414" i="1"/>
  <c r="P414" i="1"/>
  <c r="U414" i="1"/>
  <c r="Z414" i="1"/>
  <c r="AE414" i="1"/>
  <c r="AJ414" i="1"/>
  <c r="B414" i="1"/>
  <c r="B416" i="32"/>
  <c r="C414" i="1"/>
  <c r="C416" i="32"/>
  <c r="D414" i="1"/>
  <c r="D416" i="32"/>
  <c r="E414" i="1"/>
  <c r="E416" i="32"/>
  <c r="F414" i="1"/>
  <c r="F416" i="32"/>
  <c r="G414" i="1"/>
  <c r="G416" i="32"/>
  <c r="J415" i="1"/>
  <c r="M415" i="1"/>
  <c r="P415" i="1"/>
  <c r="U415" i="1"/>
  <c r="Z415" i="1"/>
  <c r="AE415" i="1"/>
  <c r="AJ415" i="1"/>
  <c r="B415" i="1"/>
  <c r="B417" i="32"/>
  <c r="C415" i="1"/>
  <c r="C417" i="32"/>
  <c r="D415" i="1"/>
  <c r="D417" i="32"/>
  <c r="E415" i="1"/>
  <c r="E417" i="32"/>
  <c r="F415" i="1"/>
  <c r="F417" i="32"/>
  <c r="G415" i="1"/>
  <c r="G417" i="32"/>
  <c r="J416" i="1"/>
  <c r="M416" i="1"/>
  <c r="P416" i="1"/>
  <c r="U416" i="1"/>
  <c r="Z416" i="1"/>
  <c r="AE416" i="1"/>
  <c r="AJ416" i="1"/>
  <c r="B416" i="1"/>
  <c r="B418" i="32"/>
  <c r="C416" i="1"/>
  <c r="C418" i="32"/>
  <c r="D416" i="1"/>
  <c r="D418" i="32"/>
  <c r="E416" i="1"/>
  <c r="E418" i="32"/>
  <c r="F416" i="1"/>
  <c r="F418" i="32"/>
  <c r="G416" i="1"/>
  <c r="G418" i="32"/>
  <c r="J417" i="1"/>
  <c r="M417" i="1"/>
  <c r="P417" i="1"/>
  <c r="U417" i="1"/>
  <c r="Z417" i="1"/>
  <c r="AE417" i="1"/>
  <c r="AJ417" i="1"/>
  <c r="B417" i="1"/>
  <c r="B419" i="32"/>
  <c r="C417" i="1"/>
  <c r="C419" i="32"/>
  <c r="D417" i="1"/>
  <c r="D419" i="32"/>
  <c r="E417" i="1"/>
  <c r="E419" i="32"/>
  <c r="F417" i="1"/>
  <c r="F419" i="32"/>
  <c r="G417" i="1"/>
  <c r="G419" i="32"/>
  <c r="J418" i="1"/>
  <c r="M418" i="1"/>
  <c r="P418" i="1"/>
  <c r="U418" i="1"/>
  <c r="Z418" i="1"/>
  <c r="AE418" i="1"/>
  <c r="AJ418" i="1"/>
  <c r="B418" i="1"/>
  <c r="B420" i="32"/>
  <c r="C418" i="1"/>
  <c r="C420" i="32"/>
  <c r="D418" i="1"/>
  <c r="D420" i="32"/>
  <c r="E418" i="1"/>
  <c r="E420" i="32"/>
  <c r="F418" i="1"/>
  <c r="F420" i="32"/>
  <c r="G418" i="1"/>
  <c r="G420" i="32"/>
  <c r="J419" i="1"/>
  <c r="M419" i="1"/>
  <c r="P419" i="1"/>
  <c r="U419" i="1"/>
  <c r="Z419" i="1"/>
  <c r="AE419" i="1"/>
  <c r="AJ419" i="1"/>
  <c r="B419" i="1"/>
  <c r="B421" i="32"/>
  <c r="C419" i="1"/>
  <c r="C421" i="32"/>
  <c r="D419" i="1"/>
  <c r="D421" i="32"/>
  <c r="E419" i="1"/>
  <c r="E421" i="32"/>
  <c r="F419" i="1"/>
  <c r="F421" i="32"/>
  <c r="G419" i="1"/>
  <c r="G421" i="32"/>
  <c r="J420" i="1"/>
  <c r="M420" i="1"/>
  <c r="P420" i="1"/>
  <c r="U420" i="1"/>
  <c r="Z420" i="1"/>
  <c r="AE420" i="1"/>
  <c r="AJ420" i="1"/>
  <c r="B420" i="1"/>
  <c r="B422" i="32"/>
  <c r="C420" i="1"/>
  <c r="C422" i="32"/>
  <c r="D420" i="1"/>
  <c r="D422" i="32"/>
  <c r="E420" i="1"/>
  <c r="E422" i="32"/>
  <c r="F420" i="1"/>
  <c r="F422" i="32"/>
  <c r="G420" i="1"/>
  <c r="G422" i="32"/>
  <c r="J421" i="1"/>
  <c r="M421" i="1"/>
  <c r="P421" i="1"/>
  <c r="U421" i="1"/>
  <c r="Z421" i="1"/>
  <c r="AE421" i="1"/>
  <c r="AJ421" i="1"/>
  <c r="B421" i="1"/>
  <c r="B423" i="32"/>
  <c r="C421" i="1"/>
  <c r="C423" i="32"/>
  <c r="D421" i="1"/>
  <c r="D423" i="32"/>
  <c r="E421" i="1"/>
  <c r="E423" i="32"/>
  <c r="F421" i="1"/>
  <c r="F423" i="32"/>
  <c r="G421" i="1"/>
  <c r="G423" i="32"/>
  <c r="J422" i="1"/>
  <c r="M422" i="1"/>
  <c r="P422" i="1"/>
  <c r="U422" i="1"/>
  <c r="Z422" i="1"/>
  <c r="AE422" i="1"/>
  <c r="AJ422" i="1"/>
  <c r="B422" i="1"/>
  <c r="B424" i="32"/>
  <c r="C422" i="1"/>
  <c r="C424" i="32"/>
  <c r="D422" i="1"/>
  <c r="D424" i="32"/>
  <c r="E422" i="1"/>
  <c r="E424" i="32"/>
  <c r="F422" i="1"/>
  <c r="F424" i="32"/>
  <c r="G422" i="1"/>
  <c r="G424" i="32"/>
  <c r="J423" i="1"/>
  <c r="M423" i="1"/>
  <c r="P423" i="1"/>
  <c r="U423" i="1"/>
  <c r="Z423" i="1"/>
  <c r="AE423" i="1"/>
  <c r="AJ423" i="1"/>
  <c r="B423" i="1"/>
  <c r="B425" i="32"/>
  <c r="C423" i="1"/>
  <c r="C425" i="32"/>
  <c r="D423" i="1"/>
  <c r="D425" i="32"/>
  <c r="E423" i="1"/>
  <c r="E425" i="32"/>
  <c r="F423" i="1"/>
  <c r="F425" i="32"/>
  <c r="G423" i="1"/>
  <c r="G425" i="32"/>
  <c r="J424" i="1"/>
  <c r="M424" i="1"/>
  <c r="P424" i="1"/>
  <c r="U424" i="1"/>
  <c r="Z424" i="1"/>
  <c r="AE424" i="1"/>
  <c r="AJ424" i="1"/>
  <c r="B424" i="1"/>
  <c r="B426" i="32"/>
  <c r="C424" i="1"/>
  <c r="C426" i="32"/>
  <c r="D424" i="1"/>
  <c r="D426" i="32"/>
  <c r="E424" i="1"/>
  <c r="E426" i="32"/>
  <c r="F424" i="1"/>
  <c r="F426" i="32"/>
  <c r="G424" i="1"/>
  <c r="G426" i="32"/>
  <c r="J425" i="1"/>
  <c r="M425" i="1"/>
  <c r="P425" i="1"/>
  <c r="U425" i="1"/>
  <c r="Z425" i="1"/>
  <c r="AE425" i="1"/>
  <c r="AJ425" i="1"/>
  <c r="B425" i="1"/>
  <c r="B427" i="32"/>
  <c r="C425" i="1"/>
  <c r="C427" i="32"/>
  <c r="D425" i="1"/>
  <c r="D427" i="32"/>
  <c r="E425" i="1"/>
  <c r="E427" i="32"/>
  <c r="F425" i="1"/>
  <c r="F427" i="32"/>
  <c r="G425" i="1"/>
  <c r="G427" i="32"/>
  <c r="J426" i="1"/>
  <c r="M426" i="1"/>
  <c r="P426" i="1"/>
  <c r="U426" i="1"/>
  <c r="Z426" i="1"/>
  <c r="AE426" i="1"/>
  <c r="AJ426" i="1"/>
  <c r="B426" i="1"/>
  <c r="B428" i="32"/>
  <c r="C426" i="1"/>
  <c r="C428" i="32"/>
  <c r="D426" i="1"/>
  <c r="D428" i="32"/>
  <c r="E426" i="1"/>
  <c r="E428" i="32"/>
  <c r="F426" i="1"/>
  <c r="F428" i="32"/>
  <c r="G426" i="1"/>
  <c r="G428" i="32"/>
  <c r="J427" i="1"/>
  <c r="M427" i="1"/>
  <c r="P427" i="1"/>
  <c r="U427" i="1"/>
  <c r="Z427" i="1"/>
  <c r="AE427" i="1"/>
  <c r="AJ427" i="1"/>
  <c r="B427" i="1"/>
  <c r="B429" i="32"/>
  <c r="C427" i="1"/>
  <c r="C429" i="32"/>
  <c r="D427" i="1"/>
  <c r="D429" i="32"/>
  <c r="E427" i="1"/>
  <c r="E429" i="32"/>
  <c r="F427" i="1"/>
  <c r="F429" i="32"/>
  <c r="G427" i="1"/>
  <c r="G429" i="32"/>
  <c r="J428" i="1"/>
  <c r="M428" i="1"/>
  <c r="P428" i="1"/>
  <c r="U428" i="1"/>
  <c r="Z428" i="1"/>
  <c r="AE428" i="1"/>
  <c r="AJ428" i="1"/>
  <c r="B428" i="1"/>
  <c r="B430" i="32"/>
  <c r="C428" i="1"/>
  <c r="C430" i="32"/>
  <c r="D428" i="1"/>
  <c r="D430" i="32"/>
  <c r="E428" i="1"/>
  <c r="E430" i="32"/>
  <c r="F428" i="1"/>
  <c r="F430" i="32"/>
  <c r="G428" i="1"/>
  <c r="G430" i="32"/>
  <c r="J429" i="1"/>
  <c r="M429" i="1"/>
  <c r="P429" i="1"/>
  <c r="U429" i="1"/>
  <c r="Z429" i="1"/>
  <c r="AE429" i="1"/>
  <c r="AJ429" i="1"/>
  <c r="B429" i="1"/>
  <c r="B431" i="32"/>
  <c r="C429" i="1"/>
  <c r="C431" i="32"/>
  <c r="D429" i="1"/>
  <c r="D431" i="32"/>
  <c r="E429" i="1"/>
  <c r="E431" i="32"/>
  <c r="F429" i="1"/>
  <c r="F431" i="32"/>
  <c r="G429" i="1"/>
  <c r="G431" i="32"/>
  <c r="J430" i="1"/>
  <c r="M430" i="1"/>
  <c r="P430" i="1"/>
  <c r="U430" i="1"/>
  <c r="Z430" i="1"/>
  <c r="AE430" i="1"/>
  <c r="AJ430" i="1"/>
  <c r="B430" i="1"/>
  <c r="B432" i="32"/>
  <c r="C430" i="1"/>
  <c r="C432" i="32"/>
  <c r="D430" i="1"/>
  <c r="D432" i="32"/>
  <c r="E430" i="1"/>
  <c r="E432" i="32"/>
  <c r="F430" i="1"/>
  <c r="F432" i="32"/>
  <c r="G430" i="1"/>
  <c r="G432" i="32"/>
  <c r="J431" i="1"/>
  <c r="M431" i="1"/>
  <c r="P431" i="1"/>
  <c r="U431" i="1"/>
  <c r="Z431" i="1"/>
  <c r="AE431" i="1"/>
  <c r="AJ431" i="1"/>
  <c r="B431" i="1"/>
  <c r="B433" i="32"/>
  <c r="C431" i="1"/>
  <c r="C433" i="32"/>
  <c r="D431" i="1"/>
  <c r="D433" i="32"/>
  <c r="E431" i="1"/>
  <c r="E433" i="32"/>
  <c r="F431" i="1"/>
  <c r="F433" i="32"/>
  <c r="G431" i="1"/>
  <c r="G433" i="32"/>
  <c r="J432" i="1"/>
  <c r="M432" i="1"/>
  <c r="P432" i="1"/>
  <c r="U432" i="1"/>
  <c r="Z432" i="1"/>
  <c r="AE432" i="1"/>
  <c r="AJ432" i="1"/>
  <c r="B432" i="1"/>
  <c r="B434" i="32"/>
  <c r="C432" i="1"/>
  <c r="C434" i="32"/>
  <c r="D432" i="1"/>
  <c r="D434" i="32"/>
  <c r="E432" i="1"/>
  <c r="E434" i="32"/>
  <c r="F432" i="1"/>
  <c r="F434" i="32"/>
  <c r="G432" i="1"/>
  <c r="G434" i="32"/>
  <c r="J433" i="1"/>
  <c r="M433" i="1"/>
  <c r="P433" i="1"/>
  <c r="U433" i="1"/>
  <c r="Z433" i="1"/>
  <c r="AE433" i="1"/>
  <c r="AJ433" i="1"/>
  <c r="B433" i="1"/>
  <c r="B435" i="32"/>
  <c r="C433" i="1"/>
  <c r="C435" i="32"/>
  <c r="D433" i="1"/>
  <c r="D435" i="32"/>
  <c r="E433" i="1"/>
  <c r="E435" i="32"/>
  <c r="F433" i="1"/>
  <c r="F435" i="32"/>
  <c r="G433" i="1"/>
  <c r="G435" i="32"/>
  <c r="J434" i="1"/>
  <c r="M434" i="1"/>
  <c r="P434" i="1"/>
  <c r="U434" i="1"/>
  <c r="Z434" i="1"/>
  <c r="AE434" i="1"/>
  <c r="AJ434" i="1"/>
  <c r="B434" i="1"/>
  <c r="B436" i="32"/>
  <c r="C434" i="1"/>
  <c r="C436" i="32"/>
  <c r="D434" i="1"/>
  <c r="D436" i="32"/>
  <c r="E434" i="1"/>
  <c r="E436" i="32"/>
  <c r="F434" i="1"/>
  <c r="F436" i="32"/>
  <c r="G434" i="1"/>
  <c r="G436" i="32"/>
  <c r="J435" i="1"/>
  <c r="M435" i="1"/>
  <c r="P435" i="1"/>
  <c r="U435" i="1"/>
  <c r="Z435" i="1"/>
  <c r="AE435" i="1"/>
  <c r="AJ435" i="1"/>
  <c r="B435" i="1"/>
  <c r="B437" i="32"/>
  <c r="C435" i="1"/>
  <c r="C437" i="32"/>
  <c r="D435" i="1"/>
  <c r="D437" i="32"/>
  <c r="E435" i="1"/>
  <c r="E437" i="32"/>
  <c r="F435" i="1"/>
  <c r="F437" i="32"/>
  <c r="G435" i="1"/>
  <c r="G437" i="32"/>
  <c r="J436" i="1"/>
  <c r="M436" i="1"/>
  <c r="P436" i="1"/>
  <c r="U436" i="1"/>
  <c r="Z436" i="1"/>
  <c r="AE436" i="1"/>
  <c r="AJ436" i="1"/>
  <c r="B436" i="1"/>
  <c r="B438" i="32"/>
  <c r="C436" i="1"/>
  <c r="C438" i="32"/>
  <c r="D436" i="1"/>
  <c r="D438" i="32"/>
  <c r="E436" i="1"/>
  <c r="E438" i="32"/>
  <c r="F436" i="1"/>
  <c r="F438" i="32"/>
  <c r="G436" i="1"/>
  <c r="G438" i="32"/>
  <c r="J437" i="1"/>
  <c r="M437" i="1"/>
  <c r="P437" i="1"/>
  <c r="U437" i="1"/>
  <c r="Z437" i="1"/>
  <c r="AE437" i="1"/>
  <c r="AJ437" i="1"/>
  <c r="B437" i="1"/>
  <c r="B439" i="32"/>
  <c r="C437" i="1"/>
  <c r="C439" i="32"/>
  <c r="D437" i="1"/>
  <c r="D439" i="32"/>
  <c r="E437" i="1"/>
  <c r="E439" i="32"/>
  <c r="F437" i="1"/>
  <c r="F439" i="32"/>
  <c r="G437" i="1"/>
  <c r="G439" i="32"/>
  <c r="J438" i="1"/>
  <c r="M438" i="1"/>
  <c r="P438" i="1"/>
  <c r="U438" i="1"/>
  <c r="Z438" i="1"/>
  <c r="AE438" i="1"/>
  <c r="AJ438" i="1"/>
  <c r="B438" i="1"/>
  <c r="B440" i="32"/>
  <c r="C438" i="1"/>
  <c r="C440" i="32"/>
  <c r="D438" i="1"/>
  <c r="D440" i="32"/>
  <c r="E438" i="1"/>
  <c r="E440" i="32"/>
  <c r="F438" i="1"/>
  <c r="F440" i="32"/>
  <c r="G438" i="1"/>
  <c r="G440" i="32"/>
  <c r="J439" i="1"/>
  <c r="M439" i="1"/>
  <c r="P439" i="1"/>
  <c r="U439" i="1"/>
  <c r="Z439" i="1"/>
  <c r="AE439" i="1"/>
  <c r="AJ439" i="1"/>
  <c r="B439" i="1"/>
  <c r="B441" i="32"/>
  <c r="C439" i="1"/>
  <c r="C441" i="32"/>
  <c r="D439" i="1"/>
  <c r="D441" i="32"/>
  <c r="E439" i="1"/>
  <c r="E441" i="32"/>
  <c r="F439" i="1"/>
  <c r="F441" i="32"/>
  <c r="G439" i="1"/>
  <c r="G441" i="32"/>
  <c r="J440" i="1"/>
  <c r="M440" i="1"/>
  <c r="P440" i="1"/>
  <c r="U440" i="1"/>
  <c r="Z440" i="1"/>
  <c r="AE440" i="1"/>
  <c r="AJ440" i="1"/>
  <c r="B440" i="1"/>
  <c r="B442" i="32"/>
  <c r="C440" i="1"/>
  <c r="C442" i="32"/>
  <c r="D440" i="1"/>
  <c r="D442" i="32"/>
  <c r="E440" i="1"/>
  <c r="E442" i="32"/>
  <c r="F440" i="1"/>
  <c r="F442" i="32"/>
  <c r="G440" i="1"/>
  <c r="G442" i="32"/>
  <c r="J441" i="1"/>
  <c r="M441" i="1"/>
  <c r="P441" i="1"/>
  <c r="U441" i="1"/>
  <c r="Z441" i="1"/>
  <c r="AE441" i="1"/>
  <c r="AJ441" i="1"/>
  <c r="B441" i="1"/>
  <c r="B443" i="32"/>
  <c r="C441" i="1"/>
  <c r="C443" i="32"/>
  <c r="D441" i="1"/>
  <c r="D443" i="32"/>
  <c r="E441" i="1"/>
  <c r="E443" i="32"/>
  <c r="F441" i="1"/>
  <c r="F443" i="32"/>
  <c r="G441" i="1"/>
  <c r="G443" i="32"/>
  <c r="J442" i="1"/>
  <c r="M442" i="1"/>
  <c r="P442" i="1"/>
  <c r="U442" i="1"/>
  <c r="Z442" i="1"/>
  <c r="AE442" i="1"/>
  <c r="AJ442" i="1"/>
  <c r="B442" i="1"/>
  <c r="B444" i="32"/>
  <c r="C442" i="1"/>
  <c r="C444" i="32"/>
  <c r="D442" i="1"/>
  <c r="D444" i="32"/>
  <c r="E442" i="1"/>
  <c r="E444" i="32"/>
  <c r="F442" i="1"/>
  <c r="F444" i="32"/>
  <c r="G442" i="1"/>
  <c r="G444" i="32"/>
  <c r="J443" i="1"/>
  <c r="M443" i="1"/>
  <c r="P443" i="1"/>
  <c r="U443" i="1"/>
  <c r="Z443" i="1"/>
  <c r="AE443" i="1"/>
  <c r="AJ443" i="1"/>
  <c r="B443" i="1"/>
  <c r="B445" i="32"/>
  <c r="C443" i="1"/>
  <c r="C445" i="32"/>
  <c r="D443" i="1"/>
  <c r="D445" i="32"/>
  <c r="E443" i="1"/>
  <c r="E445" i="32"/>
  <c r="F443" i="1"/>
  <c r="F445" i="32"/>
  <c r="G443" i="1"/>
  <c r="G445" i="32"/>
  <c r="J444" i="1"/>
  <c r="M444" i="1"/>
  <c r="P444" i="1"/>
  <c r="U444" i="1"/>
  <c r="Z444" i="1"/>
  <c r="AE444" i="1"/>
  <c r="AJ444" i="1"/>
  <c r="B444" i="1"/>
  <c r="B446" i="32"/>
  <c r="C444" i="1"/>
  <c r="C446" i="32"/>
  <c r="D444" i="1"/>
  <c r="D446" i="32"/>
  <c r="E444" i="1"/>
  <c r="E446" i="32"/>
  <c r="F444" i="1"/>
  <c r="F446" i="32"/>
  <c r="G444" i="1"/>
  <c r="G446" i="32"/>
  <c r="J445" i="1"/>
  <c r="M445" i="1"/>
  <c r="P445" i="1"/>
  <c r="U445" i="1"/>
  <c r="Z445" i="1"/>
  <c r="AE445" i="1"/>
  <c r="AJ445" i="1"/>
  <c r="B445" i="1"/>
  <c r="B447" i="32"/>
  <c r="C445" i="1"/>
  <c r="C447" i="32"/>
  <c r="D445" i="1"/>
  <c r="D447" i="32"/>
  <c r="E445" i="1"/>
  <c r="E447" i="32"/>
  <c r="F445" i="1"/>
  <c r="F447" i="32"/>
  <c r="G445" i="1"/>
  <c r="G447" i="32"/>
  <c r="J446" i="1"/>
  <c r="M446" i="1"/>
  <c r="P446" i="1"/>
  <c r="U446" i="1"/>
  <c r="Z446" i="1"/>
  <c r="AE446" i="1"/>
  <c r="AJ446" i="1"/>
  <c r="B446" i="1"/>
  <c r="B448" i="32"/>
  <c r="C446" i="1"/>
  <c r="C448" i="32"/>
  <c r="D446" i="1"/>
  <c r="D448" i="32"/>
  <c r="E446" i="1"/>
  <c r="E448" i="32"/>
  <c r="F446" i="1"/>
  <c r="F448" i="32"/>
  <c r="G446" i="1"/>
  <c r="G448" i="32"/>
  <c r="J447" i="1"/>
  <c r="M447" i="1"/>
  <c r="P447" i="1"/>
  <c r="U447" i="1"/>
  <c r="Z447" i="1"/>
  <c r="AE447" i="1"/>
  <c r="AJ447" i="1"/>
  <c r="B447" i="1"/>
  <c r="B449" i="32"/>
  <c r="C447" i="1"/>
  <c r="C449" i="32"/>
  <c r="D447" i="1"/>
  <c r="D449" i="32"/>
  <c r="E447" i="1"/>
  <c r="E449" i="32"/>
  <c r="F447" i="1"/>
  <c r="F449" i="32"/>
  <c r="G447" i="1"/>
  <c r="G449" i="32"/>
  <c r="J448" i="1"/>
  <c r="M448" i="1"/>
  <c r="P448" i="1"/>
  <c r="U448" i="1"/>
  <c r="Z448" i="1"/>
  <c r="AE448" i="1"/>
  <c r="AJ448" i="1"/>
  <c r="B448" i="1"/>
  <c r="B450" i="32"/>
  <c r="C448" i="1"/>
  <c r="C450" i="32"/>
  <c r="D448" i="1"/>
  <c r="D450" i="32"/>
  <c r="E448" i="1"/>
  <c r="E450" i="32"/>
  <c r="F448" i="1"/>
  <c r="F450" i="32"/>
  <c r="G448" i="1"/>
  <c r="G450" i="32"/>
  <c r="J449" i="1"/>
  <c r="M449" i="1"/>
  <c r="P449" i="1"/>
  <c r="U449" i="1"/>
  <c r="Z449" i="1"/>
  <c r="AE449" i="1"/>
  <c r="AJ449" i="1"/>
  <c r="B449" i="1"/>
  <c r="B451" i="32"/>
  <c r="C449" i="1"/>
  <c r="C451" i="32"/>
  <c r="D449" i="1"/>
  <c r="D451" i="32"/>
  <c r="E449" i="1"/>
  <c r="E451" i="32"/>
  <c r="F449" i="1"/>
  <c r="F451" i="32"/>
  <c r="G449" i="1"/>
  <c r="G451" i="32"/>
  <c r="J450" i="1"/>
  <c r="M450" i="1"/>
  <c r="P450" i="1"/>
  <c r="U450" i="1"/>
  <c r="Z450" i="1"/>
  <c r="AE450" i="1"/>
  <c r="AJ450" i="1"/>
  <c r="B450" i="1"/>
  <c r="B452" i="32"/>
  <c r="C450" i="1"/>
  <c r="C452" i="32"/>
  <c r="D450" i="1"/>
  <c r="D452" i="32"/>
  <c r="E450" i="1"/>
  <c r="E452" i="32"/>
  <c r="F450" i="1"/>
  <c r="F452" i="32"/>
  <c r="G450" i="1"/>
  <c r="G452" i="32"/>
  <c r="J451" i="1"/>
  <c r="M451" i="1"/>
  <c r="P451" i="1"/>
  <c r="U451" i="1"/>
  <c r="Z451" i="1"/>
  <c r="AE451" i="1"/>
  <c r="AJ451" i="1"/>
  <c r="B451" i="1"/>
  <c r="B453" i="32"/>
  <c r="C451" i="1"/>
  <c r="C453" i="32"/>
  <c r="D451" i="1"/>
  <c r="D453" i="32"/>
  <c r="E451" i="1"/>
  <c r="E453" i="32"/>
  <c r="F451" i="1"/>
  <c r="F453" i="32"/>
  <c r="G451" i="1"/>
  <c r="G453" i="32"/>
  <c r="J452" i="1"/>
  <c r="M452" i="1"/>
  <c r="P452" i="1"/>
  <c r="U452" i="1"/>
  <c r="Z452" i="1"/>
  <c r="AE452" i="1"/>
  <c r="AJ452" i="1"/>
  <c r="B452" i="1"/>
  <c r="B454" i="32"/>
  <c r="C452" i="1"/>
  <c r="C454" i="32"/>
  <c r="D452" i="1"/>
  <c r="D454" i="32"/>
  <c r="E452" i="1"/>
  <c r="E454" i="32"/>
  <c r="F452" i="1"/>
  <c r="F454" i="32"/>
  <c r="G452" i="1"/>
  <c r="G454" i="32"/>
  <c r="J453" i="1"/>
  <c r="M453" i="1"/>
  <c r="P453" i="1"/>
  <c r="U453" i="1"/>
  <c r="Z453" i="1"/>
  <c r="AE453" i="1"/>
  <c r="AJ453" i="1"/>
  <c r="B453" i="1"/>
  <c r="B455" i="32"/>
  <c r="C453" i="1"/>
  <c r="C455" i="32"/>
  <c r="D453" i="1"/>
  <c r="D455" i="32"/>
  <c r="E453" i="1"/>
  <c r="E455" i="32"/>
  <c r="F453" i="1"/>
  <c r="F455" i="32"/>
  <c r="G453" i="1"/>
  <c r="G455" i="32"/>
  <c r="J454" i="1"/>
  <c r="M454" i="1"/>
  <c r="P454" i="1"/>
  <c r="U454" i="1"/>
  <c r="Z454" i="1"/>
  <c r="AE454" i="1"/>
  <c r="AJ454" i="1"/>
  <c r="B454" i="1"/>
  <c r="B456" i="32"/>
  <c r="C454" i="1"/>
  <c r="C456" i="32"/>
  <c r="D454" i="1"/>
  <c r="D456" i="32"/>
  <c r="E454" i="1"/>
  <c r="E456" i="32"/>
  <c r="F454" i="1"/>
  <c r="F456" i="32"/>
  <c r="G454" i="1"/>
  <c r="G456" i="32"/>
  <c r="J455" i="1"/>
  <c r="M455" i="1"/>
  <c r="P455" i="1"/>
  <c r="U455" i="1"/>
  <c r="Z455" i="1"/>
  <c r="AE455" i="1"/>
  <c r="AJ455" i="1"/>
  <c r="B455" i="1"/>
  <c r="B457" i="32"/>
  <c r="C455" i="1"/>
  <c r="C457" i="32"/>
  <c r="D455" i="1"/>
  <c r="D457" i="32"/>
  <c r="E455" i="1"/>
  <c r="E457" i="32"/>
  <c r="F455" i="1"/>
  <c r="F457" i="32"/>
  <c r="G455" i="1"/>
  <c r="G457" i="32"/>
  <c r="J456" i="1"/>
  <c r="M456" i="1"/>
  <c r="P456" i="1"/>
  <c r="U456" i="1"/>
  <c r="Z456" i="1"/>
  <c r="AE456" i="1"/>
  <c r="AJ456" i="1"/>
  <c r="B456" i="1"/>
  <c r="B458" i="32"/>
  <c r="C456" i="1"/>
  <c r="C458" i="32"/>
  <c r="D456" i="1"/>
  <c r="D458" i="32"/>
  <c r="E456" i="1"/>
  <c r="E458" i="32"/>
  <c r="F456" i="1"/>
  <c r="F458" i="32"/>
  <c r="G456" i="1"/>
  <c r="G458" i="32"/>
  <c r="J457" i="1"/>
  <c r="M457" i="1"/>
  <c r="P457" i="1"/>
  <c r="U457" i="1"/>
  <c r="Z457" i="1"/>
  <c r="AE457" i="1"/>
  <c r="AJ457" i="1"/>
  <c r="B457" i="1"/>
  <c r="B459" i="32"/>
  <c r="C457" i="1"/>
  <c r="C459" i="32"/>
  <c r="D457" i="1"/>
  <c r="D459" i="32"/>
  <c r="E457" i="1"/>
  <c r="E459" i="32"/>
  <c r="F457" i="1"/>
  <c r="F459" i="32"/>
  <c r="G457" i="1"/>
  <c r="G459" i="32"/>
  <c r="J458" i="1"/>
  <c r="M458" i="1"/>
  <c r="P458" i="1"/>
  <c r="U458" i="1"/>
  <c r="Z458" i="1"/>
  <c r="AE458" i="1"/>
  <c r="AJ458" i="1"/>
  <c r="B458" i="1"/>
  <c r="B460" i="32"/>
  <c r="C458" i="1"/>
  <c r="C460" i="32"/>
  <c r="D458" i="1"/>
  <c r="D460" i="32"/>
  <c r="E458" i="1"/>
  <c r="E460" i="32"/>
  <c r="F458" i="1"/>
  <c r="F460" i="32"/>
  <c r="G458" i="1"/>
  <c r="G460" i="32"/>
  <c r="J459" i="1"/>
  <c r="M459" i="1"/>
  <c r="P459" i="1"/>
  <c r="U459" i="1"/>
  <c r="Z459" i="1"/>
  <c r="AE459" i="1"/>
  <c r="AJ459" i="1"/>
  <c r="B459" i="1"/>
  <c r="B461" i="32"/>
  <c r="C459" i="1"/>
  <c r="C461" i="32"/>
  <c r="D459" i="1"/>
  <c r="D461" i="32"/>
  <c r="E459" i="1"/>
  <c r="E461" i="32"/>
  <c r="F459" i="1"/>
  <c r="F461" i="32"/>
  <c r="G459" i="1"/>
  <c r="G461" i="32"/>
  <c r="J460" i="1"/>
  <c r="M460" i="1"/>
  <c r="P460" i="1"/>
  <c r="U460" i="1"/>
  <c r="Z460" i="1"/>
  <c r="AE460" i="1"/>
  <c r="AJ460" i="1"/>
  <c r="B460" i="1"/>
  <c r="B462" i="32"/>
  <c r="C460" i="1"/>
  <c r="C462" i="32"/>
  <c r="D460" i="1"/>
  <c r="D462" i="32"/>
  <c r="E460" i="1"/>
  <c r="E462" i="32"/>
  <c r="F460" i="1"/>
  <c r="F462" i="32"/>
  <c r="G460" i="1"/>
  <c r="G462" i="32"/>
  <c r="J461" i="1"/>
  <c r="M461" i="1"/>
  <c r="P461" i="1"/>
  <c r="U461" i="1"/>
  <c r="Z461" i="1"/>
  <c r="AE461" i="1"/>
  <c r="AJ461" i="1"/>
  <c r="B461" i="1"/>
  <c r="B463" i="32"/>
  <c r="C461" i="1"/>
  <c r="C463" i="32"/>
  <c r="D461" i="1"/>
  <c r="D463" i="32"/>
  <c r="E461" i="1"/>
  <c r="E463" i="32"/>
  <c r="F461" i="1"/>
  <c r="F463" i="32"/>
  <c r="G461" i="1"/>
  <c r="G463" i="32"/>
  <c r="J462" i="1"/>
  <c r="M462" i="1"/>
  <c r="P462" i="1"/>
  <c r="U462" i="1"/>
  <c r="Z462" i="1"/>
  <c r="AE462" i="1"/>
  <c r="AJ462" i="1"/>
  <c r="B462" i="1"/>
  <c r="B464" i="32"/>
  <c r="C462" i="1"/>
  <c r="C464" i="32"/>
  <c r="D462" i="1"/>
  <c r="D464" i="32"/>
  <c r="E462" i="1"/>
  <c r="E464" i="32"/>
  <c r="F462" i="1"/>
  <c r="F464" i="32"/>
  <c r="G462" i="1"/>
  <c r="G464" i="32"/>
  <c r="J463" i="1"/>
  <c r="M463" i="1"/>
  <c r="P463" i="1"/>
  <c r="U463" i="1"/>
  <c r="Z463" i="1"/>
  <c r="AE463" i="1"/>
  <c r="AJ463" i="1"/>
  <c r="B463" i="1"/>
  <c r="B465" i="32"/>
  <c r="C463" i="1"/>
  <c r="C465" i="32"/>
  <c r="D463" i="1"/>
  <c r="D465" i="32"/>
  <c r="E463" i="1"/>
  <c r="E465" i="32"/>
  <c r="F463" i="1"/>
  <c r="F465" i="32"/>
  <c r="G463" i="1"/>
  <c r="G465" i="32"/>
  <c r="J464" i="1"/>
  <c r="M464" i="1"/>
  <c r="P464" i="1"/>
  <c r="U464" i="1"/>
  <c r="Z464" i="1"/>
  <c r="AE464" i="1"/>
  <c r="AJ464" i="1"/>
  <c r="B464" i="1"/>
  <c r="B466" i="32"/>
  <c r="C464" i="1"/>
  <c r="C466" i="32"/>
  <c r="D464" i="1"/>
  <c r="D466" i="32"/>
  <c r="E464" i="1"/>
  <c r="E466" i="32"/>
  <c r="F464" i="1"/>
  <c r="F466" i="32"/>
  <c r="G464" i="1"/>
  <c r="G466" i="32"/>
  <c r="J465" i="1"/>
  <c r="M465" i="1"/>
  <c r="P465" i="1"/>
  <c r="U465" i="1"/>
  <c r="Z465" i="1"/>
  <c r="AE465" i="1"/>
  <c r="AJ465" i="1"/>
  <c r="B465" i="1"/>
  <c r="B467" i="32"/>
  <c r="C465" i="1"/>
  <c r="C467" i="32"/>
  <c r="D465" i="1"/>
  <c r="D467" i="32"/>
  <c r="E465" i="1"/>
  <c r="E467" i="32"/>
  <c r="F465" i="1"/>
  <c r="F467" i="32"/>
  <c r="G465" i="1"/>
  <c r="G467" i="32"/>
  <c r="J466" i="1"/>
  <c r="M466" i="1"/>
  <c r="P466" i="1"/>
  <c r="U466" i="1"/>
  <c r="Z466" i="1"/>
  <c r="AE466" i="1"/>
  <c r="AJ466" i="1"/>
  <c r="B466" i="1"/>
  <c r="B468" i="32"/>
  <c r="C466" i="1"/>
  <c r="C468" i="32"/>
  <c r="D466" i="1"/>
  <c r="D468" i="32"/>
  <c r="E466" i="1"/>
  <c r="E468" i="32"/>
  <c r="F466" i="1"/>
  <c r="F468" i="32"/>
  <c r="G466" i="1"/>
  <c r="G468" i="32"/>
  <c r="J467" i="1"/>
  <c r="M467" i="1"/>
  <c r="P467" i="1"/>
  <c r="U467" i="1"/>
  <c r="Z467" i="1"/>
  <c r="AE467" i="1"/>
  <c r="AJ467" i="1"/>
  <c r="B467" i="1"/>
  <c r="B469" i="32"/>
  <c r="C467" i="1"/>
  <c r="C469" i="32"/>
  <c r="D467" i="1"/>
  <c r="D469" i="32"/>
  <c r="E467" i="1"/>
  <c r="E469" i="32"/>
  <c r="F467" i="1"/>
  <c r="F469" i="32"/>
  <c r="G467" i="1"/>
  <c r="G469" i="32"/>
  <c r="J468" i="1"/>
  <c r="M468" i="1"/>
  <c r="P468" i="1"/>
  <c r="U468" i="1"/>
  <c r="Z468" i="1"/>
  <c r="AE468" i="1"/>
  <c r="AJ468" i="1"/>
  <c r="B468" i="1"/>
  <c r="B470" i="32"/>
  <c r="C468" i="1"/>
  <c r="C470" i="32"/>
  <c r="D468" i="1"/>
  <c r="D470" i="32"/>
  <c r="E468" i="1"/>
  <c r="E470" i="32"/>
  <c r="F468" i="1"/>
  <c r="F470" i="32"/>
  <c r="G468" i="1"/>
  <c r="G470" i="32"/>
  <c r="J469" i="1"/>
  <c r="M469" i="1"/>
  <c r="P469" i="1"/>
  <c r="U469" i="1"/>
  <c r="Z469" i="1"/>
  <c r="AE469" i="1"/>
  <c r="AJ469" i="1"/>
  <c r="B469" i="1"/>
  <c r="B471" i="32"/>
  <c r="C469" i="1"/>
  <c r="C471" i="32"/>
  <c r="D469" i="1"/>
  <c r="D471" i="32"/>
  <c r="E469" i="1"/>
  <c r="E471" i="32"/>
  <c r="F469" i="1"/>
  <c r="F471" i="32"/>
  <c r="G469" i="1"/>
  <c r="G471" i="32"/>
  <c r="J470" i="1"/>
  <c r="M470" i="1"/>
  <c r="P470" i="1"/>
  <c r="U470" i="1"/>
  <c r="Z470" i="1"/>
  <c r="AE470" i="1"/>
  <c r="AJ470" i="1"/>
  <c r="B470" i="1"/>
  <c r="B472" i="32"/>
  <c r="C470" i="1"/>
  <c r="C472" i="32"/>
  <c r="D470" i="1"/>
  <c r="D472" i="32"/>
  <c r="E470" i="1"/>
  <c r="E472" i="32"/>
  <c r="F470" i="1"/>
  <c r="F472" i="32"/>
  <c r="G470" i="1"/>
  <c r="G472" i="32"/>
  <c r="J471" i="1"/>
  <c r="M471" i="1"/>
  <c r="P471" i="1"/>
  <c r="U471" i="1"/>
  <c r="Z471" i="1"/>
  <c r="AE471" i="1"/>
  <c r="AJ471" i="1"/>
  <c r="B471" i="1"/>
  <c r="B473" i="32"/>
  <c r="C471" i="1"/>
  <c r="C473" i="32"/>
  <c r="D471" i="1"/>
  <c r="D473" i="32"/>
  <c r="E471" i="1"/>
  <c r="E473" i="32"/>
  <c r="F471" i="1"/>
  <c r="F473" i="32"/>
  <c r="G471" i="1"/>
  <c r="G473" i="32"/>
  <c r="J472" i="1"/>
  <c r="M472" i="1"/>
  <c r="P472" i="1"/>
  <c r="U472" i="1"/>
  <c r="Z472" i="1"/>
  <c r="AE472" i="1"/>
  <c r="AJ472" i="1"/>
  <c r="B472" i="1"/>
  <c r="B474" i="32"/>
  <c r="C472" i="1"/>
  <c r="C474" i="32"/>
  <c r="D472" i="1"/>
  <c r="D474" i="32"/>
  <c r="E472" i="1"/>
  <c r="E474" i="32"/>
  <c r="F472" i="1"/>
  <c r="F474" i="32"/>
  <c r="G472" i="1"/>
  <c r="G474" i="32"/>
  <c r="J473" i="1"/>
  <c r="M473" i="1"/>
  <c r="P473" i="1"/>
  <c r="U473" i="1"/>
  <c r="Z473" i="1"/>
  <c r="AE473" i="1"/>
  <c r="AJ473" i="1"/>
  <c r="B473" i="1"/>
  <c r="B475" i="32"/>
  <c r="C473" i="1"/>
  <c r="C475" i="32"/>
  <c r="D473" i="1"/>
  <c r="D475" i="32"/>
  <c r="E473" i="1"/>
  <c r="E475" i="32"/>
  <c r="F473" i="1"/>
  <c r="F475" i="32"/>
  <c r="G473" i="1"/>
  <c r="G475" i="32"/>
  <c r="J474" i="1"/>
  <c r="M474" i="1"/>
  <c r="P474" i="1"/>
  <c r="U474" i="1"/>
  <c r="Z474" i="1"/>
  <c r="AE474" i="1"/>
  <c r="AJ474" i="1"/>
  <c r="B474" i="1"/>
  <c r="B476" i="32"/>
  <c r="C474" i="1"/>
  <c r="C476" i="32"/>
  <c r="D474" i="1"/>
  <c r="D476" i="32"/>
  <c r="E474" i="1"/>
  <c r="E476" i="32"/>
  <c r="F474" i="1"/>
  <c r="F476" i="32"/>
  <c r="G474" i="1"/>
  <c r="G476" i="32"/>
  <c r="J475" i="1"/>
  <c r="M475" i="1"/>
  <c r="P475" i="1"/>
  <c r="U475" i="1"/>
  <c r="Z475" i="1"/>
  <c r="AE475" i="1"/>
  <c r="AJ475" i="1"/>
  <c r="B475" i="1"/>
  <c r="B477" i="32"/>
  <c r="C475" i="1"/>
  <c r="C477" i="32"/>
  <c r="D475" i="1"/>
  <c r="D477" i="32"/>
  <c r="E475" i="1"/>
  <c r="E477" i="32"/>
  <c r="F475" i="1"/>
  <c r="F477" i="32"/>
  <c r="G475" i="1"/>
  <c r="G477" i="32"/>
  <c r="J476" i="1"/>
  <c r="M476" i="1"/>
  <c r="P476" i="1"/>
  <c r="U476" i="1"/>
  <c r="Z476" i="1"/>
  <c r="AE476" i="1"/>
  <c r="AJ476" i="1"/>
  <c r="B476" i="1"/>
  <c r="B478" i="32"/>
  <c r="C476" i="1"/>
  <c r="C478" i="32"/>
  <c r="D476" i="1"/>
  <c r="D478" i="32"/>
  <c r="E476" i="1"/>
  <c r="E478" i="32"/>
  <c r="F476" i="1"/>
  <c r="F478" i="32"/>
  <c r="G476" i="1"/>
  <c r="G478" i="32"/>
  <c r="J477" i="1"/>
  <c r="M477" i="1"/>
  <c r="P477" i="1"/>
  <c r="U477" i="1"/>
  <c r="Z477" i="1"/>
  <c r="AE477" i="1"/>
  <c r="AJ477" i="1"/>
  <c r="B477" i="1"/>
  <c r="B479" i="32"/>
  <c r="C477" i="1"/>
  <c r="C479" i="32"/>
  <c r="D477" i="1"/>
  <c r="D479" i="32"/>
  <c r="E477" i="1"/>
  <c r="E479" i="32"/>
  <c r="F477" i="1"/>
  <c r="F479" i="32"/>
  <c r="G477" i="1"/>
  <c r="G479" i="32"/>
  <c r="J478" i="1"/>
  <c r="M478" i="1"/>
  <c r="P478" i="1"/>
  <c r="U478" i="1"/>
  <c r="Z478" i="1"/>
  <c r="AE478" i="1"/>
  <c r="AJ478" i="1"/>
  <c r="B478" i="1"/>
  <c r="B480" i="32"/>
  <c r="C478" i="1"/>
  <c r="C480" i="32"/>
  <c r="D478" i="1"/>
  <c r="D480" i="32"/>
  <c r="E478" i="1"/>
  <c r="E480" i="32"/>
  <c r="F478" i="1"/>
  <c r="F480" i="32"/>
  <c r="G478" i="1"/>
  <c r="G480" i="32"/>
  <c r="J479" i="1"/>
  <c r="M479" i="1"/>
  <c r="P479" i="1"/>
  <c r="U479" i="1"/>
  <c r="Z479" i="1"/>
  <c r="AE479" i="1"/>
  <c r="AJ479" i="1"/>
  <c r="B479" i="1"/>
  <c r="B481" i="32"/>
  <c r="C479" i="1"/>
  <c r="C481" i="32"/>
  <c r="D479" i="1"/>
  <c r="D481" i="32"/>
  <c r="E479" i="1"/>
  <c r="E481" i="32"/>
  <c r="F479" i="1"/>
  <c r="F481" i="32"/>
  <c r="G479" i="1"/>
  <c r="G481" i="32"/>
  <c r="J480" i="1"/>
  <c r="M480" i="1"/>
  <c r="P480" i="1"/>
  <c r="U480" i="1"/>
  <c r="Z480" i="1"/>
  <c r="AE480" i="1"/>
  <c r="AJ480" i="1"/>
  <c r="B480" i="1"/>
  <c r="B482" i="32"/>
  <c r="C480" i="1"/>
  <c r="C482" i="32"/>
  <c r="D480" i="1"/>
  <c r="D482" i="32"/>
  <c r="E480" i="1"/>
  <c r="E482" i="32"/>
  <c r="F480" i="1"/>
  <c r="F482" i="32"/>
  <c r="G480" i="1"/>
  <c r="G482" i="32"/>
  <c r="J481" i="1"/>
  <c r="M481" i="1"/>
  <c r="P481" i="1"/>
  <c r="U481" i="1"/>
  <c r="Z481" i="1"/>
  <c r="AE481" i="1"/>
  <c r="AJ481" i="1"/>
  <c r="B481" i="1"/>
  <c r="B483" i="32"/>
  <c r="C481" i="1"/>
  <c r="C483" i="32"/>
  <c r="D481" i="1"/>
  <c r="D483" i="32"/>
  <c r="E481" i="1"/>
  <c r="E483" i="32"/>
  <c r="F481" i="1"/>
  <c r="F483" i="32"/>
  <c r="G481" i="1"/>
  <c r="G483" i="32"/>
  <c r="J482" i="1"/>
  <c r="M482" i="1"/>
  <c r="P482" i="1"/>
  <c r="U482" i="1"/>
  <c r="Z482" i="1"/>
  <c r="AE482" i="1"/>
  <c r="AJ482" i="1"/>
  <c r="B482" i="1"/>
  <c r="B484" i="32"/>
  <c r="C482" i="1"/>
  <c r="C484" i="32"/>
  <c r="D482" i="1"/>
  <c r="D484" i="32"/>
  <c r="E482" i="1"/>
  <c r="E484" i="32"/>
  <c r="F482" i="1"/>
  <c r="F484" i="32"/>
  <c r="G482" i="1"/>
  <c r="G484" i="32"/>
  <c r="J483" i="1"/>
  <c r="M483" i="1"/>
  <c r="P483" i="1"/>
  <c r="U483" i="1"/>
  <c r="Z483" i="1"/>
  <c r="AE483" i="1"/>
  <c r="AJ483" i="1"/>
  <c r="B483" i="1"/>
  <c r="B485" i="32"/>
  <c r="C483" i="1"/>
  <c r="C485" i="32"/>
  <c r="D483" i="1"/>
  <c r="D485" i="32"/>
  <c r="E483" i="1"/>
  <c r="E485" i="32"/>
  <c r="F483" i="1"/>
  <c r="F485" i="32"/>
  <c r="G483" i="1"/>
  <c r="G485" i="32"/>
  <c r="J484" i="1"/>
  <c r="M484" i="1"/>
  <c r="P484" i="1"/>
  <c r="U484" i="1"/>
  <c r="Z484" i="1"/>
  <c r="AE484" i="1"/>
  <c r="AJ484" i="1"/>
  <c r="B484" i="1"/>
  <c r="B486" i="32"/>
  <c r="C484" i="1"/>
  <c r="C486" i="32"/>
  <c r="D484" i="1"/>
  <c r="D486" i="32"/>
  <c r="E484" i="1"/>
  <c r="E486" i="32"/>
  <c r="F484" i="1"/>
  <c r="F486" i="32"/>
  <c r="G484" i="1"/>
  <c r="G486" i="32"/>
  <c r="J485" i="1"/>
  <c r="M485" i="1"/>
  <c r="P485" i="1"/>
  <c r="U485" i="1"/>
  <c r="Z485" i="1"/>
  <c r="AE485" i="1"/>
  <c r="AJ485" i="1"/>
  <c r="B485" i="1"/>
  <c r="B487" i="32"/>
  <c r="C485" i="1"/>
  <c r="C487" i="32"/>
  <c r="D485" i="1"/>
  <c r="D487" i="32"/>
  <c r="E485" i="1"/>
  <c r="E487" i="32"/>
  <c r="F485" i="1"/>
  <c r="F487" i="32"/>
  <c r="G485" i="1"/>
  <c r="G487" i="32"/>
  <c r="J486" i="1"/>
  <c r="M486" i="1"/>
  <c r="P486" i="1"/>
  <c r="U486" i="1"/>
  <c r="Z486" i="1"/>
  <c r="AE486" i="1"/>
  <c r="AJ486" i="1"/>
  <c r="B486" i="1"/>
  <c r="B488" i="32"/>
  <c r="C486" i="1"/>
  <c r="C488" i="32"/>
  <c r="D486" i="1"/>
  <c r="D488" i="32"/>
  <c r="E486" i="1"/>
  <c r="E488" i="32"/>
  <c r="F486" i="1"/>
  <c r="F488" i="32"/>
  <c r="G486" i="1"/>
  <c r="G488" i="32"/>
  <c r="J487" i="1"/>
  <c r="M487" i="1"/>
  <c r="P487" i="1"/>
  <c r="U487" i="1"/>
  <c r="Z487" i="1"/>
  <c r="AE487" i="1"/>
  <c r="AJ487" i="1"/>
  <c r="B487" i="1"/>
  <c r="B489" i="32"/>
  <c r="C487" i="1"/>
  <c r="C489" i="32"/>
  <c r="D487" i="1"/>
  <c r="D489" i="32"/>
  <c r="E487" i="1"/>
  <c r="E489" i="32"/>
  <c r="F487" i="1"/>
  <c r="F489" i="32"/>
  <c r="G487" i="1"/>
  <c r="G489" i="32"/>
  <c r="J488" i="1"/>
  <c r="M488" i="1"/>
  <c r="P488" i="1"/>
  <c r="U488" i="1"/>
  <c r="Z488" i="1"/>
  <c r="AE488" i="1"/>
  <c r="AJ488" i="1"/>
  <c r="B488" i="1"/>
  <c r="B490" i="32"/>
  <c r="C488" i="1"/>
  <c r="C490" i="32"/>
  <c r="D488" i="1"/>
  <c r="D490" i="32"/>
  <c r="E488" i="1"/>
  <c r="E490" i="32"/>
  <c r="F488" i="1"/>
  <c r="F490" i="32"/>
  <c r="G488" i="1"/>
  <c r="G490" i="32"/>
  <c r="J489" i="1"/>
  <c r="M489" i="1"/>
  <c r="P489" i="1"/>
  <c r="U489" i="1"/>
  <c r="Z489" i="1"/>
  <c r="AE489" i="1"/>
  <c r="AJ489" i="1"/>
  <c r="B489" i="1"/>
  <c r="B491" i="32"/>
  <c r="C489" i="1"/>
  <c r="C491" i="32"/>
  <c r="D489" i="1"/>
  <c r="D491" i="32"/>
  <c r="E489" i="1"/>
  <c r="E491" i="32"/>
  <c r="F489" i="1"/>
  <c r="F491" i="32"/>
  <c r="G489" i="1"/>
  <c r="G491" i="32"/>
  <c r="J490" i="1"/>
  <c r="M490" i="1"/>
  <c r="P490" i="1"/>
  <c r="U490" i="1"/>
  <c r="Z490" i="1"/>
  <c r="AE490" i="1"/>
  <c r="AJ490" i="1"/>
  <c r="B490" i="1"/>
  <c r="B492" i="32"/>
  <c r="C490" i="1"/>
  <c r="C492" i="32"/>
  <c r="D490" i="1"/>
  <c r="D492" i="32"/>
  <c r="E490" i="1"/>
  <c r="E492" i="32"/>
  <c r="F490" i="1"/>
  <c r="F492" i="32"/>
  <c r="G490" i="1"/>
  <c r="G492" i="32"/>
  <c r="J491" i="1"/>
  <c r="M491" i="1"/>
  <c r="P491" i="1"/>
  <c r="U491" i="1"/>
  <c r="Z491" i="1"/>
  <c r="AE491" i="1"/>
  <c r="AJ491" i="1"/>
  <c r="B491" i="1"/>
  <c r="B493" i="32"/>
  <c r="C491" i="1"/>
  <c r="C493" i="32"/>
  <c r="D491" i="1"/>
  <c r="D493" i="32"/>
  <c r="E491" i="1"/>
  <c r="E493" i="32"/>
  <c r="F491" i="1"/>
  <c r="F493" i="32"/>
  <c r="G491" i="1"/>
  <c r="G493" i="32"/>
  <c r="J492" i="1"/>
  <c r="M492" i="1"/>
  <c r="P492" i="1"/>
  <c r="U492" i="1"/>
  <c r="Z492" i="1"/>
  <c r="AE492" i="1"/>
  <c r="AJ492" i="1"/>
  <c r="B492" i="1"/>
  <c r="B494" i="32"/>
  <c r="C492" i="1"/>
  <c r="C494" i="32"/>
  <c r="D492" i="1"/>
  <c r="D494" i="32"/>
  <c r="E492" i="1"/>
  <c r="E494" i="32"/>
  <c r="F492" i="1"/>
  <c r="F494" i="32"/>
  <c r="G492" i="1"/>
  <c r="G494" i="32"/>
  <c r="J493" i="1"/>
  <c r="M493" i="1"/>
  <c r="P493" i="1"/>
  <c r="U493" i="1"/>
  <c r="Z493" i="1"/>
  <c r="AE493" i="1"/>
  <c r="AJ493" i="1"/>
  <c r="B493" i="1"/>
  <c r="B495" i="32"/>
  <c r="C493" i="1"/>
  <c r="C495" i="32"/>
  <c r="D493" i="1"/>
  <c r="D495" i="32"/>
  <c r="E493" i="1"/>
  <c r="E495" i="32"/>
  <c r="F493" i="1"/>
  <c r="F495" i="32"/>
  <c r="G493" i="1"/>
  <c r="G495" i="32"/>
  <c r="J494" i="1"/>
  <c r="M494" i="1"/>
  <c r="P494" i="1"/>
  <c r="U494" i="1"/>
  <c r="Z494" i="1"/>
  <c r="AE494" i="1"/>
  <c r="AJ494" i="1"/>
  <c r="B494" i="1"/>
  <c r="B496" i="32"/>
  <c r="C494" i="1"/>
  <c r="C496" i="32"/>
  <c r="D494" i="1"/>
  <c r="D496" i="32"/>
  <c r="E494" i="1"/>
  <c r="E496" i="32"/>
  <c r="F494" i="1"/>
  <c r="F496" i="32"/>
  <c r="G494" i="1"/>
  <c r="G496" i="32"/>
  <c r="J495" i="1"/>
  <c r="M495" i="1"/>
  <c r="P495" i="1"/>
  <c r="U495" i="1"/>
  <c r="Z495" i="1"/>
  <c r="AE495" i="1"/>
  <c r="AJ495" i="1"/>
  <c r="B495" i="1"/>
  <c r="B497" i="32"/>
  <c r="C495" i="1"/>
  <c r="C497" i="32"/>
  <c r="D495" i="1"/>
  <c r="D497" i="32"/>
  <c r="E495" i="1"/>
  <c r="E497" i="32"/>
  <c r="F495" i="1"/>
  <c r="F497" i="32"/>
  <c r="G495" i="1"/>
  <c r="G497" i="32"/>
  <c r="J496" i="1"/>
  <c r="M496" i="1"/>
  <c r="P496" i="1"/>
  <c r="U496" i="1"/>
  <c r="Z496" i="1"/>
  <c r="AE496" i="1"/>
  <c r="AJ496" i="1"/>
  <c r="B496" i="1"/>
  <c r="B498" i="32"/>
  <c r="C496" i="1"/>
  <c r="C498" i="32"/>
  <c r="D496" i="1"/>
  <c r="D498" i="32"/>
  <c r="E496" i="1"/>
  <c r="E498" i="32"/>
  <c r="F496" i="1"/>
  <c r="F498" i="32"/>
  <c r="G496" i="1"/>
  <c r="G498" i="32"/>
  <c r="J497" i="1"/>
  <c r="M497" i="1"/>
  <c r="P497" i="1"/>
  <c r="U497" i="1"/>
  <c r="Z497" i="1"/>
  <c r="AE497" i="1"/>
  <c r="AJ497" i="1"/>
  <c r="B497" i="1"/>
  <c r="B499" i="32"/>
  <c r="C497" i="1"/>
  <c r="C499" i="32"/>
  <c r="D497" i="1"/>
  <c r="D499" i="32"/>
  <c r="E497" i="1"/>
  <c r="E499" i="32"/>
  <c r="F497" i="1"/>
  <c r="F499" i="32"/>
  <c r="G497" i="1"/>
  <c r="G499" i="32"/>
  <c r="J498" i="1"/>
  <c r="M498" i="1"/>
  <c r="P498" i="1"/>
  <c r="U498" i="1"/>
  <c r="Z498" i="1"/>
  <c r="AE498" i="1"/>
  <c r="AJ498" i="1"/>
  <c r="B498" i="1"/>
  <c r="B500" i="32"/>
  <c r="C498" i="1"/>
  <c r="C500" i="32"/>
  <c r="D498" i="1"/>
  <c r="D500" i="32"/>
  <c r="E498" i="1"/>
  <c r="E500" i="32"/>
  <c r="F498" i="1"/>
  <c r="F500" i="32"/>
  <c r="G498" i="1"/>
  <c r="G500" i="32"/>
  <c r="J499" i="1"/>
  <c r="M499" i="1"/>
  <c r="P499" i="1"/>
  <c r="U499" i="1"/>
  <c r="Z499" i="1"/>
  <c r="AE499" i="1"/>
  <c r="AJ499" i="1"/>
  <c r="B499" i="1"/>
  <c r="B501" i="32"/>
  <c r="C499" i="1"/>
  <c r="C501" i="32"/>
  <c r="D499" i="1"/>
  <c r="D501" i="32"/>
  <c r="E499" i="1"/>
  <c r="E501" i="32"/>
  <c r="F499" i="1"/>
  <c r="F501" i="32"/>
  <c r="G499" i="1"/>
  <c r="G501" i="32"/>
  <c r="J500" i="1"/>
  <c r="M500" i="1"/>
  <c r="P500" i="1"/>
  <c r="U500" i="1"/>
  <c r="Z500" i="1"/>
  <c r="AE500" i="1"/>
  <c r="AJ500" i="1"/>
  <c r="B500" i="1"/>
  <c r="B502" i="32"/>
  <c r="C500" i="1"/>
  <c r="C502" i="32"/>
  <c r="D500" i="1"/>
  <c r="D502" i="32"/>
  <c r="E500" i="1"/>
  <c r="E502" i="32"/>
  <c r="F500" i="1"/>
  <c r="F502" i="32"/>
  <c r="G500" i="1"/>
  <c r="G502" i="32"/>
  <c r="J501" i="1"/>
  <c r="M501" i="1"/>
  <c r="P501" i="1"/>
  <c r="U501" i="1"/>
  <c r="Z501" i="1"/>
  <c r="AE501" i="1"/>
  <c r="AJ501" i="1"/>
  <c r="B501" i="1"/>
  <c r="B503" i="32"/>
  <c r="C501" i="1"/>
  <c r="C503" i="32"/>
  <c r="D501" i="1"/>
  <c r="D503" i="32"/>
  <c r="E501" i="1"/>
  <c r="E503" i="32"/>
  <c r="F501" i="1"/>
  <c r="F503" i="32"/>
  <c r="G501" i="1"/>
  <c r="G503" i="32"/>
  <c r="J502" i="1"/>
  <c r="M502" i="1"/>
  <c r="P502" i="1"/>
  <c r="U502" i="1"/>
  <c r="Z502" i="1"/>
  <c r="AE502" i="1"/>
  <c r="AJ502" i="1"/>
  <c r="B502" i="1"/>
  <c r="B504" i="32"/>
  <c r="C502" i="1"/>
  <c r="C504" i="32"/>
  <c r="D502" i="1"/>
  <c r="D504" i="32"/>
  <c r="E502" i="1"/>
  <c r="E504" i="32"/>
  <c r="F502" i="1"/>
  <c r="F504" i="32"/>
  <c r="G502" i="1"/>
  <c r="G504" i="32"/>
  <c r="J503" i="1"/>
  <c r="M503" i="1"/>
  <c r="P503" i="1"/>
  <c r="U503" i="1"/>
  <c r="Z503" i="1"/>
  <c r="AE503" i="1"/>
  <c r="AJ503" i="1"/>
  <c r="B503" i="1"/>
  <c r="B505" i="32"/>
  <c r="C503" i="1"/>
  <c r="C505" i="32"/>
  <c r="D503" i="1"/>
  <c r="D505" i="32"/>
  <c r="E503" i="1"/>
  <c r="E505" i="32"/>
  <c r="F503" i="1"/>
  <c r="F505" i="32"/>
  <c r="G503" i="1"/>
  <c r="G505" i="32"/>
  <c r="J504" i="1"/>
  <c r="M504" i="1"/>
  <c r="P504" i="1"/>
  <c r="U504" i="1"/>
  <c r="Z504" i="1"/>
  <c r="AE504" i="1"/>
  <c r="AJ504" i="1"/>
  <c r="B504" i="1"/>
  <c r="B506" i="32"/>
  <c r="C504" i="1"/>
  <c r="C506" i="32"/>
  <c r="D504" i="1"/>
  <c r="D506" i="32"/>
  <c r="E504" i="1"/>
  <c r="E506" i="32"/>
  <c r="F504" i="1"/>
  <c r="F506" i="32"/>
  <c r="G504" i="1"/>
  <c r="G506" i="32"/>
  <c r="J505" i="1"/>
  <c r="M505" i="1"/>
  <c r="P505" i="1"/>
  <c r="U505" i="1"/>
  <c r="Z505" i="1"/>
  <c r="AE505" i="1"/>
  <c r="AJ505" i="1"/>
  <c r="B505" i="1"/>
  <c r="B507" i="32"/>
  <c r="C505" i="1"/>
  <c r="C507" i="32"/>
  <c r="D505" i="1"/>
  <c r="D507" i="32"/>
  <c r="E505" i="1"/>
  <c r="E507" i="32"/>
  <c r="F505" i="1"/>
  <c r="F507" i="32"/>
  <c r="G505" i="1"/>
  <c r="G507" i="32"/>
  <c r="J506" i="1"/>
  <c r="M506" i="1"/>
  <c r="P506" i="1"/>
  <c r="U506" i="1"/>
  <c r="Z506" i="1"/>
  <c r="AE506" i="1"/>
  <c r="AJ506" i="1"/>
  <c r="B506" i="1"/>
  <c r="B508" i="32"/>
  <c r="C506" i="1"/>
  <c r="C508" i="32"/>
  <c r="D506" i="1"/>
  <c r="D508" i="32"/>
  <c r="E506" i="1"/>
  <c r="E508" i="32"/>
  <c r="F506" i="1"/>
  <c r="F508" i="32"/>
  <c r="G506" i="1"/>
  <c r="G508" i="32"/>
  <c r="J507" i="1"/>
  <c r="M507" i="1"/>
  <c r="P507" i="1"/>
  <c r="U507" i="1"/>
  <c r="Z507" i="1"/>
  <c r="AE507" i="1"/>
  <c r="AJ507" i="1"/>
  <c r="B507" i="1"/>
  <c r="B509" i="32"/>
  <c r="C507" i="1"/>
  <c r="C509" i="32"/>
  <c r="D507" i="1"/>
  <c r="D509" i="32"/>
  <c r="E507" i="1"/>
  <c r="E509" i="32"/>
  <c r="F507" i="1"/>
  <c r="F509" i="32"/>
  <c r="G507" i="1"/>
  <c r="G509" i="32"/>
  <c r="J508" i="1"/>
  <c r="M508" i="1"/>
  <c r="P508" i="1"/>
  <c r="U508" i="1"/>
  <c r="Z508" i="1"/>
  <c r="AE508" i="1"/>
  <c r="AJ508" i="1"/>
  <c r="B508" i="1"/>
  <c r="B510" i="32"/>
  <c r="C508" i="1"/>
  <c r="C510" i="32"/>
  <c r="D508" i="1"/>
  <c r="D510" i="32"/>
  <c r="E508" i="1"/>
  <c r="E510" i="32"/>
  <c r="F508" i="1"/>
  <c r="F510" i="32"/>
  <c r="G508" i="1"/>
  <c r="G510" i="32"/>
  <c r="J509" i="1"/>
  <c r="M509" i="1"/>
  <c r="P509" i="1"/>
  <c r="U509" i="1"/>
  <c r="Z509" i="1"/>
  <c r="AE509" i="1"/>
  <c r="AJ509" i="1"/>
  <c r="B509" i="1"/>
  <c r="B511" i="32"/>
  <c r="C509" i="1"/>
  <c r="C511" i="32"/>
  <c r="D509" i="1"/>
  <c r="D511" i="32"/>
  <c r="E509" i="1"/>
  <c r="E511" i="32"/>
  <c r="F509" i="1"/>
  <c r="F511" i="32"/>
  <c r="G509" i="1"/>
  <c r="G511" i="32"/>
  <c r="U11" i="38"/>
  <c r="G9" i="49"/>
  <c r="F9" i="49"/>
  <c r="D9" i="49"/>
  <c r="C9" i="49"/>
  <c r="B9" i="49"/>
  <c r="AB9" i="44"/>
  <c r="AL9" i="44"/>
  <c r="AG9" i="44"/>
  <c r="W9" i="44"/>
  <c r="R9" i="44"/>
  <c r="N9" i="44"/>
  <c r="J9" i="44"/>
  <c r="G9" i="44"/>
  <c r="F9" i="44"/>
  <c r="E9" i="44"/>
  <c r="D9" i="44"/>
  <c r="N47" i="48"/>
  <c r="C16" i="28"/>
  <c r="C18" i="28"/>
  <c r="B2" i="14"/>
  <c r="B18" i="28" s="1"/>
  <c r="B18" i="14" s="1"/>
  <c r="B2" i="1"/>
  <c r="C59" i="28" s="1"/>
  <c r="E8" i="47"/>
  <c r="J6" i="1"/>
  <c r="B60" i="28"/>
  <c r="B53" i="14"/>
  <c r="H10" i="44"/>
  <c r="H11" i="44"/>
  <c r="H12" i="44"/>
  <c r="H13" i="44"/>
  <c r="H14" i="44"/>
  <c r="H15" i="44"/>
  <c r="H16" i="44"/>
  <c r="H17" i="44"/>
  <c r="H18" i="44"/>
  <c r="H19" i="44"/>
  <c r="H20" i="44"/>
  <c r="H21" i="44"/>
  <c r="H22" i="44"/>
  <c r="H23" i="44"/>
  <c r="H24" i="44"/>
  <c r="H25" i="44"/>
  <c r="H26" i="44"/>
  <c r="H27" i="44"/>
  <c r="H28" i="44"/>
  <c r="H29" i="44"/>
  <c r="H30" i="44"/>
  <c r="H31" i="44"/>
  <c r="H32" i="44"/>
  <c r="H33" i="44"/>
  <c r="H34" i="44"/>
  <c r="H35" i="44"/>
  <c r="H36" i="44"/>
  <c r="H37" i="44"/>
  <c r="H38" i="44"/>
  <c r="H39" i="44"/>
  <c r="H40" i="44"/>
  <c r="H41" i="44"/>
  <c r="H42" i="44"/>
  <c r="H43" i="44"/>
  <c r="H44" i="44"/>
  <c r="H45" i="44"/>
  <c r="H46" i="44"/>
  <c r="H47" i="44"/>
  <c r="H48" i="44"/>
  <c r="H49" i="44"/>
  <c r="H50" i="44"/>
  <c r="H51" i="44"/>
  <c r="H52" i="44"/>
  <c r="H53" i="44"/>
  <c r="H74" i="44"/>
  <c r="H75" i="44"/>
  <c r="H76" i="44"/>
  <c r="H77" i="44"/>
  <c r="H78" i="44"/>
  <c r="H79" i="44"/>
  <c r="H80" i="44"/>
  <c r="H81" i="44"/>
  <c r="H82" i="44"/>
  <c r="H83" i="44"/>
  <c r="H84" i="44"/>
  <c r="H85" i="44"/>
  <c r="H86" i="44"/>
  <c r="H87" i="44"/>
  <c r="H88" i="44"/>
  <c r="H89" i="44"/>
  <c r="H90" i="44"/>
  <c r="H91" i="44"/>
  <c r="H92" i="44"/>
  <c r="H93" i="44"/>
  <c r="H94" i="44"/>
  <c r="H95" i="44"/>
  <c r="H96" i="44"/>
  <c r="H97" i="44"/>
  <c r="H98" i="44"/>
  <c r="H99" i="44"/>
  <c r="H100" i="44"/>
  <c r="H101" i="44"/>
  <c r="H102" i="44"/>
  <c r="H103" i="44"/>
  <c r="H104" i="44"/>
  <c r="H105" i="44"/>
  <c r="H106" i="44"/>
  <c r="H107" i="44"/>
  <c r="H108" i="44"/>
  <c r="H109" i="44"/>
  <c r="H110" i="44"/>
  <c r="H111" i="44"/>
  <c r="H112" i="44"/>
  <c r="H113" i="44"/>
  <c r="H114" i="44"/>
  <c r="H115" i="44"/>
  <c r="H116" i="44"/>
  <c r="H117" i="44"/>
  <c r="H118" i="44"/>
  <c r="H119" i="44"/>
  <c r="H120" i="44"/>
  <c r="H121" i="44"/>
  <c r="H122" i="44"/>
  <c r="H123" i="44"/>
  <c r="H124" i="44"/>
  <c r="H125" i="44"/>
  <c r="H126" i="44"/>
  <c r="H127" i="44"/>
  <c r="H128" i="44"/>
  <c r="H129" i="44"/>
  <c r="H130" i="44"/>
  <c r="H131" i="44"/>
  <c r="H132" i="44"/>
  <c r="H133" i="44"/>
  <c r="H134" i="44"/>
  <c r="H135" i="44"/>
  <c r="H136" i="44"/>
  <c r="H137" i="44"/>
  <c r="H138" i="44"/>
  <c r="H139" i="44"/>
  <c r="H140" i="44"/>
  <c r="H141" i="44"/>
  <c r="H142" i="44"/>
  <c r="H143" i="44"/>
  <c r="H144" i="44"/>
  <c r="H145" i="44"/>
  <c r="H146" i="44"/>
  <c r="H147" i="44"/>
  <c r="H148" i="44"/>
  <c r="H149" i="44"/>
  <c r="H150" i="44"/>
  <c r="H151" i="44"/>
  <c r="H152" i="44"/>
  <c r="H153" i="44"/>
  <c r="H154" i="44"/>
  <c r="H155" i="44"/>
  <c r="H156" i="44"/>
  <c r="H157" i="44"/>
  <c r="H158" i="44"/>
  <c r="H159" i="44"/>
  <c r="H160" i="44"/>
  <c r="H161" i="44"/>
  <c r="H162" i="44"/>
  <c r="H163" i="44"/>
  <c r="H164" i="44"/>
  <c r="H165" i="44"/>
  <c r="H166" i="44"/>
  <c r="H167" i="44"/>
  <c r="H168" i="44"/>
  <c r="H169" i="44"/>
  <c r="H170" i="44"/>
  <c r="H171" i="44"/>
  <c r="H172" i="44"/>
  <c r="H173" i="44"/>
  <c r="H174" i="44"/>
  <c r="H175" i="44"/>
  <c r="H176" i="44"/>
  <c r="H177" i="44"/>
  <c r="H178" i="44"/>
  <c r="H179" i="44"/>
  <c r="H180" i="44"/>
  <c r="H181" i="44"/>
  <c r="H182" i="44"/>
  <c r="H183" i="44"/>
  <c r="H184" i="44"/>
  <c r="H185" i="44"/>
  <c r="H186" i="44"/>
  <c r="H187" i="44"/>
  <c r="H188" i="44"/>
  <c r="H189" i="44"/>
  <c r="H190" i="44"/>
  <c r="H191" i="44"/>
  <c r="H192" i="44"/>
  <c r="H193" i="44"/>
  <c r="H194" i="44"/>
  <c r="H195" i="44"/>
  <c r="H196" i="44"/>
  <c r="H197" i="44"/>
  <c r="H198" i="44"/>
  <c r="H199" i="44"/>
  <c r="H200" i="44"/>
  <c r="H201" i="44"/>
  <c r="H202" i="44"/>
  <c r="H203" i="44"/>
  <c r="H204" i="44"/>
  <c r="H205" i="44"/>
  <c r="H206" i="44"/>
  <c r="H207" i="44"/>
  <c r="H208" i="44"/>
  <c r="H209" i="44"/>
  <c r="H210" i="44"/>
  <c r="H211" i="44"/>
  <c r="H212" i="44"/>
  <c r="H213" i="44"/>
  <c r="H214" i="44"/>
  <c r="H215" i="44"/>
  <c r="H216" i="44"/>
  <c r="H217" i="44"/>
  <c r="H218" i="44"/>
  <c r="H219" i="44"/>
  <c r="H220" i="44"/>
  <c r="H221" i="44"/>
  <c r="H222" i="44"/>
  <c r="H223" i="44"/>
  <c r="H224" i="44"/>
  <c r="H225" i="44"/>
  <c r="H226" i="44"/>
  <c r="H227" i="44"/>
  <c r="H228" i="44"/>
  <c r="H229" i="44"/>
  <c r="H230" i="44"/>
  <c r="H231" i="44"/>
  <c r="H232" i="44"/>
  <c r="H233" i="44"/>
  <c r="H234" i="44"/>
  <c r="H235" i="44"/>
  <c r="H236" i="44"/>
  <c r="H237" i="44"/>
  <c r="H238" i="44"/>
  <c r="H239" i="44"/>
  <c r="H240" i="44"/>
  <c r="H241" i="44"/>
  <c r="H242" i="44"/>
  <c r="H243" i="44"/>
  <c r="H244" i="44"/>
  <c r="H245" i="44"/>
  <c r="H246" i="44"/>
  <c r="H247" i="44"/>
  <c r="H248" i="44"/>
  <c r="H249" i="44"/>
  <c r="H250" i="44"/>
  <c r="H251" i="44"/>
  <c r="H252" i="44"/>
  <c r="H253" i="44"/>
  <c r="H254" i="44"/>
  <c r="H255" i="44"/>
  <c r="H256" i="44"/>
  <c r="H257" i="44"/>
  <c r="H258" i="44"/>
  <c r="H259" i="44"/>
  <c r="H260" i="44"/>
  <c r="H261" i="44"/>
  <c r="H262" i="44"/>
  <c r="H263" i="44"/>
  <c r="H264" i="44"/>
  <c r="H265" i="44"/>
  <c r="H266" i="44"/>
  <c r="H267" i="44"/>
  <c r="H268" i="44"/>
  <c r="H269" i="44"/>
  <c r="H270" i="44"/>
  <c r="H271" i="44"/>
  <c r="H272" i="44"/>
  <c r="H273" i="44"/>
  <c r="H274" i="44"/>
  <c r="H275" i="44"/>
  <c r="H276" i="44"/>
  <c r="H277" i="44"/>
  <c r="H278" i="44"/>
  <c r="H279" i="44"/>
  <c r="H280" i="44"/>
  <c r="H281" i="44"/>
  <c r="H282" i="44"/>
  <c r="H283" i="44"/>
  <c r="H284" i="44"/>
  <c r="H285" i="44"/>
  <c r="H286" i="44"/>
  <c r="H287" i="44"/>
  <c r="H288" i="44"/>
  <c r="H289" i="44"/>
  <c r="H290" i="44"/>
  <c r="H291" i="44"/>
  <c r="H292" i="44"/>
  <c r="H293" i="44"/>
  <c r="H294" i="44"/>
  <c r="H295" i="44"/>
  <c r="H296" i="44"/>
  <c r="H297" i="44"/>
  <c r="H298" i="44"/>
  <c r="H299" i="44"/>
  <c r="H300" i="44"/>
  <c r="H301" i="44"/>
  <c r="H302" i="44"/>
  <c r="H303" i="44"/>
  <c r="H304" i="44"/>
  <c r="H305" i="44"/>
  <c r="H306" i="44"/>
  <c r="H307" i="44"/>
  <c r="H308" i="44"/>
  <c r="H309" i="44"/>
  <c r="H310" i="44"/>
  <c r="H311" i="44"/>
  <c r="H312" i="44"/>
  <c r="H313" i="44"/>
  <c r="H314" i="44"/>
  <c r="H315" i="44"/>
  <c r="H316" i="44"/>
  <c r="H317" i="44"/>
  <c r="H318" i="44"/>
  <c r="H319" i="44"/>
  <c r="H320" i="44"/>
  <c r="H321" i="44"/>
  <c r="H322" i="44"/>
  <c r="H323" i="44"/>
  <c r="H324" i="44"/>
  <c r="H325" i="44"/>
  <c r="H326" i="44"/>
  <c r="H327" i="44"/>
  <c r="H328" i="44"/>
  <c r="H329" i="44"/>
  <c r="H330" i="44"/>
  <c r="H331" i="44"/>
  <c r="H332" i="44"/>
  <c r="H333" i="44"/>
  <c r="H334" i="44"/>
  <c r="H335" i="44"/>
  <c r="H336" i="44"/>
  <c r="H337" i="44"/>
  <c r="H338" i="44"/>
  <c r="H339" i="44"/>
  <c r="H340" i="44"/>
  <c r="H341" i="44"/>
  <c r="H342" i="44"/>
  <c r="H343" i="44"/>
  <c r="H344" i="44"/>
  <c r="H345" i="44"/>
  <c r="H346" i="44"/>
  <c r="H347" i="44"/>
  <c r="H348" i="44"/>
  <c r="H349" i="44"/>
  <c r="H350" i="44"/>
  <c r="H351" i="44"/>
  <c r="H352" i="44"/>
  <c r="H353" i="44"/>
  <c r="H354" i="44"/>
  <c r="H355" i="44"/>
  <c r="H356" i="44"/>
  <c r="H357" i="44"/>
  <c r="H358" i="44"/>
  <c r="H359" i="44"/>
  <c r="H360" i="44"/>
  <c r="H361" i="44"/>
  <c r="H362" i="44"/>
  <c r="H363" i="44"/>
  <c r="H364" i="44"/>
  <c r="H365" i="44"/>
  <c r="H366" i="44"/>
  <c r="H367" i="44"/>
  <c r="H368" i="44"/>
  <c r="H369" i="44"/>
  <c r="H370" i="44"/>
  <c r="H371" i="44"/>
  <c r="H372" i="44"/>
  <c r="H373" i="44"/>
  <c r="H374" i="44"/>
  <c r="H375" i="44"/>
  <c r="H376" i="44"/>
  <c r="H377" i="44"/>
  <c r="H378" i="44"/>
  <c r="H379" i="44"/>
  <c r="H380" i="44"/>
  <c r="H381" i="44"/>
  <c r="H382" i="44"/>
  <c r="H383" i="44"/>
  <c r="H384" i="44"/>
  <c r="H385" i="44"/>
  <c r="H386" i="44"/>
  <c r="H387" i="44"/>
  <c r="H388" i="44"/>
  <c r="H389" i="44"/>
  <c r="H390" i="44"/>
  <c r="H391" i="44"/>
  <c r="H392" i="44"/>
  <c r="H393" i="44"/>
  <c r="H394" i="44"/>
  <c r="H395" i="44"/>
  <c r="H396" i="44"/>
  <c r="H397" i="44"/>
  <c r="H398" i="44"/>
  <c r="H399" i="44"/>
  <c r="H400" i="44"/>
  <c r="H401" i="44"/>
  <c r="H402" i="44"/>
  <c r="H403" i="44"/>
  <c r="H404" i="44"/>
  <c r="H405" i="44"/>
  <c r="H406" i="44"/>
  <c r="H407" i="44"/>
  <c r="H408" i="44"/>
  <c r="H409" i="44"/>
  <c r="H410" i="44"/>
  <c r="H411" i="44"/>
  <c r="H412" i="44"/>
  <c r="H413" i="44"/>
  <c r="H414" i="44"/>
  <c r="H415" i="44"/>
  <c r="H416" i="44"/>
  <c r="H417" i="44"/>
  <c r="H418" i="44"/>
  <c r="H419" i="44"/>
  <c r="H420" i="44"/>
  <c r="H421" i="44"/>
  <c r="H422" i="44"/>
  <c r="H423" i="44"/>
  <c r="H424" i="44"/>
  <c r="H425" i="44"/>
  <c r="H426" i="44"/>
  <c r="H427" i="44"/>
  <c r="H428" i="44"/>
  <c r="H429" i="44"/>
  <c r="H430" i="44"/>
  <c r="H431" i="44"/>
  <c r="H432" i="44"/>
  <c r="H433" i="44"/>
  <c r="H434" i="44"/>
  <c r="H435" i="44"/>
  <c r="H436" i="44"/>
  <c r="H437" i="44"/>
  <c r="H438" i="44"/>
  <c r="H439" i="44"/>
  <c r="H440" i="44"/>
  <c r="H441" i="44"/>
  <c r="H442" i="44"/>
  <c r="H443" i="44"/>
  <c r="H444" i="44"/>
  <c r="H445" i="44"/>
  <c r="H446" i="44"/>
  <c r="H447" i="44"/>
  <c r="H448" i="44"/>
  <c r="H449" i="44"/>
  <c r="H450" i="44"/>
  <c r="H451" i="44"/>
  <c r="H452" i="44"/>
  <c r="H453" i="44"/>
  <c r="H454" i="44"/>
  <c r="H455" i="44"/>
  <c r="H456" i="44"/>
  <c r="H457" i="44"/>
  <c r="H458" i="44"/>
  <c r="H459" i="44"/>
  <c r="H460" i="44"/>
  <c r="H461" i="44"/>
  <c r="H462" i="44"/>
  <c r="H463" i="44"/>
  <c r="H464" i="44"/>
  <c r="H465" i="44"/>
  <c r="H466" i="44"/>
  <c r="H467" i="44"/>
  <c r="H468" i="44"/>
  <c r="H469" i="44"/>
  <c r="H470" i="44"/>
  <c r="H471" i="44"/>
  <c r="H472" i="44"/>
  <c r="H473" i="44"/>
  <c r="H474" i="44"/>
  <c r="H475" i="44"/>
  <c r="H476" i="44"/>
  <c r="H477" i="44"/>
  <c r="H478" i="44"/>
  <c r="H479" i="44"/>
  <c r="H480" i="44"/>
  <c r="H481" i="44"/>
  <c r="H482" i="44"/>
  <c r="H483" i="44"/>
  <c r="H484" i="44"/>
  <c r="H485" i="44"/>
  <c r="H486" i="44"/>
  <c r="H487" i="44"/>
  <c r="H488" i="44"/>
  <c r="H489" i="44"/>
  <c r="H490" i="44"/>
  <c r="H491" i="44"/>
  <c r="H492" i="44"/>
  <c r="H493" i="44"/>
  <c r="H494" i="44"/>
  <c r="H495" i="44"/>
  <c r="H496" i="44"/>
  <c r="H497" i="44"/>
  <c r="H498" i="44"/>
  <c r="H499" i="44"/>
  <c r="H500" i="44"/>
  <c r="H501" i="44"/>
  <c r="H502" i="44"/>
  <c r="H503" i="44"/>
  <c r="H504" i="44"/>
  <c r="H505" i="44"/>
  <c r="H506" i="44"/>
  <c r="H507" i="44"/>
  <c r="H508" i="44"/>
  <c r="H509" i="44"/>
  <c r="C44" i="14"/>
  <c r="AP10" i="44"/>
  <c r="AP11" i="44"/>
  <c r="AP12" i="44"/>
  <c r="AP13" i="44"/>
  <c r="AP14" i="44"/>
  <c r="AP15" i="44"/>
  <c r="AP16" i="44"/>
  <c r="AP17" i="44"/>
  <c r="AP18" i="44"/>
  <c r="AP19" i="44"/>
  <c r="AP20" i="44"/>
  <c r="AP21" i="44"/>
  <c r="AP22" i="44"/>
  <c r="AP23" i="44"/>
  <c r="AP24" i="44"/>
  <c r="AP25" i="44"/>
  <c r="AP26" i="44"/>
  <c r="AP27" i="44"/>
  <c r="AP28" i="44"/>
  <c r="AP29" i="44"/>
  <c r="AP30" i="44"/>
  <c r="AP31" i="44"/>
  <c r="AP32" i="44"/>
  <c r="AP33" i="44"/>
  <c r="AP34" i="44"/>
  <c r="AP35" i="44"/>
  <c r="AP36" i="44"/>
  <c r="AP37" i="44"/>
  <c r="AP38" i="44"/>
  <c r="AP39" i="44"/>
  <c r="AP40" i="44"/>
  <c r="AP41" i="44"/>
  <c r="AP42" i="44"/>
  <c r="AP43" i="44"/>
  <c r="AP44" i="44"/>
  <c r="AP45" i="44"/>
  <c r="AP46" i="44"/>
  <c r="AP47" i="44"/>
  <c r="AP48" i="44"/>
  <c r="AP49" i="44"/>
  <c r="AP50" i="44"/>
  <c r="AP51" i="44"/>
  <c r="AP52" i="44"/>
  <c r="AP53" i="44"/>
  <c r="AP74" i="44"/>
  <c r="AP75" i="44"/>
  <c r="AP76" i="44"/>
  <c r="AP77" i="44"/>
  <c r="AP78" i="44"/>
  <c r="AP79" i="44"/>
  <c r="AP80" i="44"/>
  <c r="AP81" i="44"/>
  <c r="AP82" i="44"/>
  <c r="AP83" i="44"/>
  <c r="AP84" i="44"/>
  <c r="AP85" i="44"/>
  <c r="AP86" i="44"/>
  <c r="AP87" i="44"/>
  <c r="AP88" i="44"/>
  <c r="AP89" i="44"/>
  <c r="AP90" i="44"/>
  <c r="AP91" i="44"/>
  <c r="AP92" i="44"/>
  <c r="AP93" i="44"/>
  <c r="AP94" i="44"/>
  <c r="AP95" i="44"/>
  <c r="AP96" i="44"/>
  <c r="AP97" i="44"/>
  <c r="AP98" i="44"/>
  <c r="AP99" i="44"/>
  <c r="AP100" i="44"/>
  <c r="AP101" i="44"/>
  <c r="AP102" i="44"/>
  <c r="AP103" i="44"/>
  <c r="AP104" i="44"/>
  <c r="AP105" i="44"/>
  <c r="AP106" i="44"/>
  <c r="AP107" i="44"/>
  <c r="AP108" i="44"/>
  <c r="AP109" i="44"/>
  <c r="AP110" i="44"/>
  <c r="AP111" i="44"/>
  <c r="AP112" i="44"/>
  <c r="AP113" i="44"/>
  <c r="AP114" i="44"/>
  <c r="AP115" i="44"/>
  <c r="AP116" i="44"/>
  <c r="AP117" i="44"/>
  <c r="AP118" i="44"/>
  <c r="AP119" i="44"/>
  <c r="AP120" i="44"/>
  <c r="AP121" i="44"/>
  <c r="AP122" i="44"/>
  <c r="AP123" i="44"/>
  <c r="AP124" i="44"/>
  <c r="AP125" i="44"/>
  <c r="AP126" i="44"/>
  <c r="AP127" i="44"/>
  <c r="AP128" i="44"/>
  <c r="AP129" i="44"/>
  <c r="AP130" i="44"/>
  <c r="AP131" i="44"/>
  <c r="AP132" i="44"/>
  <c r="AP133" i="44"/>
  <c r="AP134" i="44"/>
  <c r="AP135" i="44"/>
  <c r="AP136" i="44"/>
  <c r="AP137" i="44"/>
  <c r="AP138" i="44"/>
  <c r="AP139" i="44"/>
  <c r="AP140" i="44"/>
  <c r="AP141" i="44"/>
  <c r="AP142" i="44"/>
  <c r="AP143" i="44"/>
  <c r="AP144" i="44"/>
  <c r="AP145" i="44"/>
  <c r="AP146" i="44"/>
  <c r="AP147" i="44"/>
  <c r="AP148" i="44"/>
  <c r="AP149" i="44"/>
  <c r="AP150" i="44"/>
  <c r="AP151" i="44"/>
  <c r="AP152" i="44"/>
  <c r="AP153" i="44"/>
  <c r="AP154" i="44"/>
  <c r="AP155" i="44"/>
  <c r="AP156" i="44"/>
  <c r="AP157" i="44"/>
  <c r="AP158" i="44"/>
  <c r="AP159" i="44"/>
  <c r="AP160" i="44"/>
  <c r="AP161" i="44"/>
  <c r="AP162" i="44"/>
  <c r="AP163" i="44"/>
  <c r="AP164" i="44"/>
  <c r="AP165" i="44"/>
  <c r="AP166" i="44"/>
  <c r="AP167" i="44"/>
  <c r="AP168" i="44"/>
  <c r="AP169" i="44"/>
  <c r="AP170" i="44"/>
  <c r="AP171" i="44"/>
  <c r="AP172" i="44"/>
  <c r="AP173" i="44"/>
  <c r="AP174" i="44"/>
  <c r="AP175" i="44"/>
  <c r="AP176" i="44"/>
  <c r="AP177" i="44"/>
  <c r="AP178" i="44"/>
  <c r="AP179" i="44"/>
  <c r="AP180" i="44"/>
  <c r="AP181" i="44"/>
  <c r="AP182" i="44"/>
  <c r="AP183" i="44"/>
  <c r="AP184" i="44"/>
  <c r="AP185" i="44"/>
  <c r="AP186" i="44"/>
  <c r="AP187" i="44"/>
  <c r="AP188" i="44"/>
  <c r="AP189" i="44"/>
  <c r="AP190" i="44"/>
  <c r="AP191" i="44"/>
  <c r="AP192" i="44"/>
  <c r="AP193" i="44"/>
  <c r="AP194" i="44"/>
  <c r="AP195" i="44"/>
  <c r="AP196" i="44"/>
  <c r="AP197" i="44"/>
  <c r="AP198" i="44"/>
  <c r="AP199" i="44"/>
  <c r="AP200" i="44"/>
  <c r="AP201" i="44"/>
  <c r="AP202" i="44"/>
  <c r="AP203" i="44"/>
  <c r="AP204" i="44"/>
  <c r="AP205" i="44"/>
  <c r="AP206" i="44"/>
  <c r="AP207" i="44"/>
  <c r="AP208" i="44"/>
  <c r="AP209" i="44"/>
  <c r="AP210" i="44"/>
  <c r="AP211" i="44"/>
  <c r="AP212" i="44"/>
  <c r="AP213" i="44"/>
  <c r="AP214" i="44"/>
  <c r="AP215" i="44"/>
  <c r="AP216" i="44"/>
  <c r="AP217" i="44"/>
  <c r="AP218" i="44"/>
  <c r="AP219" i="44"/>
  <c r="AP220" i="44"/>
  <c r="AP221" i="44"/>
  <c r="AP222" i="44"/>
  <c r="AP223" i="44"/>
  <c r="AP224" i="44"/>
  <c r="AP225" i="44"/>
  <c r="AP226" i="44"/>
  <c r="AP227" i="44"/>
  <c r="AP228" i="44"/>
  <c r="AP229" i="44"/>
  <c r="AP230" i="44"/>
  <c r="AP231" i="44"/>
  <c r="AP232" i="44"/>
  <c r="AP233" i="44"/>
  <c r="AP234" i="44"/>
  <c r="AP235" i="44"/>
  <c r="AP236" i="44"/>
  <c r="AP237" i="44"/>
  <c r="AP238" i="44"/>
  <c r="AP239" i="44"/>
  <c r="AP240" i="44"/>
  <c r="AP241" i="44"/>
  <c r="AP242" i="44"/>
  <c r="AP243" i="44"/>
  <c r="AP244" i="44"/>
  <c r="AP245" i="44"/>
  <c r="AP246" i="44"/>
  <c r="AP247" i="44"/>
  <c r="AP248" i="44"/>
  <c r="AP249" i="44"/>
  <c r="AP250" i="44"/>
  <c r="AP251" i="44"/>
  <c r="AP252" i="44"/>
  <c r="AP253" i="44"/>
  <c r="AP254" i="44"/>
  <c r="AP255" i="44"/>
  <c r="AP256" i="44"/>
  <c r="AP257" i="44"/>
  <c r="AP258" i="44"/>
  <c r="AP259" i="44"/>
  <c r="AP260" i="44"/>
  <c r="AP261" i="44"/>
  <c r="AP262" i="44"/>
  <c r="AP263" i="44"/>
  <c r="AP264" i="44"/>
  <c r="AP265" i="44"/>
  <c r="AP266" i="44"/>
  <c r="AP267" i="44"/>
  <c r="AP268" i="44"/>
  <c r="AP269" i="44"/>
  <c r="AP270" i="44"/>
  <c r="AP271" i="44"/>
  <c r="AP272" i="44"/>
  <c r="AP273" i="44"/>
  <c r="AP274" i="44"/>
  <c r="AP275" i="44"/>
  <c r="AP276" i="44"/>
  <c r="AP277" i="44"/>
  <c r="AP278" i="44"/>
  <c r="AP279" i="44"/>
  <c r="AP280" i="44"/>
  <c r="AP281" i="44"/>
  <c r="AP282" i="44"/>
  <c r="AP283" i="44"/>
  <c r="AP284" i="44"/>
  <c r="AP285" i="44"/>
  <c r="AP286" i="44"/>
  <c r="AP287" i="44"/>
  <c r="AP288" i="44"/>
  <c r="AP289" i="44"/>
  <c r="AP290" i="44"/>
  <c r="AP291" i="44"/>
  <c r="AP292" i="44"/>
  <c r="AP293" i="44"/>
  <c r="AP294" i="44"/>
  <c r="AP295" i="44"/>
  <c r="AP296" i="44"/>
  <c r="AP297" i="44"/>
  <c r="AP298" i="44"/>
  <c r="AP299" i="44"/>
  <c r="AP300" i="44"/>
  <c r="AP301" i="44"/>
  <c r="AP302" i="44"/>
  <c r="AP303" i="44"/>
  <c r="AP304" i="44"/>
  <c r="AP305" i="44"/>
  <c r="AP306" i="44"/>
  <c r="AP307" i="44"/>
  <c r="AP308" i="44"/>
  <c r="AP309" i="44"/>
  <c r="AP310" i="44"/>
  <c r="AP311" i="44"/>
  <c r="AP312" i="44"/>
  <c r="AP313" i="44"/>
  <c r="AP314" i="44"/>
  <c r="AP315" i="44"/>
  <c r="AP316" i="44"/>
  <c r="AP317" i="44"/>
  <c r="AP318" i="44"/>
  <c r="AP319" i="44"/>
  <c r="AP320" i="44"/>
  <c r="AP321" i="44"/>
  <c r="AP322" i="44"/>
  <c r="AP323" i="44"/>
  <c r="AP324" i="44"/>
  <c r="AP325" i="44"/>
  <c r="AP326" i="44"/>
  <c r="AP327" i="44"/>
  <c r="AP328" i="44"/>
  <c r="AP329" i="44"/>
  <c r="AP330" i="44"/>
  <c r="AP331" i="44"/>
  <c r="AP332" i="44"/>
  <c r="AP333" i="44"/>
  <c r="AP334" i="44"/>
  <c r="AP335" i="44"/>
  <c r="AP336" i="44"/>
  <c r="AP337" i="44"/>
  <c r="AP338" i="44"/>
  <c r="AP339" i="44"/>
  <c r="AP340" i="44"/>
  <c r="AP341" i="44"/>
  <c r="AP342" i="44"/>
  <c r="AP343" i="44"/>
  <c r="AP344" i="44"/>
  <c r="AP345" i="44"/>
  <c r="AP346" i="44"/>
  <c r="AP347" i="44"/>
  <c r="AP348" i="44"/>
  <c r="AP349" i="44"/>
  <c r="AP350" i="44"/>
  <c r="AP351" i="44"/>
  <c r="AP352" i="44"/>
  <c r="AP353" i="44"/>
  <c r="AP354" i="44"/>
  <c r="AP355" i="44"/>
  <c r="AP356" i="44"/>
  <c r="AP357" i="44"/>
  <c r="AP358" i="44"/>
  <c r="AP359" i="44"/>
  <c r="AP360" i="44"/>
  <c r="AP361" i="44"/>
  <c r="AP362" i="44"/>
  <c r="AP363" i="44"/>
  <c r="AP364" i="44"/>
  <c r="AP365" i="44"/>
  <c r="AP366" i="44"/>
  <c r="AP367" i="44"/>
  <c r="AP368" i="44"/>
  <c r="AP369" i="44"/>
  <c r="AP370" i="44"/>
  <c r="AP371" i="44"/>
  <c r="AP372" i="44"/>
  <c r="AP373" i="44"/>
  <c r="AP374" i="44"/>
  <c r="AP375" i="44"/>
  <c r="AP376" i="44"/>
  <c r="AP377" i="44"/>
  <c r="AP378" i="44"/>
  <c r="AP379" i="44"/>
  <c r="AP380" i="44"/>
  <c r="AP381" i="44"/>
  <c r="AP382" i="44"/>
  <c r="AP383" i="44"/>
  <c r="AP384" i="44"/>
  <c r="AP385" i="44"/>
  <c r="AP386" i="44"/>
  <c r="AP387" i="44"/>
  <c r="AP388" i="44"/>
  <c r="AP389" i="44"/>
  <c r="AP390" i="44"/>
  <c r="AP391" i="44"/>
  <c r="AP392" i="44"/>
  <c r="AP393" i="44"/>
  <c r="AP394" i="44"/>
  <c r="AP395" i="44"/>
  <c r="AP396" i="44"/>
  <c r="AP397" i="44"/>
  <c r="AP398" i="44"/>
  <c r="AP399" i="44"/>
  <c r="AP400" i="44"/>
  <c r="AP401" i="44"/>
  <c r="AP402" i="44"/>
  <c r="AP403" i="44"/>
  <c r="AP404" i="44"/>
  <c r="AP405" i="44"/>
  <c r="AP406" i="44"/>
  <c r="AP407" i="44"/>
  <c r="AP408" i="44"/>
  <c r="AP409" i="44"/>
  <c r="AP410" i="44"/>
  <c r="AP411" i="44"/>
  <c r="AP412" i="44"/>
  <c r="AP413" i="44"/>
  <c r="AP414" i="44"/>
  <c r="AP415" i="44"/>
  <c r="AP416" i="44"/>
  <c r="AP417" i="44"/>
  <c r="AP418" i="44"/>
  <c r="AP419" i="44"/>
  <c r="AP420" i="44"/>
  <c r="AP421" i="44"/>
  <c r="AP422" i="44"/>
  <c r="AP423" i="44"/>
  <c r="AP424" i="44"/>
  <c r="AP425" i="44"/>
  <c r="AP426" i="44"/>
  <c r="AP427" i="44"/>
  <c r="AP428" i="44"/>
  <c r="AP429" i="44"/>
  <c r="AP430" i="44"/>
  <c r="AP431" i="44"/>
  <c r="AP432" i="44"/>
  <c r="AP433" i="44"/>
  <c r="AP434" i="44"/>
  <c r="AP435" i="44"/>
  <c r="AP436" i="44"/>
  <c r="AP437" i="44"/>
  <c r="AP438" i="44"/>
  <c r="AP439" i="44"/>
  <c r="AP440" i="44"/>
  <c r="AP441" i="44"/>
  <c r="AP442" i="44"/>
  <c r="AP443" i="44"/>
  <c r="AP444" i="44"/>
  <c r="AP445" i="44"/>
  <c r="AP446" i="44"/>
  <c r="AP447" i="44"/>
  <c r="AP448" i="44"/>
  <c r="AP449" i="44"/>
  <c r="AP450" i="44"/>
  <c r="AP451" i="44"/>
  <c r="AP452" i="44"/>
  <c r="AP453" i="44"/>
  <c r="AP454" i="44"/>
  <c r="AP455" i="44"/>
  <c r="AP456" i="44"/>
  <c r="AP457" i="44"/>
  <c r="AP458" i="44"/>
  <c r="AP459" i="44"/>
  <c r="AP460" i="44"/>
  <c r="AP461" i="44"/>
  <c r="AP462" i="44"/>
  <c r="AP463" i="44"/>
  <c r="AP464" i="44"/>
  <c r="AP465" i="44"/>
  <c r="AP466" i="44"/>
  <c r="AP467" i="44"/>
  <c r="AP468" i="44"/>
  <c r="AP469" i="44"/>
  <c r="AP470" i="44"/>
  <c r="AP471" i="44"/>
  <c r="AP472" i="44"/>
  <c r="AP473" i="44"/>
  <c r="AP474" i="44"/>
  <c r="AP475" i="44"/>
  <c r="AP476" i="44"/>
  <c r="AP477" i="44"/>
  <c r="AP478" i="44"/>
  <c r="AP479" i="44"/>
  <c r="AP480" i="44"/>
  <c r="AP481" i="44"/>
  <c r="AP482" i="44"/>
  <c r="AP483" i="44"/>
  <c r="AP484" i="44"/>
  <c r="AP485" i="44"/>
  <c r="AP486" i="44"/>
  <c r="AP487" i="44"/>
  <c r="AP488" i="44"/>
  <c r="AP489" i="44"/>
  <c r="AP490" i="44"/>
  <c r="AP491" i="44"/>
  <c r="AP492" i="44"/>
  <c r="AP493" i="44"/>
  <c r="AP494" i="44"/>
  <c r="AP495" i="44"/>
  <c r="AP496" i="44"/>
  <c r="AP497" i="44"/>
  <c r="AP498" i="44"/>
  <c r="AP499" i="44"/>
  <c r="AP500" i="44"/>
  <c r="AP501" i="44"/>
  <c r="AP502" i="44"/>
  <c r="AP503" i="44"/>
  <c r="AP504" i="44"/>
  <c r="AP505" i="44"/>
  <c r="AP506" i="44"/>
  <c r="AP507" i="44"/>
  <c r="AP508" i="44"/>
  <c r="AP509" i="44"/>
  <c r="U10" i="44"/>
  <c r="U11" i="44"/>
  <c r="U12" i="44"/>
  <c r="U13" i="44"/>
  <c r="U14" i="44"/>
  <c r="U15" i="44"/>
  <c r="U16" i="44"/>
  <c r="U17" i="44"/>
  <c r="U18" i="44"/>
  <c r="U19" i="44"/>
  <c r="U20" i="44"/>
  <c r="U21" i="44"/>
  <c r="U22" i="44"/>
  <c r="U23" i="44"/>
  <c r="U24" i="44"/>
  <c r="U25" i="44"/>
  <c r="U26" i="44"/>
  <c r="U27" i="44"/>
  <c r="U28" i="44"/>
  <c r="U29" i="44"/>
  <c r="U30" i="44"/>
  <c r="U31" i="44"/>
  <c r="U32" i="44"/>
  <c r="U33" i="44"/>
  <c r="U34" i="44"/>
  <c r="U35" i="44"/>
  <c r="U36" i="44"/>
  <c r="U37" i="44"/>
  <c r="U38" i="44"/>
  <c r="U39" i="44"/>
  <c r="U40" i="44"/>
  <c r="U41" i="44"/>
  <c r="U42" i="44"/>
  <c r="U43" i="44"/>
  <c r="U44" i="44"/>
  <c r="U45" i="44"/>
  <c r="U46" i="44"/>
  <c r="U47" i="44"/>
  <c r="U48" i="44"/>
  <c r="U49" i="44"/>
  <c r="U50" i="44"/>
  <c r="U51" i="44"/>
  <c r="U52" i="44"/>
  <c r="U53" i="44"/>
  <c r="U74" i="44"/>
  <c r="U75" i="44"/>
  <c r="U76" i="44"/>
  <c r="U77" i="44"/>
  <c r="U78" i="44"/>
  <c r="U79" i="44"/>
  <c r="U80" i="44"/>
  <c r="U81" i="44"/>
  <c r="U82" i="44"/>
  <c r="U83" i="44"/>
  <c r="U84" i="44"/>
  <c r="U85" i="44"/>
  <c r="U86" i="44"/>
  <c r="U87" i="44"/>
  <c r="U88" i="44"/>
  <c r="U89" i="44"/>
  <c r="U90" i="44"/>
  <c r="U91" i="44"/>
  <c r="U92" i="44"/>
  <c r="U93" i="44"/>
  <c r="U94" i="44"/>
  <c r="U95" i="44"/>
  <c r="U96" i="44"/>
  <c r="U97" i="44"/>
  <c r="U98" i="44"/>
  <c r="U99" i="44"/>
  <c r="U100" i="44"/>
  <c r="U101" i="44"/>
  <c r="U102" i="44"/>
  <c r="U103" i="44"/>
  <c r="U104" i="44"/>
  <c r="U105" i="44"/>
  <c r="U106" i="44"/>
  <c r="U107" i="44"/>
  <c r="U108" i="44"/>
  <c r="U109" i="44"/>
  <c r="U110" i="44"/>
  <c r="U111" i="44"/>
  <c r="U112" i="44"/>
  <c r="U113" i="44"/>
  <c r="U114" i="44"/>
  <c r="U115" i="44"/>
  <c r="U116" i="44"/>
  <c r="U117" i="44"/>
  <c r="U118" i="44"/>
  <c r="U119" i="44"/>
  <c r="U120" i="44"/>
  <c r="U121" i="44"/>
  <c r="U122" i="44"/>
  <c r="U123" i="44"/>
  <c r="U124" i="44"/>
  <c r="U125" i="44"/>
  <c r="U126" i="44"/>
  <c r="U127" i="44"/>
  <c r="U128" i="44"/>
  <c r="U129" i="44"/>
  <c r="U130" i="44"/>
  <c r="U131" i="44"/>
  <c r="U132" i="44"/>
  <c r="U133" i="44"/>
  <c r="U134" i="44"/>
  <c r="U135" i="44"/>
  <c r="U136" i="44"/>
  <c r="U137" i="44"/>
  <c r="U138" i="44"/>
  <c r="U139" i="44"/>
  <c r="U140" i="44"/>
  <c r="U141" i="44"/>
  <c r="U142" i="44"/>
  <c r="U143" i="44"/>
  <c r="U144" i="44"/>
  <c r="U145" i="44"/>
  <c r="U146" i="44"/>
  <c r="U147" i="44"/>
  <c r="U148" i="44"/>
  <c r="U149" i="44"/>
  <c r="U150" i="44"/>
  <c r="U151" i="44"/>
  <c r="U152" i="44"/>
  <c r="U153" i="44"/>
  <c r="U154" i="44"/>
  <c r="U155" i="44"/>
  <c r="U156" i="44"/>
  <c r="U157" i="44"/>
  <c r="U158" i="44"/>
  <c r="U159" i="44"/>
  <c r="U160" i="44"/>
  <c r="U161" i="44"/>
  <c r="U162" i="44"/>
  <c r="U163" i="44"/>
  <c r="U164" i="44"/>
  <c r="U165" i="44"/>
  <c r="U166" i="44"/>
  <c r="U167" i="44"/>
  <c r="U168" i="44"/>
  <c r="U169" i="44"/>
  <c r="U170" i="44"/>
  <c r="U171" i="44"/>
  <c r="U172" i="44"/>
  <c r="U173" i="44"/>
  <c r="U174" i="44"/>
  <c r="U175" i="44"/>
  <c r="U176" i="44"/>
  <c r="U177" i="44"/>
  <c r="U178" i="44"/>
  <c r="U179" i="44"/>
  <c r="U180" i="44"/>
  <c r="U181" i="44"/>
  <c r="U182" i="44"/>
  <c r="U183" i="44"/>
  <c r="U184" i="44"/>
  <c r="U185" i="44"/>
  <c r="U186" i="44"/>
  <c r="U187" i="44"/>
  <c r="U188" i="44"/>
  <c r="U189" i="44"/>
  <c r="U190" i="44"/>
  <c r="U191" i="44"/>
  <c r="U192" i="44"/>
  <c r="U193" i="44"/>
  <c r="U194" i="44"/>
  <c r="U195" i="44"/>
  <c r="U196" i="44"/>
  <c r="U197" i="44"/>
  <c r="U198" i="44"/>
  <c r="U199" i="44"/>
  <c r="U200" i="44"/>
  <c r="U201" i="44"/>
  <c r="U202" i="44"/>
  <c r="U203" i="44"/>
  <c r="U204" i="44"/>
  <c r="U205" i="44"/>
  <c r="U206" i="44"/>
  <c r="U207" i="44"/>
  <c r="U208" i="44"/>
  <c r="U209" i="44"/>
  <c r="U210" i="44"/>
  <c r="U211" i="44"/>
  <c r="U212" i="44"/>
  <c r="U213" i="44"/>
  <c r="U214" i="44"/>
  <c r="U215" i="44"/>
  <c r="U216" i="44"/>
  <c r="U217" i="44"/>
  <c r="U218" i="44"/>
  <c r="U219" i="44"/>
  <c r="U220" i="44"/>
  <c r="U221" i="44"/>
  <c r="U222" i="44"/>
  <c r="U223" i="44"/>
  <c r="U224" i="44"/>
  <c r="U225" i="44"/>
  <c r="U226" i="44"/>
  <c r="U227" i="44"/>
  <c r="U228" i="44"/>
  <c r="U229" i="44"/>
  <c r="U230" i="44"/>
  <c r="U231" i="44"/>
  <c r="U232" i="44"/>
  <c r="U233" i="44"/>
  <c r="U234" i="44"/>
  <c r="U235" i="44"/>
  <c r="U236" i="44"/>
  <c r="U237" i="44"/>
  <c r="U238" i="44"/>
  <c r="U239" i="44"/>
  <c r="U240" i="44"/>
  <c r="U241" i="44"/>
  <c r="U242" i="44"/>
  <c r="U243" i="44"/>
  <c r="U244" i="44"/>
  <c r="U245" i="44"/>
  <c r="U246" i="44"/>
  <c r="U247" i="44"/>
  <c r="U248" i="44"/>
  <c r="U249" i="44"/>
  <c r="U250" i="44"/>
  <c r="U251" i="44"/>
  <c r="U252" i="44"/>
  <c r="U253" i="44"/>
  <c r="U254" i="44"/>
  <c r="U255" i="44"/>
  <c r="U256" i="44"/>
  <c r="U257" i="44"/>
  <c r="U258" i="44"/>
  <c r="U259" i="44"/>
  <c r="U260" i="44"/>
  <c r="U261" i="44"/>
  <c r="U262" i="44"/>
  <c r="U263" i="44"/>
  <c r="U264" i="44"/>
  <c r="U265" i="44"/>
  <c r="U266" i="44"/>
  <c r="U267" i="44"/>
  <c r="U268" i="44"/>
  <c r="U269" i="44"/>
  <c r="U270" i="44"/>
  <c r="U271" i="44"/>
  <c r="U272" i="44"/>
  <c r="U273" i="44"/>
  <c r="U274" i="44"/>
  <c r="U275" i="44"/>
  <c r="U276" i="44"/>
  <c r="U277" i="44"/>
  <c r="U278" i="44"/>
  <c r="U279" i="44"/>
  <c r="U280" i="44"/>
  <c r="U281" i="44"/>
  <c r="U282" i="44"/>
  <c r="U283" i="44"/>
  <c r="U284" i="44"/>
  <c r="U285" i="44"/>
  <c r="U286" i="44"/>
  <c r="U287" i="44"/>
  <c r="U288" i="44"/>
  <c r="U289" i="44"/>
  <c r="U290" i="44"/>
  <c r="U291" i="44"/>
  <c r="U292" i="44"/>
  <c r="U293" i="44"/>
  <c r="U294" i="44"/>
  <c r="U295" i="44"/>
  <c r="U296" i="44"/>
  <c r="U297" i="44"/>
  <c r="U298" i="44"/>
  <c r="U299" i="44"/>
  <c r="U300" i="44"/>
  <c r="U301" i="44"/>
  <c r="U302" i="44"/>
  <c r="U303" i="44"/>
  <c r="U304" i="44"/>
  <c r="U305" i="44"/>
  <c r="U306" i="44"/>
  <c r="U307" i="44"/>
  <c r="U308" i="44"/>
  <c r="U309" i="44"/>
  <c r="U310" i="44"/>
  <c r="U311" i="44"/>
  <c r="U312" i="44"/>
  <c r="U313" i="44"/>
  <c r="U314" i="44"/>
  <c r="U315" i="44"/>
  <c r="U316" i="44"/>
  <c r="U317" i="44"/>
  <c r="U318" i="44"/>
  <c r="U319" i="44"/>
  <c r="U320" i="44"/>
  <c r="U321" i="44"/>
  <c r="U322" i="44"/>
  <c r="U323" i="44"/>
  <c r="U324" i="44"/>
  <c r="U325" i="44"/>
  <c r="U326" i="44"/>
  <c r="U327" i="44"/>
  <c r="U328" i="44"/>
  <c r="U329" i="44"/>
  <c r="U330" i="44"/>
  <c r="U331" i="44"/>
  <c r="U332" i="44"/>
  <c r="U333" i="44"/>
  <c r="U334" i="44"/>
  <c r="U335" i="44"/>
  <c r="U336" i="44"/>
  <c r="U337" i="44"/>
  <c r="U338" i="44"/>
  <c r="U339" i="44"/>
  <c r="U340" i="44"/>
  <c r="U341" i="44"/>
  <c r="U342" i="44"/>
  <c r="U343" i="44"/>
  <c r="U344" i="44"/>
  <c r="U345" i="44"/>
  <c r="U346" i="44"/>
  <c r="U347" i="44"/>
  <c r="U348" i="44"/>
  <c r="U349" i="44"/>
  <c r="U350" i="44"/>
  <c r="U351" i="44"/>
  <c r="U352" i="44"/>
  <c r="U353" i="44"/>
  <c r="U354" i="44"/>
  <c r="U355" i="44"/>
  <c r="U356" i="44"/>
  <c r="U357" i="44"/>
  <c r="U358" i="44"/>
  <c r="U359" i="44"/>
  <c r="U360" i="44"/>
  <c r="U361" i="44"/>
  <c r="U362" i="44"/>
  <c r="U363" i="44"/>
  <c r="U364" i="44"/>
  <c r="U365" i="44"/>
  <c r="U366" i="44"/>
  <c r="U367" i="44"/>
  <c r="U368" i="44"/>
  <c r="U369" i="44"/>
  <c r="U370" i="44"/>
  <c r="U371" i="44"/>
  <c r="U372" i="44"/>
  <c r="U373" i="44"/>
  <c r="U374" i="44"/>
  <c r="U375" i="44"/>
  <c r="U376" i="44"/>
  <c r="U377" i="44"/>
  <c r="U378" i="44"/>
  <c r="U379" i="44"/>
  <c r="U380" i="44"/>
  <c r="U381" i="44"/>
  <c r="U382" i="44"/>
  <c r="U383" i="44"/>
  <c r="U384" i="44"/>
  <c r="U385" i="44"/>
  <c r="U386" i="44"/>
  <c r="U387" i="44"/>
  <c r="U388" i="44"/>
  <c r="U389" i="44"/>
  <c r="U390" i="44"/>
  <c r="U391" i="44"/>
  <c r="U392" i="44"/>
  <c r="U393" i="44"/>
  <c r="U394" i="44"/>
  <c r="U395" i="44"/>
  <c r="U396" i="44"/>
  <c r="U397" i="44"/>
  <c r="U398" i="44"/>
  <c r="U399" i="44"/>
  <c r="U400" i="44"/>
  <c r="U401" i="44"/>
  <c r="U402" i="44"/>
  <c r="U403" i="44"/>
  <c r="U404" i="44"/>
  <c r="U405" i="44"/>
  <c r="U406" i="44"/>
  <c r="U407" i="44"/>
  <c r="U408" i="44"/>
  <c r="U409" i="44"/>
  <c r="U410" i="44"/>
  <c r="U411" i="44"/>
  <c r="U412" i="44"/>
  <c r="U413" i="44"/>
  <c r="U414" i="44"/>
  <c r="U415" i="44"/>
  <c r="U416" i="44"/>
  <c r="U417" i="44"/>
  <c r="U418" i="44"/>
  <c r="U419" i="44"/>
  <c r="U420" i="44"/>
  <c r="U421" i="44"/>
  <c r="U422" i="44"/>
  <c r="U423" i="44"/>
  <c r="U424" i="44"/>
  <c r="U425" i="44"/>
  <c r="U426" i="44"/>
  <c r="U427" i="44"/>
  <c r="U428" i="44"/>
  <c r="U429" i="44"/>
  <c r="U430" i="44"/>
  <c r="U431" i="44"/>
  <c r="U432" i="44"/>
  <c r="U433" i="44"/>
  <c r="U434" i="44"/>
  <c r="U435" i="44"/>
  <c r="U436" i="44"/>
  <c r="U437" i="44"/>
  <c r="U438" i="44"/>
  <c r="U439" i="44"/>
  <c r="U440" i="44"/>
  <c r="U441" i="44"/>
  <c r="U442" i="44"/>
  <c r="U443" i="44"/>
  <c r="U444" i="44"/>
  <c r="U445" i="44"/>
  <c r="U446" i="44"/>
  <c r="U447" i="44"/>
  <c r="U448" i="44"/>
  <c r="U449" i="44"/>
  <c r="U450" i="44"/>
  <c r="U451" i="44"/>
  <c r="U452" i="44"/>
  <c r="U453" i="44"/>
  <c r="U454" i="44"/>
  <c r="U455" i="44"/>
  <c r="U456" i="44"/>
  <c r="U457" i="44"/>
  <c r="U458" i="44"/>
  <c r="U459" i="44"/>
  <c r="U460" i="44"/>
  <c r="U461" i="44"/>
  <c r="U462" i="44"/>
  <c r="U463" i="44"/>
  <c r="U464" i="44"/>
  <c r="U465" i="44"/>
  <c r="U466" i="44"/>
  <c r="U467" i="44"/>
  <c r="U468" i="44"/>
  <c r="U469" i="44"/>
  <c r="U470" i="44"/>
  <c r="U471" i="44"/>
  <c r="U472" i="44"/>
  <c r="U473" i="44"/>
  <c r="U474" i="44"/>
  <c r="U475" i="44"/>
  <c r="U476" i="44"/>
  <c r="U477" i="44"/>
  <c r="U478" i="44"/>
  <c r="U479" i="44"/>
  <c r="U480" i="44"/>
  <c r="U481" i="44"/>
  <c r="U482" i="44"/>
  <c r="U483" i="44"/>
  <c r="U484" i="44"/>
  <c r="U485" i="44"/>
  <c r="U486" i="44"/>
  <c r="U487" i="44"/>
  <c r="U488" i="44"/>
  <c r="U489" i="44"/>
  <c r="U490" i="44"/>
  <c r="U491" i="44"/>
  <c r="U492" i="44"/>
  <c r="U493" i="44"/>
  <c r="U494" i="44"/>
  <c r="U495" i="44"/>
  <c r="U496" i="44"/>
  <c r="U497" i="44"/>
  <c r="U498" i="44"/>
  <c r="U499" i="44"/>
  <c r="U500" i="44"/>
  <c r="U501" i="44"/>
  <c r="U502" i="44"/>
  <c r="U503" i="44"/>
  <c r="U504" i="44"/>
  <c r="U505" i="44"/>
  <c r="U506" i="44"/>
  <c r="U507" i="44"/>
  <c r="U508" i="44"/>
  <c r="U509" i="44"/>
  <c r="N41" i="48"/>
  <c r="C37" i="14"/>
  <c r="E52" i="48"/>
  <c r="F52" i="48"/>
  <c r="G52" i="48"/>
  <c r="H52" i="48"/>
  <c r="I52" i="48"/>
  <c r="J52" i="48"/>
  <c r="K52" i="48"/>
  <c r="L52" i="48"/>
  <c r="M52" i="48"/>
  <c r="N52" i="48"/>
  <c r="B48" i="48"/>
  <c r="B49" i="48"/>
  <c r="D52" i="48"/>
  <c r="N20" i="48"/>
  <c r="N21" i="48"/>
  <c r="C36" i="14"/>
  <c r="B42" i="28"/>
  <c r="B37" i="14"/>
  <c r="B40" i="28"/>
  <c r="B36" i="14"/>
  <c r="F30" i="47"/>
  <c r="C33" i="14"/>
  <c r="C30" i="47"/>
  <c r="C32" i="14"/>
  <c r="C10" i="14"/>
  <c r="B34" i="28"/>
  <c r="B31" i="14"/>
  <c r="B35" i="28"/>
  <c r="B32" i="14"/>
  <c r="B36" i="28"/>
  <c r="B33" i="14"/>
  <c r="C31" i="14"/>
  <c r="F5" i="47"/>
  <c r="J61" i="48"/>
  <c r="K61" i="48"/>
  <c r="L61" i="48"/>
  <c r="M61" i="48"/>
  <c r="F9" i="1"/>
  <c r="G9" i="1"/>
  <c r="E9" i="1"/>
  <c r="B9" i="1"/>
  <c r="B11" i="32"/>
  <c r="C9" i="1"/>
  <c r="C11" i="32"/>
  <c r="D9" i="1"/>
  <c r="B47" i="28"/>
  <c r="B46" i="28"/>
  <c r="B45" i="28"/>
  <c r="B44" i="28"/>
  <c r="B9" i="50"/>
  <c r="C9" i="50"/>
  <c r="D9" i="50"/>
  <c r="AX6" i="1"/>
  <c r="H6" i="1"/>
  <c r="B59" i="28"/>
  <c r="G7" i="50"/>
  <c r="B56" i="28"/>
  <c r="B51" i="28"/>
  <c r="B2" i="48"/>
  <c r="C39" i="28" s="1"/>
  <c r="B43" i="28"/>
  <c r="B41" i="28"/>
  <c r="B39" i="28"/>
  <c r="E9" i="38"/>
  <c r="AT9" i="44"/>
  <c r="AS9" i="44"/>
  <c r="AR9" i="44"/>
  <c r="AQ9" i="44"/>
  <c r="H9" i="49"/>
  <c r="I9" i="49"/>
  <c r="E9" i="49"/>
  <c r="B38" i="28"/>
  <c r="B37" i="28"/>
  <c r="B2" i="47"/>
  <c r="C29" i="28" s="1"/>
  <c r="B33" i="28"/>
  <c r="B32" i="28"/>
  <c r="B31" i="28"/>
  <c r="B30" i="28"/>
  <c r="B29" i="28"/>
  <c r="G40" i="47"/>
  <c r="G30" i="47"/>
  <c r="B1" i="1"/>
  <c r="B24" i="50"/>
  <c r="C24" i="50"/>
  <c r="B25" i="50"/>
  <c r="C25" i="50"/>
  <c r="B22" i="50"/>
  <c r="B23" i="50"/>
  <c r="B26" i="50"/>
  <c r="B27" i="50"/>
  <c r="B28" i="50"/>
  <c r="B29" i="50"/>
  <c r="B30" i="50"/>
  <c r="B31" i="50"/>
  <c r="B32" i="50"/>
  <c r="B33" i="50"/>
  <c r="B34" i="50"/>
  <c r="B35" i="50"/>
  <c r="B36" i="50"/>
  <c r="B37" i="50"/>
  <c r="B38" i="50"/>
  <c r="B39" i="50"/>
  <c r="C22" i="50"/>
  <c r="C23" i="50"/>
  <c r="C26" i="50"/>
  <c r="C27" i="50"/>
  <c r="C28" i="50"/>
  <c r="C29" i="50"/>
  <c r="C30" i="50"/>
  <c r="C31" i="50"/>
  <c r="C32" i="50"/>
  <c r="C33" i="50"/>
  <c r="C34" i="50"/>
  <c r="C35" i="50"/>
  <c r="C36" i="50"/>
  <c r="C37" i="50"/>
  <c r="C38" i="50"/>
  <c r="C39" i="50"/>
  <c r="B41" i="39"/>
  <c r="C41" i="39"/>
  <c r="D39" i="50"/>
  <c r="B40" i="39"/>
  <c r="C40" i="39"/>
  <c r="D38" i="50"/>
  <c r="B39" i="39"/>
  <c r="C39" i="39"/>
  <c r="D37" i="50"/>
  <c r="B38" i="39"/>
  <c r="C38" i="39"/>
  <c r="D36" i="50"/>
  <c r="B37" i="39"/>
  <c r="C37" i="39"/>
  <c r="D35" i="50"/>
  <c r="B36" i="39"/>
  <c r="C36" i="39"/>
  <c r="D34" i="50"/>
  <c r="B35" i="39"/>
  <c r="C35" i="39"/>
  <c r="D33" i="50"/>
  <c r="B34" i="39"/>
  <c r="C34" i="39"/>
  <c r="D32" i="50"/>
  <c r="B33" i="39"/>
  <c r="C33" i="39"/>
  <c r="D31" i="50"/>
  <c r="B32" i="39"/>
  <c r="C32" i="39"/>
  <c r="D30" i="50"/>
  <c r="B31" i="39"/>
  <c r="C31" i="39"/>
  <c r="D29" i="50"/>
  <c r="B30" i="39"/>
  <c r="C30" i="39"/>
  <c r="D28" i="50"/>
  <c r="B29" i="39"/>
  <c r="C29" i="39"/>
  <c r="D27" i="50"/>
  <c r="B28" i="39"/>
  <c r="C28" i="39"/>
  <c r="D26" i="50"/>
  <c r="B27" i="39"/>
  <c r="C27" i="39"/>
  <c r="D25" i="50"/>
  <c r="B26" i="39"/>
  <c r="C26" i="39"/>
  <c r="D24" i="50"/>
  <c r="B25" i="39"/>
  <c r="C25" i="39"/>
  <c r="D23" i="50"/>
  <c r="B24" i="39"/>
  <c r="C24" i="39"/>
  <c r="D22" i="50"/>
  <c r="B58" i="28"/>
  <c r="B2" i="50"/>
  <c r="B16" i="28" s="1"/>
  <c r="B16" i="14" s="1"/>
  <c r="B57" i="28"/>
  <c r="A11" i="50"/>
  <c r="A12" i="50"/>
  <c r="A13" i="50"/>
  <c r="A14" i="50"/>
  <c r="A15" i="50"/>
  <c r="A16" i="50"/>
  <c r="A17" i="50"/>
  <c r="A18" i="50"/>
  <c r="A19" i="50"/>
  <c r="A20" i="50"/>
  <c r="A21" i="50"/>
  <c r="A22" i="50"/>
  <c r="A23" i="50"/>
  <c r="A24" i="50"/>
  <c r="A25" i="50"/>
  <c r="A26" i="50"/>
  <c r="A27" i="50"/>
  <c r="A28" i="50"/>
  <c r="A29" i="50"/>
  <c r="A30" i="50"/>
  <c r="A31" i="50"/>
  <c r="A32" i="50"/>
  <c r="A33" i="50"/>
  <c r="A34" i="50"/>
  <c r="A35" i="50"/>
  <c r="A36" i="50"/>
  <c r="A37" i="50"/>
  <c r="A38" i="50"/>
  <c r="A39" i="50"/>
  <c r="E7" i="50"/>
  <c r="B1" i="50"/>
  <c r="L10" i="49"/>
  <c r="L11" i="49"/>
  <c r="L12" i="49"/>
  <c r="L13" i="49"/>
  <c r="L14" i="49"/>
  <c r="L15" i="49"/>
  <c r="L16" i="49"/>
  <c r="L17" i="49"/>
  <c r="C41" i="14"/>
  <c r="L18" i="49"/>
  <c r="L19" i="49"/>
  <c r="L20" i="49"/>
  <c r="L21" i="49"/>
  <c r="L22" i="49"/>
  <c r="L23" i="49"/>
  <c r="L24" i="49"/>
  <c r="L25" i="49"/>
  <c r="L26" i="49"/>
  <c r="L27" i="49"/>
  <c r="L28" i="49"/>
  <c r="L29" i="49"/>
  <c r="L30" i="49"/>
  <c r="L31" i="49"/>
  <c r="L32" i="49"/>
  <c r="L33" i="49"/>
  <c r="L34" i="49"/>
  <c r="L35" i="49"/>
  <c r="L36" i="49"/>
  <c r="L37" i="49"/>
  <c r="L38" i="49"/>
  <c r="L39" i="49"/>
  <c r="J11" i="49"/>
  <c r="J12" i="49"/>
  <c r="J13" i="49"/>
  <c r="J16" i="49"/>
  <c r="J17" i="49"/>
  <c r="J18" i="49"/>
  <c r="J19" i="49"/>
  <c r="J20" i="49"/>
  <c r="J21" i="49"/>
  <c r="J22" i="49"/>
  <c r="J23" i="49"/>
  <c r="J24" i="49"/>
  <c r="J25" i="49"/>
  <c r="J26" i="49"/>
  <c r="J27" i="49"/>
  <c r="J28" i="49"/>
  <c r="J29" i="49"/>
  <c r="J30" i="49"/>
  <c r="J31" i="49"/>
  <c r="J32" i="49"/>
  <c r="J33" i="49"/>
  <c r="J34" i="49"/>
  <c r="J35" i="49"/>
  <c r="J36" i="49"/>
  <c r="J37" i="49"/>
  <c r="J38" i="49"/>
  <c r="J39" i="49"/>
  <c r="B295" i="39"/>
  <c r="G295" i="39"/>
  <c r="B294" i="39"/>
  <c r="G294" i="39"/>
  <c r="B293" i="39"/>
  <c r="G293" i="39"/>
  <c r="B292" i="39"/>
  <c r="G292" i="39"/>
  <c r="B291" i="39"/>
  <c r="G291" i="39"/>
  <c r="B290" i="39"/>
  <c r="G290" i="39"/>
  <c r="B289" i="39"/>
  <c r="G289" i="39"/>
  <c r="B288" i="39"/>
  <c r="G288" i="39"/>
  <c r="B287" i="39"/>
  <c r="G287" i="39"/>
  <c r="B286" i="39"/>
  <c r="G286" i="39"/>
  <c r="B285" i="39"/>
  <c r="G285" i="39"/>
  <c r="B284" i="39"/>
  <c r="G284" i="39"/>
  <c r="B283" i="39"/>
  <c r="G283" i="39"/>
  <c r="B282" i="39"/>
  <c r="G282" i="39"/>
  <c r="B281" i="39"/>
  <c r="G281" i="39"/>
  <c r="B280" i="39"/>
  <c r="G280" i="39"/>
  <c r="B279" i="39"/>
  <c r="G279" i="39"/>
  <c r="B278" i="39"/>
  <c r="G278" i="39"/>
  <c r="B277" i="39"/>
  <c r="G277" i="39"/>
  <c r="B276" i="39"/>
  <c r="G276" i="39"/>
  <c r="B275" i="39"/>
  <c r="G275" i="39"/>
  <c r="B274" i="39"/>
  <c r="G274" i="39"/>
  <c r="B273" i="39"/>
  <c r="G273" i="39"/>
  <c r="B272" i="39"/>
  <c r="G272" i="39"/>
  <c r="B271" i="39"/>
  <c r="G271" i="39"/>
  <c r="B270" i="39"/>
  <c r="G270" i="39"/>
  <c r="B269" i="39"/>
  <c r="G269" i="39"/>
  <c r="B268" i="39"/>
  <c r="G268" i="39"/>
  <c r="B267" i="39"/>
  <c r="G267" i="39"/>
  <c r="B266" i="39"/>
  <c r="G266" i="39"/>
  <c r="B265" i="39"/>
  <c r="G265" i="39"/>
  <c r="B264" i="39"/>
  <c r="G264" i="39"/>
  <c r="B263" i="39"/>
  <c r="G263" i="39"/>
  <c r="B262" i="39"/>
  <c r="G262" i="39"/>
  <c r="B261" i="39"/>
  <c r="G261" i="39"/>
  <c r="B260" i="39"/>
  <c r="G260" i="39"/>
  <c r="B259" i="39"/>
  <c r="G259" i="39"/>
  <c r="B258" i="39"/>
  <c r="G258" i="39"/>
  <c r="B257" i="39"/>
  <c r="G257" i="39"/>
  <c r="B256" i="39"/>
  <c r="G256" i="39"/>
  <c r="B255" i="39"/>
  <c r="G255" i="39"/>
  <c r="B254" i="39"/>
  <c r="G254" i="39"/>
  <c r="B253" i="39"/>
  <c r="G253" i="39"/>
  <c r="B252" i="39"/>
  <c r="G252" i="39"/>
  <c r="B251" i="39"/>
  <c r="G251" i="39"/>
  <c r="B250" i="39"/>
  <c r="G250" i="39"/>
  <c r="B249" i="39"/>
  <c r="G249" i="39"/>
  <c r="B248" i="39"/>
  <c r="G248" i="39"/>
  <c r="B247" i="39"/>
  <c r="G247" i="39"/>
  <c r="B246" i="39"/>
  <c r="G246" i="39"/>
  <c r="B245" i="39"/>
  <c r="G245" i="39"/>
  <c r="B244" i="39"/>
  <c r="G244" i="39"/>
  <c r="B243" i="39"/>
  <c r="G243" i="39"/>
  <c r="B242" i="39"/>
  <c r="G242" i="39"/>
  <c r="B241" i="39"/>
  <c r="G241" i="39"/>
  <c r="B240" i="39"/>
  <c r="G240" i="39"/>
  <c r="B239" i="39"/>
  <c r="G239" i="39"/>
  <c r="B238" i="39"/>
  <c r="G238" i="39"/>
  <c r="B237" i="39"/>
  <c r="G237" i="39"/>
  <c r="B236" i="39"/>
  <c r="G236" i="39"/>
  <c r="B235" i="39"/>
  <c r="G235" i="39"/>
  <c r="B234" i="39"/>
  <c r="G234" i="39"/>
  <c r="B233" i="39"/>
  <c r="G233" i="39"/>
  <c r="B232" i="39"/>
  <c r="G232" i="39"/>
  <c r="B231" i="39"/>
  <c r="G231" i="39"/>
  <c r="B230" i="39"/>
  <c r="G230" i="39"/>
  <c r="B229" i="39"/>
  <c r="G229" i="39"/>
  <c r="B228" i="39"/>
  <c r="G228" i="39"/>
  <c r="B227" i="39"/>
  <c r="G227" i="39"/>
  <c r="B226" i="39"/>
  <c r="G226" i="39"/>
  <c r="B225" i="39"/>
  <c r="G225" i="39"/>
  <c r="B224" i="39"/>
  <c r="G224" i="39"/>
  <c r="B223" i="39"/>
  <c r="G223" i="39"/>
  <c r="B222" i="39"/>
  <c r="G222" i="39"/>
  <c r="B221" i="39"/>
  <c r="G221" i="39"/>
  <c r="B220" i="39"/>
  <c r="G220" i="39"/>
  <c r="B219" i="39"/>
  <c r="G219" i="39"/>
  <c r="B218" i="39"/>
  <c r="G218" i="39"/>
  <c r="B217" i="39"/>
  <c r="G217" i="39"/>
  <c r="B216" i="39"/>
  <c r="G216" i="39"/>
  <c r="B215" i="39"/>
  <c r="G215" i="39"/>
  <c r="B214" i="39"/>
  <c r="G214" i="39"/>
  <c r="B213" i="39"/>
  <c r="G213" i="39"/>
  <c r="B212" i="39"/>
  <c r="G212" i="39"/>
  <c r="B211" i="39"/>
  <c r="G211" i="39"/>
  <c r="B210" i="39"/>
  <c r="G210" i="39"/>
  <c r="B209" i="39"/>
  <c r="G209" i="39"/>
  <c r="B208" i="39"/>
  <c r="G208" i="39"/>
  <c r="B207" i="39"/>
  <c r="G207" i="39"/>
  <c r="B206" i="39"/>
  <c r="G206" i="39"/>
  <c r="B205" i="39"/>
  <c r="G205" i="39"/>
  <c r="B204" i="39"/>
  <c r="G204" i="39"/>
  <c r="B203" i="39"/>
  <c r="G203" i="39"/>
  <c r="B202" i="39"/>
  <c r="G202" i="39"/>
  <c r="B201" i="39"/>
  <c r="G201" i="39"/>
  <c r="B200" i="39"/>
  <c r="G200" i="39"/>
  <c r="B199" i="39"/>
  <c r="G199" i="39"/>
  <c r="B198" i="39"/>
  <c r="G198" i="39"/>
  <c r="B197" i="39"/>
  <c r="G197" i="39"/>
  <c r="B196" i="39"/>
  <c r="G196" i="39"/>
  <c r="B195" i="39"/>
  <c r="G195" i="39"/>
  <c r="B194" i="39"/>
  <c r="G194" i="39"/>
  <c r="B193" i="39"/>
  <c r="G193" i="39"/>
  <c r="B192" i="39"/>
  <c r="G192" i="39"/>
  <c r="B191" i="39"/>
  <c r="G191" i="39"/>
  <c r="B190" i="39"/>
  <c r="G190" i="39"/>
  <c r="B189" i="39"/>
  <c r="G189" i="39"/>
  <c r="B188" i="39"/>
  <c r="G188" i="39"/>
  <c r="B187" i="39"/>
  <c r="G187" i="39"/>
  <c r="B186" i="39"/>
  <c r="G186" i="39"/>
  <c r="B185" i="39"/>
  <c r="G185" i="39"/>
  <c r="B184" i="39"/>
  <c r="G184" i="39"/>
  <c r="B183" i="39"/>
  <c r="G183" i="39"/>
  <c r="B182" i="39"/>
  <c r="G182" i="39"/>
  <c r="B181" i="39"/>
  <c r="G181" i="39"/>
  <c r="B180" i="39"/>
  <c r="G180" i="39"/>
  <c r="B179" i="39"/>
  <c r="G179" i="39"/>
  <c r="B178" i="39"/>
  <c r="G178" i="39"/>
  <c r="B177" i="39"/>
  <c r="G177" i="39"/>
  <c r="B176" i="39"/>
  <c r="G176" i="39"/>
  <c r="B175" i="39"/>
  <c r="G175" i="39"/>
  <c r="B174" i="39"/>
  <c r="G174" i="39"/>
  <c r="B173" i="39"/>
  <c r="G173" i="39"/>
  <c r="B172" i="39"/>
  <c r="G172" i="39"/>
  <c r="B171" i="39"/>
  <c r="G171" i="39"/>
  <c r="B170" i="39"/>
  <c r="G170" i="39"/>
  <c r="B169" i="39"/>
  <c r="G169" i="39"/>
  <c r="B168" i="39"/>
  <c r="G168" i="39"/>
  <c r="B167" i="39"/>
  <c r="G167" i="39"/>
  <c r="B166" i="39"/>
  <c r="G166" i="39"/>
  <c r="B165" i="39"/>
  <c r="G165" i="39"/>
  <c r="B164" i="39"/>
  <c r="G164" i="39"/>
  <c r="B163" i="39"/>
  <c r="G163" i="39"/>
  <c r="B162" i="39"/>
  <c r="G162" i="39"/>
  <c r="B161" i="39"/>
  <c r="G161" i="39"/>
  <c r="B160" i="39"/>
  <c r="G160" i="39"/>
  <c r="B159" i="39"/>
  <c r="G159" i="39"/>
  <c r="B158" i="39"/>
  <c r="G158" i="39"/>
  <c r="B157" i="39"/>
  <c r="G157" i="39"/>
  <c r="B156" i="39"/>
  <c r="G156" i="39"/>
  <c r="B155" i="39"/>
  <c r="G155" i="39"/>
  <c r="B154" i="39"/>
  <c r="G154" i="39"/>
  <c r="B153" i="39"/>
  <c r="G153" i="39"/>
  <c r="B152" i="39"/>
  <c r="G152" i="39"/>
  <c r="B151" i="39"/>
  <c r="G151" i="39"/>
  <c r="B150" i="39"/>
  <c r="G150" i="39"/>
  <c r="B149" i="39"/>
  <c r="G149" i="39"/>
  <c r="B148" i="39"/>
  <c r="G148" i="39"/>
  <c r="B147" i="39"/>
  <c r="G147" i="39"/>
  <c r="B146" i="39"/>
  <c r="G146" i="39"/>
  <c r="B145" i="39"/>
  <c r="G145" i="39"/>
  <c r="B144" i="39"/>
  <c r="G144" i="39"/>
  <c r="B143" i="39"/>
  <c r="G143" i="39"/>
  <c r="B142" i="39"/>
  <c r="G142" i="39"/>
  <c r="B141" i="39"/>
  <c r="G141" i="39"/>
  <c r="B140" i="39"/>
  <c r="G140" i="39"/>
  <c r="B139" i="39"/>
  <c r="G139" i="39"/>
  <c r="B138" i="39"/>
  <c r="G138" i="39"/>
  <c r="B137" i="39"/>
  <c r="G137" i="39"/>
  <c r="B136" i="39"/>
  <c r="G136" i="39"/>
  <c r="B135" i="39"/>
  <c r="G135" i="39"/>
  <c r="B134" i="39"/>
  <c r="G134" i="39"/>
  <c r="B133" i="39"/>
  <c r="G133" i="39"/>
  <c r="B132" i="39"/>
  <c r="G132" i="39"/>
  <c r="B131" i="39"/>
  <c r="G131" i="39"/>
  <c r="B130" i="39"/>
  <c r="G130" i="39"/>
  <c r="B129" i="39"/>
  <c r="G129" i="39"/>
  <c r="B128" i="39"/>
  <c r="G128" i="39"/>
  <c r="B127" i="39"/>
  <c r="G127" i="39"/>
  <c r="B126" i="39"/>
  <c r="G126" i="39"/>
  <c r="B125" i="39"/>
  <c r="G125" i="39"/>
  <c r="B124" i="39"/>
  <c r="G124" i="39"/>
  <c r="B123" i="39"/>
  <c r="G123" i="39"/>
  <c r="B122" i="39"/>
  <c r="G122" i="39"/>
  <c r="B121" i="39"/>
  <c r="G121" i="39"/>
  <c r="B120" i="39"/>
  <c r="G120" i="39"/>
  <c r="B119" i="39"/>
  <c r="G119" i="39"/>
  <c r="B118" i="39"/>
  <c r="G118" i="39"/>
  <c r="B117" i="39"/>
  <c r="G117" i="39"/>
  <c r="B116" i="39"/>
  <c r="G116" i="39"/>
  <c r="B115" i="39"/>
  <c r="G115" i="39"/>
  <c r="B114" i="39"/>
  <c r="G114" i="39"/>
  <c r="B113" i="39"/>
  <c r="G113" i="39"/>
  <c r="B112" i="39"/>
  <c r="G112" i="39"/>
  <c r="B111" i="39"/>
  <c r="G111" i="39"/>
  <c r="B110" i="39"/>
  <c r="G110" i="39"/>
  <c r="B109" i="39"/>
  <c r="G109" i="39"/>
  <c r="B108" i="39"/>
  <c r="G108" i="39"/>
  <c r="B107" i="39"/>
  <c r="G107" i="39"/>
  <c r="B106" i="39"/>
  <c r="G106" i="39"/>
  <c r="B105" i="39"/>
  <c r="G105" i="39"/>
  <c r="B104" i="39"/>
  <c r="G104" i="39"/>
  <c r="B103" i="39"/>
  <c r="G103" i="39"/>
  <c r="B102" i="39"/>
  <c r="G102" i="39"/>
  <c r="B101" i="39"/>
  <c r="G101" i="39"/>
  <c r="B100" i="39"/>
  <c r="G100" i="39"/>
  <c r="B99" i="39"/>
  <c r="G99" i="39"/>
  <c r="B98" i="39"/>
  <c r="G98" i="39"/>
  <c r="B97" i="39"/>
  <c r="G97" i="39"/>
  <c r="B96" i="39"/>
  <c r="G96" i="39"/>
  <c r="B95" i="39"/>
  <c r="G95" i="39"/>
  <c r="B94" i="39"/>
  <c r="G94" i="39"/>
  <c r="B93" i="39"/>
  <c r="G93" i="39"/>
  <c r="B92" i="39"/>
  <c r="G92" i="39"/>
  <c r="B91" i="39"/>
  <c r="G91" i="39"/>
  <c r="B90" i="39"/>
  <c r="G90" i="39"/>
  <c r="B89" i="39"/>
  <c r="G89" i="39"/>
  <c r="B88" i="39"/>
  <c r="G88" i="39"/>
  <c r="B87" i="39"/>
  <c r="G87" i="39"/>
  <c r="B86" i="39"/>
  <c r="G86" i="39"/>
  <c r="B85" i="39"/>
  <c r="G85" i="39"/>
  <c r="B84" i="39"/>
  <c r="G84" i="39"/>
  <c r="B83" i="39"/>
  <c r="G83" i="39"/>
  <c r="B82" i="39"/>
  <c r="G82" i="39"/>
  <c r="B81" i="39"/>
  <c r="G81" i="39"/>
  <c r="B80" i="39"/>
  <c r="G80" i="39"/>
  <c r="B79" i="39"/>
  <c r="G79" i="39"/>
  <c r="B78" i="39"/>
  <c r="G78" i="39"/>
  <c r="B77" i="39"/>
  <c r="G77" i="39"/>
  <c r="B76" i="39"/>
  <c r="G76" i="39"/>
  <c r="B75" i="39"/>
  <c r="G75" i="39"/>
  <c r="B74" i="39"/>
  <c r="G74" i="39"/>
  <c r="B73" i="39"/>
  <c r="G73" i="39"/>
  <c r="B72" i="39"/>
  <c r="G72" i="39"/>
  <c r="B71" i="39"/>
  <c r="G71" i="39"/>
  <c r="B70" i="39"/>
  <c r="G70" i="39"/>
  <c r="B69" i="39"/>
  <c r="G69" i="39"/>
  <c r="B68" i="39"/>
  <c r="G68" i="39"/>
  <c r="B67" i="39"/>
  <c r="G67" i="39"/>
  <c r="B66" i="39"/>
  <c r="G66" i="39"/>
  <c r="B65" i="39"/>
  <c r="G65" i="39"/>
  <c r="B64" i="39"/>
  <c r="G64" i="39"/>
  <c r="B63" i="39"/>
  <c r="G63" i="39"/>
  <c r="B62" i="39"/>
  <c r="G62" i="39"/>
  <c r="B61" i="39"/>
  <c r="G61" i="39"/>
  <c r="B60" i="39"/>
  <c r="G60" i="39"/>
  <c r="B59" i="39"/>
  <c r="G59" i="39"/>
  <c r="B58" i="39"/>
  <c r="G58" i="39"/>
  <c r="B57" i="39"/>
  <c r="G57" i="39"/>
  <c r="B56" i="39"/>
  <c r="G56" i="39"/>
  <c r="B55" i="39"/>
  <c r="G55" i="39"/>
  <c r="B54" i="39"/>
  <c r="G54" i="39"/>
  <c r="B53" i="39"/>
  <c r="G53" i="39"/>
  <c r="B52" i="39"/>
  <c r="G52" i="39"/>
  <c r="B51" i="39"/>
  <c r="G51" i="39"/>
  <c r="B50" i="39"/>
  <c r="G50" i="39"/>
  <c r="B49" i="39"/>
  <c r="G49" i="39"/>
  <c r="B48" i="39"/>
  <c r="G48" i="39"/>
  <c r="B47" i="39"/>
  <c r="G47" i="39"/>
  <c r="B46" i="39"/>
  <c r="G46" i="39"/>
  <c r="E11" i="47"/>
  <c r="E12" i="47"/>
  <c r="E13" i="47"/>
  <c r="E14" i="47"/>
  <c r="E15" i="47"/>
  <c r="B42" i="49"/>
  <c r="B50" i="28"/>
  <c r="B49" i="28"/>
  <c r="B2" i="49"/>
  <c r="C48" i="28" s="1"/>
  <c r="B48" i="28"/>
  <c r="A45" i="49"/>
  <c r="A46" i="49"/>
  <c r="A47" i="49"/>
  <c r="A48" i="49"/>
  <c r="A49" i="49"/>
  <c r="A50" i="49"/>
  <c r="A51" i="49"/>
  <c r="A52" i="49"/>
  <c r="A53" i="49"/>
  <c r="A54" i="49"/>
  <c r="A55" i="49"/>
  <c r="A56" i="49"/>
  <c r="A57" i="49"/>
  <c r="A58" i="49"/>
  <c r="A59" i="49"/>
  <c r="A60" i="49"/>
  <c r="A61" i="49"/>
  <c r="A62" i="49"/>
  <c r="A63" i="49"/>
  <c r="A64" i="49"/>
  <c r="A65" i="49"/>
  <c r="A66" i="49"/>
  <c r="A67" i="49"/>
  <c r="A68" i="49"/>
  <c r="A69" i="49"/>
  <c r="A70" i="49"/>
  <c r="A71" i="49"/>
  <c r="A72" i="49"/>
  <c r="A73" i="49"/>
  <c r="A74" i="49"/>
  <c r="A11" i="49"/>
  <c r="A12" i="49"/>
  <c r="A13" i="49"/>
  <c r="A14" i="49"/>
  <c r="A15" i="49"/>
  <c r="A16" i="49"/>
  <c r="A17" i="49"/>
  <c r="A18" i="49"/>
  <c r="A19" i="49"/>
  <c r="A20" i="49"/>
  <c r="A21" i="49"/>
  <c r="A22" i="49"/>
  <c r="A23" i="49"/>
  <c r="A24" i="49"/>
  <c r="A25" i="49"/>
  <c r="A26" i="49"/>
  <c r="A27" i="49"/>
  <c r="A28" i="49"/>
  <c r="A29" i="49"/>
  <c r="A30" i="49"/>
  <c r="A31" i="49"/>
  <c r="A32" i="49"/>
  <c r="A33" i="49"/>
  <c r="A34" i="49"/>
  <c r="A35" i="49"/>
  <c r="A36" i="49"/>
  <c r="A37" i="49"/>
  <c r="A38" i="49"/>
  <c r="A39" i="49"/>
  <c r="E7" i="49"/>
  <c r="B1" i="49"/>
  <c r="I6" i="44"/>
  <c r="B74" i="48"/>
  <c r="B69" i="48"/>
  <c r="B64" i="48"/>
  <c r="B59" i="48"/>
  <c r="B51" i="48"/>
  <c r="B50" i="48"/>
  <c r="I47" i="48"/>
  <c r="J47" i="48"/>
  <c r="K47" i="48"/>
  <c r="L47" i="48"/>
  <c r="M47" i="48"/>
  <c r="H47" i="48"/>
  <c r="G47" i="48"/>
  <c r="F47" i="48"/>
  <c r="E47" i="48"/>
  <c r="D47" i="48"/>
  <c r="I41" i="48"/>
  <c r="J41" i="48"/>
  <c r="K41" i="48"/>
  <c r="L41" i="48"/>
  <c r="M41" i="48"/>
  <c r="H41" i="48"/>
  <c r="G41" i="48"/>
  <c r="F41" i="48"/>
  <c r="E41" i="48"/>
  <c r="D41" i="48"/>
  <c r="B39" i="48"/>
  <c r="I26" i="48"/>
  <c r="J26" i="48"/>
  <c r="K26" i="48"/>
  <c r="M26" i="48"/>
  <c r="H26" i="48"/>
  <c r="G26" i="48"/>
  <c r="F26" i="48"/>
  <c r="E26" i="48"/>
  <c r="D26" i="48"/>
  <c r="M19" i="48"/>
  <c r="L19" i="48"/>
  <c r="K19" i="48"/>
  <c r="J19" i="48"/>
  <c r="I19" i="48"/>
  <c r="H19" i="48"/>
  <c r="G19" i="48"/>
  <c r="F19" i="48"/>
  <c r="E19" i="48"/>
  <c r="D19" i="48"/>
  <c r="C10" i="48"/>
  <c r="B18" i="48"/>
  <c r="B1" i="48"/>
  <c r="C24" i="47"/>
  <c r="C30" i="14"/>
  <c r="W11" i="38"/>
  <c r="V11" i="38"/>
  <c r="B15" i="47"/>
  <c r="I11" i="38"/>
  <c r="B14" i="47"/>
  <c r="H11" i="38"/>
  <c r="B13" i="47"/>
  <c r="G11" i="38"/>
  <c r="B12" i="47"/>
  <c r="F11" i="38"/>
  <c r="B11" i="47"/>
  <c r="E11" i="38"/>
  <c r="W4" i="38"/>
  <c r="B44" i="39"/>
  <c r="B10" i="39"/>
  <c r="B5" i="39"/>
  <c r="H11" i="32"/>
  <c r="B10" i="32"/>
  <c r="G6" i="32"/>
  <c r="F6" i="32"/>
  <c r="E6" i="32"/>
  <c r="D6" i="32"/>
  <c r="C6" i="32"/>
  <c r="B5" i="32"/>
  <c r="A32" i="47"/>
  <c r="A33" i="47"/>
  <c r="A34" i="47"/>
  <c r="A35" i="47"/>
  <c r="A36" i="47"/>
  <c r="A37" i="47"/>
  <c r="A38" i="47"/>
  <c r="A39" i="47"/>
  <c r="A40" i="47"/>
  <c r="A41" i="47"/>
  <c r="A42" i="47"/>
  <c r="A43" i="47"/>
  <c r="A44" i="47"/>
  <c r="A45" i="47"/>
  <c r="A46" i="47"/>
  <c r="A47" i="47"/>
  <c r="A48" i="47"/>
  <c r="A49" i="47"/>
  <c r="Q7" i="47"/>
  <c r="Q8" i="47"/>
  <c r="Q9" i="47"/>
  <c r="Q10" i="47"/>
  <c r="Q11" i="47"/>
  <c r="Q12" i="47"/>
  <c r="Q13" i="47"/>
  <c r="Q14" i="47"/>
  <c r="Q15" i="47"/>
  <c r="Q16" i="47"/>
  <c r="Q17" i="47"/>
  <c r="Q18" i="47"/>
  <c r="Q19" i="47"/>
  <c r="Q20" i="47"/>
  <c r="Q21" i="47"/>
  <c r="Q22" i="47"/>
  <c r="Q23" i="47"/>
  <c r="A20" i="47"/>
  <c r="D12" i="47"/>
  <c r="D13" i="47"/>
  <c r="D14" i="47"/>
  <c r="D15" i="47"/>
  <c r="A12" i="47"/>
  <c r="A13" i="47"/>
  <c r="A14" i="47"/>
  <c r="A15" i="47"/>
  <c r="B1" i="47"/>
  <c r="AN9" i="1"/>
  <c r="AI9" i="1"/>
  <c r="AD9" i="1"/>
  <c r="Y9" i="1"/>
  <c r="R9" i="1"/>
  <c r="O9" i="1"/>
  <c r="L9" i="1"/>
  <c r="S12" i="38"/>
  <c r="S13" i="38"/>
  <c r="S14" i="38"/>
  <c r="S15" i="38"/>
  <c r="S16" i="38"/>
  <c r="S17" i="38"/>
  <c r="S18" i="38"/>
  <c r="S19" i="38"/>
  <c r="S20" i="38"/>
  <c r="S21" i="38"/>
  <c r="S22" i="38"/>
  <c r="S23" i="38"/>
  <c r="S24" i="38"/>
  <c r="S25" i="38"/>
  <c r="S26" i="38"/>
  <c r="S27" i="38"/>
  <c r="S28" i="38"/>
  <c r="S29" i="38"/>
  <c r="S30" i="38"/>
  <c r="S31" i="38"/>
  <c r="S32" i="38"/>
  <c r="S33" i="38"/>
  <c r="S34" i="38"/>
  <c r="S35" i="38"/>
  <c r="S36" i="38"/>
  <c r="S37" i="38"/>
  <c r="S38" i="38"/>
  <c r="S39" i="38"/>
  <c r="S40" i="38"/>
  <c r="S41" i="38"/>
  <c r="S42" i="38"/>
  <c r="S43" i="38"/>
  <c r="S44" i="38"/>
  <c r="S45" i="38"/>
  <c r="S46" i="38"/>
  <c r="S47" i="38"/>
  <c r="S48" i="38"/>
  <c r="S49" i="38"/>
  <c r="S50" i="38"/>
  <c r="S51" i="38"/>
  <c r="S52" i="38"/>
  <c r="S53" i="38"/>
  <c r="S54" i="38"/>
  <c r="S55" i="38"/>
  <c r="S56" i="38"/>
  <c r="S58" i="38"/>
  <c r="S59" i="38"/>
  <c r="S60" i="38"/>
  <c r="S61" i="38"/>
  <c r="S62" i="38"/>
  <c r="S63" i="38"/>
  <c r="S64" i="38"/>
  <c r="S65" i="38"/>
  <c r="S66" i="38"/>
  <c r="S67" i="38"/>
  <c r="S68" i="38"/>
  <c r="S69" i="38"/>
  <c r="S70" i="38"/>
  <c r="S71" i="38"/>
  <c r="S72" i="38"/>
  <c r="S73" i="38"/>
  <c r="S74" i="38"/>
  <c r="S75" i="38"/>
  <c r="S76" i="38"/>
  <c r="S77" i="38"/>
  <c r="S78" i="38"/>
  <c r="S79" i="38"/>
  <c r="S80" i="38"/>
  <c r="S81" i="38"/>
  <c r="S82" i="38"/>
  <c r="S83" i="38"/>
  <c r="S84" i="38"/>
  <c r="S85" i="38"/>
  <c r="S86" i="38"/>
  <c r="S87" i="38"/>
  <c r="S88" i="38"/>
  <c r="S89" i="38"/>
  <c r="S90" i="38"/>
  <c r="S91" i="38"/>
  <c r="S92" i="38"/>
  <c r="S93" i="38"/>
  <c r="S94" i="38"/>
  <c r="S95" i="38"/>
  <c r="S96" i="38"/>
  <c r="S97" i="38"/>
  <c r="S98" i="38"/>
  <c r="S99" i="38"/>
  <c r="S100" i="38"/>
  <c r="S101" i="38"/>
  <c r="S102" i="38"/>
  <c r="S103" i="38"/>
  <c r="S104" i="38"/>
  <c r="S105" i="38"/>
  <c r="S106" i="38"/>
  <c r="S107" i="38"/>
  <c r="S108" i="38"/>
  <c r="S109" i="38"/>
  <c r="S110" i="38"/>
  <c r="S111" i="38"/>
  <c r="S112" i="38"/>
  <c r="S113" i="38"/>
  <c r="S114" i="38"/>
  <c r="S115" i="38"/>
  <c r="S116" i="38"/>
  <c r="S117" i="38"/>
  <c r="S118" i="38"/>
  <c r="S119" i="38"/>
  <c r="S120" i="38"/>
  <c r="S121" i="38"/>
  <c r="S122" i="38"/>
  <c r="S123" i="38"/>
  <c r="S124" i="38"/>
  <c r="S125" i="38"/>
  <c r="S126" i="38"/>
  <c r="S127" i="38"/>
  <c r="S128" i="38"/>
  <c r="S129" i="38"/>
  <c r="S130" i="38"/>
  <c r="S131" i="38"/>
  <c r="S132" i="38"/>
  <c r="S133" i="38"/>
  <c r="S134" i="38"/>
  <c r="S135" i="38"/>
  <c r="S136" i="38"/>
  <c r="S137" i="38"/>
  <c r="S138" i="38"/>
  <c r="S139" i="38"/>
  <c r="S140" i="38"/>
  <c r="S141" i="38"/>
  <c r="S142" i="38"/>
  <c r="S143" i="38"/>
  <c r="S144" i="38"/>
  <c r="S145" i="38"/>
  <c r="S146" i="38"/>
  <c r="S147" i="38"/>
  <c r="S148" i="38"/>
  <c r="S149" i="38"/>
  <c r="S150" i="38"/>
  <c r="S151" i="38"/>
  <c r="S152" i="38"/>
  <c r="S153" i="38"/>
  <c r="S154" i="38"/>
  <c r="S155" i="38"/>
  <c r="S156" i="38"/>
  <c r="S157" i="38"/>
  <c r="S158" i="38"/>
  <c r="S159" i="38"/>
  <c r="S160" i="38"/>
  <c r="S161" i="38"/>
  <c r="S162" i="38"/>
  <c r="S163" i="38"/>
  <c r="S164" i="38"/>
  <c r="S165" i="38"/>
  <c r="S166" i="38"/>
  <c r="S167" i="38"/>
  <c r="S168" i="38"/>
  <c r="S169" i="38"/>
  <c r="S170" i="38"/>
  <c r="S171" i="38"/>
  <c r="S172" i="38"/>
  <c r="S173" i="38"/>
  <c r="S174" i="38"/>
  <c r="S175" i="38"/>
  <c r="S176" i="38"/>
  <c r="S177" i="38"/>
  <c r="S178" i="38"/>
  <c r="S179" i="38"/>
  <c r="S180" i="38"/>
  <c r="S181" i="38"/>
  <c r="S182" i="38"/>
  <c r="S183" i="38"/>
  <c r="S184" i="38"/>
  <c r="S185" i="38"/>
  <c r="S186" i="38"/>
  <c r="S187" i="38"/>
  <c r="S188" i="38"/>
  <c r="S189" i="38"/>
  <c r="S190" i="38"/>
  <c r="S191" i="38"/>
  <c r="S192" i="38"/>
  <c r="S193" i="38"/>
  <c r="S194" i="38"/>
  <c r="S195" i="38"/>
  <c r="S196" i="38"/>
  <c r="S197" i="38"/>
  <c r="S198" i="38"/>
  <c r="S199" i="38"/>
  <c r="S200" i="38"/>
  <c r="S201" i="38"/>
  <c r="S202" i="38"/>
  <c r="S203" i="38"/>
  <c r="S204" i="38"/>
  <c r="S205" i="38"/>
  <c r="S206" i="38"/>
  <c r="S207" i="38"/>
  <c r="S208" i="38"/>
  <c r="S209" i="38"/>
  <c r="S210" i="38"/>
  <c r="S211" i="38"/>
  <c r="S212" i="38"/>
  <c r="S213" i="38"/>
  <c r="S214" i="38"/>
  <c r="S215" i="38"/>
  <c r="S216" i="38"/>
  <c r="S217" i="38"/>
  <c r="S218" i="38"/>
  <c r="S219" i="38"/>
  <c r="S220" i="38"/>
  <c r="S221" i="38"/>
  <c r="S222" i="38"/>
  <c r="S223" i="38"/>
  <c r="S224" i="38"/>
  <c r="S225" i="38"/>
  <c r="S226" i="38"/>
  <c r="S227" i="38"/>
  <c r="S228" i="38"/>
  <c r="S229" i="38"/>
  <c r="S230" i="38"/>
  <c r="S231" i="38"/>
  <c r="S232" i="38"/>
  <c r="S233" i="38"/>
  <c r="S234" i="38"/>
  <c r="S235" i="38"/>
  <c r="S236" i="38"/>
  <c r="S237" i="38"/>
  <c r="S238" i="38"/>
  <c r="S239" i="38"/>
  <c r="S240" i="38"/>
  <c r="S241" i="38"/>
  <c r="S242" i="38"/>
  <c r="S243" i="38"/>
  <c r="S244" i="38"/>
  <c r="S245" i="38"/>
  <c r="S246" i="38"/>
  <c r="S247" i="38"/>
  <c r="S248" i="38"/>
  <c r="S249" i="38"/>
  <c r="S250" i="38"/>
  <c r="S251" i="38"/>
  <c r="S252" i="38"/>
  <c r="S253" i="38"/>
  <c r="S254" i="38"/>
  <c r="S255" i="38"/>
  <c r="S256" i="38"/>
  <c r="S257" i="38"/>
  <c r="S258" i="38"/>
  <c r="S259" i="38"/>
  <c r="S260" i="38"/>
  <c r="S261" i="38"/>
  <c r="S262" i="38"/>
  <c r="S263" i="38"/>
  <c r="S264" i="38"/>
  <c r="S265" i="38"/>
  <c r="S266" i="38"/>
  <c r="S267" i="38"/>
  <c r="S268" i="38"/>
  <c r="S269" i="38"/>
  <c r="S270" i="38"/>
  <c r="S271" i="38"/>
  <c r="S272" i="38"/>
  <c r="S273" i="38"/>
  <c r="S274" i="38"/>
  <c r="S275" i="38"/>
  <c r="S276" i="38"/>
  <c r="S277" i="38"/>
  <c r="S278" i="38"/>
  <c r="S279" i="38"/>
  <c r="S280" i="38"/>
  <c r="S281" i="38"/>
  <c r="S282" i="38"/>
  <c r="S283" i="38"/>
  <c r="S284" i="38"/>
  <c r="S285" i="38"/>
  <c r="S286" i="38"/>
  <c r="S287" i="38"/>
  <c r="S288" i="38"/>
  <c r="S289" i="38"/>
  <c r="S290" i="38"/>
  <c r="S291" i="38"/>
  <c r="S292" i="38"/>
  <c r="S293" i="38"/>
  <c r="S294" i="38"/>
  <c r="S295" i="38"/>
  <c r="S296" i="38"/>
  <c r="S297" i="38"/>
  <c r="S298" i="38"/>
  <c r="S299" i="38"/>
  <c r="S300" i="38"/>
  <c r="S301" i="38"/>
  <c r="S302" i="38"/>
  <c r="S303" i="38"/>
  <c r="S304" i="38"/>
  <c r="S305" i="38"/>
  <c r="S306" i="38"/>
  <c r="S307" i="38"/>
  <c r="S308" i="38"/>
  <c r="S309" i="38"/>
  <c r="S310" i="38"/>
  <c r="S311" i="38"/>
  <c r="S312" i="38"/>
  <c r="S313" i="38"/>
  <c r="S314" i="38"/>
  <c r="S315" i="38"/>
  <c r="S316" i="38"/>
  <c r="S317" i="38"/>
  <c r="S318" i="38"/>
  <c r="S319" i="38"/>
  <c r="S320" i="38"/>
  <c r="S321" i="38"/>
  <c r="S322" i="38"/>
  <c r="S323" i="38"/>
  <c r="S324" i="38"/>
  <c r="S325" i="38"/>
  <c r="S326" i="38"/>
  <c r="S327" i="38"/>
  <c r="S328" i="38"/>
  <c r="S329" i="38"/>
  <c r="S330" i="38"/>
  <c r="S331" i="38"/>
  <c r="S332" i="38"/>
  <c r="S333" i="38"/>
  <c r="S334" i="38"/>
  <c r="S335" i="38"/>
  <c r="S336" i="38"/>
  <c r="S337" i="38"/>
  <c r="S338" i="38"/>
  <c r="S339" i="38"/>
  <c r="S340" i="38"/>
  <c r="S341" i="38"/>
  <c r="S342" i="38"/>
  <c r="S343" i="38"/>
  <c r="S344" i="38"/>
  <c r="S345" i="38"/>
  <c r="S346" i="38"/>
  <c r="S347" i="38"/>
  <c r="S348" i="38"/>
  <c r="S349" i="38"/>
  <c r="S350" i="38"/>
  <c r="S351" i="38"/>
  <c r="S352" i="38"/>
  <c r="S353" i="38"/>
  <c r="S354" i="38"/>
  <c r="S355" i="38"/>
  <c r="S356" i="38"/>
  <c r="S357" i="38"/>
  <c r="S358" i="38"/>
  <c r="S359" i="38"/>
  <c r="S360" i="38"/>
  <c r="S361" i="38"/>
  <c r="S362" i="38"/>
  <c r="S363" i="38"/>
  <c r="S364" i="38"/>
  <c r="S365" i="38"/>
  <c r="S366" i="38"/>
  <c r="S367" i="38"/>
  <c r="S368" i="38"/>
  <c r="S369" i="38"/>
  <c r="S370" i="38"/>
  <c r="S371" i="38"/>
  <c r="S372" i="38"/>
  <c r="S373" i="38"/>
  <c r="S374" i="38"/>
  <c r="S375" i="38"/>
  <c r="S376" i="38"/>
  <c r="S377" i="38"/>
  <c r="S378" i="38"/>
  <c r="S379" i="38"/>
  <c r="S380" i="38"/>
  <c r="S381" i="38"/>
  <c r="S382" i="38"/>
  <c r="S383" i="38"/>
  <c r="S384" i="38"/>
  <c r="S385" i="38"/>
  <c r="S386" i="38"/>
  <c r="S387" i="38"/>
  <c r="S388" i="38"/>
  <c r="S389" i="38"/>
  <c r="S390" i="38"/>
  <c r="S391" i="38"/>
  <c r="S392" i="38"/>
  <c r="S393" i="38"/>
  <c r="S394" i="38"/>
  <c r="S395" i="38"/>
  <c r="S396" i="38"/>
  <c r="S397" i="38"/>
  <c r="S398" i="38"/>
  <c r="S399" i="38"/>
  <c r="S400" i="38"/>
  <c r="S401" i="38"/>
  <c r="S402" i="38"/>
  <c r="S403" i="38"/>
  <c r="S404" i="38"/>
  <c r="S405" i="38"/>
  <c r="S406" i="38"/>
  <c r="S407" i="38"/>
  <c r="S408" i="38"/>
  <c r="S409" i="38"/>
  <c r="S410" i="38"/>
  <c r="S411" i="38"/>
  <c r="S412" i="38"/>
  <c r="S413" i="38"/>
  <c r="S414" i="38"/>
  <c r="S415" i="38"/>
  <c r="S416" i="38"/>
  <c r="S417" i="38"/>
  <c r="S418" i="38"/>
  <c r="S419" i="38"/>
  <c r="S420" i="38"/>
  <c r="S421" i="38"/>
  <c r="S422" i="38"/>
  <c r="S423" i="38"/>
  <c r="S424" i="38"/>
  <c r="S425" i="38"/>
  <c r="S426" i="38"/>
  <c r="S427" i="38"/>
  <c r="S428" i="38"/>
  <c r="S429" i="38"/>
  <c r="S430" i="38"/>
  <c r="S431" i="38"/>
  <c r="S432" i="38"/>
  <c r="S433" i="38"/>
  <c r="S434" i="38"/>
  <c r="S435" i="38"/>
  <c r="S436" i="38"/>
  <c r="S437" i="38"/>
  <c r="S438" i="38"/>
  <c r="S439" i="38"/>
  <c r="S440" i="38"/>
  <c r="S441" i="38"/>
  <c r="S442" i="38"/>
  <c r="S443" i="38"/>
  <c r="S444" i="38"/>
  <c r="S445" i="38"/>
  <c r="S446" i="38"/>
  <c r="S447" i="38"/>
  <c r="S448" i="38"/>
  <c r="S449" i="38"/>
  <c r="S450" i="38"/>
  <c r="S451" i="38"/>
  <c r="S452" i="38"/>
  <c r="S453" i="38"/>
  <c r="S454" i="38"/>
  <c r="S455" i="38"/>
  <c r="S456" i="38"/>
  <c r="S457" i="38"/>
  <c r="S458" i="38"/>
  <c r="S459" i="38"/>
  <c r="S460" i="38"/>
  <c r="S461" i="38"/>
  <c r="S462" i="38"/>
  <c r="S463" i="38"/>
  <c r="S464" i="38"/>
  <c r="S465" i="38"/>
  <c r="S466" i="38"/>
  <c r="S467" i="38"/>
  <c r="S468" i="38"/>
  <c r="S469" i="38"/>
  <c r="S470" i="38"/>
  <c r="S471" i="38"/>
  <c r="S472" i="38"/>
  <c r="S473" i="38"/>
  <c r="S474" i="38"/>
  <c r="S475" i="38"/>
  <c r="S476" i="38"/>
  <c r="S477" i="38"/>
  <c r="S478" i="38"/>
  <c r="S479" i="38"/>
  <c r="S480" i="38"/>
  <c r="S481" i="38"/>
  <c r="S482" i="38"/>
  <c r="S483" i="38"/>
  <c r="S484" i="38"/>
  <c r="S485" i="38"/>
  <c r="S486" i="38"/>
  <c r="S487" i="38"/>
  <c r="S488" i="38"/>
  <c r="S489" i="38"/>
  <c r="S490" i="38"/>
  <c r="S491" i="38"/>
  <c r="S492" i="38"/>
  <c r="S493" i="38"/>
  <c r="S494" i="38"/>
  <c r="S495" i="38"/>
  <c r="S496" i="38"/>
  <c r="S497" i="38"/>
  <c r="S498" i="38"/>
  <c r="S499" i="38"/>
  <c r="S500" i="38"/>
  <c r="S501" i="38"/>
  <c r="S502" i="38"/>
  <c r="S503" i="38"/>
  <c r="S504" i="38"/>
  <c r="S505" i="38"/>
  <c r="S506" i="38"/>
  <c r="S507" i="38"/>
  <c r="S508" i="38"/>
  <c r="S509" i="38"/>
  <c r="S510" i="38"/>
  <c r="S511" i="38"/>
  <c r="BE10" i="44"/>
  <c r="BE11" i="44"/>
  <c r="BE12" i="44"/>
  <c r="BE13" i="44"/>
  <c r="BE14" i="44"/>
  <c r="BE15" i="44"/>
  <c r="BE16" i="44"/>
  <c r="BE17" i="44"/>
  <c r="BE18" i="44"/>
  <c r="BE19" i="44"/>
  <c r="BE20" i="44"/>
  <c r="BE21" i="44"/>
  <c r="BE22" i="44"/>
  <c r="BE23" i="44"/>
  <c r="BE24" i="44"/>
  <c r="BE25" i="44"/>
  <c r="BE26" i="44"/>
  <c r="BE27" i="44"/>
  <c r="BE28" i="44"/>
  <c r="BE29" i="44"/>
  <c r="BE30" i="44"/>
  <c r="BE31" i="44"/>
  <c r="BE32" i="44"/>
  <c r="BE33" i="44"/>
  <c r="BE34" i="44"/>
  <c r="BE35" i="44"/>
  <c r="BE36" i="44"/>
  <c r="BE37" i="44"/>
  <c r="BE38" i="44"/>
  <c r="BE39" i="44"/>
  <c r="BE40" i="44"/>
  <c r="BE41" i="44"/>
  <c r="BE42" i="44"/>
  <c r="BE43" i="44"/>
  <c r="BE44" i="44"/>
  <c r="BE45" i="44"/>
  <c r="BE46" i="44"/>
  <c r="BE47" i="44"/>
  <c r="BE48" i="44"/>
  <c r="BE49" i="44"/>
  <c r="BE50" i="44"/>
  <c r="BE51" i="44"/>
  <c r="BE52" i="44"/>
  <c r="BE53" i="44"/>
  <c r="BE54" i="44"/>
  <c r="BE74" i="44"/>
  <c r="BE75" i="44"/>
  <c r="BE76" i="44"/>
  <c r="BE77" i="44"/>
  <c r="BE78" i="44"/>
  <c r="BE79" i="44"/>
  <c r="BE80" i="44"/>
  <c r="BE81" i="44"/>
  <c r="BE82" i="44"/>
  <c r="BE83" i="44"/>
  <c r="BE84" i="44"/>
  <c r="BE85" i="44"/>
  <c r="BE86" i="44"/>
  <c r="BE87" i="44"/>
  <c r="BE88" i="44"/>
  <c r="BE89" i="44"/>
  <c r="BE90" i="44"/>
  <c r="BE91" i="44"/>
  <c r="BE92" i="44"/>
  <c r="BE93" i="44"/>
  <c r="BE94" i="44"/>
  <c r="BE95" i="44"/>
  <c r="BE96" i="44"/>
  <c r="BE97" i="44"/>
  <c r="BE98" i="44"/>
  <c r="BE99" i="44"/>
  <c r="BE100" i="44"/>
  <c r="BE101" i="44"/>
  <c r="BE102" i="44"/>
  <c r="BE103" i="44"/>
  <c r="BE104" i="44"/>
  <c r="BE105" i="44"/>
  <c r="BE106" i="44"/>
  <c r="BE107" i="44"/>
  <c r="BE108" i="44"/>
  <c r="BE109" i="44"/>
  <c r="BE110" i="44"/>
  <c r="BE111" i="44"/>
  <c r="BE112" i="44"/>
  <c r="BE113" i="44"/>
  <c r="BE114" i="44"/>
  <c r="BE115" i="44"/>
  <c r="BE116" i="44"/>
  <c r="BE117" i="44"/>
  <c r="BE118" i="44"/>
  <c r="BE119" i="44"/>
  <c r="BE120" i="44"/>
  <c r="BE121" i="44"/>
  <c r="BE122" i="44"/>
  <c r="BE123" i="44"/>
  <c r="BE124" i="44"/>
  <c r="BE125" i="44"/>
  <c r="BE126" i="44"/>
  <c r="BE127" i="44"/>
  <c r="BE128" i="44"/>
  <c r="BE129" i="44"/>
  <c r="BE130" i="44"/>
  <c r="BE131" i="44"/>
  <c r="BE132" i="44"/>
  <c r="BE133" i="44"/>
  <c r="BE134" i="44"/>
  <c r="BE135" i="44"/>
  <c r="BE136" i="44"/>
  <c r="BE137" i="44"/>
  <c r="BE138" i="44"/>
  <c r="BE139" i="44"/>
  <c r="BE140" i="44"/>
  <c r="BE141" i="44"/>
  <c r="BE142" i="44"/>
  <c r="BE143" i="44"/>
  <c r="BE144" i="44"/>
  <c r="BE145" i="44"/>
  <c r="BE146" i="44"/>
  <c r="BE147" i="44"/>
  <c r="BE148" i="44"/>
  <c r="BE149" i="44"/>
  <c r="BE150" i="44"/>
  <c r="BE151" i="44"/>
  <c r="BE152" i="44"/>
  <c r="BE153" i="44"/>
  <c r="BE154" i="44"/>
  <c r="BE155" i="44"/>
  <c r="BE156" i="44"/>
  <c r="BE157" i="44"/>
  <c r="BE158" i="44"/>
  <c r="BE159" i="44"/>
  <c r="BE160" i="44"/>
  <c r="BE161" i="44"/>
  <c r="BE162" i="44"/>
  <c r="BE163" i="44"/>
  <c r="BE164" i="44"/>
  <c r="BE165" i="44"/>
  <c r="BE166" i="44"/>
  <c r="BE167" i="44"/>
  <c r="BE168" i="44"/>
  <c r="BE169" i="44"/>
  <c r="BE170" i="44"/>
  <c r="BE171" i="44"/>
  <c r="BE172" i="44"/>
  <c r="BE173" i="44"/>
  <c r="BE174" i="44"/>
  <c r="BE175" i="44"/>
  <c r="BE176" i="44"/>
  <c r="BE177" i="44"/>
  <c r="BE178" i="44"/>
  <c r="BE179" i="44"/>
  <c r="BE180" i="44"/>
  <c r="BE181" i="44"/>
  <c r="BE182" i="44"/>
  <c r="BE183" i="44"/>
  <c r="BE184" i="44"/>
  <c r="BE185" i="44"/>
  <c r="BE186" i="44"/>
  <c r="BE187" i="44"/>
  <c r="BE188" i="44"/>
  <c r="BE189" i="44"/>
  <c r="BE190" i="44"/>
  <c r="BE191" i="44"/>
  <c r="BE192" i="44"/>
  <c r="BE193" i="44"/>
  <c r="BE194" i="44"/>
  <c r="BE195" i="44"/>
  <c r="BE196" i="44"/>
  <c r="BE197" i="44"/>
  <c r="BE198" i="44"/>
  <c r="BE199" i="44"/>
  <c r="BE200" i="44"/>
  <c r="BE201" i="44"/>
  <c r="BE202" i="44"/>
  <c r="BE203" i="44"/>
  <c r="BE204" i="44"/>
  <c r="BE205" i="44"/>
  <c r="BE206" i="44"/>
  <c r="BE207" i="44"/>
  <c r="BE208" i="44"/>
  <c r="BE209" i="44"/>
  <c r="BE210" i="44"/>
  <c r="BE211" i="44"/>
  <c r="BE212" i="44"/>
  <c r="BE213" i="44"/>
  <c r="BE214" i="44"/>
  <c r="BE215" i="44"/>
  <c r="BE216" i="44"/>
  <c r="BE217" i="44"/>
  <c r="BE218" i="44"/>
  <c r="BE219" i="44"/>
  <c r="BE220" i="44"/>
  <c r="BE221" i="44"/>
  <c r="BE222" i="44"/>
  <c r="BE223" i="44"/>
  <c r="BE224" i="44"/>
  <c r="BE225" i="44"/>
  <c r="BE226" i="44"/>
  <c r="BE227" i="44"/>
  <c r="BE228" i="44"/>
  <c r="BE229" i="44"/>
  <c r="BE230" i="44"/>
  <c r="BE231" i="44"/>
  <c r="BE232" i="44"/>
  <c r="BE233" i="44"/>
  <c r="BE234" i="44"/>
  <c r="BE235" i="44"/>
  <c r="BE236" i="44"/>
  <c r="BE237" i="44"/>
  <c r="BE238" i="44"/>
  <c r="BE239" i="44"/>
  <c r="BE240" i="44"/>
  <c r="BE241" i="44"/>
  <c r="BE242" i="44"/>
  <c r="BE243" i="44"/>
  <c r="BE244" i="44"/>
  <c r="BE245" i="44"/>
  <c r="BE246" i="44"/>
  <c r="BE247" i="44"/>
  <c r="BE248" i="44"/>
  <c r="BE249" i="44"/>
  <c r="BE250" i="44"/>
  <c r="BE251" i="44"/>
  <c r="BE252" i="44"/>
  <c r="BE253" i="44"/>
  <c r="BE254" i="44"/>
  <c r="BE255" i="44"/>
  <c r="BE256" i="44"/>
  <c r="BE257" i="44"/>
  <c r="BE258" i="44"/>
  <c r="BE259" i="44"/>
  <c r="BE260" i="44"/>
  <c r="BE261" i="44"/>
  <c r="BE262" i="44"/>
  <c r="BE263" i="44"/>
  <c r="BE264" i="44"/>
  <c r="BE265" i="44"/>
  <c r="BE266" i="44"/>
  <c r="BE267" i="44"/>
  <c r="BE268" i="44"/>
  <c r="BE269" i="44"/>
  <c r="BE270" i="44"/>
  <c r="BE271" i="44"/>
  <c r="BE272" i="44"/>
  <c r="BE273" i="44"/>
  <c r="BE274" i="44"/>
  <c r="BE275" i="44"/>
  <c r="BE276" i="44"/>
  <c r="BE277" i="44"/>
  <c r="BE278" i="44"/>
  <c r="BE279" i="44"/>
  <c r="BE280" i="44"/>
  <c r="BE281" i="44"/>
  <c r="BE282" i="44"/>
  <c r="BE283" i="44"/>
  <c r="BE284" i="44"/>
  <c r="BE285" i="44"/>
  <c r="BE286" i="44"/>
  <c r="BE287" i="44"/>
  <c r="BE288" i="44"/>
  <c r="BE289" i="44"/>
  <c r="BE290" i="44"/>
  <c r="BE291" i="44"/>
  <c r="BE292" i="44"/>
  <c r="BE293" i="44"/>
  <c r="BE294" i="44"/>
  <c r="BE295" i="44"/>
  <c r="BE296" i="44"/>
  <c r="BE297" i="44"/>
  <c r="BE298" i="44"/>
  <c r="BE299" i="44"/>
  <c r="BE300" i="44"/>
  <c r="BE301" i="44"/>
  <c r="BE302" i="44"/>
  <c r="BE303" i="44"/>
  <c r="BE304" i="44"/>
  <c r="BE305" i="44"/>
  <c r="BE306" i="44"/>
  <c r="BE307" i="44"/>
  <c r="BE308" i="44"/>
  <c r="BE309" i="44"/>
  <c r="BE310" i="44"/>
  <c r="BE311" i="44"/>
  <c r="BE312" i="44"/>
  <c r="BE313" i="44"/>
  <c r="BE314" i="44"/>
  <c r="BE315" i="44"/>
  <c r="BE316" i="44"/>
  <c r="BE317" i="44"/>
  <c r="BE318" i="44"/>
  <c r="BE319" i="44"/>
  <c r="BE320" i="44"/>
  <c r="BE321" i="44"/>
  <c r="BE322" i="44"/>
  <c r="BE323" i="44"/>
  <c r="BE324" i="44"/>
  <c r="BE325" i="44"/>
  <c r="BE326" i="44"/>
  <c r="BE327" i="44"/>
  <c r="BE328" i="44"/>
  <c r="BE329" i="44"/>
  <c r="BE330" i="44"/>
  <c r="BE331" i="44"/>
  <c r="BE332" i="44"/>
  <c r="BE333" i="44"/>
  <c r="BE334" i="44"/>
  <c r="BE335" i="44"/>
  <c r="BE336" i="44"/>
  <c r="BE337" i="44"/>
  <c r="BE338" i="44"/>
  <c r="BE339" i="44"/>
  <c r="BE340" i="44"/>
  <c r="BE341" i="44"/>
  <c r="BE342" i="44"/>
  <c r="BE343" i="44"/>
  <c r="BE344" i="44"/>
  <c r="BE345" i="44"/>
  <c r="BE346" i="44"/>
  <c r="BE347" i="44"/>
  <c r="BE348" i="44"/>
  <c r="BE349" i="44"/>
  <c r="BE350" i="44"/>
  <c r="BE351" i="44"/>
  <c r="BE352" i="44"/>
  <c r="BE353" i="44"/>
  <c r="BE354" i="44"/>
  <c r="BE355" i="44"/>
  <c r="BE356" i="44"/>
  <c r="BE357" i="44"/>
  <c r="BE358" i="44"/>
  <c r="BE359" i="44"/>
  <c r="BE360" i="44"/>
  <c r="BE361" i="44"/>
  <c r="BE362" i="44"/>
  <c r="BE363" i="44"/>
  <c r="BE364" i="44"/>
  <c r="BE365" i="44"/>
  <c r="BE366" i="44"/>
  <c r="BE367" i="44"/>
  <c r="BE368" i="44"/>
  <c r="BE369" i="44"/>
  <c r="BE370" i="44"/>
  <c r="BE371" i="44"/>
  <c r="BE372" i="44"/>
  <c r="BE373" i="44"/>
  <c r="BE374" i="44"/>
  <c r="BE375" i="44"/>
  <c r="BE376" i="44"/>
  <c r="BE377" i="44"/>
  <c r="BE378" i="44"/>
  <c r="BE379" i="44"/>
  <c r="BE380" i="44"/>
  <c r="BE381" i="44"/>
  <c r="BE382" i="44"/>
  <c r="BE383" i="44"/>
  <c r="BE384" i="44"/>
  <c r="BE385" i="44"/>
  <c r="BE386" i="44"/>
  <c r="BE387" i="44"/>
  <c r="BE388" i="44"/>
  <c r="BE389" i="44"/>
  <c r="BE390" i="44"/>
  <c r="BE391" i="44"/>
  <c r="BE392" i="44"/>
  <c r="BE393" i="44"/>
  <c r="BE394" i="44"/>
  <c r="BE395" i="44"/>
  <c r="BE396" i="44"/>
  <c r="BE397" i="44"/>
  <c r="BE398" i="44"/>
  <c r="BE399" i="44"/>
  <c r="BE400" i="44"/>
  <c r="BE401" i="44"/>
  <c r="BE402" i="44"/>
  <c r="BE403" i="44"/>
  <c r="BE404" i="44"/>
  <c r="BE405" i="44"/>
  <c r="BE406" i="44"/>
  <c r="BE407" i="44"/>
  <c r="BE408" i="44"/>
  <c r="BE409" i="44"/>
  <c r="BE410" i="44"/>
  <c r="BE411" i="44"/>
  <c r="BE412" i="44"/>
  <c r="BE413" i="44"/>
  <c r="BE414" i="44"/>
  <c r="BE415" i="44"/>
  <c r="BE416" i="44"/>
  <c r="BE417" i="44"/>
  <c r="BE418" i="44"/>
  <c r="BE419" i="44"/>
  <c r="BE420" i="44"/>
  <c r="BE421" i="44"/>
  <c r="BE422" i="44"/>
  <c r="BE423" i="44"/>
  <c r="BE424" i="44"/>
  <c r="BE425" i="44"/>
  <c r="BE426" i="44"/>
  <c r="BE427" i="44"/>
  <c r="BE428" i="44"/>
  <c r="BE429" i="44"/>
  <c r="BE430" i="44"/>
  <c r="BE431" i="44"/>
  <c r="BE432" i="44"/>
  <c r="BE433" i="44"/>
  <c r="BE434" i="44"/>
  <c r="BE435" i="44"/>
  <c r="BE436" i="44"/>
  <c r="BE437" i="44"/>
  <c r="BE438" i="44"/>
  <c r="BE439" i="44"/>
  <c r="BE440" i="44"/>
  <c r="BE441" i="44"/>
  <c r="BE442" i="44"/>
  <c r="BE443" i="44"/>
  <c r="BE444" i="44"/>
  <c r="BE445" i="44"/>
  <c r="BE446" i="44"/>
  <c r="BE447" i="44"/>
  <c r="BE448" i="44"/>
  <c r="BE449" i="44"/>
  <c r="BE450" i="44"/>
  <c r="BE451" i="44"/>
  <c r="BE452" i="44"/>
  <c r="BE453" i="44"/>
  <c r="BE454" i="44"/>
  <c r="BE455" i="44"/>
  <c r="BE456" i="44"/>
  <c r="BE457" i="44"/>
  <c r="BE458" i="44"/>
  <c r="BE459" i="44"/>
  <c r="BE460" i="44"/>
  <c r="BE461" i="44"/>
  <c r="BE462" i="44"/>
  <c r="BE463" i="44"/>
  <c r="BE464" i="44"/>
  <c r="BE465" i="44"/>
  <c r="BE466" i="44"/>
  <c r="BE467" i="44"/>
  <c r="BE468" i="44"/>
  <c r="BE469" i="44"/>
  <c r="BE470" i="44"/>
  <c r="BE471" i="44"/>
  <c r="BE472" i="44"/>
  <c r="BE473" i="44"/>
  <c r="BE474" i="44"/>
  <c r="BE475" i="44"/>
  <c r="BE476" i="44"/>
  <c r="BE477" i="44"/>
  <c r="BE478" i="44"/>
  <c r="BE479" i="44"/>
  <c r="BE480" i="44"/>
  <c r="BE481" i="44"/>
  <c r="BE482" i="44"/>
  <c r="BE483" i="44"/>
  <c r="BE484" i="44"/>
  <c r="BE485" i="44"/>
  <c r="BE486" i="44"/>
  <c r="BE487" i="44"/>
  <c r="BE488" i="44"/>
  <c r="BE489" i="44"/>
  <c r="BE490" i="44"/>
  <c r="BE491" i="44"/>
  <c r="BE492" i="44"/>
  <c r="BE493" i="44"/>
  <c r="BE494" i="44"/>
  <c r="BE495" i="44"/>
  <c r="BE496" i="44"/>
  <c r="BE497" i="44"/>
  <c r="BE498" i="44"/>
  <c r="BE499" i="44"/>
  <c r="BE500" i="44"/>
  <c r="BE501" i="44"/>
  <c r="BE502" i="44"/>
  <c r="BE503" i="44"/>
  <c r="BE504" i="44"/>
  <c r="BE505" i="44"/>
  <c r="BE506" i="44"/>
  <c r="BE507" i="44"/>
  <c r="BE508" i="44"/>
  <c r="BE509" i="44"/>
  <c r="P12" i="38"/>
  <c r="P13" i="38"/>
  <c r="P14" i="38"/>
  <c r="P15" i="38"/>
  <c r="P16" i="38"/>
  <c r="P17" i="38"/>
  <c r="P18" i="38"/>
  <c r="P19" i="38"/>
  <c r="P20" i="38"/>
  <c r="P21" i="38"/>
  <c r="P22" i="38"/>
  <c r="P23" i="38"/>
  <c r="P24" i="38"/>
  <c r="P25" i="38"/>
  <c r="P26" i="38"/>
  <c r="P27" i="38"/>
  <c r="P28" i="38"/>
  <c r="P29" i="38"/>
  <c r="P30" i="38"/>
  <c r="P31" i="38"/>
  <c r="P32" i="38"/>
  <c r="P33" i="38"/>
  <c r="P34" i="38"/>
  <c r="P35" i="38"/>
  <c r="P36" i="38"/>
  <c r="P37" i="38"/>
  <c r="P38" i="38"/>
  <c r="P39" i="38"/>
  <c r="P40" i="38"/>
  <c r="P41" i="38"/>
  <c r="P42" i="38"/>
  <c r="P43" i="38"/>
  <c r="P44" i="38"/>
  <c r="P45" i="38"/>
  <c r="P46" i="38"/>
  <c r="P47" i="38"/>
  <c r="P48" i="38"/>
  <c r="P49" i="38"/>
  <c r="P50" i="38"/>
  <c r="P51" i="38"/>
  <c r="P52" i="38"/>
  <c r="P53" i="38"/>
  <c r="P54" i="38"/>
  <c r="P55" i="38"/>
  <c r="P56" i="38"/>
  <c r="P58" i="38"/>
  <c r="P59" i="38"/>
  <c r="P60" i="38"/>
  <c r="P61" i="38"/>
  <c r="P62" i="38"/>
  <c r="P63" i="38"/>
  <c r="P64" i="38"/>
  <c r="P65" i="38"/>
  <c r="P66" i="38"/>
  <c r="P67" i="38"/>
  <c r="P68" i="38"/>
  <c r="P69" i="38"/>
  <c r="P70" i="38"/>
  <c r="P71" i="38"/>
  <c r="P72" i="38"/>
  <c r="P73" i="38"/>
  <c r="P74" i="38"/>
  <c r="P75" i="38"/>
  <c r="P76" i="38"/>
  <c r="P77" i="38"/>
  <c r="P78" i="38"/>
  <c r="P79" i="38"/>
  <c r="P80" i="38"/>
  <c r="P81" i="38"/>
  <c r="P82" i="38"/>
  <c r="P83" i="38"/>
  <c r="P84" i="38"/>
  <c r="P85" i="38"/>
  <c r="P86" i="38"/>
  <c r="P87" i="38"/>
  <c r="P88" i="38"/>
  <c r="P89" i="38"/>
  <c r="P90" i="38"/>
  <c r="P91" i="38"/>
  <c r="P92" i="38"/>
  <c r="P93" i="38"/>
  <c r="P94" i="38"/>
  <c r="P95" i="38"/>
  <c r="P96" i="38"/>
  <c r="P97" i="38"/>
  <c r="P98" i="38"/>
  <c r="P99" i="38"/>
  <c r="P100" i="38"/>
  <c r="P101" i="38"/>
  <c r="P102" i="38"/>
  <c r="P103" i="38"/>
  <c r="P104" i="38"/>
  <c r="P105" i="38"/>
  <c r="P106" i="38"/>
  <c r="P107" i="38"/>
  <c r="P108" i="38"/>
  <c r="P109" i="38"/>
  <c r="P110" i="38"/>
  <c r="P111" i="38"/>
  <c r="P112" i="38"/>
  <c r="P113" i="38"/>
  <c r="P114" i="38"/>
  <c r="P115" i="38"/>
  <c r="P116" i="38"/>
  <c r="P117" i="38"/>
  <c r="P118" i="38"/>
  <c r="P119" i="38"/>
  <c r="P120" i="38"/>
  <c r="P121" i="38"/>
  <c r="P122" i="38"/>
  <c r="P123" i="38"/>
  <c r="P124" i="38"/>
  <c r="P125" i="38"/>
  <c r="P126" i="38"/>
  <c r="P127" i="38"/>
  <c r="P128" i="38"/>
  <c r="P129" i="38"/>
  <c r="P130" i="38"/>
  <c r="P131" i="38"/>
  <c r="P132" i="38"/>
  <c r="P133" i="38"/>
  <c r="P134" i="38"/>
  <c r="P135" i="38"/>
  <c r="P136" i="38"/>
  <c r="P137" i="38"/>
  <c r="P138" i="38"/>
  <c r="P139" i="38"/>
  <c r="P140" i="38"/>
  <c r="P141" i="38"/>
  <c r="P142" i="38"/>
  <c r="P143" i="38"/>
  <c r="P144" i="38"/>
  <c r="P145" i="38"/>
  <c r="P146" i="38"/>
  <c r="P147" i="38"/>
  <c r="P148" i="38"/>
  <c r="P149" i="38"/>
  <c r="P150" i="38"/>
  <c r="P151" i="38"/>
  <c r="P152" i="38"/>
  <c r="P153" i="38"/>
  <c r="P154" i="38"/>
  <c r="P155" i="38"/>
  <c r="P156" i="38"/>
  <c r="P157" i="38"/>
  <c r="P158" i="38"/>
  <c r="P159" i="38"/>
  <c r="P160" i="38"/>
  <c r="P161" i="38"/>
  <c r="P162" i="38"/>
  <c r="P163" i="38"/>
  <c r="P164" i="38"/>
  <c r="P165" i="38"/>
  <c r="P166" i="38"/>
  <c r="P167" i="38"/>
  <c r="P168" i="38"/>
  <c r="P169" i="38"/>
  <c r="P170" i="38"/>
  <c r="P171" i="38"/>
  <c r="P172" i="38"/>
  <c r="P173" i="38"/>
  <c r="P174" i="38"/>
  <c r="P175" i="38"/>
  <c r="P176" i="38"/>
  <c r="P177" i="38"/>
  <c r="P178" i="38"/>
  <c r="P179" i="38"/>
  <c r="P180" i="38"/>
  <c r="P181" i="38"/>
  <c r="P182" i="38"/>
  <c r="P183" i="38"/>
  <c r="P184" i="38"/>
  <c r="P185" i="38"/>
  <c r="P186" i="38"/>
  <c r="P187" i="38"/>
  <c r="P188" i="38"/>
  <c r="P189" i="38"/>
  <c r="P190" i="38"/>
  <c r="P191" i="38"/>
  <c r="P192" i="38"/>
  <c r="P193" i="38"/>
  <c r="P194" i="38"/>
  <c r="P195" i="38"/>
  <c r="P196" i="38"/>
  <c r="P197" i="38"/>
  <c r="P198" i="38"/>
  <c r="P199" i="38"/>
  <c r="P200" i="38"/>
  <c r="P201" i="38"/>
  <c r="P202" i="38"/>
  <c r="P203" i="38"/>
  <c r="P204" i="38"/>
  <c r="P205" i="38"/>
  <c r="P206" i="38"/>
  <c r="P207" i="38"/>
  <c r="P208" i="38"/>
  <c r="P209" i="38"/>
  <c r="P210" i="38"/>
  <c r="P211" i="38"/>
  <c r="P212" i="38"/>
  <c r="P213" i="38"/>
  <c r="P214" i="38"/>
  <c r="P215" i="38"/>
  <c r="P216" i="38"/>
  <c r="P217" i="38"/>
  <c r="P218" i="38"/>
  <c r="P219" i="38"/>
  <c r="P220" i="38"/>
  <c r="P221" i="38"/>
  <c r="P222" i="38"/>
  <c r="P223" i="38"/>
  <c r="P224" i="38"/>
  <c r="P225" i="38"/>
  <c r="P226" i="38"/>
  <c r="P227" i="38"/>
  <c r="P228" i="38"/>
  <c r="P229" i="38"/>
  <c r="P230" i="38"/>
  <c r="P231" i="38"/>
  <c r="P232" i="38"/>
  <c r="P233" i="38"/>
  <c r="P234" i="38"/>
  <c r="P235" i="38"/>
  <c r="P236" i="38"/>
  <c r="P237" i="38"/>
  <c r="P238" i="38"/>
  <c r="P239" i="38"/>
  <c r="P240" i="38"/>
  <c r="P241" i="38"/>
  <c r="P242" i="38"/>
  <c r="P243" i="38"/>
  <c r="P244" i="38"/>
  <c r="P245" i="38"/>
  <c r="P246" i="38"/>
  <c r="P247" i="38"/>
  <c r="P248" i="38"/>
  <c r="P249" i="38"/>
  <c r="P250" i="38"/>
  <c r="P251" i="38"/>
  <c r="P252" i="38"/>
  <c r="P253" i="38"/>
  <c r="P254" i="38"/>
  <c r="P255" i="38"/>
  <c r="P256" i="38"/>
  <c r="P257" i="38"/>
  <c r="P258" i="38"/>
  <c r="P259" i="38"/>
  <c r="P260" i="38"/>
  <c r="P261" i="38"/>
  <c r="P262" i="38"/>
  <c r="P263" i="38"/>
  <c r="P264" i="38"/>
  <c r="P265" i="38"/>
  <c r="P266" i="38"/>
  <c r="P267" i="38"/>
  <c r="P268" i="38"/>
  <c r="P269" i="38"/>
  <c r="P270" i="38"/>
  <c r="P271" i="38"/>
  <c r="P272" i="38"/>
  <c r="P273" i="38"/>
  <c r="P274" i="38"/>
  <c r="P275" i="38"/>
  <c r="P276" i="38"/>
  <c r="P277" i="38"/>
  <c r="P278" i="38"/>
  <c r="P279" i="38"/>
  <c r="P280" i="38"/>
  <c r="P281" i="38"/>
  <c r="P282" i="38"/>
  <c r="P283" i="38"/>
  <c r="P284" i="38"/>
  <c r="P285" i="38"/>
  <c r="P286" i="38"/>
  <c r="P287" i="38"/>
  <c r="P288" i="38"/>
  <c r="P289" i="38"/>
  <c r="P290" i="38"/>
  <c r="P291" i="38"/>
  <c r="P292" i="38"/>
  <c r="P293" i="38"/>
  <c r="P294" i="38"/>
  <c r="P295" i="38"/>
  <c r="P296" i="38"/>
  <c r="P297" i="38"/>
  <c r="P298" i="38"/>
  <c r="P299" i="38"/>
  <c r="P300" i="38"/>
  <c r="P301" i="38"/>
  <c r="P302" i="38"/>
  <c r="P303" i="38"/>
  <c r="P304" i="38"/>
  <c r="P305" i="38"/>
  <c r="P306" i="38"/>
  <c r="P307" i="38"/>
  <c r="P308" i="38"/>
  <c r="P309" i="38"/>
  <c r="P310" i="38"/>
  <c r="P311" i="38"/>
  <c r="P312" i="38"/>
  <c r="P313" i="38"/>
  <c r="P314" i="38"/>
  <c r="P315" i="38"/>
  <c r="P316" i="38"/>
  <c r="P317" i="38"/>
  <c r="P318" i="38"/>
  <c r="P319" i="38"/>
  <c r="P320" i="38"/>
  <c r="P321" i="38"/>
  <c r="P322" i="38"/>
  <c r="P323" i="38"/>
  <c r="P324" i="38"/>
  <c r="P325" i="38"/>
  <c r="P326" i="38"/>
  <c r="P327" i="38"/>
  <c r="P328" i="38"/>
  <c r="P329" i="38"/>
  <c r="P330" i="38"/>
  <c r="P331" i="38"/>
  <c r="P332" i="38"/>
  <c r="P333" i="38"/>
  <c r="P334" i="38"/>
  <c r="P335" i="38"/>
  <c r="P336" i="38"/>
  <c r="P337" i="38"/>
  <c r="P338" i="38"/>
  <c r="P339" i="38"/>
  <c r="P340" i="38"/>
  <c r="P341" i="38"/>
  <c r="P342" i="38"/>
  <c r="P343" i="38"/>
  <c r="P344" i="38"/>
  <c r="P345" i="38"/>
  <c r="P346" i="38"/>
  <c r="P347" i="38"/>
  <c r="P348" i="38"/>
  <c r="P349" i="38"/>
  <c r="P350" i="38"/>
  <c r="P351" i="38"/>
  <c r="P352" i="38"/>
  <c r="P353" i="38"/>
  <c r="P354" i="38"/>
  <c r="P355" i="38"/>
  <c r="P356" i="38"/>
  <c r="P357" i="38"/>
  <c r="P358" i="38"/>
  <c r="P359" i="38"/>
  <c r="P360" i="38"/>
  <c r="P361" i="38"/>
  <c r="P362" i="38"/>
  <c r="P363" i="38"/>
  <c r="P364" i="38"/>
  <c r="P365" i="38"/>
  <c r="P366" i="38"/>
  <c r="P367" i="38"/>
  <c r="P368" i="38"/>
  <c r="P369" i="38"/>
  <c r="P370" i="38"/>
  <c r="P371" i="38"/>
  <c r="P372" i="38"/>
  <c r="P373" i="38"/>
  <c r="P374" i="38"/>
  <c r="P375" i="38"/>
  <c r="P376" i="38"/>
  <c r="P377" i="38"/>
  <c r="P378" i="38"/>
  <c r="P379" i="38"/>
  <c r="P380" i="38"/>
  <c r="P381" i="38"/>
  <c r="P382" i="38"/>
  <c r="P383" i="38"/>
  <c r="P384" i="38"/>
  <c r="P385" i="38"/>
  <c r="P386" i="38"/>
  <c r="P387" i="38"/>
  <c r="P388" i="38"/>
  <c r="P389" i="38"/>
  <c r="P390" i="38"/>
  <c r="P391" i="38"/>
  <c r="P392" i="38"/>
  <c r="P393" i="38"/>
  <c r="P394" i="38"/>
  <c r="P395" i="38"/>
  <c r="P396" i="38"/>
  <c r="P397" i="38"/>
  <c r="P398" i="38"/>
  <c r="P399" i="38"/>
  <c r="P400" i="38"/>
  <c r="P401" i="38"/>
  <c r="P402" i="38"/>
  <c r="P403" i="38"/>
  <c r="P404" i="38"/>
  <c r="P405" i="38"/>
  <c r="P406" i="38"/>
  <c r="P407" i="38"/>
  <c r="P408" i="38"/>
  <c r="P409" i="38"/>
  <c r="P410" i="38"/>
  <c r="P411" i="38"/>
  <c r="P412" i="38"/>
  <c r="P413" i="38"/>
  <c r="P414" i="38"/>
  <c r="P415" i="38"/>
  <c r="P416" i="38"/>
  <c r="P417" i="38"/>
  <c r="P418" i="38"/>
  <c r="P419" i="38"/>
  <c r="P420" i="38"/>
  <c r="P421" i="38"/>
  <c r="P422" i="38"/>
  <c r="P423" i="38"/>
  <c r="P424" i="38"/>
  <c r="P425" i="38"/>
  <c r="P426" i="38"/>
  <c r="P427" i="38"/>
  <c r="P428" i="38"/>
  <c r="P429" i="38"/>
  <c r="P430" i="38"/>
  <c r="P431" i="38"/>
  <c r="P432" i="38"/>
  <c r="P433" i="38"/>
  <c r="P434" i="38"/>
  <c r="P435" i="38"/>
  <c r="P436" i="38"/>
  <c r="P437" i="38"/>
  <c r="P438" i="38"/>
  <c r="P439" i="38"/>
  <c r="P440" i="38"/>
  <c r="P441" i="38"/>
  <c r="P442" i="38"/>
  <c r="P443" i="38"/>
  <c r="P444" i="38"/>
  <c r="P445" i="38"/>
  <c r="P446" i="38"/>
  <c r="P447" i="38"/>
  <c r="P448" i="38"/>
  <c r="P449" i="38"/>
  <c r="P450" i="38"/>
  <c r="P451" i="38"/>
  <c r="P452" i="38"/>
  <c r="P453" i="38"/>
  <c r="P454" i="38"/>
  <c r="P455" i="38"/>
  <c r="P456" i="38"/>
  <c r="P457" i="38"/>
  <c r="P458" i="38"/>
  <c r="P459" i="38"/>
  <c r="P460" i="38"/>
  <c r="P461" i="38"/>
  <c r="P462" i="38"/>
  <c r="P463" i="38"/>
  <c r="P464" i="38"/>
  <c r="P465" i="38"/>
  <c r="P466" i="38"/>
  <c r="P467" i="38"/>
  <c r="P468" i="38"/>
  <c r="P469" i="38"/>
  <c r="P470" i="38"/>
  <c r="P471" i="38"/>
  <c r="P472" i="38"/>
  <c r="P473" i="38"/>
  <c r="P474" i="38"/>
  <c r="P475" i="38"/>
  <c r="P476" i="38"/>
  <c r="P477" i="38"/>
  <c r="P478" i="38"/>
  <c r="P479" i="38"/>
  <c r="P480" i="38"/>
  <c r="P481" i="38"/>
  <c r="P482" i="38"/>
  <c r="P483" i="38"/>
  <c r="P484" i="38"/>
  <c r="P485" i="38"/>
  <c r="P486" i="38"/>
  <c r="P487" i="38"/>
  <c r="P488" i="38"/>
  <c r="P489" i="38"/>
  <c r="P490" i="38"/>
  <c r="P491" i="38"/>
  <c r="P492" i="38"/>
  <c r="P493" i="38"/>
  <c r="P494" i="38"/>
  <c r="P495" i="38"/>
  <c r="P496" i="38"/>
  <c r="P497" i="38"/>
  <c r="P498" i="38"/>
  <c r="P499" i="38"/>
  <c r="P500" i="38"/>
  <c r="P501" i="38"/>
  <c r="P502" i="38"/>
  <c r="P503" i="38"/>
  <c r="P504" i="38"/>
  <c r="P505" i="38"/>
  <c r="P506" i="38"/>
  <c r="P507" i="38"/>
  <c r="P508" i="38"/>
  <c r="P509" i="38"/>
  <c r="P510" i="38"/>
  <c r="P511" i="38"/>
  <c r="O12" i="38"/>
  <c r="O13" i="38"/>
  <c r="O14" i="38"/>
  <c r="O15" i="38"/>
  <c r="O16" i="38"/>
  <c r="O17" i="38"/>
  <c r="O18" i="38"/>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47" i="38"/>
  <c r="O48" i="38"/>
  <c r="O49" i="38"/>
  <c r="O50" i="38"/>
  <c r="O51" i="38"/>
  <c r="O52" i="38"/>
  <c r="O53" i="38"/>
  <c r="O54" i="38"/>
  <c r="O55" i="38"/>
  <c r="O56" i="38"/>
  <c r="O58" i="38"/>
  <c r="O59" i="38"/>
  <c r="O60" i="38"/>
  <c r="O61" i="38"/>
  <c r="O62" i="38"/>
  <c r="O63" i="38"/>
  <c r="O64" i="38"/>
  <c r="O65" i="38"/>
  <c r="O66" i="38"/>
  <c r="O67" i="38"/>
  <c r="O68" i="38"/>
  <c r="O69" i="38"/>
  <c r="O70" i="38"/>
  <c r="O71" i="38"/>
  <c r="O72" i="38"/>
  <c r="O73" i="38"/>
  <c r="O74" i="38"/>
  <c r="O75" i="38"/>
  <c r="O76" i="38"/>
  <c r="O77" i="38"/>
  <c r="O78" i="38"/>
  <c r="O79" i="38"/>
  <c r="O80" i="38"/>
  <c r="O81" i="38"/>
  <c r="O82" i="38"/>
  <c r="O83" i="38"/>
  <c r="O84" i="38"/>
  <c r="O85" i="38"/>
  <c r="O86" i="38"/>
  <c r="O87" i="38"/>
  <c r="O88" i="38"/>
  <c r="O89" i="38"/>
  <c r="O90" i="38"/>
  <c r="O91" i="38"/>
  <c r="O92" i="38"/>
  <c r="O93" i="38"/>
  <c r="O94" i="38"/>
  <c r="O95" i="38"/>
  <c r="O96" i="38"/>
  <c r="O97" i="38"/>
  <c r="O98" i="38"/>
  <c r="O99" i="38"/>
  <c r="O100" i="38"/>
  <c r="O101" i="38"/>
  <c r="O102" i="38"/>
  <c r="O103" i="38"/>
  <c r="O104" i="38"/>
  <c r="O105" i="38"/>
  <c r="O106" i="38"/>
  <c r="O107" i="38"/>
  <c r="O108" i="38"/>
  <c r="O109" i="38"/>
  <c r="O110" i="38"/>
  <c r="O111" i="38"/>
  <c r="O112" i="38"/>
  <c r="O113" i="38"/>
  <c r="O114" i="38"/>
  <c r="O115" i="38"/>
  <c r="O116" i="38"/>
  <c r="O117" i="38"/>
  <c r="O118" i="38"/>
  <c r="O119" i="38"/>
  <c r="O120" i="38"/>
  <c r="O121" i="38"/>
  <c r="O122" i="38"/>
  <c r="O123" i="38"/>
  <c r="O124" i="38"/>
  <c r="O125" i="38"/>
  <c r="O126" i="38"/>
  <c r="O127" i="38"/>
  <c r="O128" i="38"/>
  <c r="O129" i="38"/>
  <c r="O130" i="38"/>
  <c r="O131" i="38"/>
  <c r="O132" i="38"/>
  <c r="O133" i="38"/>
  <c r="O134" i="38"/>
  <c r="O135" i="38"/>
  <c r="O136" i="38"/>
  <c r="O137" i="38"/>
  <c r="O138" i="38"/>
  <c r="O139" i="38"/>
  <c r="O140" i="38"/>
  <c r="O141" i="38"/>
  <c r="O142" i="38"/>
  <c r="O143" i="38"/>
  <c r="O144" i="38"/>
  <c r="O145" i="38"/>
  <c r="O146" i="38"/>
  <c r="O147" i="38"/>
  <c r="O148" i="38"/>
  <c r="O149" i="38"/>
  <c r="O150" i="38"/>
  <c r="O151" i="38"/>
  <c r="O152" i="38"/>
  <c r="O153" i="38"/>
  <c r="O154" i="38"/>
  <c r="O155" i="38"/>
  <c r="O156" i="38"/>
  <c r="O157" i="38"/>
  <c r="O158" i="38"/>
  <c r="O159" i="38"/>
  <c r="O160" i="38"/>
  <c r="O161" i="38"/>
  <c r="O162" i="38"/>
  <c r="O163" i="38"/>
  <c r="O164" i="38"/>
  <c r="O165" i="38"/>
  <c r="O166" i="38"/>
  <c r="O167" i="38"/>
  <c r="O168" i="38"/>
  <c r="O169" i="38"/>
  <c r="O170" i="38"/>
  <c r="O171" i="38"/>
  <c r="O172" i="38"/>
  <c r="O173" i="38"/>
  <c r="O174" i="38"/>
  <c r="O175" i="38"/>
  <c r="O176" i="38"/>
  <c r="O177" i="38"/>
  <c r="O178" i="38"/>
  <c r="O179" i="38"/>
  <c r="O180" i="38"/>
  <c r="O181" i="38"/>
  <c r="O182" i="38"/>
  <c r="O183" i="38"/>
  <c r="O184" i="38"/>
  <c r="O185" i="38"/>
  <c r="O186" i="38"/>
  <c r="O187" i="38"/>
  <c r="O188" i="38"/>
  <c r="O189" i="38"/>
  <c r="O190" i="38"/>
  <c r="O191" i="38"/>
  <c r="O192" i="38"/>
  <c r="O193" i="38"/>
  <c r="O194" i="38"/>
  <c r="O195" i="38"/>
  <c r="O196" i="38"/>
  <c r="O197" i="38"/>
  <c r="O198" i="38"/>
  <c r="O199" i="38"/>
  <c r="O200" i="38"/>
  <c r="O201" i="38"/>
  <c r="O202" i="38"/>
  <c r="O203" i="38"/>
  <c r="O204" i="38"/>
  <c r="O205" i="38"/>
  <c r="O206" i="38"/>
  <c r="O207" i="38"/>
  <c r="O208" i="38"/>
  <c r="O209" i="38"/>
  <c r="O210" i="38"/>
  <c r="O211" i="38"/>
  <c r="O212" i="38"/>
  <c r="O213" i="38"/>
  <c r="O214" i="38"/>
  <c r="O215" i="38"/>
  <c r="O216" i="38"/>
  <c r="O217" i="38"/>
  <c r="O218" i="38"/>
  <c r="O219" i="38"/>
  <c r="O220" i="38"/>
  <c r="O221" i="38"/>
  <c r="O222" i="38"/>
  <c r="O223" i="38"/>
  <c r="O224" i="38"/>
  <c r="O225" i="38"/>
  <c r="O226" i="38"/>
  <c r="O227" i="38"/>
  <c r="O228" i="38"/>
  <c r="O229" i="38"/>
  <c r="O230" i="38"/>
  <c r="O231" i="38"/>
  <c r="O232" i="38"/>
  <c r="O233" i="38"/>
  <c r="O234" i="38"/>
  <c r="O235" i="38"/>
  <c r="O236" i="38"/>
  <c r="O237" i="38"/>
  <c r="O238" i="38"/>
  <c r="O239" i="38"/>
  <c r="O240" i="38"/>
  <c r="O241" i="38"/>
  <c r="O242" i="38"/>
  <c r="O243" i="38"/>
  <c r="O244" i="38"/>
  <c r="O245" i="38"/>
  <c r="O246" i="38"/>
  <c r="O247" i="38"/>
  <c r="O248" i="38"/>
  <c r="O249" i="38"/>
  <c r="O250" i="38"/>
  <c r="O251" i="38"/>
  <c r="O252" i="38"/>
  <c r="O253" i="38"/>
  <c r="O254" i="38"/>
  <c r="O255" i="38"/>
  <c r="O256" i="38"/>
  <c r="O257" i="38"/>
  <c r="O258" i="38"/>
  <c r="O259" i="38"/>
  <c r="O260" i="38"/>
  <c r="O261" i="38"/>
  <c r="O262" i="38"/>
  <c r="O263" i="38"/>
  <c r="O264" i="38"/>
  <c r="O265" i="38"/>
  <c r="O266" i="38"/>
  <c r="O267" i="38"/>
  <c r="O268" i="38"/>
  <c r="O269" i="38"/>
  <c r="O270" i="38"/>
  <c r="O271" i="38"/>
  <c r="O272" i="38"/>
  <c r="O273" i="38"/>
  <c r="O274" i="38"/>
  <c r="O275" i="38"/>
  <c r="O276" i="38"/>
  <c r="O277" i="38"/>
  <c r="O278" i="38"/>
  <c r="O279" i="38"/>
  <c r="O280" i="38"/>
  <c r="O281" i="38"/>
  <c r="O282" i="38"/>
  <c r="O283" i="38"/>
  <c r="O284" i="38"/>
  <c r="O285" i="38"/>
  <c r="O286" i="38"/>
  <c r="O287" i="38"/>
  <c r="O288" i="38"/>
  <c r="O289" i="38"/>
  <c r="O290" i="38"/>
  <c r="O291" i="38"/>
  <c r="O292" i="38"/>
  <c r="O293" i="38"/>
  <c r="O294" i="38"/>
  <c r="O295" i="38"/>
  <c r="O296" i="38"/>
  <c r="O297" i="38"/>
  <c r="O298" i="38"/>
  <c r="O299" i="38"/>
  <c r="O300" i="38"/>
  <c r="O301" i="38"/>
  <c r="O302" i="38"/>
  <c r="O303" i="38"/>
  <c r="O304" i="38"/>
  <c r="O305" i="38"/>
  <c r="O306" i="38"/>
  <c r="O307" i="38"/>
  <c r="O308" i="38"/>
  <c r="O309" i="38"/>
  <c r="O310" i="38"/>
  <c r="O311" i="38"/>
  <c r="O312" i="38"/>
  <c r="O313" i="38"/>
  <c r="O314" i="38"/>
  <c r="O315" i="38"/>
  <c r="O316" i="38"/>
  <c r="O317" i="38"/>
  <c r="O318" i="38"/>
  <c r="O319" i="38"/>
  <c r="O320" i="38"/>
  <c r="O321" i="38"/>
  <c r="O322" i="38"/>
  <c r="O323" i="38"/>
  <c r="O324" i="38"/>
  <c r="O325" i="38"/>
  <c r="O326" i="38"/>
  <c r="O327" i="38"/>
  <c r="O328" i="38"/>
  <c r="O329" i="38"/>
  <c r="O330" i="38"/>
  <c r="O331" i="38"/>
  <c r="O332" i="38"/>
  <c r="O333" i="38"/>
  <c r="O334" i="38"/>
  <c r="O335" i="38"/>
  <c r="O336" i="38"/>
  <c r="O337" i="38"/>
  <c r="O338" i="38"/>
  <c r="O339" i="38"/>
  <c r="O340" i="38"/>
  <c r="O341" i="38"/>
  <c r="O342" i="38"/>
  <c r="O343" i="38"/>
  <c r="O344" i="38"/>
  <c r="O345" i="38"/>
  <c r="O346" i="38"/>
  <c r="O347" i="38"/>
  <c r="O348" i="38"/>
  <c r="O349" i="38"/>
  <c r="O350" i="38"/>
  <c r="O351" i="38"/>
  <c r="O352" i="38"/>
  <c r="O353" i="38"/>
  <c r="O354" i="38"/>
  <c r="O355" i="38"/>
  <c r="O356" i="38"/>
  <c r="O357" i="38"/>
  <c r="O358" i="38"/>
  <c r="O359" i="38"/>
  <c r="O360" i="38"/>
  <c r="O361" i="38"/>
  <c r="O362" i="38"/>
  <c r="O363" i="38"/>
  <c r="O364" i="38"/>
  <c r="O365" i="38"/>
  <c r="O366" i="38"/>
  <c r="O367" i="38"/>
  <c r="O368" i="38"/>
  <c r="O369" i="38"/>
  <c r="O370" i="38"/>
  <c r="O371" i="38"/>
  <c r="O372" i="38"/>
  <c r="O373" i="38"/>
  <c r="O374" i="38"/>
  <c r="O375" i="38"/>
  <c r="O376" i="38"/>
  <c r="O377" i="38"/>
  <c r="O378" i="38"/>
  <c r="O379" i="38"/>
  <c r="O380" i="38"/>
  <c r="O381" i="38"/>
  <c r="O382" i="38"/>
  <c r="O383" i="38"/>
  <c r="O384" i="38"/>
  <c r="O385" i="38"/>
  <c r="O386" i="38"/>
  <c r="O387" i="38"/>
  <c r="O388" i="38"/>
  <c r="O389" i="38"/>
  <c r="O390" i="38"/>
  <c r="O391" i="38"/>
  <c r="O392" i="38"/>
  <c r="O393" i="38"/>
  <c r="O394" i="38"/>
  <c r="O395" i="38"/>
  <c r="O396" i="38"/>
  <c r="O397" i="38"/>
  <c r="O398" i="38"/>
  <c r="O399" i="38"/>
  <c r="O400" i="38"/>
  <c r="O401" i="38"/>
  <c r="O402" i="38"/>
  <c r="O403" i="38"/>
  <c r="O404" i="38"/>
  <c r="O405" i="38"/>
  <c r="O406" i="38"/>
  <c r="O407" i="38"/>
  <c r="O408" i="38"/>
  <c r="O409" i="38"/>
  <c r="O410" i="38"/>
  <c r="O411" i="38"/>
  <c r="O412" i="38"/>
  <c r="O413" i="38"/>
  <c r="O414" i="38"/>
  <c r="O415" i="38"/>
  <c r="O416" i="38"/>
  <c r="O417" i="38"/>
  <c r="O418" i="38"/>
  <c r="O419" i="38"/>
  <c r="O420" i="38"/>
  <c r="O421" i="38"/>
  <c r="O422" i="38"/>
  <c r="O423" i="38"/>
  <c r="O424" i="38"/>
  <c r="O425" i="38"/>
  <c r="O426" i="38"/>
  <c r="O427" i="38"/>
  <c r="O428" i="38"/>
  <c r="O429" i="38"/>
  <c r="O430" i="38"/>
  <c r="O431" i="38"/>
  <c r="O432" i="38"/>
  <c r="O433" i="38"/>
  <c r="O434" i="38"/>
  <c r="O435" i="38"/>
  <c r="O436" i="38"/>
  <c r="O437" i="38"/>
  <c r="O438" i="38"/>
  <c r="O439" i="38"/>
  <c r="O440" i="38"/>
  <c r="O441" i="38"/>
  <c r="O442" i="38"/>
  <c r="O443" i="38"/>
  <c r="O444" i="38"/>
  <c r="O445" i="38"/>
  <c r="O446" i="38"/>
  <c r="O447" i="38"/>
  <c r="O448" i="38"/>
  <c r="O449" i="38"/>
  <c r="O450" i="38"/>
  <c r="O451" i="38"/>
  <c r="O452" i="38"/>
  <c r="O453" i="38"/>
  <c r="O454" i="38"/>
  <c r="O455" i="38"/>
  <c r="O456" i="38"/>
  <c r="O457" i="38"/>
  <c r="O458" i="38"/>
  <c r="O459" i="38"/>
  <c r="O460" i="38"/>
  <c r="O461" i="38"/>
  <c r="O462" i="38"/>
  <c r="O463" i="38"/>
  <c r="O464" i="38"/>
  <c r="O465" i="38"/>
  <c r="O466" i="38"/>
  <c r="O467" i="38"/>
  <c r="O468" i="38"/>
  <c r="O469" i="38"/>
  <c r="O470" i="38"/>
  <c r="O471" i="38"/>
  <c r="O472" i="38"/>
  <c r="O473" i="38"/>
  <c r="O474" i="38"/>
  <c r="O475" i="38"/>
  <c r="O476" i="38"/>
  <c r="O477" i="38"/>
  <c r="O478" i="38"/>
  <c r="O479" i="38"/>
  <c r="O480" i="38"/>
  <c r="O481" i="38"/>
  <c r="O482" i="38"/>
  <c r="O483" i="38"/>
  <c r="O484" i="38"/>
  <c r="O485" i="38"/>
  <c r="O486" i="38"/>
  <c r="O487" i="38"/>
  <c r="O488" i="38"/>
  <c r="O489" i="38"/>
  <c r="O490" i="38"/>
  <c r="O491" i="38"/>
  <c r="O492" i="38"/>
  <c r="O493" i="38"/>
  <c r="O494" i="38"/>
  <c r="O495" i="38"/>
  <c r="O496" i="38"/>
  <c r="O497" i="38"/>
  <c r="O498" i="38"/>
  <c r="O499" i="38"/>
  <c r="O500" i="38"/>
  <c r="O501" i="38"/>
  <c r="O502" i="38"/>
  <c r="O503" i="38"/>
  <c r="O504" i="38"/>
  <c r="O505" i="38"/>
  <c r="O506" i="38"/>
  <c r="O507" i="38"/>
  <c r="O508" i="38"/>
  <c r="O509" i="38"/>
  <c r="O510" i="38"/>
  <c r="O511" i="38"/>
  <c r="N12" i="38"/>
  <c r="N13" i="38"/>
  <c r="N14" i="38"/>
  <c r="N15" i="38"/>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40" i="38"/>
  <c r="N141" i="38"/>
  <c r="N142" i="38"/>
  <c r="N143" i="38"/>
  <c r="N144" i="38"/>
  <c r="N145" i="38"/>
  <c r="N146" i="38"/>
  <c r="N147" i="38"/>
  <c r="N148" i="38"/>
  <c r="N149" i="38"/>
  <c r="N150" i="38"/>
  <c r="N151" i="38"/>
  <c r="N152" i="38"/>
  <c r="N153" i="38"/>
  <c r="N154" i="38"/>
  <c r="N155" i="38"/>
  <c r="N156" i="38"/>
  <c r="N157" i="38"/>
  <c r="N158" i="38"/>
  <c r="N159" i="38"/>
  <c r="N160" i="38"/>
  <c r="N161" i="38"/>
  <c r="N162" i="38"/>
  <c r="N163" i="38"/>
  <c r="N164" i="38"/>
  <c r="N165" i="38"/>
  <c r="N166" i="38"/>
  <c r="N167" i="38"/>
  <c r="N168" i="38"/>
  <c r="N169" i="38"/>
  <c r="N170" i="38"/>
  <c r="N171" i="38"/>
  <c r="N172" i="38"/>
  <c r="N173" i="38"/>
  <c r="N174" i="38"/>
  <c r="N175" i="38"/>
  <c r="N176" i="38"/>
  <c r="N177" i="38"/>
  <c r="N178" i="38"/>
  <c r="N179" i="38"/>
  <c r="N180" i="38"/>
  <c r="N181" i="38"/>
  <c r="N182" i="38"/>
  <c r="N183" i="38"/>
  <c r="N184" i="38"/>
  <c r="N185" i="38"/>
  <c r="N186" i="38"/>
  <c r="N187" i="38"/>
  <c r="N188" i="38"/>
  <c r="N189" i="38"/>
  <c r="N190" i="38"/>
  <c r="N191" i="38"/>
  <c r="N192" i="38"/>
  <c r="N193" i="38"/>
  <c r="N194" i="38"/>
  <c r="N195" i="38"/>
  <c r="N196" i="38"/>
  <c r="N197" i="38"/>
  <c r="N198" i="38"/>
  <c r="N199" i="38"/>
  <c r="N200" i="38"/>
  <c r="N201" i="38"/>
  <c r="N202" i="38"/>
  <c r="N203" i="38"/>
  <c r="N204" i="38"/>
  <c r="N205" i="38"/>
  <c r="N206" i="38"/>
  <c r="N207" i="38"/>
  <c r="N208" i="38"/>
  <c r="N209" i="38"/>
  <c r="N210" i="38"/>
  <c r="N211" i="38"/>
  <c r="N212" i="38"/>
  <c r="N213" i="38"/>
  <c r="N214" i="38"/>
  <c r="N215" i="38"/>
  <c r="N216" i="38"/>
  <c r="N217" i="38"/>
  <c r="N218" i="38"/>
  <c r="N219" i="38"/>
  <c r="N220" i="38"/>
  <c r="N221" i="38"/>
  <c r="N222" i="38"/>
  <c r="N223" i="38"/>
  <c r="N224" i="38"/>
  <c r="N225" i="38"/>
  <c r="N226" i="38"/>
  <c r="N227" i="38"/>
  <c r="N228" i="38"/>
  <c r="N229" i="38"/>
  <c r="N230" i="38"/>
  <c r="N231" i="38"/>
  <c r="N232" i="38"/>
  <c r="N233" i="38"/>
  <c r="N234" i="38"/>
  <c r="N235" i="38"/>
  <c r="N236" i="38"/>
  <c r="N237" i="38"/>
  <c r="N238" i="38"/>
  <c r="N239" i="38"/>
  <c r="N240" i="38"/>
  <c r="N241" i="38"/>
  <c r="N242" i="38"/>
  <c r="N243" i="38"/>
  <c r="N244" i="38"/>
  <c r="N245" i="38"/>
  <c r="N246" i="38"/>
  <c r="N247" i="38"/>
  <c r="N248" i="38"/>
  <c r="N249" i="38"/>
  <c r="N250" i="38"/>
  <c r="N251" i="38"/>
  <c r="N252" i="38"/>
  <c r="N253" i="38"/>
  <c r="N254" i="38"/>
  <c r="N255" i="38"/>
  <c r="N256" i="38"/>
  <c r="N257" i="38"/>
  <c r="N258" i="38"/>
  <c r="N259" i="38"/>
  <c r="N260" i="38"/>
  <c r="N261" i="38"/>
  <c r="N262" i="38"/>
  <c r="N263" i="38"/>
  <c r="N264" i="38"/>
  <c r="N265" i="38"/>
  <c r="N266" i="38"/>
  <c r="N267" i="38"/>
  <c r="N268" i="38"/>
  <c r="N269" i="38"/>
  <c r="N270" i="38"/>
  <c r="N271" i="38"/>
  <c r="N272" i="38"/>
  <c r="N273" i="38"/>
  <c r="N274" i="38"/>
  <c r="N275" i="38"/>
  <c r="N276" i="38"/>
  <c r="N277" i="38"/>
  <c r="N278" i="38"/>
  <c r="N279" i="38"/>
  <c r="N280" i="38"/>
  <c r="N281" i="38"/>
  <c r="N282" i="38"/>
  <c r="N283" i="38"/>
  <c r="N284" i="38"/>
  <c r="N285" i="38"/>
  <c r="N286" i="38"/>
  <c r="N287" i="38"/>
  <c r="N288" i="38"/>
  <c r="N289" i="38"/>
  <c r="N290" i="38"/>
  <c r="N291" i="38"/>
  <c r="N292" i="38"/>
  <c r="N293" i="38"/>
  <c r="N294" i="38"/>
  <c r="N295" i="38"/>
  <c r="N296" i="38"/>
  <c r="N297" i="38"/>
  <c r="N298" i="38"/>
  <c r="N299" i="38"/>
  <c r="N300" i="38"/>
  <c r="N301" i="38"/>
  <c r="N302" i="38"/>
  <c r="N303" i="38"/>
  <c r="N304" i="38"/>
  <c r="N305" i="38"/>
  <c r="N306" i="38"/>
  <c r="N307" i="38"/>
  <c r="N308" i="38"/>
  <c r="N309" i="38"/>
  <c r="N310" i="38"/>
  <c r="N311" i="38"/>
  <c r="N312" i="38"/>
  <c r="N313" i="38"/>
  <c r="N314" i="38"/>
  <c r="N315" i="38"/>
  <c r="N316" i="38"/>
  <c r="N317" i="38"/>
  <c r="N318" i="38"/>
  <c r="N319" i="38"/>
  <c r="N320" i="38"/>
  <c r="N321" i="38"/>
  <c r="N322" i="38"/>
  <c r="N323" i="38"/>
  <c r="N324" i="38"/>
  <c r="N325" i="38"/>
  <c r="N326" i="38"/>
  <c r="N327" i="38"/>
  <c r="N328" i="38"/>
  <c r="N329" i="38"/>
  <c r="N330" i="38"/>
  <c r="N331" i="38"/>
  <c r="N332" i="38"/>
  <c r="N333" i="38"/>
  <c r="N334" i="38"/>
  <c r="N335" i="38"/>
  <c r="N336" i="38"/>
  <c r="N337" i="38"/>
  <c r="N338" i="38"/>
  <c r="N339" i="38"/>
  <c r="N340" i="38"/>
  <c r="N341" i="38"/>
  <c r="N342" i="38"/>
  <c r="N343" i="38"/>
  <c r="N344" i="38"/>
  <c r="N345" i="38"/>
  <c r="N346" i="38"/>
  <c r="N347" i="38"/>
  <c r="N348" i="38"/>
  <c r="N349" i="38"/>
  <c r="N350" i="38"/>
  <c r="N351" i="38"/>
  <c r="N352" i="38"/>
  <c r="N353" i="38"/>
  <c r="N354" i="38"/>
  <c r="N355" i="38"/>
  <c r="N356" i="38"/>
  <c r="N357" i="38"/>
  <c r="N358" i="38"/>
  <c r="N359" i="38"/>
  <c r="N360" i="38"/>
  <c r="N361" i="38"/>
  <c r="N362" i="38"/>
  <c r="N363" i="38"/>
  <c r="N364" i="38"/>
  <c r="N365" i="38"/>
  <c r="N366" i="38"/>
  <c r="N367" i="38"/>
  <c r="N368" i="38"/>
  <c r="N369" i="38"/>
  <c r="N370" i="38"/>
  <c r="N371" i="38"/>
  <c r="N372" i="38"/>
  <c r="N373" i="38"/>
  <c r="N374" i="38"/>
  <c r="N375" i="38"/>
  <c r="N376" i="38"/>
  <c r="N377" i="38"/>
  <c r="N378" i="38"/>
  <c r="N379" i="38"/>
  <c r="N380" i="38"/>
  <c r="N381" i="38"/>
  <c r="N382" i="38"/>
  <c r="N383" i="38"/>
  <c r="N384" i="38"/>
  <c r="N385" i="38"/>
  <c r="N386" i="38"/>
  <c r="N387" i="38"/>
  <c r="N388" i="38"/>
  <c r="N389" i="38"/>
  <c r="N390" i="38"/>
  <c r="N391" i="38"/>
  <c r="N392" i="38"/>
  <c r="N393" i="38"/>
  <c r="N394" i="38"/>
  <c r="N395" i="38"/>
  <c r="N396" i="38"/>
  <c r="N397" i="38"/>
  <c r="N398" i="38"/>
  <c r="N399" i="38"/>
  <c r="N400" i="38"/>
  <c r="N401" i="38"/>
  <c r="N402" i="38"/>
  <c r="N403" i="38"/>
  <c r="N404" i="38"/>
  <c r="N405" i="38"/>
  <c r="N406" i="38"/>
  <c r="N407" i="38"/>
  <c r="N408" i="38"/>
  <c r="N409" i="38"/>
  <c r="N410" i="38"/>
  <c r="N411" i="38"/>
  <c r="N412" i="38"/>
  <c r="N413" i="38"/>
  <c r="N414" i="38"/>
  <c r="N415" i="38"/>
  <c r="N416" i="38"/>
  <c r="N417" i="38"/>
  <c r="N418" i="38"/>
  <c r="N419" i="38"/>
  <c r="N420" i="38"/>
  <c r="N421" i="38"/>
  <c r="N422" i="38"/>
  <c r="N423" i="38"/>
  <c r="N424" i="38"/>
  <c r="N425" i="38"/>
  <c r="N426" i="38"/>
  <c r="N427" i="38"/>
  <c r="N428" i="38"/>
  <c r="N429" i="38"/>
  <c r="N430" i="38"/>
  <c r="N431" i="38"/>
  <c r="N432" i="38"/>
  <c r="N433" i="38"/>
  <c r="N434" i="38"/>
  <c r="N435" i="38"/>
  <c r="N436" i="38"/>
  <c r="N437" i="38"/>
  <c r="N438" i="38"/>
  <c r="N439" i="38"/>
  <c r="N440" i="38"/>
  <c r="N441" i="38"/>
  <c r="N442" i="38"/>
  <c r="N443" i="38"/>
  <c r="N444" i="38"/>
  <c r="N445" i="38"/>
  <c r="N446" i="38"/>
  <c r="N447" i="38"/>
  <c r="N448" i="38"/>
  <c r="N449" i="38"/>
  <c r="N450" i="38"/>
  <c r="N451" i="38"/>
  <c r="N452" i="38"/>
  <c r="N453" i="38"/>
  <c r="N454" i="38"/>
  <c r="N455" i="38"/>
  <c r="N456" i="38"/>
  <c r="N457" i="38"/>
  <c r="N458" i="38"/>
  <c r="N459" i="38"/>
  <c r="N460" i="38"/>
  <c r="N461" i="38"/>
  <c r="N462" i="38"/>
  <c r="N463" i="38"/>
  <c r="N464" i="38"/>
  <c r="N465" i="38"/>
  <c r="N466" i="38"/>
  <c r="N467" i="38"/>
  <c r="N468" i="38"/>
  <c r="N469" i="38"/>
  <c r="N470" i="38"/>
  <c r="N471" i="38"/>
  <c r="N472" i="38"/>
  <c r="N473" i="38"/>
  <c r="N474" i="38"/>
  <c r="N475" i="38"/>
  <c r="N476" i="38"/>
  <c r="N477" i="38"/>
  <c r="N478" i="38"/>
  <c r="N479" i="38"/>
  <c r="N480" i="38"/>
  <c r="N481" i="38"/>
  <c r="N482" i="38"/>
  <c r="N483" i="38"/>
  <c r="N484" i="38"/>
  <c r="N485" i="38"/>
  <c r="N486" i="38"/>
  <c r="N487" i="38"/>
  <c r="N488" i="38"/>
  <c r="N489" i="38"/>
  <c r="N490" i="38"/>
  <c r="N491" i="38"/>
  <c r="N492" i="38"/>
  <c r="N493" i="38"/>
  <c r="N494" i="38"/>
  <c r="N495" i="38"/>
  <c r="N496" i="38"/>
  <c r="N497" i="38"/>
  <c r="N498" i="38"/>
  <c r="N499" i="38"/>
  <c r="N500" i="38"/>
  <c r="N501" i="38"/>
  <c r="N502" i="38"/>
  <c r="N503" i="38"/>
  <c r="N504" i="38"/>
  <c r="N505" i="38"/>
  <c r="N506" i="38"/>
  <c r="N507" i="38"/>
  <c r="N508" i="38"/>
  <c r="N509" i="38"/>
  <c r="N510" i="38"/>
  <c r="N511" i="38"/>
  <c r="M12" i="38"/>
  <c r="M13" i="38"/>
  <c r="M14" i="38"/>
  <c r="M15" i="38"/>
  <c r="M16" i="38"/>
  <c r="M17" i="38"/>
  <c r="M18" i="38"/>
  <c r="M19" i="38"/>
  <c r="M20" i="38"/>
  <c r="M21" i="38"/>
  <c r="M22" i="38"/>
  <c r="M23" i="38"/>
  <c r="M24" i="38"/>
  <c r="M25" i="38"/>
  <c r="M26" i="38"/>
  <c r="M27" i="38"/>
  <c r="M28" i="38"/>
  <c r="M29" i="38"/>
  <c r="M30" i="38"/>
  <c r="M31" i="38"/>
  <c r="M32" i="38"/>
  <c r="M33" i="38"/>
  <c r="M34" i="38"/>
  <c r="M35" i="38"/>
  <c r="M36" i="38"/>
  <c r="M37" i="38"/>
  <c r="M38" i="38"/>
  <c r="M39" i="38"/>
  <c r="M40" i="38"/>
  <c r="M41" i="38"/>
  <c r="M42" i="38"/>
  <c r="M43" i="38"/>
  <c r="M44" i="38"/>
  <c r="M45" i="38"/>
  <c r="M46" i="38"/>
  <c r="M47" i="38"/>
  <c r="M48" i="38"/>
  <c r="M49" i="38"/>
  <c r="M50" i="38"/>
  <c r="M51" i="38"/>
  <c r="M52" i="38"/>
  <c r="M53" i="38"/>
  <c r="M54" i="38"/>
  <c r="M55" i="38"/>
  <c r="M56" i="38"/>
  <c r="M58" i="38"/>
  <c r="M59" i="38"/>
  <c r="M60" i="38"/>
  <c r="M61" i="38"/>
  <c r="M62" i="38"/>
  <c r="M63" i="38"/>
  <c r="M64" i="38"/>
  <c r="M65" i="38"/>
  <c r="M66" i="38"/>
  <c r="M67" i="38"/>
  <c r="M68" i="38"/>
  <c r="M69" i="38"/>
  <c r="M70" i="38"/>
  <c r="M71" i="38"/>
  <c r="M72" i="38"/>
  <c r="M73" i="38"/>
  <c r="M74" i="38"/>
  <c r="M75" i="38"/>
  <c r="M76" i="38"/>
  <c r="M77" i="38"/>
  <c r="M78" i="38"/>
  <c r="M79" i="38"/>
  <c r="M80" i="38"/>
  <c r="M81" i="38"/>
  <c r="M82" i="38"/>
  <c r="M83" i="38"/>
  <c r="M84" i="38"/>
  <c r="M85" i="38"/>
  <c r="M86" i="38"/>
  <c r="M87" i="38"/>
  <c r="M88" i="38"/>
  <c r="M89" i="38"/>
  <c r="M90" i="38"/>
  <c r="M91" i="38"/>
  <c r="M92" i="38"/>
  <c r="M93" i="38"/>
  <c r="M94" i="38"/>
  <c r="M95" i="38"/>
  <c r="M96" i="38"/>
  <c r="M97" i="38"/>
  <c r="M98" i="38"/>
  <c r="M99" i="38"/>
  <c r="M100" i="38"/>
  <c r="M101" i="38"/>
  <c r="M102" i="38"/>
  <c r="M103" i="38"/>
  <c r="M104" i="38"/>
  <c r="M105" i="38"/>
  <c r="M106" i="38"/>
  <c r="M107" i="38"/>
  <c r="M108" i="38"/>
  <c r="M109" i="38"/>
  <c r="M110" i="38"/>
  <c r="M111" i="38"/>
  <c r="M112" i="38"/>
  <c r="M113" i="38"/>
  <c r="M114" i="38"/>
  <c r="M115" i="38"/>
  <c r="M116" i="38"/>
  <c r="M117" i="38"/>
  <c r="M118" i="38"/>
  <c r="M119" i="38"/>
  <c r="M120" i="38"/>
  <c r="M121" i="38"/>
  <c r="M122" i="38"/>
  <c r="M123" i="38"/>
  <c r="M124" i="38"/>
  <c r="M125" i="38"/>
  <c r="M126" i="38"/>
  <c r="M127" i="38"/>
  <c r="M128" i="38"/>
  <c r="M129" i="38"/>
  <c r="M130" i="38"/>
  <c r="M131" i="38"/>
  <c r="M132" i="38"/>
  <c r="M133" i="38"/>
  <c r="M134" i="38"/>
  <c r="M135" i="38"/>
  <c r="M136" i="38"/>
  <c r="M137" i="38"/>
  <c r="M138" i="38"/>
  <c r="M139" i="38"/>
  <c r="M140" i="38"/>
  <c r="M141" i="38"/>
  <c r="M142" i="38"/>
  <c r="M143" i="38"/>
  <c r="M144" i="38"/>
  <c r="M145" i="38"/>
  <c r="M146" i="38"/>
  <c r="M147" i="38"/>
  <c r="M148" i="38"/>
  <c r="M149" i="38"/>
  <c r="M150" i="38"/>
  <c r="M151" i="38"/>
  <c r="M152" i="38"/>
  <c r="M153" i="38"/>
  <c r="M154" i="38"/>
  <c r="M155" i="38"/>
  <c r="M156" i="38"/>
  <c r="M157" i="38"/>
  <c r="M158" i="38"/>
  <c r="M159" i="38"/>
  <c r="M160" i="38"/>
  <c r="M161" i="38"/>
  <c r="M162" i="38"/>
  <c r="M163" i="38"/>
  <c r="M164" i="38"/>
  <c r="M165" i="38"/>
  <c r="M166" i="38"/>
  <c r="M167" i="38"/>
  <c r="M168" i="38"/>
  <c r="M169" i="38"/>
  <c r="M170" i="38"/>
  <c r="M171" i="38"/>
  <c r="M172" i="38"/>
  <c r="M173" i="38"/>
  <c r="M174" i="38"/>
  <c r="M175" i="38"/>
  <c r="M176" i="38"/>
  <c r="M177" i="38"/>
  <c r="M178" i="38"/>
  <c r="M179" i="38"/>
  <c r="M180" i="38"/>
  <c r="M181" i="38"/>
  <c r="M182" i="38"/>
  <c r="M183" i="38"/>
  <c r="M184" i="38"/>
  <c r="M185" i="38"/>
  <c r="M186" i="38"/>
  <c r="M187" i="38"/>
  <c r="M188" i="38"/>
  <c r="M189" i="38"/>
  <c r="M190" i="38"/>
  <c r="M191" i="38"/>
  <c r="M192" i="38"/>
  <c r="M193" i="38"/>
  <c r="M194" i="38"/>
  <c r="M195" i="38"/>
  <c r="M196" i="38"/>
  <c r="M197" i="38"/>
  <c r="M198" i="38"/>
  <c r="M199" i="38"/>
  <c r="M200" i="38"/>
  <c r="M201" i="38"/>
  <c r="M202" i="38"/>
  <c r="M203" i="38"/>
  <c r="M204" i="38"/>
  <c r="M205" i="38"/>
  <c r="M206" i="38"/>
  <c r="M207" i="38"/>
  <c r="M208" i="38"/>
  <c r="M209" i="38"/>
  <c r="M210" i="38"/>
  <c r="M211" i="38"/>
  <c r="M212" i="38"/>
  <c r="M213" i="38"/>
  <c r="M214" i="38"/>
  <c r="M215" i="38"/>
  <c r="M216" i="38"/>
  <c r="M217" i="38"/>
  <c r="M218" i="38"/>
  <c r="M219" i="38"/>
  <c r="M220" i="38"/>
  <c r="M221" i="38"/>
  <c r="M222" i="38"/>
  <c r="M223" i="38"/>
  <c r="M224" i="38"/>
  <c r="M225" i="38"/>
  <c r="M226" i="38"/>
  <c r="M227" i="38"/>
  <c r="M228" i="38"/>
  <c r="M229" i="38"/>
  <c r="M230" i="38"/>
  <c r="M231" i="38"/>
  <c r="M232" i="38"/>
  <c r="M233" i="38"/>
  <c r="M234" i="38"/>
  <c r="M235" i="38"/>
  <c r="M236" i="38"/>
  <c r="M237" i="38"/>
  <c r="M238" i="38"/>
  <c r="M239" i="38"/>
  <c r="M240" i="38"/>
  <c r="M241" i="38"/>
  <c r="M242" i="38"/>
  <c r="M243" i="38"/>
  <c r="M244" i="38"/>
  <c r="M245" i="38"/>
  <c r="M246" i="38"/>
  <c r="M247" i="38"/>
  <c r="M248" i="38"/>
  <c r="M249" i="38"/>
  <c r="M250" i="38"/>
  <c r="M251" i="38"/>
  <c r="M252" i="38"/>
  <c r="M253" i="38"/>
  <c r="M254" i="38"/>
  <c r="M255" i="38"/>
  <c r="M256" i="38"/>
  <c r="M257" i="38"/>
  <c r="M258" i="38"/>
  <c r="M259" i="38"/>
  <c r="M260" i="38"/>
  <c r="M261" i="38"/>
  <c r="M262" i="38"/>
  <c r="M263" i="38"/>
  <c r="M264" i="38"/>
  <c r="M265" i="38"/>
  <c r="M266" i="38"/>
  <c r="M267" i="38"/>
  <c r="M268" i="38"/>
  <c r="M269" i="38"/>
  <c r="M270" i="38"/>
  <c r="M271" i="38"/>
  <c r="M272" i="38"/>
  <c r="M273" i="38"/>
  <c r="M274" i="38"/>
  <c r="M275" i="38"/>
  <c r="M276" i="38"/>
  <c r="M277" i="38"/>
  <c r="M278" i="38"/>
  <c r="M279" i="38"/>
  <c r="M280" i="38"/>
  <c r="M281" i="38"/>
  <c r="M282" i="38"/>
  <c r="M283" i="38"/>
  <c r="M284" i="38"/>
  <c r="M285" i="38"/>
  <c r="M286" i="38"/>
  <c r="M287" i="38"/>
  <c r="M288" i="38"/>
  <c r="M289" i="38"/>
  <c r="M290" i="38"/>
  <c r="M291" i="38"/>
  <c r="M292" i="38"/>
  <c r="M293" i="38"/>
  <c r="M294" i="38"/>
  <c r="M295" i="38"/>
  <c r="M296" i="38"/>
  <c r="M297" i="38"/>
  <c r="M298" i="38"/>
  <c r="M299" i="38"/>
  <c r="M300" i="38"/>
  <c r="M301" i="38"/>
  <c r="M302" i="38"/>
  <c r="M303" i="38"/>
  <c r="M304" i="38"/>
  <c r="M305" i="38"/>
  <c r="M306" i="38"/>
  <c r="M307" i="38"/>
  <c r="M308" i="38"/>
  <c r="M309" i="38"/>
  <c r="M310" i="38"/>
  <c r="M311" i="38"/>
  <c r="M312" i="38"/>
  <c r="M313" i="38"/>
  <c r="M314" i="38"/>
  <c r="M315" i="38"/>
  <c r="M316" i="38"/>
  <c r="M317" i="38"/>
  <c r="M318" i="38"/>
  <c r="M319" i="38"/>
  <c r="M320" i="38"/>
  <c r="M321" i="38"/>
  <c r="M322" i="38"/>
  <c r="M323" i="38"/>
  <c r="M324" i="38"/>
  <c r="M325" i="38"/>
  <c r="M326" i="38"/>
  <c r="M327" i="38"/>
  <c r="M328" i="38"/>
  <c r="M329" i="38"/>
  <c r="M330" i="38"/>
  <c r="M331" i="38"/>
  <c r="M332" i="38"/>
  <c r="M333" i="38"/>
  <c r="M334" i="38"/>
  <c r="M335" i="38"/>
  <c r="M336" i="38"/>
  <c r="M337" i="38"/>
  <c r="M338" i="38"/>
  <c r="M339" i="38"/>
  <c r="M340" i="38"/>
  <c r="M341" i="38"/>
  <c r="M342" i="38"/>
  <c r="M343" i="38"/>
  <c r="M344" i="38"/>
  <c r="M345" i="38"/>
  <c r="M346" i="38"/>
  <c r="M347" i="38"/>
  <c r="M348" i="38"/>
  <c r="M349" i="38"/>
  <c r="M350" i="38"/>
  <c r="M351" i="38"/>
  <c r="M352" i="38"/>
  <c r="M353" i="38"/>
  <c r="M354" i="38"/>
  <c r="M355" i="38"/>
  <c r="M356" i="38"/>
  <c r="M357" i="38"/>
  <c r="M358" i="38"/>
  <c r="M359" i="38"/>
  <c r="M360" i="38"/>
  <c r="M361" i="38"/>
  <c r="M362" i="38"/>
  <c r="M363" i="38"/>
  <c r="M364" i="38"/>
  <c r="M365" i="38"/>
  <c r="M366" i="38"/>
  <c r="M367" i="38"/>
  <c r="M368" i="38"/>
  <c r="M369" i="38"/>
  <c r="M370" i="38"/>
  <c r="M371" i="38"/>
  <c r="M372" i="38"/>
  <c r="M373" i="38"/>
  <c r="M374" i="38"/>
  <c r="M375" i="38"/>
  <c r="M376" i="38"/>
  <c r="M377" i="38"/>
  <c r="M378" i="38"/>
  <c r="M379" i="38"/>
  <c r="M380" i="38"/>
  <c r="M381" i="38"/>
  <c r="M382" i="38"/>
  <c r="M383" i="38"/>
  <c r="M384" i="38"/>
  <c r="M385" i="38"/>
  <c r="M386" i="38"/>
  <c r="M387" i="38"/>
  <c r="M388" i="38"/>
  <c r="M389" i="38"/>
  <c r="M390" i="38"/>
  <c r="M391" i="38"/>
  <c r="M392" i="38"/>
  <c r="M393" i="38"/>
  <c r="M394" i="38"/>
  <c r="M395" i="38"/>
  <c r="M396" i="38"/>
  <c r="M397" i="38"/>
  <c r="M398" i="38"/>
  <c r="M399" i="38"/>
  <c r="M400" i="38"/>
  <c r="M401" i="38"/>
  <c r="M402" i="38"/>
  <c r="M403" i="38"/>
  <c r="M404" i="38"/>
  <c r="M405" i="38"/>
  <c r="M406" i="38"/>
  <c r="M407" i="38"/>
  <c r="M408" i="38"/>
  <c r="M409" i="38"/>
  <c r="M410" i="38"/>
  <c r="M411" i="38"/>
  <c r="M412" i="38"/>
  <c r="M413" i="38"/>
  <c r="M414" i="38"/>
  <c r="M415" i="38"/>
  <c r="M416" i="38"/>
  <c r="M417" i="38"/>
  <c r="M418" i="38"/>
  <c r="M419" i="38"/>
  <c r="M420" i="38"/>
  <c r="M421" i="38"/>
  <c r="M422" i="38"/>
  <c r="M423" i="38"/>
  <c r="M424" i="38"/>
  <c r="M425" i="38"/>
  <c r="M426" i="38"/>
  <c r="M427" i="38"/>
  <c r="M428" i="38"/>
  <c r="M429" i="38"/>
  <c r="M430" i="38"/>
  <c r="M431" i="38"/>
  <c r="M432" i="38"/>
  <c r="M433" i="38"/>
  <c r="M434" i="38"/>
  <c r="M435" i="38"/>
  <c r="M436" i="38"/>
  <c r="M437" i="38"/>
  <c r="M438" i="38"/>
  <c r="M439" i="38"/>
  <c r="M440" i="38"/>
  <c r="M441" i="38"/>
  <c r="M442" i="38"/>
  <c r="M443" i="38"/>
  <c r="M444" i="38"/>
  <c r="M445" i="38"/>
  <c r="M446" i="38"/>
  <c r="M447" i="38"/>
  <c r="M448" i="38"/>
  <c r="M449" i="38"/>
  <c r="M450" i="38"/>
  <c r="M451" i="38"/>
  <c r="M452" i="38"/>
  <c r="M453" i="38"/>
  <c r="M454" i="38"/>
  <c r="M455" i="38"/>
  <c r="M456" i="38"/>
  <c r="M457" i="38"/>
  <c r="M458" i="38"/>
  <c r="M459" i="38"/>
  <c r="M460" i="38"/>
  <c r="M461" i="38"/>
  <c r="M462" i="38"/>
  <c r="M463" i="38"/>
  <c r="M464" i="38"/>
  <c r="M465" i="38"/>
  <c r="M466" i="38"/>
  <c r="M467" i="38"/>
  <c r="M468" i="38"/>
  <c r="M469" i="38"/>
  <c r="M470" i="38"/>
  <c r="M471" i="38"/>
  <c r="M472" i="38"/>
  <c r="M473" i="38"/>
  <c r="M474" i="38"/>
  <c r="M475" i="38"/>
  <c r="M476" i="38"/>
  <c r="M477" i="38"/>
  <c r="M478" i="38"/>
  <c r="M479" i="38"/>
  <c r="M480" i="38"/>
  <c r="M481" i="38"/>
  <c r="M482" i="38"/>
  <c r="M483" i="38"/>
  <c r="M484" i="38"/>
  <c r="M485" i="38"/>
  <c r="M486" i="38"/>
  <c r="M487" i="38"/>
  <c r="M488" i="38"/>
  <c r="M489" i="38"/>
  <c r="M490" i="38"/>
  <c r="M491" i="38"/>
  <c r="M492" i="38"/>
  <c r="M493" i="38"/>
  <c r="M494" i="38"/>
  <c r="M495" i="38"/>
  <c r="M496" i="38"/>
  <c r="M497" i="38"/>
  <c r="M498" i="38"/>
  <c r="M499" i="38"/>
  <c r="M500" i="38"/>
  <c r="M501" i="38"/>
  <c r="M502" i="38"/>
  <c r="M503" i="38"/>
  <c r="M504" i="38"/>
  <c r="M505" i="38"/>
  <c r="M506" i="38"/>
  <c r="M507" i="38"/>
  <c r="M508" i="38"/>
  <c r="M509" i="38"/>
  <c r="M510" i="38"/>
  <c r="M511" i="38"/>
  <c r="C12" i="2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L101" i="38"/>
  <c r="L102" i="38"/>
  <c r="L103" i="38"/>
  <c r="L104" i="38"/>
  <c r="L105" i="38"/>
  <c r="L106" i="38"/>
  <c r="L107" i="38"/>
  <c r="L108" i="38"/>
  <c r="L109" i="38"/>
  <c r="L110" i="38"/>
  <c r="L111" i="38"/>
  <c r="L112" i="38"/>
  <c r="L113" i="38"/>
  <c r="L114" i="38"/>
  <c r="L115" i="38"/>
  <c r="L116" i="38"/>
  <c r="L117" i="38"/>
  <c r="L118" i="38"/>
  <c r="L119" i="38"/>
  <c r="L120" i="38"/>
  <c r="L121" i="38"/>
  <c r="L122" i="38"/>
  <c r="L123" i="38"/>
  <c r="L124" i="38"/>
  <c r="L125" i="38"/>
  <c r="L126" i="38"/>
  <c r="L127" i="38"/>
  <c r="L128" i="38"/>
  <c r="L129" i="38"/>
  <c r="L130" i="38"/>
  <c r="L131" i="38"/>
  <c r="L132" i="38"/>
  <c r="L133" i="38"/>
  <c r="L134" i="38"/>
  <c r="L135" i="38"/>
  <c r="L136" i="38"/>
  <c r="L137" i="38"/>
  <c r="L138" i="38"/>
  <c r="L139" i="38"/>
  <c r="L140" i="38"/>
  <c r="L141" i="38"/>
  <c r="L142" i="38"/>
  <c r="L143" i="38"/>
  <c r="L144" i="38"/>
  <c r="L145" i="38"/>
  <c r="L146" i="38"/>
  <c r="L147" i="38"/>
  <c r="L148" i="38"/>
  <c r="L149" i="38"/>
  <c r="L150" i="38"/>
  <c r="L151" i="38"/>
  <c r="L152" i="38"/>
  <c r="L153" i="38"/>
  <c r="L154" i="38"/>
  <c r="L155" i="38"/>
  <c r="L156" i="38"/>
  <c r="L157" i="38"/>
  <c r="L158" i="38"/>
  <c r="L159" i="38"/>
  <c r="L160" i="38"/>
  <c r="L161" i="38"/>
  <c r="L162" i="38"/>
  <c r="L163" i="38"/>
  <c r="L164" i="38"/>
  <c r="L165" i="38"/>
  <c r="L166" i="38"/>
  <c r="L167" i="38"/>
  <c r="L168" i="38"/>
  <c r="L169" i="38"/>
  <c r="L170" i="38"/>
  <c r="L171" i="38"/>
  <c r="L172" i="38"/>
  <c r="L173" i="38"/>
  <c r="L174" i="38"/>
  <c r="L175" i="38"/>
  <c r="L176" i="38"/>
  <c r="L177" i="38"/>
  <c r="L178" i="38"/>
  <c r="L179" i="38"/>
  <c r="L180" i="38"/>
  <c r="L181" i="38"/>
  <c r="L182" i="38"/>
  <c r="L183" i="38"/>
  <c r="L184" i="38"/>
  <c r="L185" i="38"/>
  <c r="L186" i="38"/>
  <c r="L187" i="38"/>
  <c r="L188" i="38"/>
  <c r="L189" i="38"/>
  <c r="L190" i="38"/>
  <c r="L191" i="38"/>
  <c r="L192" i="38"/>
  <c r="L193" i="38"/>
  <c r="L194" i="38"/>
  <c r="L195" i="38"/>
  <c r="L196" i="38"/>
  <c r="L197" i="38"/>
  <c r="L198" i="38"/>
  <c r="L199" i="38"/>
  <c r="L200" i="38"/>
  <c r="L201" i="38"/>
  <c r="L202" i="38"/>
  <c r="L203" i="38"/>
  <c r="L204" i="38"/>
  <c r="L205" i="38"/>
  <c r="L206" i="38"/>
  <c r="L207" i="38"/>
  <c r="L208" i="38"/>
  <c r="L209" i="38"/>
  <c r="L210" i="38"/>
  <c r="L211" i="38"/>
  <c r="L212" i="38"/>
  <c r="L213" i="38"/>
  <c r="L214" i="38"/>
  <c r="L215" i="38"/>
  <c r="L216" i="38"/>
  <c r="L217" i="38"/>
  <c r="L218" i="38"/>
  <c r="L219" i="38"/>
  <c r="L220" i="38"/>
  <c r="L221" i="38"/>
  <c r="L222" i="38"/>
  <c r="L223" i="38"/>
  <c r="L224" i="38"/>
  <c r="L225" i="38"/>
  <c r="L226" i="38"/>
  <c r="L227" i="38"/>
  <c r="L228" i="38"/>
  <c r="L229" i="38"/>
  <c r="L230" i="38"/>
  <c r="L231" i="38"/>
  <c r="L232" i="38"/>
  <c r="L233" i="38"/>
  <c r="L234" i="38"/>
  <c r="L235" i="38"/>
  <c r="L236" i="38"/>
  <c r="L237" i="38"/>
  <c r="L238" i="38"/>
  <c r="L239" i="38"/>
  <c r="L240" i="38"/>
  <c r="L241" i="38"/>
  <c r="L242" i="38"/>
  <c r="L243" i="38"/>
  <c r="L244" i="38"/>
  <c r="L245" i="38"/>
  <c r="L246" i="38"/>
  <c r="L247" i="38"/>
  <c r="L248" i="38"/>
  <c r="L249" i="38"/>
  <c r="L250" i="38"/>
  <c r="L251" i="38"/>
  <c r="L252" i="38"/>
  <c r="L253" i="38"/>
  <c r="L254" i="38"/>
  <c r="L255" i="38"/>
  <c r="L256" i="38"/>
  <c r="L257" i="38"/>
  <c r="L258" i="38"/>
  <c r="L259" i="38"/>
  <c r="L260" i="38"/>
  <c r="L261" i="38"/>
  <c r="L262" i="38"/>
  <c r="L263" i="38"/>
  <c r="L264" i="38"/>
  <c r="L265" i="38"/>
  <c r="L266" i="38"/>
  <c r="L267" i="38"/>
  <c r="L268" i="38"/>
  <c r="L269" i="38"/>
  <c r="L270" i="38"/>
  <c r="L271" i="38"/>
  <c r="L272" i="38"/>
  <c r="L273" i="38"/>
  <c r="L274" i="38"/>
  <c r="L275" i="38"/>
  <c r="L276" i="38"/>
  <c r="L277" i="38"/>
  <c r="L278" i="38"/>
  <c r="L279" i="38"/>
  <c r="L280" i="38"/>
  <c r="L281" i="38"/>
  <c r="L282" i="38"/>
  <c r="L283" i="38"/>
  <c r="L284" i="38"/>
  <c r="L285" i="38"/>
  <c r="L286" i="38"/>
  <c r="L287" i="38"/>
  <c r="L288" i="38"/>
  <c r="L289" i="38"/>
  <c r="L290" i="38"/>
  <c r="L291" i="38"/>
  <c r="L292" i="38"/>
  <c r="L293" i="38"/>
  <c r="L294" i="38"/>
  <c r="L295" i="38"/>
  <c r="L296" i="38"/>
  <c r="L297" i="38"/>
  <c r="L298" i="38"/>
  <c r="L299" i="38"/>
  <c r="L300" i="38"/>
  <c r="L301" i="38"/>
  <c r="L302" i="38"/>
  <c r="L303" i="38"/>
  <c r="L304" i="38"/>
  <c r="L305" i="38"/>
  <c r="L306" i="38"/>
  <c r="L307" i="38"/>
  <c r="L308" i="38"/>
  <c r="L309" i="38"/>
  <c r="L310" i="38"/>
  <c r="L311" i="38"/>
  <c r="L312" i="38"/>
  <c r="L313" i="38"/>
  <c r="L314" i="38"/>
  <c r="L315" i="38"/>
  <c r="L316" i="38"/>
  <c r="L317" i="38"/>
  <c r="L318" i="38"/>
  <c r="L319" i="38"/>
  <c r="L320" i="38"/>
  <c r="L321" i="38"/>
  <c r="L322" i="38"/>
  <c r="L323" i="38"/>
  <c r="L324" i="38"/>
  <c r="L325" i="38"/>
  <c r="L326" i="38"/>
  <c r="L327" i="38"/>
  <c r="L328" i="38"/>
  <c r="L329" i="38"/>
  <c r="L330" i="38"/>
  <c r="L331" i="38"/>
  <c r="L332" i="38"/>
  <c r="L333" i="38"/>
  <c r="L334" i="38"/>
  <c r="L335" i="38"/>
  <c r="L336" i="38"/>
  <c r="L337" i="38"/>
  <c r="L338" i="38"/>
  <c r="L339" i="38"/>
  <c r="L340" i="38"/>
  <c r="L341" i="38"/>
  <c r="L342" i="38"/>
  <c r="L343" i="38"/>
  <c r="L344" i="38"/>
  <c r="L345" i="38"/>
  <c r="L346" i="38"/>
  <c r="L347" i="38"/>
  <c r="L348" i="38"/>
  <c r="L349" i="38"/>
  <c r="L350" i="38"/>
  <c r="L351" i="38"/>
  <c r="L352" i="38"/>
  <c r="L353" i="38"/>
  <c r="L354" i="38"/>
  <c r="L355" i="38"/>
  <c r="L356" i="38"/>
  <c r="L357" i="38"/>
  <c r="L358" i="38"/>
  <c r="L359" i="38"/>
  <c r="L360" i="38"/>
  <c r="L361" i="38"/>
  <c r="L362" i="38"/>
  <c r="L363" i="38"/>
  <c r="L364" i="38"/>
  <c r="L365" i="38"/>
  <c r="L366" i="38"/>
  <c r="L367" i="38"/>
  <c r="L368" i="38"/>
  <c r="L369" i="38"/>
  <c r="L370" i="38"/>
  <c r="L371" i="38"/>
  <c r="L372" i="38"/>
  <c r="L373" i="38"/>
  <c r="L374" i="38"/>
  <c r="L375" i="38"/>
  <c r="L376" i="38"/>
  <c r="L377" i="38"/>
  <c r="L378" i="38"/>
  <c r="L379" i="38"/>
  <c r="L380" i="38"/>
  <c r="L381" i="38"/>
  <c r="L382" i="38"/>
  <c r="L383" i="38"/>
  <c r="L384" i="38"/>
  <c r="L385" i="38"/>
  <c r="L386" i="38"/>
  <c r="L387" i="38"/>
  <c r="L388" i="38"/>
  <c r="L389" i="38"/>
  <c r="L390" i="38"/>
  <c r="L391" i="38"/>
  <c r="L392" i="38"/>
  <c r="L393" i="38"/>
  <c r="L394" i="38"/>
  <c r="L395" i="38"/>
  <c r="L396" i="38"/>
  <c r="L397" i="38"/>
  <c r="L398" i="38"/>
  <c r="L399" i="38"/>
  <c r="L400" i="38"/>
  <c r="L401" i="38"/>
  <c r="L402" i="38"/>
  <c r="L403" i="38"/>
  <c r="L404" i="38"/>
  <c r="L405" i="38"/>
  <c r="L406" i="38"/>
  <c r="L407" i="38"/>
  <c r="L408" i="38"/>
  <c r="L409" i="38"/>
  <c r="L410" i="38"/>
  <c r="L411" i="38"/>
  <c r="L412" i="38"/>
  <c r="L413" i="38"/>
  <c r="L414" i="38"/>
  <c r="L415" i="38"/>
  <c r="L416" i="38"/>
  <c r="L417" i="38"/>
  <c r="L418" i="38"/>
  <c r="L419" i="38"/>
  <c r="L420" i="38"/>
  <c r="L421" i="38"/>
  <c r="L422" i="38"/>
  <c r="L423" i="38"/>
  <c r="L424" i="38"/>
  <c r="L425" i="38"/>
  <c r="L426" i="38"/>
  <c r="L427" i="38"/>
  <c r="L428" i="38"/>
  <c r="L429" i="38"/>
  <c r="L430" i="38"/>
  <c r="L431" i="38"/>
  <c r="L432" i="38"/>
  <c r="L433" i="38"/>
  <c r="L434" i="38"/>
  <c r="L435" i="38"/>
  <c r="L436" i="38"/>
  <c r="L437" i="38"/>
  <c r="L438" i="38"/>
  <c r="L439" i="38"/>
  <c r="L440" i="38"/>
  <c r="L441" i="38"/>
  <c r="L442" i="38"/>
  <c r="L443" i="38"/>
  <c r="L444" i="38"/>
  <c r="L445" i="38"/>
  <c r="L446" i="38"/>
  <c r="L447" i="38"/>
  <c r="L448" i="38"/>
  <c r="L449" i="38"/>
  <c r="L450" i="38"/>
  <c r="L451" i="38"/>
  <c r="L452" i="38"/>
  <c r="L453" i="38"/>
  <c r="L454" i="38"/>
  <c r="L455" i="38"/>
  <c r="L456" i="38"/>
  <c r="L457" i="38"/>
  <c r="L458" i="38"/>
  <c r="L459" i="38"/>
  <c r="L460" i="38"/>
  <c r="L461" i="38"/>
  <c r="L462" i="38"/>
  <c r="L463" i="38"/>
  <c r="L464" i="38"/>
  <c r="L465" i="38"/>
  <c r="L466" i="38"/>
  <c r="L467" i="38"/>
  <c r="L468" i="38"/>
  <c r="L469" i="38"/>
  <c r="L470" i="38"/>
  <c r="L471" i="38"/>
  <c r="L472" i="38"/>
  <c r="L473" i="38"/>
  <c r="L474" i="38"/>
  <c r="L475" i="38"/>
  <c r="L476" i="38"/>
  <c r="L477" i="38"/>
  <c r="L478" i="38"/>
  <c r="L479" i="38"/>
  <c r="L480" i="38"/>
  <c r="L481" i="38"/>
  <c r="L482" i="38"/>
  <c r="L483" i="38"/>
  <c r="L484" i="38"/>
  <c r="L485" i="38"/>
  <c r="L486" i="38"/>
  <c r="L487" i="38"/>
  <c r="L488" i="38"/>
  <c r="L489" i="38"/>
  <c r="L490" i="38"/>
  <c r="L491" i="38"/>
  <c r="L492" i="38"/>
  <c r="L493" i="38"/>
  <c r="L494" i="38"/>
  <c r="L495" i="38"/>
  <c r="L496" i="38"/>
  <c r="L497" i="38"/>
  <c r="L498" i="38"/>
  <c r="L499" i="38"/>
  <c r="L500" i="38"/>
  <c r="L501" i="38"/>
  <c r="L502" i="38"/>
  <c r="L503" i="38"/>
  <c r="L504" i="38"/>
  <c r="L505" i="38"/>
  <c r="L506" i="38"/>
  <c r="L507" i="38"/>
  <c r="L508" i="38"/>
  <c r="L509" i="38"/>
  <c r="L510" i="38"/>
  <c r="L511" i="38"/>
  <c r="M10" i="38"/>
  <c r="L10" i="38"/>
  <c r="B7" i="14"/>
  <c r="BC10" i="44"/>
  <c r="BC11" i="44"/>
  <c r="AZ12" i="44"/>
  <c r="BA12" i="44"/>
  <c r="BB12" i="44"/>
  <c r="BC12" i="44"/>
  <c r="AZ13" i="44"/>
  <c r="BA13" i="44"/>
  <c r="BB13" i="44"/>
  <c r="BC13" i="44"/>
  <c r="AZ14" i="44"/>
  <c r="BA14" i="44"/>
  <c r="BB14" i="44"/>
  <c r="BC14" i="44"/>
  <c r="AZ15" i="44"/>
  <c r="BA15" i="44"/>
  <c r="BB15" i="44"/>
  <c r="BC15" i="44"/>
  <c r="AZ16" i="44"/>
  <c r="BA16" i="44"/>
  <c r="BB16" i="44"/>
  <c r="BC16" i="44"/>
  <c r="AZ17" i="44"/>
  <c r="BA17" i="44"/>
  <c r="BB17" i="44"/>
  <c r="BC17" i="44"/>
  <c r="AZ18" i="44"/>
  <c r="BA18" i="44"/>
  <c r="BB18" i="44"/>
  <c r="BC18" i="44"/>
  <c r="AZ19" i="44"/>
  <c r="BA19" i="44"/>
  <c r="BB19" i="44"/>
  <c r="BC19" i="44"/>
  <c r="AZ20" i="44"/>
  <c r="BA20" i="44"/>
  <c r="BB20" i="44"/>
  <c r="BC20" i="44"/>
  <c r="AZ21" i="44"/>
  <c r="BA21" i="44"/>
  <c r="BB21" i="44"/>
  <c r="BC21" i="44"/>
  <c r="AZ22" i="44"/>
  <c r="BA22" i="44"/>
  <c r="BB22" i="44"/>
  <c r="BC22" i="44"/>
  <c r="AZ23" i="44"/>
  <c r="BA23" i="44"/>
  <c r="BB23" i="44"/>
  <c r="BC23" i="44"/>
  <c r="AZ24" i="44"/>
  <c r="BA24" i="44"/>
  <c r="BB24" i="44"/>
  <c r="BC24" i="44"/>
  <c r="AZ25" i="44"/>
  <c r="BA25" i="44"/>
  <c r="BB25" i="44"/>
  <c r="BC25" i="44"/>
  <c r="AZ26" i="44"/>
  <c r="BA26" i="44"/>
  <c r="BB26" i="44"/>
  <c r="BC26" i="44"/>
  <c r="AZ27" i="44"/>
  <c r="BA27" i="44"/>
  <c r="BB27" i="44"/>
  <c r="BC27" i="44"/>
  <c r="AZ28" i="44"/>
  <c r="BA28" i="44"/>
  <c r="BB28" i="44"/>
  <c r="BC28" i="44"/>
  <c r="AZ29" i="44"/>
  <c r="BA29" i="44"/>
  <c r="BB29" i="44"/>
  <c r="BC29" i="44"/>
  <c r="AZ30" i="44"/>
  <c r="BA30" i="44"/>
  <c r="BB30" i="44"/>
  <c r="BC30" i="44"/>
  <c r="AZ31" i="44"/>
  <c r="BA31" i="44"/>
  <c r="BB31" i="44"/>
  <c r="BC31" i="44"/>
  <c r="AZ32" i="44"/>
  <c r="BA32" i="44"/>
  <c r="BB32" i="44"/>
  <c r="BC32" i="44"/>
  <c r="AZ33" i="44"/>
  <c r="BA33" i="44"/>
  <c r="BB33" i="44"/>
  <c r="BC33" i="44"/>
  <c r="AZ34" i="44"/>
  <c r="BA34" i="44"/>
  <c r="BB34" i="44"/>
  <c r="BC34" i="44"/>
  <c r="AZ35" i="44"/>
  <c r="BA35" i="44"/>
  <c r="BB35" i="44"/>
  <c r="BC35" i="44"/>
  <c r="AZ36" i="44"/>
  <c r="BA36" i="44"/>
  <c r="BB36" i="44"/>
  <c r="BC36" i="44"/>
  <c r="AZ37" i="44"/>
  <c r="BA37" i="44"/>
  <c r="BB37" i="44"/>
  <c r="BC37" i="44"/>
  <c r="AZ38" i="44"/>
  <c r="BA38" i="44"/>
  <c r="BB38" i="44"/>
  <c r="BC38" i="44"/>
  <c r="AZ39" i="44"/>
  <c r="BA39" i="44"/>
  <c r="BB39" i="44"/>
  <c r="BC39" i="44"/>
  <c r="AZ40" i="44"/>
  <c r="BA40" i="44"/>
  <c r="BB40" i="44"/>
  <c r="BC40" i="44"/>
  <c r="AZ41" i="44"/>
  <c r="BA41" i="44"/>
  <c r="BB41" i="44"/>
  <c r="BC41" i="44"/>
  <c r="AZ42" i="44"/>
  <c r="BA42" i="44"/>
  <c r="BB42" i="44"/>
  <c r="BC42" i="44"/>
  <c r="AZ43" i="44"/>
  <c r="BA43" i="44"/>
  <c r="BB43" i="44"/>
  <c r="BC43" i="44"/>
  <c r="AZ44" i="44"/>
  <c r="BA44" i="44"/>
  <c r="BB44" i="44"/>
  <c r="BC44" i="44"/>
  <c r="AZ45" i="44"/>
  <c r="BA45" i="44"/>
  <c r="BB45" i="44"/>
  <c r="BC45" i="44"/>
  <c r="AZ46" i="44"/>
  <c r="BA46" i="44"/>
  <c r="BB46" i="44"/>
  <c r="BC46" i="44"/>
  <c r="AZ47" i="44"/>
  <c r="BA47" i="44"/>
  <c r="BB47" i="44"/>
  <c r="BC47" i="44"/>
  <c r="AZ48" i="44"/>
  <c r="BA48" i="44"/>
  <c r="BB48" i="44"/>
  <c r="BC48" i="44"/>
  <c r="AZ49" i="44"/>
  <c r="BA49" i="44"/>
  <c r="BB49" i="44"/>
  <c r="BC49" i="44"/>
  <c r="AZ50" i="44"/>
  <c r="BA50" i="44"/>
  <c r="BB50" i="44"/>
  <c r="BC50" i="44"/>
  <c r="AZ51" i="44"/>
  <c r="BA51" i="44"/>
  <c r="BB51" i="44"/>
  <c r="BC51" i="44"/>
  <c r="AZ52" i="44"/>
  <c r="BA52" i="44"/>
  <c r="BB52" i="44"/>
  <c r="BC52" i="44"/>
  <c r="AZ53" i="44"/>
  <c r="BA53" i="44"/>
  <c r="BB53" i="44"/>
  <c r="BC53" i="44"/>
  <c r="AZ74" i="44"/>
  <c r="BA74" i="44"/>
  <c r="BB74" i="44"/>
  <c r="BC74" i="44"/>
  <c r="AZ75" i="44"/>
  <c r="BA75" i="44"/>
  <c r="BB75" i="44"/>
  <c r="BC75" i="44"/>
  <c r="AZ76" i="44"/>
  <c r="BA76" i="44"/>
  <c r="BB76" i="44"/>
  <c r="BC76" i="44"/>
  <c r="AZ77" i="44"/>
  <c r="BA77" i="44"/>
  <c r="BB77" i="44"/>
  <c r="BC77" i="44"/>
  <c r="AZ78" i="44"/>
  <c r="BA78" i="44"/>
  <c r="BB78" i="44"/>
  <c r="BC78" i="44"/>
  <c r="AZ79" i="44"/>
  <c r="BA79" i="44"/>
  <c r="BB79" i="44"/>
  <c r="BC79" i="44"/>
  <c r="AZ80" i="44"/>
  <c r="BA80" i="44"/>
  <c r="BB80" i="44"/>
  <c r="BC80" i="44"/>
  <c r="AZ81" i="44"/>
  <c r="BA81" i="44"/>
  <c r="BB81" i="44"/>
  <c r="BC81" i="44"/>
  <c r="AZ82" i="44"/>
  <c r="BA82" i="44"/>
  <c r="BB82" i="44"/>
  <c r="BC82" i="44"/>
  <c r="AZ83" i="44"/>
  <c r="BA83" i="44"/>
  <c r="BB83" i="44"/>
  <c r="BC83" i="44"/>
  <c r="AZ84" i="44"/>
  <c r="BA84" i="44"/>
  <c r="BB84" i="44"/>
  <c r="BC84" i="44"/>
  <c r="AZ85" i="44"/>
  <c r="BA85" i="44"/>
  <c r="BB85" i="44"/>
  <c r="BC85" i="44"/>
  <c r="AZ86" i="44"/>
  <c r="BA86" i="44"/>
  <c r="BB86" i="44"/>
  <c r="BC86" i="44"/>
  <c r="AZ87" i="44"/>
  <c r="BA87" i="44"/>
  <c r="BB87" i="44"/>
  <c r="BC87" i="44"/>
  <c r="AZ88" i="44"/>
  <c r="BA88" i="44"/>
  <c r="BB88" i="44"/>
  <c r="BC88" i="44"/>
  <c r="AZ89" i="44"/>
  <c r="BA89" i="44"/>
  <c r="BB89" i="44"/>
  <c r="BC89" i="44"/>
  <c r="AZ90" i="44"/>
  <c r="BA90" i="44"/>
  <c r="BB90" i="44"/>
  <c r="BC90" i="44"/>
  <c r="AZ91" i="44"/>
  <c r="BA91" i="44"/>
  <c r="BB91" i="44"/>
  <c r="BC91" i="44"/>
  <c r="AZ92" i="44"/>
  <c r="BA92" i="44"/>
  <c r="BB92" i="44"/>
  <c r="BC92" i="44"/>
  <c r="AZ93" i="44"/>
  <c r="BA93" i="44"/>
  <c r="BB93" i="44"/>
  <c r="BC93" i="44"/>
  <c r="AZ94" i="44"/>
  <c r="BA94" i="44"/>
  <c r="BB94" i="44"/>
  <c r="BC94" i="44"/>
  <c r="AZ95" i="44"/>
  <c r="BA95" i="44"/>
  <c r="BB95" i="44"/>
  <c r="BC95" i="44"/>
  <c r="AZ96" i="44"/>
  <c r="BA96" i="44"/>
  <c r="BB96" i="44"/>
  <c r="BC96" i="44"/>
  <c r="AZ97" i="44"/>
  <c r="BA97" i="44"/>
  <c r="BB97" i="44"/>
  <c r="BC97" i="44"/>
  <c r="AZ98" i="44"/>
  <c r="BA98" i="44"/>
  <c r="BB98" i="44"/>
  <c r="BC98" i="44"/>
  <c r="AZ99" i="44"/>
  <c r="BA99" i="44"/>
  <c r="BB99" i="44"/>
  <c r="BC99" i="44"/>
  <c r="AZ100" i="44"/>
  <c r="BA100" i="44"/>
  <c r="BB100" i="44"/>
  <c r="BC100" i="44"/>
  <c r="AZ101" i="44"/>
  <c r="BA101" i="44"/>
  <c r="BB101" i="44"/>
  <c r="BC101" i="44"/>
  <c r="AZ102" i="44"/>
  <c r="BA102" i="44"/>
  <c r="BB102" i="44"/>
  <c r="BC102" i="44"/>
  <c r="AZ103" i="44"/>
  <c r="BA103" i="44"/>
  <c r="BB103" i="44"/>
  <c r="BC103" i="44"/>
  <c r="AZ104" i="44"/>
  <c r="BA104" i="44"/>
  <c r="BB104" i="44"/>
  <c r="BC104" i="44"/>
  <c r="AZ105" i="44"/>
  <c r="BA105" i="44"/>
  <c r="BB105" i="44"/>
  <c r="BC105" i="44"/>
  <c r="AZ106" i="44"/>
  <c r="BA106" i="44"/>
  <c r="BB106" i="44"/>
  <c r="BC106" i="44"/>
  <c r="AZ107" i="44"/>
  <c r="BA107" i="44"/>
  <c r="BB107" i="44"/>
  <c r="BC107" i="44"/>
  <c r="AZ108" i="44"/>
  <c r="BA108" i="44"/>
  <c r="BB108" i="44"/>
  <c r="BC108" i="44"/>
  <c r="AZ109" i="44"/>
  <c r="BA109" i="44"/>
  <c r="BB109" i="44"/>
  <c r="BC109" i="44"/>
  <c r="AZ110" i="44"/>
  <c r="BA110" i="44"/>
  <c r="BB110" i="44"/>
  <c r="BC110" i="44"/>
  <c r="AZ111" i="44"/>
  <c r="BA111" i="44"/>
  <c r="BB111" i="44"/>
  <c r="BC111" i="44"/>
  <c r="AZ112" i="44"/>
  <c r="BA112" i="44"/>
  <c r="BB112" i="44"/>
  <c r="BC112" i="44"/>
  <c r="AZ113" i="44"/>
  <c r="BA113" i="44"/>
  <c r="BB113" i="44"/>
  <c r="BC113" i="44"/>
  <c r="AZ114" i="44"/>
  <c r="BA114" i="44"/>
  <c r="BB114" i="44"/>
  <c r="BC114" i="44"/>
  <c r="AZ115" i="44"/>
  <c r="BA115" i="44"/>
  <c r="BB115" i="44"/>
  <c r="BC115" i="44"/>
  <c r="AZ116" i="44"/>
  <c r="BA116" i="44"/>
  <c r="BB116" i="44"/>
  <c r="BC116" i="44"/>
  <c r="AZ117" i="44"/>
  <c r="BA117" i="44"/>
  <c r="BB117" i="44"/>
  <c r="BC117" i="44"/>
  <c r="AZ118" i="44"/>
  <c r="BA118" i="44"/>
  <c r="BB118" i="44"/>
  <c r="BC118" i="44"/>
  <c r="AZ119" i="44"/>
  <c r="BA119" i="44"/>
  <c r="BB119" i="44"/>
  <c r="BC119" i="44"/>
  <c r="AZ120" i="44"/>
  <c r="BA120" i="44"/>
  <c r="BB120" i="44"/>
  <c r="BC120" i="44"/>
  <c r="AZ121" i="44"/>
  <c r="BA121" i="44"/>
  <c r="BB121" i="44"/>
  <c r="BC121" i="44"/>
  <c r="AZ122" i="44"/>
  <c r="BA122" i="44"/>
  <c r="BB122" i="44"/>
  <c r="BC122" i="44"/>
  <c r="AZ123" i="44"/>
  <c r="BA123" i="44"/>
  <c r="BB123" i="44"/>
  <c r="BC123" i="44"/>
  <c r="AZ124" i="44"/>
  <c r="BA124" i="44"/>
  <c r="BB124" i="44"/>
  <c r="BC124" i="44"/>
  <c r="AZ125" i="44"/>
  <c r="BA125" i="44"/>
  <c r="BB125" i="44"/>
  <c r="BC125" i="44"/>
  <c r="AZ126" i="44"/>
  <c r="BA126" i="44"/>
  <c r="BB126" i="44"/>
  <c r="BC126" i="44"/>
  <c r="AZ127" i="44"/>
  <c r="BA127" i="44"/>
  <c r="BB127" i="44"/>
  <c r="BC127" i="44"/>
  <c r="AZ128" i="44"/>
  <c r="BA128" i="44"/>
  <c r="BB128" i="44"/>
  <c r="BC128" i="44"/>
  <c r="AZ129" i="44"/>
  <c r="BA129" i="44"/>
  <c r="BB129" i="44"/>
  <c r="BC129" i="44"/>
  <c r="AZ130" i="44"/>
  <c r="BA130" i="44"/>
  <c r="BB130" i="44"/>
  <c r="BC130" i="44"/>
  <c r="AZ131" i="44"/>
  <c r="BA131" i="44"/>
  <c r="BB131" i="44"/>
  <c r="BC131" i="44"/>
  <c r="AZ132" i="44"/>
  <c r="BA132" i="44"/>
  <c r="BB132" i="44"/>
  <c r="BC132" i="44"/>
  <c r="AZ133" i="44"/>
  <c r="BA133" i="44"/>
  <c r="BB133" i="44"/>
  <c r="BC133" i="44"/>
  <c r="AZ134" i="44"/>
  <c r="BA134" i="44"/>
  <c r="BB134" i="44"/>
  <c r="BC134" i="44"/>
  <c r="AZ135" i="44"/>
  <c r="BA135" i="44"/>
  <c r="BB135" i="44"/>
  <c r="BC135" i="44"/>
  <c r="AZ136" i="44"/>
  <c r="BA136" i="44"/>
  <c r="BB136" i="44"/>
  <c r="BC136" i="44"/>
  <c r="AZ137" i="44"/>
  <c r="BA137" i="44"/>
  <c r="BB137" i="44"/>
  <c r="BC137" i="44"/>
  <c r="AZ138" i="44"/>
  <c r="BA138" i="44"/>
  <c r="BB138" i="44"/>
  <c r="BC138" i="44"/>
  <c r="AZ139" i="44"/>
  <c r="BA139" i="44"/>
  <c r="BB139" i="44"/>
  <c r="BC139" i="44"/>
  <c r="AZ140" i="44"/>
  <c r="BA140" i="44"/>
  <c r="BB140" i="44"/>
  <c r="BC140" i="44"/>
  <c r="AZ141" i="44"/>
  <c r="BA141" i="44"/>
  <c r="BB141" i="44"/>
  <c r="BC141" i="44"/>
  <c r="AZ142" i="44"/>
  <c r="BA142" i="44"/>
  <c r="BB142" i="44"/>
  <c r="BC142" i="44"/>
  <c r="AZ143" i="44"/>
  <c r="BA143" i="44"/>
  <c r="BB143" i="44"/>
  <c r="BC143" i="44"/>
  <c r="AZ144" i="44"/>
  <c r="BA144" i="44"/>
  <c r="BB144" i="44"/>
  <c r="BC144" i="44"/>
  <c r="AZ145" i="44"/>
  <c r="BA145" i="44"/>
  <c r="BB145" i="44"/>
  <c r="BC145" i="44"/>
  <c r="AZ146" i="44"/>
  <c r="BA146" i="44"/>
  <c r="BB146" i="44"/>
  <c r="BC146" i="44"/>
  <c r="AZ147" i="44"/>
  <c r="BA147" i="44"/>
  <c r="BB147" i="44"/>
  <c r="BC147" i="44"/>
  <c r="AZ148" i="44"/>
  <c r="BA148" i="44"/>
  <c r="BB148" i="44"/>
  <c r="BC148" i="44"/>
  <c r="AZ149" i="44"/>
  <c r="BA149" i="44"/>
  <c r="BB149" i="44"/>
  <c r="BC149" i="44"/>
  <c r="AZ150" i="44"/>
  <c r="BA150" i="44"/>
  <c r="BB150" i="44"/>
  <c r="BC150" i="44"/>
  <c r="AZ151" i="44"/>
  <c r="BA151" i="44"/>
  <c r="BB151" i="44"/>
  <c r="BC151" i="44"/>
  <c r="AZ152" i="44"/>
  <c r="BA152" i="44"/>
  <c r="BB152" i="44"/>
  <c r="BC152" i="44"/>
  <c r="AZ153" i="44"/>
  <c r="BA153" i="44"/>
  <c r="BB153" i="44"/>
  <c r="BC153" i="44"/>
  <c r="AZ154" i="44"/>
  <c r="BA154" i="44"/>
  <c r="BB154" i="44"/>
  <c r="BC154" i="44"/>
  <c r="AZ155" i="44"/>
  <c r="BA155" i="44"/>
  <c r="BB155" i="44"/>
  <c r="BC155" i="44"/>
  <c r="AZ156" i="44"/>
  <c r="BA156" i="44"/>
  <c r="BB156" i="44"/>
  <c r="BC156" i="44"/>
  <c r="AZ157" i="44"/>
  <c r="BA157" i="44"/>
  <c r="BB157" i="44"/>
  <c r="BC157" i="44"/>
  <c r="AZ158" i="44"/>
  <c r="BA158" i="44"/>
  <c r="BB158" i="44"/>
  <c r="BC158" i="44"/>
  <c r="AZ159" i="44"/>
  <c r="BA159" i="44"/>
  <c r="BB159" i="44"/>
  <c r="BC159" i="44"/>
  <c r="AZ160" i="44"/>
  <c r="BA160" i="44"/>
  <c r="BB160" i="44"/>
  <c r="BC160" i="44"/>
  <c r="AZ161" i="44"/>
  <c r="BA161" i="44"/>
  <c r="BB161" i="44"/>
  <c r="BC161" i="44"/>
  <c r="AZ162" i="44"/>
  <c r="BA162" i="44"/>
  <c r="BB162" i="44"/>
  <c r="BC162" i="44"/>
  <c r="AZ163" i="44"/>
  <c r="BA163" i="44"/>
  <c r="BB163" i="44"/>
  <c r="BC163" i="44"/>
  <c r="AZ164" i="44"/>
  <c r="BA164" i="44"/>
  <c r="BB164" i="44"/>
  <c r="BC164" i="44"/>
  <c r="AZ165" i="44"/>
  <c r="BA165" i="44"/>
  <c r="BB165" i="44"/>
  <c r="BC165" i="44"/>
  <c r="AZ166" i="44"/>
  <c r="BA166" i="44"/>
  <c r="BB166" i="44"/>
  <c r="BC166" i="44"/>
  <c r="AZ167" i="44"/>
  <c r="BA167" i="44"/>
  <c r="BB167" i="44"/>
  <c r="BC167" i="44"/>
  <c r="AZ168" i="44"/>
  <c r="BA168" i="44"/>
  <c r="BB168" i="44"/>
  <c r="BC168" i="44"/>
  <c r="AZ169" i="44"/>
  <c r="BA169" i="44"/>
  <c r="BB169" i="44"/>
  <c r="BC169" i="44"/>
  <c r="AZ170" i="44"/>
  <c r="BA170" i="44"/>
  <c r="BB170" i="44"/>
  <c r="BC170" i="44"/>
  <c r="AZ171" i="44"/>
  <c r="BA171" i="44"/>
  <c r="BB171" i="44"/>
  <c r="BC171" i="44"/>
  <c r="AZ172" i="44"/>
  <c r="BA172" i="44"/>
  <c r="BB172" i="44"/>
  <c r="BC172" i="44"/>
  <c r="AZ173" i="44"/>
  <c r="BA173" i="44"/>
  <c r="BB173" i="44"/>
  <c r="BC173" i="44"/>
  <c r="AZ174" i="44"/>
  <c r="BA174" i="44"/>
  <c r="BB174" i="44"/>
  <c r="BC174" i="44"/>
  <c r="AZ175" i="44"/>
  <c r="BA175" i="44"/>
  <c r="BB175" i="44"/>
  <c r="BC175" i="44"/>
  <c r="AZ176" i="44"/>
  <c r="BA176" i="44"/>
  <c r="BB176" i="44"/>
  <c r="BC176" i="44"/>
  <c r="AZ177" i="44"/>
  <c r="BA177" i="44"/>
  <c r="BB177" i="44"/>
  <c r="BC177" i="44"/>
  <c r="AZ178" i="44"/>
  <c r="BA178" i="44"/>
  <c r="BB178" i="44"/>
  <c r="BC178" i="44"/>
  <c r="AZ179" i="44"/>
  <c r="BA179" i="44"/>
  <c r="BB179" i="44"/>
  <c r="BC179" i="44"/>
  <c r="AZ180" i="44"/>
  <c r="BA180" i="44"/>
  <c r="BB180" i="44"/>
  <c r="BC180" i="44"/>
  <c r="AZ181" i="44"/>
  <c r="BA181" i="44"/>
  <c r="BB181" i="44"/>
  <c r="BC181" i="44"/>
  <c r="AZ182" i="44"/>
  <c r="BA182" i="44"/>
  <c r="BB182" i="44"/>
  <c r="BC182" i="44"/>
  <c r="AZ183" i="44"/>
  <c r="BA183" i="44"/>
  <c r="BB183" i="44"/>
  <c r="BC183" i="44"/>
  <c r="AZ184" i="44"/>
  <c r="BA184" i="44"/>
  <c r="BB184" i="44"/>
  <c r="BC184" i="44"/>
  <c r="AZ185" i="44"/>
  <c r="BA185" i="44"/>
  <c r="BB185" i="44"/>
  <c r="BC185" i="44"/>
  <c r="AZ186" i="44"/>
  <c r="BA186" i="44"/>
  <c r="BB186" i="44"/>
  <c r="BC186" i="44"/>
  <c r="AZ187" i="44"/>
  <c r="BA187" i="44"/>
  <c r="BB187" i="44"/>
  <c r="BC187" i="44"/>
  <c r="AZ188" i="44"/>
  <c r="BA188" i="44"/>
  <c r="BB188" i="44"/>
  <c r="BC188" i="44"/>
  <c r="AZ189" i="44"/>
  <c r="BA189" i="44"/>
  <c r="BB189" i="44"/>
  <c r="BC189" i="44"/>
  <c r="AZ190" i="44"/>
  <c r="BA190" i="44"/>
  <c r="BB190" i="44"/>
  <c r="BC190" i="44"/>
  <c r="AZ191" i="44"/>
  <c r="BA191" i="44"/>
  <c r="BB191" i="44"/>
  <c r="BC191" i="44"/>
  <c r="AZ192" i="44"/>
  <c r="BA192" i="44"/>
  <c r="BB192" i="44"/>
  <c r="BC192" i="44"/>
  <c r="AZ193" i="44"/>
  <c r="BA193" i="44"/>
  <c r="BB193" i="44"/>
  <c r="BC193" i="44"/>
  <c r="AZ194" i="44"/>
  <c r="BA194" i="44"/>
  <c r="BB194" i="44"/>
  <c r="BC194" i="44"/>
  <c r="AZ195" i="44"/>
  <c r="BA195" i="44"/>
  <c r="BB195" i="44"/>
  <c r="BC195" i="44"/>
  <c r="AZ196" i="44"/>
  <c r="BA196" i="44"/>
  <c r="BB196" i="44"/>
  <c r="BC196" i="44"/>
  <c r="AZ197" i="44"/>
  <c r="BA197" i="44"/>
  <c r="BB197" i="44"/>
  <c r="BC197" i="44"/>
  <c r="AZ198" i="44"/>
  <c r="BA198" i="44"/>
  <c r="BB198" i="44"/>
  <c r="BC198" i="44"/>
  <c r="AZ199" i="44"/>
  <c r="BA199" i="44"/>
  <c r="BB199" i="44"/>
  <c r="BC199" i="44"/>
  <c r="AZ200" i="44"/>
  <c r="BA200" i="44"/>
  <c r="BB200" i="44"/>
  <c r="BC200" i="44"/>
  <c r="AZ201" i="44"/>
  <c r="BA201" i="44"/>
  <c r="BB201" i="44"/>
  <c r="BC201" i="44"/>
  <c r="AZ202" i="44"/>
  <c r="BA202" i="44"/>
  <c r="BB202" i="44"/>
  <c r="BC202" i="44"/>
  <c r="AZ203" i="44"/>
  <c r="BA203" i="44"/>
  <c r="BB203" i="44"/>
  <c r="BC203" i="44"/>
  <c r="AZ204" i="44"/>
  <c r="BA204" i="44"/>
  <c r="BB204" i="44"/>
  <c r="BC204" i="44"/>
  <c r="AZ205" i="44"/>
  <c r="BA205" i="44"/>
  <c r="BB205" i="44"/>
  <c r="BC205" i="44"/>
  <c r="AZ206" i="44"/>
  <c r="BA206" i="44"/>
  <c r="BB206" i="44"/>
  <c r="BC206" i="44"/>
  <c r="AZ207" i="44"/>
  <c r="BA207" i="44"/>
  <c r="BB207" i="44"/>
  <c r="BC207" i="44"/>
  <c r="AZ208" i="44"/>
  <c r="BA208" i="44"/>
  <c r="BB208" i="44"/>
  <c r="BC208" i="44"/>
  <c r="AZ209" i="44"/>
  <c r="BA209" i="44"/>
  <c r="BB209" i="44"/>
  <c r="BC209" i="44"/>
  <c r="AZ210" i="44"/>
  <c r="BA210" i="44"/>
  <c r="BB210" i="44"/>
  <c r="BC210" i="44"/>
  <c r="AZ211" i="44"/>
  <c r="BA211" i="44"/>
  <c r="BB211" i="44"/>
  <c r="BC211" i="44"/>
  <c r="AZ212" i="44"/>
  <c r="BA212" i="44"/>
  <c r="BB212" i="44"/>
  <c r="BC212" i="44"/>
  <c r="AZ213" i="44"/>
  <c r="BA213" i="44"/>
  <c r="BB213" i="44"/>
  <c r="BC213" i="44"/>
  <c r="AZ214" i="44"/>
  <c r="BA214" i="44"/>
  <c r="BB214" i="44"/>
  <c r="BC214" i="44"/>
  <c r="AZ215" i="44"/>
  <c r="BA215" i="44"/>
  <c r="BB215" i="44"/>
  <c r="BC215" i="44"/>
  <c r="AZ216" i="44"/>
  <c r="BA216" i="44"/>
  <c r="BB216" i="44"/>
  <c r="BC216" i="44"/>
  <c r="AZ217" i="44"/>
  <c r="BA217" i="44"/>
  <c r="BB217" i="44"/>
  <c r="BC217" i="44"/>
  <c r="AZ218" i="44"/>
  <c r="BA218" i="44"/>
  <c r="BB218" i="44"/>
  <c r="BC218" i="44"/>
  <c r="AZ219" i="44"/>
  <c r="BA219" i="44"/>
  <c r="BB219" i="44"/>
  <c r="BC219" i="44"/>
  <c r="AZ220" i="44"/>
  <c r="BA220" i="44"/>
  <c r="BB220" i="44"/>
  <c r="BC220" i="44"/>
  <c r="AZ221" i="44"/>
  <c r="BA221" i="44"/>
  <c r="BB221" i="44"/>
  <c r="BC221" i="44"/>
  <c r="AZ222" i="44"/>
  <c r="BA222" i="44"/>
  <c r="BB222" i="44"/>
  <c r="BC222" i="44"/>
  <c r="AZ223" i="44"/>
  <c r="BA223" i="44"/>
  <c r="BB223" i="44"/>
  <c r="BC223" i="44"/>
  <c r="AZ224" i="44"/>
  <c r="BA224" i="44"/>
  <c r="BB224" i="44"/>
  <c r="BC224" i="44"/>
  <c r="AZ225" i="44"/>
  <c r="BA225" i="44"/>
  <c r="BB225" i="44"/>
  <c r="BC225" i="44"/>
  <c r="AZ226" i="44"/>
  <c r="BA226" i="44"/>
  <c r="BB226" i="44"/>
  <c r="BC226" i="44"/>
  <c r="AZ227" i="44"/>
  <c r="BA227" i="44"/>
  <c r="BB227" i="44"/>
  <c r="BC227" i="44"/>
  <c r="AZ228" i="44"/>
  <c r="BA228" i="44"/>
  <c r="BB228" i="44"/>
  <c r="BC228" i="44"/>
  <c r="AZ229" i="44"/>
  <c r="BA229" i="44"/>
  <c r="BB229" i="44"/>
  <c r="BC229" i="44"/>
  <c r="AZ230" i="44"/>
  <c r="BA230" i="44"/>
  <c r="BB230" i="44"/>
  <c r="BC230" i="44"/>
  <c r="AZ231" i="44"/>
  <c r="BA231" i="44"/>
  <c r="BB231" i="44"/>
  <c r="BC231" i="44"/>
  <c r="AZ232" i="44"/>
  <c r="BA232" i="44"/>
  <c r="BB232" i="44"/>
  <c r="BC232" i="44"/>
  <c r="AZ233" i="44"/>
  <c r="BA233" i="44"/>
  <c r="BB233" i="44"/>
  <c r="BC233" i="44"/>
  <c r="AZ234" i="44"/>
  <c r="BA234" i="44"/>
  <c r="BB234" i="44"/>
  <c r="BC234" i="44"/>
  <c r="AZ235" i="44"/>
  <c r="BA235" i="44"/>
  <c r="BB235" i="44"/>
  <c r="BC235" i="44"/>
  <c r="AZ236" i="44"/>
  <c r="BA236" i="44"/>
  <c r="BB236" i="44"/>
  <c r="BC236" i="44"/>
  <c r="AZ237" i="44"/>
  <c r="BA237" i="44"/>
  <c r="BB237" i="44"/>
  <c r="BC237" i="44"/>
  <c r="AZ238" i="44"/>
  <c r="BA238" i="44"/>
  <c r="BB238" i="44"/>
  <c r="BC238" i="44"/>
  <c r="AZ239" i="44"/>
  <c r="BA239" i="44"/>
  <c r="BB239" i="44"/>
  <c r="BC239" i="44"/>
  <c r="AZ240" i="44"/>
  <c r="BA240" i="44"/>
  <c r="BB240" i="44"/>
  <c r="BC240" i="44"/>
  <c r="AZ241" i="44"/>
  <c r="BA241" i="44"/>
  <c r="BB241" i="44"/>
  <c r="BC241" i="44"/>
  <c r="AZ242" i="44"/>
  <c r="BA242" i="44"/>
  <c r="BB242" i="44"/>
  <c r="BC242" i="44"/>
  <c r="AZ243" i="44"/>
  <c r="BA243" i="44"/>
  <c r="BB243" i="44"/>
  <c r="BC243" i="44"/>
  <c r="AZ244" i="44"/>
  <c r="BA244" i="44"/>
  <c r="BB244" i="44"/>
  <c r="BC244" i="44"/>
  <c r="AZ245" i="44"/>
  <c r="BA245" i="44"/>
  <c r="BB245" i="44"/>
  <c r="BC245" i="44"/>
  <c r="AZ246" i="44"/>
  <c r="BA246" i="44"/>
  <c r="BB246" i="44"/>
  <c r="BC246" i="44"/>
  <c r="AZ247" i="44"/>
  <c r="BA247" i="44"/>
  <c r="BB247" i="44"/>
  <c r="BC247" i="44"/>
  <c r="AZ248" i="44"/>
  <c r="BA248" i="44"/>
  <c r="BB248" i="44"/>
  <c r="BC248" i="44"/>
  <c r="AZ249" i="44"/>
  <c r="BA249" i="44"/>
  <c r="BB249" i="44"/>
  <c r="BC249" i="44"/>
  <c r="AZ250" i="44"/>
  <c r="BA250" i="44"/>
  <c r="BB250" i="44"/>
  <c r="BC250" i="44"/>
  <c r="AZ251" i="44"/>
  <c r="BA251" i="44"/>
  <c r="BB251" i="44"/>
  <c r="BC251" i="44"/>
  <c r="AZ252" i="44"/>
  <c r="BA252" i="44"/>
  <c r="BB252" i="44"/>
  <c r="BC252" i="44"/>
  <c r="AZ253" i="44"/>
  <c r="BA253" i="44"/>
  <c r="BB253" i="44"/>
  <c r="BC253" i="44"/>
  <c r="AZ254" i="44"/>
  <c r="BA254" i="44"/>
  <c r="BB254" i="44"/>
  <c r="BC254" i="44"/>
  <c r="AZ255" i="44"/>
  <c r="BA255" i="44"/>
  <c r="BB255" i="44"/>
  <c r="BC255" i="44"/>
  <c r="AZ256" i="44"/>
  <c r="BA256" i="44"/>
  <c r="BB256" i="44"/>
  <c r="BC256" i="44"/>
  <c r="AZ257" i="44"/>
  <c r="BA257" i="44"/>
  <c r="BB257" i="44"/>
  <c r="BC257" i="44"/>
  <c r="AZ258" i="44"/>
  <c r="BA258" i="44"/>
  <c r="BB258" i="44"/>
  <c r="BC258" i="44"/>
  <c r="AZ259" i="44"/>
  <c r="BA259" i="44"/>
  <c r="BB259" i="44"/>
  <c r="BC259" i="44"/>
  <c r="AZ260" i="44"/>
  <c r="BA260" i="44"/>
  <c r="BB260" i="44"/>
  <c r="BC260" i="44"/>
  <c r="AZ261" i="44"/>
  <c r="BA261" i="44"/>
  <c r="BB261" i="44"/>
  <c r="BC261" i="44"/>
  <c r="AZ262" i="44"/>
  <c r="BA262" i="44"/>
  <c r="BB262" i="44"/>
  <c r="BC262" i="44"/>
  <c r="AZ263" i="44"/>
  <c r="BA263" i="44"/>
  <c r="BB263" i="44"/>
  <c r="BC263" i="44"/>
  <c r="AZ264" i="44"/>
  <c r="BA264" i="44"/>
  <c r="BB264" i="44"/>
  <c r="BC264" i="44"/>
  <c r="AZ265" i="44"/>
  <c r="BA265" i="44"/>
  <c r="BB265" i="44"/>
  <c r="BC265" i="44"/>
  <c r="AZ266" i="44"/>
  <c r="BA266" i="44"/>
  <c r="BB266" i="44"/>
  <c r="BC266" i="44"/>
  <c r="AZ267" i="44"/>
  <c r="BA267" i="44"/>
  <c r="BB267" i="44"/>
  <c r="BC267" i="44"/>
  <c r="AZ268" i="44"/>
  <c r="BA268" i="44"/>
  <c r="BB268" i="44"/>
  <c r="BC268" i="44"/>
  <c r="AZ269" i="44"/>
  <c r="BA269" i="44"/>
  <c r="BB269" i="44"/>
  <c r="BC269" i="44"/>
  <c r="AZ270" i="44"/>
  <c r="BA270" i="44"/>
  <c r="BB270" i="44"/>
  <c r="BC270" i="44"/>
  <c r="AZ271" i="44"/>
  <c r="BA271" i="44"/>
  <c r="BB271" i="44"/>
  <c r="BC271" i="44"/>
  <c r="AZ272" i="44"/>
  <c r="BA272" i="44"/>
  <c r="BB272" i="44"/>
  <c r="BC272" i="44"/>
  <c r="AZ273" i="44"/>
  <c r="BA273" i="44"/>
  <c r="BB273" i="44"/>
  <c r="BC273" i="44"/>
  <c r="AZ274" i="44"/>
  <c r="BA274" i="44"/>
  <c r="BB274" i="44"/>
  <c r="BC274" i="44"/>
  <c r="AZ275" i="44"/>
  <c r="BA275" i="44"/>
  <c r="BB275" i="44"/>
  <c r="BC275" i="44"/>
  <c r="AZ276" i="44"/>
  <c r="BA276" i="44"/>
  <c r="BB276" i="44"/>
  <c r="BC276" i="44"/>
  <c r="AZ277" i="44"/>
  <c r="BA277" i="44"/>
  <c r="BB277" i="44"/>
  <c r="BC277" i="44"/>
  <c r="AZ278" i="44"/>
  <c r="BA278" i="44"/>
  <c r="BB278" i="44"/>
  <c r="BC278" i="44"/>
  <c r="AZ279" i="44"/>
  <c r="BA279" i="44"/>
  <c r="BB279" i="44"/>
  <c r="BC279" i="44"/>
  <c r="AZ280" i="44"/>
  <c r="BA280" i="44"/>
  <c r="BB280" i="44"/>
  <c r="BC280" i="44"/>
  <c r="AZ281" i="44"/>
  <c r="BA281" i="44"/>
  <c r="BB281" i="44"/>
  <c r="BC281" i="44"/>
  <c r="AZ282" i="44"/>
  <c r="BA282" i="44"/>
  <c r="BB282" i="44"/>
  <c r="BC282" i="44"/>
  <c r="AZ283" i="44"/>
  <c r="BA283" i="44"/>
  <c r="BB283" i="44"/>
  <c r="BC283" i="44"/>
  <c r="AZ284" i="44"/>
  <c r="BA284" i="44"/>
  <c r="BB284" i="44"/>
  <c r="BC284" i="44"/>
  <c r="AZ285" i="44"/>
  <c r="BA285" i="44"/>
  <c r="BB285" i="44"/>
  <c r="BC285" i="44"/>
  <c r="AZ286" i="44"/>
  <c r="BA286" i="44"/>
  <c r="BB286" i="44"/>
  <c r="BC286" i="44"/>
  <c r="AZ287" i="44"/>
  <c r="BA287" i="44"/>
  <c r="BB287" i="44"/>
  <c r="BC287" i="44"/>
  <c r="AZ288" i="44"/>
  <c r="BA288" i="44"/>
  <c r="BB288" i="44"/>
  <c r="BC288" i="44"/>
  <c r="AZ289" i="44"/>
  <c r="BA289" i="44"/>
  <c r="BB289" i="44"/>
  <c r="BC289" i="44"/>
  <c r="AZ290" i="44"/>
  <c r="BA290" i="44"/>
  <c r="BB290" i="44"/>
  <c r="BC290" i="44"/>
  <c r="AZ291" i="44"/>
  <c r="BA291" i="44"/>
  <c r="BB291" i="44"/>
  <c r="BC291" i="44"/>
  <c r="AZ292" i="44"/>
  <c r="BA292" i="44"/>
  <c r="BB292" i="44"/>
  <c r="BC292" i="44"/>
  <c r="AZ293" i="44"/>
  <c r="BA293" i="44"/>
  <c r="BB293" i="44"/>
  <c r="BC293" i="44"/>
  <c r="AZ294" i="44"/>
  <c r="BA294" i="44"/>
  <c r="BB294" i="44"/>
  <c r="BC294" i="44"/>
  <c r="AZ295" i="44"/>
  <c r="BA295" i="44"/>
  <c r="BB295" i="44"/>
  <c r="BC295" i="44"/>
  <c r="AZ296" i="44"/>
  <c r="BA296" i="44"/>
  <c r="BB296" i="44"/>
  <c r="BC296" i="44"/>
  <c r="AZ297" i="44"/>
  <c r="BA297" i="44"/>
  <c r="BB297" i="44"/>
  <c r="BC297" i="44"/>
  <c r="AZ298" i="44"/>
  <c r="BA298" i="44"/>
  <c r="BB298" i="44"/>
  <c r="BC298" i="44"/>
  <c r="AZ299" i="44"/>
  <c r="BA299" i="44"/>
  <c r="BB299" i="44"/>
  <c r="BC299" i="44"/>
  <c r="AZ300" i="44"/>
  <c r="BA300" i="44"/>
  <c r="BB300" i="44"/>
  <c r="BC300" i="44"/>
  <c r="AZ301" i="44"/>
  <c r="BA301" i="44"/>
  <c r="BB301" i="44"/>
  <c r="BC301" i="44"/>
  <c r="AZ302" i="44"/>
  <c r="BA302" i="44"/>
  <c r="BB302" i="44"/>
  <c r="BC302" i="44"/>
  <c r="AZ303" i="44"/>
  <c r="BA303" i="44"/>
  <c r="BB303" i="44"/>
  <c r="BC303" i="44"/>
  <c r="AZ304" i="44"/>
  <c r="BA304" i="44"/>
  <c r="BB304" i="44"/>
  <c r="BC304" i="44"/>
  <c r="AZ305" i="44"/>
  <c r="BA305" i="44"/>
  <c r="BB305" i="44"/>
  <c r="BC305" i="44"/>
  <c r="AZ306" i="44"/>
  <c r="BA306" i="44"/>
  <c r="BB306" i="44"/>
  <c r="BC306" i="44"/>
  <c r="AZ307" i="44"/>
  <c r="BA307" i="44"/>
  <c r="BB307" i="44"/>
  <c r="BC307" i="44"/>
  <c r="AZ308" i="44"/>
  <c r="BA308" i="44"/>
  <c r="BB308" i="44"/>
  <c r="BC308" i="44"/>
  <c r="AZ309" i="44"/>
  <c r="BA309" i="44"/>
  <c r="BB309" i="44"/>
  <c r="BC309" i="44"/>
  <c r="AZ310" i="44"/>
  <c r="BA310" i="44"/>
  <c r="BB310" i="44"/>
  <c r="BC310" i="44"/>
  <c r="AZ311" i="44"/>
  <c r="BA311" i="44"/>
  <c r="BB311" i="44"/>
  <c r="BC311" i="44"/>
  <c r="AZ312" i="44"/>
  <c r="BA312" i="44"/>
  <c r="BB312" i="44"/>
  <c r="BC312" i="44"/>
  <c r="AZ313" i="44"/>
  <c r="BA313" i="44"/>
  <c r="BB313" i="44"/>
  <c r="BC313" i="44"/>
  <c r="AZ314" i="44"/>
  <c r="BA314" i="44"/>
  <c r="BB314" i="44"/>
  <c r="BC314" i="44"/>
  <c r="AZ315" i="44"/>
  <c r="BA315" i="44"/>
  <c r="BB315" i="44"/>
  <c r="BC315" i="44"/>
  <c r="AZ316" i="44"/>
  <c r="BA316" i="44"/>
  <c r="BB316" i="44"/>
  <c r="BC316" i="44"/>
  <c r="AZ317" i="44"/>
  <c r="BA317" i="44"/>
  <c r="BB317" i="44"/>
  <c r="BC317" i="44"/>
  <c r="AZ318" i="44"/>
  <c r="BA318" i="44"/>
  <c r="BB318" i="44"/>
  <c r="BC318" i="44"/>
  <c r="AZ319" i="44"/>
  <c r="BA319" i="44"/>
  <c r="BB319" i="44"/>
  <c r="BC319" i="44"/>
  <c r="AZ320" i="44"/>
  <c r="BA320" i="44"/>
  <c r="BB320" i="44"/>
  <c r="BC320" i="44"/>
  <c r="AZ321" i="44"/>
  <c r="BA321" i="44"/>
  <c r="BB321" i="44"/>
  <c r="BC321" i="44"/>
  <c r="AZ322" i="44"/>
  <c r="BA322" i="44"/>
  <c r="BB322" i="44"/>
  <c r="BC322" i="44"/>
  <c r="AZ323" i="44"/>
  <c r="BA323" i="44"/>
  <c r="BB323" i="44"/>
  <c r="BC323" i="44"/>
  <c r="AZ324" i="44"/>
  <c r="BA324" i="44"/>
  <c r="BB324" i="44"/>
  <c r="BC324" i="44"/>
  <c r="AZ325" i="44"/>
  <c r="BA325" i="44"/>
  <c r="BB325" i="44"/>
  <c r="BC325" i="44"/>
  <c r="AZ326" i="44"/>
  <c r="BA326" i="44"/>
  <c r="BB326" i="44"/>
  <c r="BC326" i="44"/>
  <c r="AZ327" i="44"/>
  <c r="BA327" i="44"/>
  <c r="BB327" i="44"/>
  <c r="BC327" i="44"/>
  <c r="AZ328" i="44"/>
  <c r="BA328" i="44"/>
  <c r="BB328" i="44"/>
  <c r="BC328" i="44"/>
  <c r="AZ329" i="44"/>
  <c r="BA329" i="44"/>
  <c r="BB329" i="44"/>
  <c r="BC329" i="44"/>
  <c r="AZ330" i="44"/>
  <c r="BA330" i="44"/>
  <c r="BB330" i="44"/>
  <c r="BC330" i="44"/>
  <c r="AZ331" i="44"/>
  <c r="BA331" i="44"/>
  <c r="BB331" i="44"/>
  <c r="BC331" i="44"/>
  <c r="AZ332" i="44"/>
  <c r="BA332" i="44"/>
  <c r="BB332" i="44"/>
  <c r="BC332" i="44"/>
  <c r="AZ333" i="44"/>
  <c r="BA333" i="44"/>
  <c r="BB333" i="44"/>
  <c r="BC333" i="44"/>
  <c r="AZ334" i="44"/>
  <c r="BA334" i="44"/>
  <c r="BB334" i="44"/>
  <c r="BC334" i="44"/>
  <c r="AZ335" i="44"/>
  <c r="BA335" i="44"/>
  <c r="BB335" i="44"/>
  <c r="BC335" i="44"/>
  <c r="AZ336" i="44"/>
  <c r="BA336" i="44"/>
  <c r="BB336" i="44"/>
  <c r="BC336" i="44"/>
  <c r="AZ337" i="44"/>
  <c r="BA337" i="44"/>
  <c r="BB337" i="44"/>
  <c r="BC337" i="44"/>
  <c r="AZ338" i="44"/>
  <c r="BA338" i="44"/>
  <c r="BB338" i="44"/>
  <c r="BC338" i="44"/>
  <c r="AZ339" i="44"/>
  <c r="BA339" i="44"/>
  <c r="BB339" i="44"/>
  <c r="BC339" i="44"/>
  <c r="AZ340" i="44"/>
  <c r="BA340" i="44"/>
  <c r="BB340" i="44"/>
  <c r="BC340" i="44"/>
  <c r="AZ341" i="44"/>
  <c r="BA341" i="44"/>
  <c r="BB341" i="44"/>
  <c r="BC341" i="44"/>
  <c r="AZ342" i="44"/>
  <c r="BA342" i="44"/>
  <c r="BB342" i="44"/>
  <c r="BC342" i="44"/>
  <c r="AZ343" i="44"/>
  <c r="BA343" i="44"/>
  <c r="BB343" i="44"/>
  <c r="BC343" i="44"/>
  <c r="AZ344" i="44"/>
  <c r="BA344" i="44"/>
  <c r="BB344" i="44"/>
  <c r="BC344" i="44"/>
  <c r="AZ345" i="44"/>
  <c r="BA345" i="44"/>
  <c r="BB345" i="44"/>
  <c r="BC345" i="44"/>
  <c r="AZ346" i="44"/>
  <c r="BA346" i="44"/>
  <c r="BB346" i="44"/>
  <c r="BC346" i="44"/>
  <c r="AZ347" i="44"/>
  <c r="BA347" i="44"/>
  <c r="BB347" i="44"/>
  <c r="BC347" i="44"/>
  <c r="AZ348" i="44"/>
  <c r="BA348" i="44"/>
  <c r="BB348" i="44"/>
  <c r="BC348" i="44"/>
  <c r="AZ349" i="44"/>
  <c r="BA349" i="44"/>
  <c r="BB349" i="44"/>
  <c r="BC349" i="44"/>
  <c r="AZ350" i="44"/>
  <c r="BA350" i="44"/>
  <c r="BB350" i="44"/>
  <c r="BC350" i="44"/>
  <c r="AZ351" i="44"/>
  <c r="BA351" i="44"/>
  <c r="BB351" i="44"/>
  <c r="BC351" i="44"/>
  <c r="AZ352" i="44"/>
  <c r="BA352" i="44"/>
  <c r="BB352" i="44"/>
  <c r="BC352" i="44"/>
  <c r="AZ353" i="44"/>
  <c r="BA353" i="44"/>
  <c r="BB353" i="44"/>
  <c r="BC353" i="44"/>
  <c r="AZ354" i="44"/>
  <c r="BA354" i="44"/>
  <c r="BB354" i="44"/>
  <c r="BC354" i="44"/>
  <c r="AZ355" i="44"/>
  <c r="BA355" i="44"/>
  <c r="BB355" i="44"/>
  <c r="BC355" i="44"/>
  <c r="AZ356" i="44"/>
  <c r="BA356" i="44"/>
  <c r="BB356" i="44"/>
  <c r="BC356" i="44"/>
  <c r="AZ357" i="44"/>
  <c r="BA357" i="44"/>
  <c r="BB357" i="44"/>
  <c r="BC357" i="44"/>
  <c r="AZ358" i="44"/>
  <c r="BA358" i="44"/>
  <c r="BB358" i="44"/>
  <c r="BC358" i="44"/>
  <c r="AZ359" i="44"/>
  <c r="BA359" i="44"/>
  <c r="BB359" i="44"/>
  <c r="BC359" i="44"/>
  <c r="AZ360" i="44"/>
  <c r="BA360" i="44"/>
  <c r="BB360" i="44"/>
  <c r="BC360" i="44"/>
  <c r="AZ361" i="44"/>
  <c r="BA361" i="44"/>
  <c r="BB361" i="44"/>
  <c r="BC361" i="44"/>
  <c r="AZ362" i="44"/>
  <c r="BA362" i="44"/>
  <c r="BB362" i="44"/>
  <c r="BC362" i="44"/>
  <c r="AZ363" i="44"/>
  <c r="BA363" i="44"/>
  <c r="BB363" i="44"/>
  <c r="BC363" i="44"/>
  <c r="AZ364" i="44"/>
  <c r="BA364" i="44"/>
  <c r="BB364" i="44"/>
  <c r="BC364" i="44"/>
  <c r="AZ365" i="44"/>
  <c r="BA365" i="44"/>
  <c r="BB365" i="44"/>
  <c r="BC365" i="44"/>
  <c r="AZ366" i="44"/>
  <c r="BA366" i="44"/>
  <c r="BB366" i="44"/>
  <c r="BC366" i="44"/>
  <c r="AZ367" i="44"/>
  <c r="BA367" i="44"/>
  <c r="BB367" i="44"/>
  <c r="BC367" i="44"/>
  <c r="AZ368" i="44"/>
  <c r="BA368" i="44"/>
  <c r="BB368" i="44"/>
  <c r="BC368" i="44"/>
  <c r="AZ369" i="44"/>
  <c r="BA369" i="44"/>
  <c r="BB369" i="44"/>
  <c r="BC369" i="44"/>
  <c r="AZ370" i="44"/>
  <c r="BA370" i="44"/>
  <c r="BB370" i="44"/>
  <c r="BC370" i="44"/>
  <c r="AZ371" i="44"/>
  <c r="BA371" i="44"/>
  <c r="BB371" i="44"/>
  <c r="BC371" i="44"/>
  <c r="AZ372" i="44"/>
  <c r="BA372" i="44"/>
  <c r="BB372" i="44"/>
  <c r="BC372" i="44"/>
  <c r="AZ373" i="44"/>
  <c r="BA373" i="44"/>
  <c r="BB373" i="44"/>
  <c r="BC373" i="44"/>
  <c r="AZ374" i="44"/>
  <c r="BA374" i="44"/>
  <c r="BB374" i="44"/>
  <c r="BC374" i="44"/>
  <c r="AZ375" i="44"/>
  <c r="BA375" i="44"/>
  <c r="BB375" i="44"/>
  <c r="BC375" i="44"/>
  <c r="AZ376" i="44"/>
  <c r="BA376" i="44"/>
  <c r="BB376" i="44"/>
  <c r="BC376" i="44"/>
  <c r="AZ377" i="44"/>
  <c r="BA377" i="44"/>
  <c r="BB377" i="44"/>
  <c r="BC377" i="44"/>
  <c r="AZ378" i="44"/>
  <c r="BA378" i="44"/>
  <c r="BB378" i="44"/>
  <c r="BC378" i="44"/>
  <c r="AZ379" i="44"/>
  <c r="BA379" i="44"/>
  <c r="BB379" i="44"/>
  <c r="BC379" i="44"/>
  <c r="AZ380" i="44"/>
  <c r="BA380" i="44"/>
  <c r="BB380" i="44"/>
  <c r="BC380" i="44"/>
  <c r="AZ381" i="44"/>
  <c r="BA381" i="44"/>
  <c r="BB381" i="44"/>
  <c r="BC381" i="44"/>
  <c r="AZ382" i="44"/>
  <c r="BA382" i="44"/>
  <c r="BB382" i="44"/>
  <c r="BC382" i="44"/>
  <c r="AZ383" i="44"/>
  <c r="BA383" i="44"/>
  <c r="BB383" i="44"/>
  <c r="BC383" i="44"/>
  <c r="AZ384" i="44"/>
  <c r="BA384" i="44"/>
  <c r="BB384" i="44"/>
  <c r="BC384" i="44"/>
  <c r="AZ385" i="44"/>
  <c r="BA385" i="44"/>
  <c r="BB385" i="44"/>
  <c r="BC385" i="44"/>
  <c r="AZ386" i="44"/>
  <c r="BA386" i="44"/>
  <c r="BB386" i="44"/>
  <c r="BC386" i="44"/>
  <c r="AZ387" i="44"/>
  <c r="BA387" i="44"/>
  <c r="BB387" i="44"/>
  <c r="BC387" i="44"/>
  <c r="AZ388" i="44"/>
  <c r="BA388" i="44"/>
  <c r="BB388" i="44"/>
  <c r="BC388" i="44"/>
  <c r="AZ389" i="44"/>
  <c r="BA389" i="44"/>
  <c r="BB389" i="44"/>
  <c r="BC389" i="44"/>
  <c r="AZ390" i="44"/>
  <c r="BA390" i="44"/>
  <c r="BB390" i="44"/>
  <c r="BC390" i="44"/>
  <c r="AZ391" i="44"/>
  <c r="BA391" i="44"/>
  <c r="BB391" i="44"/>
  <c r="BC391" i="44"/>
  <c r="AZ392" i="44"/>
  <c r="BA392" i="44"/>
  <c r="BB392" i="44"/>
  <c r="BC392" i="44"/>
  <c r="AZ393" i="44"/>
  <c r="BA393" i="44"/>
  <c r="BB393" i="44"/>
  <c r="BC393" i="44"/>
  <c r="AZ394" i="44"/>
  <c r="BA394" i="44"/>
  <c r="BB394" i="44"/>
  <c r="BC394" i="44"/>
  <c r="AZ395" i="44"/>
  <c r="BA395" i="44"/>
  <c r="BB395" i="44"/>
  <c r="BC395" i="44"/>
  <c r="AZ396" i="44"/>
  <c r="BA396" i="44"/>
  <c r="BB396" i="44"/>
  <c r="BC396" i="44"/>
  <c r="AZ397" i="44"/>
  <c r="BA397" i="44"/>
  <c r="BB397" i="44"/>
  <c r="BC397" i="44"/>
  <c r="AZ398" i="44"/>
  <c r="BA398" i="44"/>
  <c r="BB398" i="44"/>
  <c r="BC398" i="44"/>
  <c r="AZ399" i="44"/>
  <c r="BA399" i="44"/>
  <c r="BB399" i="44"/>
  <c r="BC399" i="44"/>
  <c r="AZ400" i="44"/>
  <c r="BA400" i="44"/>
  <c r="BB400" i="44"/>
  <c r="BC400" i="44"/>
  <c r="AZ401" i="44"/>
  <c r="BA401" i="44"/>
  <c r="BB401" i="44"/>
  <c r="BC401" i="44"/>
  <c r="AZ402" i="44"/>
  <c r="BA402" i="44"/>
  <c r="BB402" i="44"/>
  <c r="BC402" i="44"/>
  <c r="AZ403" i="44"/>
  <c r="BA403" i="44"/>
  <c r="BB403" i="44"/>
  <c r="BC403" i="44"/>
  <c r="AZ404" i="44"/>
  <c r="BA404" i="44"/>
  <c r="BB404" i="44"/>
  <c r="BC404" i="44"/>
  <c r="AZ405" i="44"/>
  <c r="BA405" i="44"/>
  <c r="BB405" i="44"/>
  <c r="BC405" i="44"/>
  <c r="AZ406" i="44"/>
  <c r="BA406" i="44"/>
  <c r="BB406" i="44"/>
  <c r="BC406" i="44"/>
  <c r="AZ407" i="44"/>
  <c r="BA407" i="44"/>
  <c r="BB407" i="44"/>
  <c r="BC407" i="44"/>
  <c r="AZ408" i="44"/>
  <c r="BA408" i="44"/>
  <c r="BB408" i="44"/>
  <c r="BC408" i="44"/>
  <c r="AZ409" i="44"/>
  <c r="BA409" i="44"/>
  <c r="BB409" i="44"/>
  <c r="BC409" i="44"/>
  <c r="AZ410" i="44"/>
  <c r="BA410" i="44"/>
  <c r="BB410" i="44"/>
  <c r="BC410" i="44"/>
  <c r="AZ411" i="44"/>
  <c r="BA411" i="44"/>
  <c r="BB411" i="44"/>
  <c r="BC411" i="44"/>
  <c r="AZ412" i="44"/>
  <c r="BA412" i="44"/>
  <c r="BB412" i="44"/>
  <c r="BC412" i="44"/>
  <c r="AZ413" i="44"/>
  <c r="BA413" i="44"/>
  <c r="BB413" i="44"/>
  <c r="BC413" i="44"/>
  <c r="AZ414" i="44"/>
  <c r="BA414" i="44"/>
  <c r="BB414" i="44"/>
  <c r="BC414" i="44"/>
  <c r="AZ415" i="44"/>
  <c r="BA415" i="44"/>
  <c r="BB415" i="44"/>
  <c r="BC415" i="44"/>
  <c r="AZ416" i="44"/>
  <c r="BA416" i="44"/>
  <c r="BB416" i="44"/>
  <c r="BC416" i="44"/>
  <c r="AZ417" i="44"/>
  <c r="BA417" i="44"/>
  <c r="BB417" i="44"/>
  <c r="BC417" i="44"/>
  <c r="AZ418" i="44"/>
  <c r="BA418" i="44"/>
  <c r="BB418" i="44"/>
  <c r="BC418" i="44"/>
  <c r="AZ419" i="44"/>
  <c r="BA419" i="44"/>
  <c r="BB419" i="44"/>
  <c r="BC419" i="44"/>
  <c r="AZ420" i="44"/>
  <c r="BA420" i="44"/>
  <c r="BB420" i="44"/>
  <c r="BC420" i="44"/>
  <c r="AZ421" i="44"/>
  <c r="BA421" i="44"/>
  <c r="BB421" i="44"/>
  <c r="BC421" i="44"/>
  <c r="AZ422" i="44"/>
  <c r="BA422" i="44"/>
  <c r="BB422" i="44"/>
  <c r="BC422" i="44"/>
  <c r="AZ423" i="44"/>
  <c r="BA423" i="44"/>
  <c r="BB423" i="44"/>
  <c r="BC423" i="44"/>
  <c r="AZ424" i="44"/>
  <c r="BA424" i="44"/>
  <c r="BB424" i="44"/>
  <c r="BC424" i="44"/>
  <c r="AZ425" i="44"/>
  <c r="BA425" i="44"/>
  <c r="BB425" i="44"/>
  <c r="BC425" i="44"/>
  <c r="AZ426" i="44"/>
  <c r="BA426" i="44"/>
  <c r="BB426" i="44"/>
  <c r="BC426" i="44"/>
  <c r="AZ427" i="44"/>
  <c r="BA427" i="44"/>
  <c r="BB427" i="44"/>
  <c r="BC427" i="44"/>
  <c r="AZ428" i="44"/>
  <c r="BA428" i="44"/>
  <c r="BB428" i="44"/>
  <c r="BC428" i="44"/>
  <c r="AZ429" i="44"/>
  <c r="BA429" i="44"/>
  <c r="BB429" i="44"/>
  <c r="BC429" i="44"/>
  <c r="AZ430" i="44"/>
  <c r="BA430" i="44"/>
  <c r="BB430" i="44"/>
  <c r="BC430" i="44"/>
  <c r="AZ431" i="44"/>
  <c r="BA431" i="44"/>
  <c r="BB431" i="44"/>
  <c r="BC431" i="44"/>
  <c r="AZ432" i="44"/>
  <c r="BA432" i="44"/>
  <c r="BB432" i="44"/>
  <c r="BC432" i="44"/>
  <c r="AZ433" i="44"/>
  <c r="BA433" i="44"/>
  <c r="BB433" i="44"/>
  <c r="BC433" i="44"/>
  <c r="AZ434" i="44"/>
  <c r="BA434" i="44"/>
  <c r="BB434" i="44"/>
  <c r="BC434" i="44"/>
  <c r="AZ435" i="44"/>
  <c r="BA435" i="44"/>
  <c r="BB435" i="44"/>
  <c r="BC435" i="44"/>
  <c r="AZ436" i="44"/>
  <c r="BA436" i="44"/>
  <c r="BB436" i="44"/>
  <c r="BC436" i="44"/>
  <c r="AZ437" i="44"/>
  <c r="BA437" i="44"/>
  <c r="BB437" i="44"/>
  <c r="BC437" i="44"/>
  <c r="AZ438" i="44"/>
  <c r="BA438" i="44"/>
  <c r="BB438" i="44"/>
  <c r="BC438" i="44"/>
  <c r="AZ439" i="44"/>
  <c r="BA439" i="44"/>
  <c r="BB439" i="44"/>
  <c r="BC439" i="44"/>
  <c r="AZ440" i="44"/>
  <c r="BA440" i="44"/>
  <c r="BB440" i="44"/>
  <c r="BC440" i="44"/>
  <c r="AZ441" i="44"/>
  <c r="BA441" i="44"/>
  <c r="BB441" i="44"/>
  <c r="BC441" i="44"/>
  <c r="AZ442" i="44"/>
  <c r="BA442" i="44"/>
  <c r="BB442" i="44"/>
  <c r="BC442" i="44"/>
  <c r="AZ443" i="44"/>
  <c r="BA443" i="44"/>
  <c r="BB443" i="44"/>
  <c r="BC443" i="44"/>
  <c r="AZ444" i="44"/>
  <c r="BA444" i="44"/>
  <c r="BB444" i="44"/>
  <c r="BC444" i="44"/>
  <c r="AZ445" i="44"/>
  <c r="BA445" i="44"/>
  <c r="BB445" i="44"/>
  <c r="BC445" i="44"/>
  <c r="AZ446" i="44"/>
  <c r="BA446" i="44"/>
  <c r="BB446" i="44"/>
  <c r="BC446" i="44"/>
  <c r="AZ447" i="44"/>
  <c r="BA447" i="44"/>
  <c r="BB447" i="44"/>
  <c r="BC447" i="44"/>
  <c r="AZ448" i="44"/>
  <c r="BA448" i="44"/>
  <c r="BB448" i="44"/>
  <c r="BC448" i="44"/>
  <c r="AZ449" i="44"/>
  <c r="BA449" i="44"/>
  <c r="BB449" i="44"/>
  <c r="BC449" i="44"/>
  <c r="AZ450" i="44"/>
  <c r="BA450" i="44"/>
  <c r="BB450" i="44"/>
  <c r="BC450" i="44"/>
  <c r="AZ451" i="44"/>
  <c r="BA451" i="44"/>
  <c r="BB451" i="44"/>
  <c r="BC451" i="44"/>
  <c r="AZ452" i="44"/>
  <c r="BA452" i="44"/>
  <c r="BB452" i="44"/>
  <c r="BC452" i="44"/>
  <c r="AZ453" i="44"/>
  <c r="BA453" i="44"/>
  <c r="BB453" i="44"/>
  <c r="BC453" i="44"/>
  <c r="AZ454" i="44"/>
  <c r="BA454" i="44"/>
  <c r="BB454" i="44"/>
  <c r="BC454" i="44"/>
  <c r="AZ455" i="44"/>
  <c r="BA455" i="44"/>
  <c r="BB455" i="44"/>
  <c r="BC455" i="44"/>
  <c r="AZ456" i="44"/>
  <c r="BA456" i="44"/>
  <c r="BB456" i="44"/>
  <c r="BC456" i="44"/>
  <c r="AZ457" i="44"/>
  <c r="BA457" i="44"/>
  <c r="BB457" i="44"/>
  <c r="BC457" i="44"/>
  <c r="AZ458" i="44"/>
  <c r="BA458" i="44"/>
  <c r="BB458" i="44"/>
  <c r="BC458" i="44"/>
  <c r="AZ459" i="44"/>
  <c r="BA459" i="44"/>
  <c r="BB459" i="44"/>
  <c r="BC459" i="44"/>
  <c r="AZ460" i="44"/>
  <c r="BA460" i="44"/>
  <c r="BB460" i="44"/>
  <c r="BC460" i="44"/>
  <c r="AZ461" i="44"/>
  <c r="BA461" i="44"/>
  <c r="BB461" i="44"/>
  <c r="BC461" i="44"/>
  <c r="AZ462" i="44"/>
  <c r="BA462" i="44"/>
  <c r="BB462" i="44"/>
  <c r="BC462" i="44"/>
  <c r="AZ463" i="44"/>
  <c r="BA463" i="44"/>
  <c r="BB463" i="44"/>
  <c r="BC463" i="44"/>
  <c r="AZ464" i="44"/>
  <c r="BA464" i="44"/>
  <c r="BB464" i="44"/>
  <c r="BC464" i="44"/>
  <c r="AZ465" i="44"/>
  <c r="BA465" i="44"/>
  <c r="BB465" i="44"/>
  <c r="BC465" i="44"/>
  <c r="AZ466" i="44"/>
  <c r="BA466" i="44"/>
  <c r="BB466" i="44"/>
  <c r="BC466" i="44"/>
  <c r="AZ467" i="44"/>
  <c r="BA467" i="44"/>
  <c r="BB467" i="44"/>
  <c r="BC467" i="44"/>
  <c r="AZ468" i="44"/>
  <c r="BA468" i="44"/>
  <c r="BB468" i="44"/>
  <c r="BC468" i="44"/>
  <c r="AZ469" i="44"/>
  <c r="BA469" i="44"/>
  <c r="BB469" i="44"/>
  <c r="BC469" i="44"/>
  <c r="AZ470" i="44"/>
  <c r="BA470" i="44"/>
  <c r="BB470" i="44"/>
  <c r="BC470" i="44"/>
  <c r="AZ471" i="44"/>
  <c r="BA471" i="44"/>
  <c r="BB471" i="44"/>
  <c r="BC471" i="44"/>
  <c r="AZ472" i="44"/>
  <c r="BA472" i="44"/>
  <c r="BB472" i="44"/>
  <c r="BC472" i="44"/>
  <c r="AZ473" i="44"/>
  <c r="BA473" i="44"/>
  <c r="BB473" i="44"/>
  <c r="BC473" i="44"/>
  <c r="AZ474" i="44"/>
  <c r="BA474" i="44"/>
  <c r="BB474" i="44"/>
  <c r="BC474" i="44"/>
  <c r="AZ475" i="44"/>
  <c r="BA475" i="44"/>
  <c r="BB475" i="44"/>
  <c r="BC475" i="44"/>
  <c r="AZ476" i="44"/>
  <c r="BA476" i="44"/>
  <c r="BB476" i="44"/>
  <c r="BC476" i="44"/>
  <c r="AZ477" i="44"/>
  <c r="BA477" i="44"/>
  <c r="BB477" i="44"/>
  <c r="BC477" i="44"/>
  <c r="AZ478" i="44"/>
  <c r="BA478" i="44"/>
  <c r="BB478" i="44"/>
  <c r="BC478" i="44"/>
  <c r="AZ479" i="44"/>
  <c r="BA479" i="44"/>
  <c r="BB479" i="44"/>
  <c r="BC479" i="44"/>
  <c r="AZ480" i="44"/>
  <c r="BA480" i="44"/>
  <c r="BB480" i="44"/>
  <c r="BC480" i="44"/>
  <c r="AZ481" i="44"/>
  <c r="BA481" i="44"/>
  <c r="BB481" i="44"/>
  <c r="BC481" i="44"/>
  <c r="AZ482" i="44"/>
  <c r="BA482" i="44"/>
  <c r="BB482" i="44"/>
  <c r="BC482" i="44"/>
  <c r="AZ483" i="44"/>
  <c r="BA483" i="44"/>
  <c r="BB483" i="44"/>
  <c r="BC483" i="44"/>
  <c r="AZ484" i="44"/>
  <c r="BA484" i="44"/>
  <c r="BB484" i="44"/>
  <c r="BC484" i="44"/>
  <c r="AZ485" i="44"/>
  <c r="BA485" i="44"/>
  <c r="BB485" i="44"/>
  <c r="BC485" i="44"/>
  <c r="AZ486" i="44"/>
  <c r="BA486" i="44"/>
  <c r="BB486" i="44"/>
  <c r="BC486" i="44"/>
  <c r="AZ487" i="44"/>
  <c r="BA487" i="44"/>
  <c r="BB487" i="44"/>
  <c r="BC487" i="44"/>
  <c r="AZ488" i="44"/>
  <c r="BA488" i="44"/>
  <c r="BB488" i="44"/>
  <c r="BC488" i="44"/>
  <c r="AZ489" i="44"/>
  <c r="BA489" i="44"/>
  <c r="BB489" i="44"/>
  <c r="BC489" i="44"/>
  <c r="AZ490" i="44"/>
  <c r="BA490" i="44"/>
  <c r="BB490" i="44"/>
  <c r="BC490" i="44"/>
  <c r="AZ491" i="44"/>
  <c r="BA491" i="44"/>
  <c r="BB491" i="44"/>
  <c r="BC491" i="44"/>
  <c r="AZ492" i="44"/>
  <c r="BA492" i="44"/>
  <c r="BB492" i="44"/>
  <c r="BC492" i="44"/>
  <c r="AZ493" i="44"/>
  <c r="BA493" i="44"/>
  <c r="BB493" i="44"/>
  <c r="BC493" i="44"/>
  <c r="AZ494" i="44"/>
  <c r="BA494" i="44"/>
  <c r="BB494" i="44"/>
  <c r="BC494" i="44"/>
  <c r="AZ495" i="44"/>
  <c r="BA495" i="44"/>
  <c r="BB495" i="44"/>
  <c r="BC495" i="44"/>
  <c r="AZ496" i="44"/>
  <c r="BA496" i="44"/>
  <c r="BB496" i="44"/>
  <c r="BC496" i="44"/>
  <c r="AZ497" i="44"/>
  <c r="BA497" i="44"/>
  <c r="BB497" i="44"/>
  <c r="BC497" i="44"/>
  <c r="AZ498" i="44"/>
  <c r="BA498" i="44"/>
  <c r="BB498" i="44"/>
  <c r="BC498" i="44"/>
  <c r="AZ499" i="44"/>
  <c r="BA499" i="44"/>
  <c r="BB499" i="44"/>
  <c r="BC499" i="44"/>
  <c r="AZ500" i="44"/>
  <c r="BA500" i="44"/>
  <c r="BB500" i="44"/>
  <c r="BC500" i="44"/>
  <c r="AZ501" i="44"/>
  <c r="BA501" i="44"/>
  <c r="BB501" i="44"/>
  <c r="BC501" i="44"/>
  <c r="AZ502" i="44"/>
  <c r="BA502" i="44"/>
  <c r="BB502" i="44"/>
  <c r="BC502" i="44"/>
  <c r="AZ503" i="44"/>
  <c r="BA503" i="44"/>
  <c r="BB503" i="44"/>
  <c r="BC503" i="44"/>
  <c r="AZ504" i="44"/>
  <c r="BA504" i="44"/>
  <c r="BB504" i="44"/>
  <c r="BC504" i="44"/>
  <c r="AZ505" i="44"/>
  <c r="BA505" i="44"/>
  <c r="BB505" i="44"/>
  <c r="BC505" i="44"/>
  <c r="AZ506" i="44"/>
  <c r="BA506" i="44"/>
  <c r="BB506" i="44"/>
  <c r="BC506" i="44"/>
  <c r="AZ507" i="44"/>
  <c r="BA507" i="44"/>
  <c r="BB507" i="44"/>
  <c r="BC507" i="44"/>
  <c r="AZ508" i="44"/>
  <c r="BA508" i="44"/>
  <c r="BB508" i="44"/>
  <c r="BC508" i="44"/>
  <c r="AZ509" i="44"/>
  <c r="BA509" i="44"/>
  <c r="BB509" i="44"/>
  <c r="BC509" i="44"/>
  <c r="U8" i="44"/>
  <c r="C45" i="14"/>
  <c r="C14" i="14"/>
  <c r="N10" i="38"/>
  <c r="AP8" i="44"/>
  <c r="O10" i="38"/>
  <c r="B61" i="28"/>
  <c r="B55" i="28"/>
  <c r="B50" i="14"/>
  <c r="B41" i="14"/>
  <c r="B54" i="28"/>
  <c r="B47" i="14"/>
  <c r="B53" i="28"/>
  <c r="B46" i="14"/>
  <c r="B44" i="14"/>
  <c r="B40" i="14"/>
  <c r="B30" i="14"/>
  <c r="P10" i="38"/>
  <c r="C50" i="14"/>
  <c r="C15" i="14"/>
  <c r="H1" i="38"/>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C15" i="28"/>
  <c r="BA11" i="44"/>
  <c r="BA10" i="44"/>
  <c r="AZ11" i="44"/>
  <c r="AZ10" i="44"/>
  <c r="BB11" i="44"/>
  <c r="BB10" i="44"/>
  <c r="T12" i="38"/>
  <c r="U13" i="38"/>
  <c r="T14" i="38"/>
  <c r="V14" i="38"/>
  <c r="U15" i="38"/>
  <c r="V15" i="38"/>
  <c r="T16" i="38"/>
  <c r="V16" i="38"/>
  <c r="U17" i="38"/>
  <c r="T18" i="38"/>
  <c r="U18" i="38"/>
  <c r="V18" i="38"/>
  <c r="U19" i="38"/>
  <c r="T20" i="38"/>
  <c r="V20" i="38"/>
  <c r="T21" i="38"/>
  <c r="U21" i="38"/>
  <c r="T22" i="38"/>
  <c r="V22" i="38"/>
  <c r="U23" i="38"/>
  <c r="V23" i="38"/>
  <c r="T24" i="38"/>
  <c r="V24" i="38"/>
  <c r="U25" i="38"/>
  <c r="T26" i="38"/>
  <c r="U26" i="38"/>
  <c r="V26" i="38"/>
  <c r="T27" i="38"/>
  <c r="U27" i="38"/>
  <c r="T28" i="38"/>
  <c r="V28" i="38"/>
  <c r="T29" i="38"/>
  <c r="U29" i="38"/>
  <c r="V29" i="38"/>
  <c r="T30" i="38"/>
  <c r="V30" i="38"/>
  <c r="U31" i="38"/>
  <c r="V31" i="38"/>
  <c r="T32" i="38"/>
  <c r="V32" i="38"/>
  <c r="U33" i="38"/>
  <c r="T34" i="38"/>
  <c r="U34" i="38"/>
  <c r="V34" i="38"/>
  <c r="U35" i="38"/>
  <c r="T36" i="38"/>
  <c r="V36" i="38"/>
  <c r="T37" i="38"/>
  <c r="U37" i="38"/>
  <c r="T38" i="38"/>
  <c r="V38" i="38"/>
  <c r="U39" i="38"/>
  <c r="V39" i="38"/>
  <c r="T40" i="38"/>
  <c r="V40" i="38"/>
  <c r="U41" i="38"/>
  <c r="T42" i="38"/>
  <c r="U42" i="38"/>
  <c r="V42" i="38"/>
  <c r="U43" i="38"/>
  <c r="T44" i="38"/>
  <c r="V44" i="38"/>
  <c r="T45" i="38"/>
  <c r="U45" i="38"/>
  <c r="V45" i="38"/>
  <c r="T46" i="38"/>
  <c r="V46" i="38"/>
  <c r="U47" i="38"/>
  <c r="V47" i="38"/>
  <c r="T48" i="38"/>
  <c r="U48" i="38"/>
  <c r="V48" i="38"/>
  <c r="U49" i="38"/>
  <c r="T50" i="38"/>
  <c r="U50" i="38"/>
  <c r="V50" i="38"/>
  <c r="T51" i="38"/>
  <c r="U51" i="38"/>
  <c r="T52" i="38"/>
  <c r="V52" i="38"/>
  <c r="T53" i="38"/>
  <c r="U53" i="38"/>
  <c r="V54" i="38"/>
  <c r="U55" i="38"/>
  <c r="V55" i="38"/>
  <c r="V56" i="38"/>
  <c r="T58" i="38"/>
  <c r="U58" i="38"/>
  <c r="V58" i="38"/>
  <c r="U59" i="38"/>
  <c r="V63" i="38"/>
  <c r="T64" i="38"/>
  <c r="V64" i="38"/>
  <c r="U65" i="38"/>
  <c r="T66" i="38"/>
  <c r="V69" i="38"/>
  <c r="T70" i="38"/>
  <c r="V70" i="38"/>
  <c r="U71" i="38"/>
  <c r="V71" i="38"/>
  <c r="V72" i="38"/>
  <c r="V74" i="38"/>
  <c r="U75" i="38"/>
  <c r="T76" i="38"/>
  <c r="V76" i="38"/>
  <c r="T77" i="38"/>
  <c r="U77" i="38"/>
  <c r="T78" i="38"/>
  <c r="V78" i="38"/>
  <c r="U79" i="38"/>
  <c r="V79" i="38"/>
  <c r="T80" i="38"/>
  <c r="V80" i="38"/>
  <c r="U81" i="38"/>
  <c r="T82" i="38"/>
  <c r="U82" i="38"/>
  <c r="V82" i="38"/>
  <c r="U83" i="38"/>
  <c r="T84" i="38"/>
  <c r="V84" i="38"/>
  <c r="T85" i="38"/>
  <c r="U85" i="38"/>
  <c r="T86" i="38"/>
  <c r="V86" i="38"/>
  <c r="U87" i="38"/>
  <c r="V87" i="38"/>
  <c r="T88" i="38"/>
  <c r="U88" i="38"/>
  <c r="V88" i="38"/>
  <c r="T90" i="38"/>
  <c r="U90" i="38"/>
  <c r="V90" i="38"/>
  <c r="T91" i="38"/>
  <c r="U91" i="38"/>
  <c r="T92" i="38"/>
  <c r="V92" i="38"/>
  <c r="T93" i="38"/>
  <c r="U93" i="38"/>
  <c r="V93" i="38"/>
  <c r="T94" i="38"/>
  <c r="V94" i="38"/>
  <c r="U95" i="38"/>
  <c r="V95" i="38"/>
  <c r="T96" i="38"/>
  <c r="V96" i="38"/>
  <c r="U97" i="38"/>
  <c r="T98" i="38"/>
  <c r="U98" i="38"/>
  <c r="V98" i="38"/>
  <c r="U99" i="38"/>
  <c r="T100" i="38"/>
  <c r="V100" i="38"/>
  <c r="T101" i="38"/>
  <c r="U101" i="38"/>
  <c r="T102" i="38"/>
  <c r="V102" i="38"/>
  <c r="U103" i="38"/>
  <c r="V103" i="38"/>
  <c r="T104" i="38"/>
  <c r="V104" i="38"/>
  <c r="T106" i="38"/>
  <c r="U106" i="38"/>
  <c r="V106" i="38"/>
  <c r="U107" i="38"/>
  <c r="T108" i="38"/>
  <c r="V108" i="38"/>
  <c r="T109" i="38"/>
  <c r="U109" i="38"/>
  <c r="V109" i="38"/>
  <c r="T110" i="38"/>
  <c r="V110" i="38"/>
  <c r="U111" i="38"/>
  <c r="V111" i="38"/>
  <c r="T97" i="38"/>
  <c r="T33" i="38"/>
  <c r="T495" i="38"/>
  <c r="U476" i="38"/>
  <c r="V457" i="38"/>
  <c r="T439" i="38"/>
  <c r="V425" i="38"/>
  <c r="T407" i="38"/>
  <c r="U388" i="38"/>
  <c r="U372" i="38"/>
  <c r="T351" i="38"/>
  <c r="U332" i="38"/>
  <c r="U308" i="38"/>
  <c r="V289" i="38"/>
  <c r="T271" i="38"/>
  <c r="T255" i="38"/>
  <c r="T239" i="38"/>
  <c r="U220" i="38"/>
  <c r="U196" i="38"/>
  <c r="V177" i="38"/>
  <c r="U164" i="38"/>
  <c r="T143" i="38"/>
  <c r="U124" i="38"/>
  <c r="U108" i="38"/>
  <c r="U92" i="38"/>
  <c r="V73" i="38"/>
  <c r="T39" i="38"/>
  <c r="V17" i="38"/>
  <c r="T508" i="38"/>
  <c r="U489" i="38"/>
  <c r="U473" i="38"/>
  <c r="U457" i="38"/>
  <c r="V438" i="38"/>
  <c r="U425" i="38"/>
  <c r="U409" i="38"/>
  <c r="T396" i="38"/>
  <c r="T388" i="38"/>
  <c r="T380" i="38"/>
  <c r="U369" i="38"/>
  <c r="U353" i="38"/>
  <c r="U345" i="38"/>
  <c r="V334" i="38"/>
  <c r="T324" i="38"/>
  <c r="T316" i="38"/>
  <c r="T308" i="38"/>
  <c r="U297" i="38"/>
  <c r="U289" i="38"/>
  <c r="U281" i="38"/>
  <c r="T276" i="38"/>
  <c r="T268" i="38"/>
  <c r="V262" i="38"/>
  <c r="V254" i="38"/>
  <c r="U249" i="38"/>
  <c r="T244" i="38"/>
  <c r="V238" i="38"/>
  <c r="V230" i="38"/>
  <c r="U225" i="38"/>
  <c r="T220" i="38"/>
  <c r="T212" i="38"/>
  <c r="V206" i="38"/>
  <c r="U201" i="38"/>
  <c r="T196" i="38"/>
  <c r="T188" i="38"/>
  <c r="V182" i="38"/>
  <c r="U177" i="38"/>
  <c r="T172" i="38"/>
  <c r="V166" i="38"/>
  <c r="U161" i="38"/>
  <c r="V158" i="38"/>
  <c r="U153" i="38"/>
  <c r="V150" i="38"/>
  <c r="T148" i="38"/>
  <c r="U145" i="38"/>
  <c r="V142" i="38"/>
  <c r="T140" i="38"/>
  <c r="U137" i="38"/>
  <c r="V134" i="38"/>
  <c r="T132" i="38"/>
  <c r="U129" i="38"/>
  <c r="V126" i="38"/>
  <c r="T124" i="38"/>
  <c r="U121" i="38"/>
  <c r="V118" i="38"/>
  <c r="T116" i="38"/>
  <c r="U113" i="38"/>
  <c r="U500" i="38"/>
  <c r="V481" i="38"/>
  <c r="T463" i="38"/>
  <c r="T447" i="38"/>
  <c r="U428" i="38"/>
  <c r="V409" i="38"/>
  <c r="V393" i="38"/>
  <c r="V377" i="38"/>
  <c r="T359" i="38"/>
  <c r="V337" i="38"/>
  <c r="T319" i="38"/>
  <c r="T295" i="38"/>
  <c r="T279" i="38"/>
  <c r="T263" i="38"/>
  <c r="V241" i="38"/>
  <c r="T223" i="38"/>
  <c r="T207" i="38"/>
  <c r="U188" i="38"/>
  <c r="V169" i="38"/>
  <c r="T151" i="38"/>
  <c r="T135" i="38"/>
  <c r="U116" i="38"/>
  <c r="U100" i="38"/>
  <c r="V81" i="38"/>
  <c r="T63" i="38"/>
  <c r="T47" i="38"/>
  <c r="V33" i="38"/>
  <c r="V25" i="38"/>
  <c r="V494" i="38"/>
  <c r="V478" i="38"/>
  <c r="V462" i="38"/>
  <c r="U449" i="38"/>
  <c r="U433" i="38"/>
  <c r="T420" i="38"/>
  <c r="T412" i="38"/>
  <c r="U401" i="38"/>
  <c r="U393" i="38"/>
  <c r="U385" i="38"/>
  <c r="V374" i="38"/>
  <c r="T364" i="38"/>
  <c r="V350" i="38"/>
  <c r="V342" i="38"/>
  <c r="U337" i="38"/>
  <c r="U329" i="38"/>
  <c r="U321" i="38"/>
  <c r="U313" i="38"/>
  <c r="U305" i="38"/>
  <c r="T300" i="38"/>
  <c r="T292" i="38"/>
  <c r="T284" i="38"/>
  <c r="V278" i="38"/>
  <c r="U273" i="38"/>
  <c r="U265" i="38"/>
  <c r="T260" i="38"/>
  <c r="U257" i="38"/>
  <c r="T252" i="38"/>
  <c r="V246" i="38"/>
  <c r="U241" i="38"/>
  <c r="T236" i="38"/>
  <c r="U233" i="38"/>
  <c r="T228" i="38"/>
  <c r="V222" i="38"/>
  <c r="U217" i="38"/>
  <c r="V214" i="38"/>
  <c r="U209" i="38"/>
  <c r="T204" i="38"/>
  <c r="V198" i="38"/>
  <c r="U193" i="38"/>
  <c r="U185" i="38"/>
  <c r="T180" i="38"/>
  <c r="V174" i="38"/>
  <c r="U169" i="38"/>
  <c r="T164" i="38"/>
  <c r="T156" i="38"/>
  <c r="U105" i="38"/>
  <c r="U89" i="38"/>
  <c r="U510" i="38"/>
  <c r="V507" i="38"/>
  <c r="T505" i="38"/>
  <c r="U502" i="38"/>
  <c r="V499" i="38"/>
  <c r="T497" i="38"/>
  <c r="U494" i="38"/>
  <c r="V491" i="38"/>
  <c r="T489" i="38"/>
  <c r="U486" i="38"/>
  <c r="V483" i="38"/>
  <c r="T481" i="38"/>
  <c r="U478" i="38"/>
  <c r="V475" i="38"/>
  <c r="T473" i="38"/>
  <c r="U470" i="38"/>
  <c r="V467" i="38"/>
  <c r="T465" i="38"/>
  <c r="U462" i="38"/>
  <c r="V459" i="38"/>
  <c r="T457" i="38"/>
  <c r="U454" i="38"/>
  <c r="V451" i="38"/>
  <c r="T449" i="38"/>
  <c r="U446" i="38"/>
  <c r="V443" i="38"/>
  <c r="T441" i="38"/>
  <c r="U438" i="38"/>
  <c r="V435" i="38"/>
  <c r="T433" i="38"/>
  <c r="U430" i="38"/>
  <c r="V427" i="38"/>
  <c r="T425" i="38"/>
  <c r="U422" i="38"/>
  <c r="V419" i="38"/>
  <c r="T417" i="38"/>
  <c r="U414" i="38"/>
  <c r="V411" i="38"/>
  <c r="T409" i="38"/>
  <c r="U406" i="38"/>
  <c r="V403" i="38"/>
  <c r="T401" i="38"/>
  <c r="U398" i="38"/>
  <c r="V395" i="38"/>
  <c r="T393" i="38"/>
  <c r="U390" i="38"/>
  <c r="V387" i="38"/>
  <c r="T385" i="38"/>
  <c r="U382" i="38"/>
  <c r="V379" i="38"/>
  <c r="T377" i="38"/>
  <c r="U374" i="38"/>
  <c r="V371" i="38"/>
  <c r="T369" i="38"/>
  <c r="U366" i="38"/>
  <c r="V363" i="38"/>
  <c r="T361" i="38"/>
  <c r="U358" i="38"/>
  <c r="V355" i="38"/>
  <c r="T353" i="38"/>
  <c r="U350" i="38"/>
  <c r="V347" i="38"/>
  <c r="T345" i="38"/>
  <c r="U342" i="38"/>
  <c r="V339" i="38"/>
  <c r="T337" i="38"/>
  <c r="U334" i="38"/>
  <c r="V331" i="38"/>
  <c r="T329" i="38"/>
  <c r="U326" i="38"/>
  <c r="V323" i="38"/>
  <c r="T321" i="38"/>
  <c r="U318" i="38"/>
  <c r="V315" i="38"/>
  <c r="T313" i="38"/>
  <c r="U310" i="38"/>
  <c r="V307" i="38"/>
  <c r="T305" i="38"/>
  <c r="U302" i="38"/>
  <c r="V299" i="38"/>
  <c r="T297" i="38"/>
  <c r="U294" i="38"/>
  <c r="V291" i="38"/>
  <c r="T289" i="38"/>
  <c r="U286" i="38"/>
  <c r="V283" i="38"/>
  <c r="T281" i="38"/>
  <c r="U278" i="38"/>
  <c r="V275" i="38"/>
  <c r="T273" i="38"/>
  <c r="U270" i="38"/>
  <c r="V267" i="38"/>
  <c r="T265" i="38"/>
  <c r="U262" i="38"/>
  <c r="V259" i="38"/>
  <c r="T257" i="38"/>
  <c r="U254" i="38"/>
  <c r="V251" i="38"/>
  <c r="T249" i="38"/>
  <c r="U246" i="38"/>
  <c r="V243" i="38"/>
  <c r="T241" i="38"/>
  <c r="U238" i="38"/>
  <c r="V235" i="38"/>
  <c r="T233" i="38"/>
  <c r="U230" i="38"/>
  <c r="V227" i="38"/>
  <c r="T225" i="38"/>
  <c r="U222" i="38"/>
  <c r="V219" i="38"/>
  <c r="T217" i="38"/>
  <c r="U214" i="38"/>
  <c r="V211" i="38"/>
  <c r="T209" i="38"/>
  <c r="U206" i="38"/>
  <c r="V203" i="38"/>
  <c r="T201" i="38"/>
  <c r="U198" i="38"/>
  <c r="V195" i="38"/>
  <c r="T193" i="38"/>
  <c r="U190" i="38"/>
  <c r="V187" i="38"/>
  <c r="T185" i="38"/>
  <c r="U182" i="38"/>
  <c r="V179" i="38"/>
  <c r="T177" i="38"/>
  <c r="U174" i="38"/>
  <c r="V171" i="38"/>
  <c r="T169" i="38"/>
  <c r="U166" i="38"/>
  <c r="V163" i="38"/>
  <c r="T161" i="38"/>
  <c r="U158" i="38"/>
  <c r="V155" i="38"/>
  <c r="T153" i="38"/>
  <c r="U150" i="38"/>
  <c r="V147" i="38"/>
  <c r="T145" i="38"/>
  <c r="U142" i="38"/>
  <c r="V139" i="38"/>
  <c r="T137" i="38"/>
  <c r="U134" i="38"/>
  <c r="V131" i="38"/>
  <c r="T129" i="38"/>
  <c r="U126" i="38"/>
  <c r="V123" i="38"/>
  <c r="T121" i="38"/>
  <c r="U118" i="38"/>
  <c r="V115" i="38"/>
  <c r="T113" i="38"/>
  <c r="U110" i="38"/>
  <c r="V107" i="38"/>
  <c r="T105" i="38"/>
  <c r="U102" i="38"/>
  <c r="V99" i="38"/>
  <c r="U94" i="38"/>
  <c r="V91" i="38"/>
  <c r="T89" i="38"/>
  <c r="U86" i="38"/>
  <c r="V83" i="38"/>
  <c r="T81" i="38"/>
  <c r="U78" i="38"/>
  <c r="T73" i="38"/>
  <c r="V67" i="38"/>
  <c r="T65" i="38"/>
  <c r="U62" i="38"/>
  <c r="V59" i="38"/>
  <c r="U54" i="38"/>
  <c r="V51" i="38"/>
  <c r="T49" i="38"/>
  <c r="U46" i="38"/>
  <c r="V43" i="38"/>
  <c r="T41" i="38"/>
  <c r="U38" i="38"/>
  <c r="V35" i="38"/>
  <c r="U30" i="38"/>
  <c r="V27" i="38"/>
  <c r="T25" i="38"/>
  <c r="U22" i="38"/>
  <c r="V19" i="38"/>
  <c r="T17" i="38"/>
  <c r="U14" i="38"/>
  <c r="T511" i="38"/>
  <c r="U492" i="38"/>
  <c r="U468" i="38"/>
  <c r="U444" i="38"/>
  <c r="U420" i="38"/>
  <c r="T391" i="38"/>
  <c r="T367" i="38"/>
  <c r="V345" i="38"/>
  <c r="U324" i="38"/>
  <c r="V305" i="38"/>
  <c r="V281" i="38"/>
  <c r="V249" i="38"/>
  <c r="T231" i="38"/>
  <c r="U204" i="38"/>
  <c r="T183" i="38"/>
  <c r="T159" i="38"/>
  <c r="U140" i="38"/>
  <c r="T119" i="38"/>
  <c r="T95" i="38"/>
  <c r="U76" i="38"/>
  <c r="T31" i="38"/>
  <c r="T23" i="38"/>
  <c r="T500" i="38"/>
  <c r="T476" i="38"/>
  <c r="T460" i="38"/>
  <c r="U441" i="38"/>
  <c r="V430" i="38"/>
  <c r="V414" i="38"/>
  <c r="V406" i="38"/>
  <c r="V398" i="38"/>
  <c r="V390" i="38"/>
  <c r="V382" i="38"/>
  <c r="U377" i="38"/>
  <c r="T372" i="38"/>
  <c r="T356" i="38"/>
  <c r="T348" i="38"/>
  <c r="T340" i="38"/>
  <c r="T332" i="38"/>
  <c r="V326" i="38"/>
  <c r="V318" i="38"/>
  <c r="V310" i="38"/>
  <c r="V302" i="38"/>
  <c r="V294" i="38"/>
  <c r="V286" i="38"/>
  <c r="V270" i="38"/>
  <c r="V190" i="38"/>
  <c r="T510" i="38"/>
  <c r="U507" i="38"/>
  <c r="V504" i="38"/>
  <c r="T502" i="38"/>
  <c r="U499" i="38"/>
  <c r="V496" i="38"/>
  <c r="T494" i="38"/>
  <c r="U491" i="38"/>
  <c r="V488" i="38"/>
  <c r="T486" i="38"/>
  <c r="U483" i="38"/>
  <c r="V480" i="38"/>
  <c r="T478" i="38"/>
  <c r="U475" i="38"/>
  <c r="V472" i="38"/>
  <c r="T470" i="38"/>
  <c r="U467" i="38"/>
  <c r="V464" i="38"/>
  <c r="T462" i="38"/>
  <c r="U459" i="38"/>
  <c r="V456" i="38"/>
  <c r="T454" i="38"/>
  <c r="U451" i="38"/>
  <c r="V448" i="38"/>
  <c r="T446" i="38"/>
  <c r="U443" i="38"/>
  <c r="V440" i="38"/>
  <c r="T438" i="38"/>
  <c r="U435" i="38"/>
  <c r="V432" i="38"/>
  <c r="T430" i="38"/>
  <c r="U427" i="38"/>
  <c r="V424" i="38"/>
  <c r="T422" i="38"/>
  <c r="U419" i="38"/>
  <c r="V416" i="38"/>
  <c r="T414" i="38"/>
  <c r="U411" i="38"/>
  <c r="V408" i="38"/>
  <c r="T406" i="38"/>
  <c r="U403" i="38"/>
  <c r="V400" i="38"/>
  <c r="T398" i="38"/>
  <c r="U395" i="38"/>
  <c r="V392" i="38"/>
  <c r="T390" i="38"/>
  <c r="U387" i="38"/>
  <c r="V384" i="38"/>
  <c r="T382" i="38"/>
  <c r="U379" i="38"/>
  <c r="V376" i="38"/>
  <c r="T374" i="38"/>
  <c r="U371" i="38"/>
  <c r="V368" i="38"/>
  <c r="T366" i="38"/>
  <c r="U363" i="38"/>
  <c r="V360" i="38"/>
  <c r="T358" i="38"/>
  <c r="U355" i="38"/>
  <c r="V352" i="38"/>
  <c r="T350" i="38"/>
  <c r="U347" i="38"/>
  <c r="V344" i="38"/>
  <c r="T342" i="38"/>
  <c r="U339" i="38"/>
  <c r="V336" i="38"/>
  <c r="T334" i="38"/>
  <c r="U331" i="38"/>
  <c r="V328" i="38"/>
  <c r="T326" i="38"/>
  <c r="U323" i="38"/>
  <c r="V320" i="38"/>
  <c r="T318" i="38"/>
  <c r="U315" i="38"/>
  <c r="V312" i="38"/>
  <c r="T310" i="38"/>
  <c r="U307" i="38"/>
  <c r="V304" i="38"/>
  <c r="T302" i="38"/>
  <c r="U299" i="38"/>
  <c r="V296" i="38"/>
  <c r="T294" i="38"/>
  <c r="U291" i="38"/>
  <c r="V288" i="38"/>
  <c r="T286" i="38"/>
  <c r="U283" i="38"/>
  <c r="V280" i="38"/>
  <c r="T278" i="38"/>
  <c r="U275" i="38"/>
  <c r="V272" i="38"/>
  <c r="T270" i="38"/>
  <c r="U267" i="38"/>
  <c r="V264" i="38"/>
  <c r="T262" i="38"/>
  <c r="U259" i="38"/>
  <c r="V256" i="38"/>
  <c r="T254" i="38"/>
  <c r="U251" i="38"/>
  <c r="V248" i="38"/>
  <c r="T246" i="38"/>
  <c r="U243" i="38"/>
  <c r="V240" i="38"/>
  <c r="T238" i="38"/>
  <c r="U235" i="38"/>
  <c r="V232" i="38"/>
  <c r="T230" i="38"/>
  <c r="U227" i="38"/>
  <c r="V224" i="38"/>
  <c r="T222" i="38"/>
  <c r="U219" i="38"/>
  <c r="V216" i="38"/>
  <c r="T214" i="38"/>
  <c r="U211" i="38"/>
  <c r="V208" i="38"/>
  <c r="T206" i="38"/>
  <c r="U203" i="38"/>
  <c r="V200" i="38"/>
  <c r="T198" i="38"/>
  <c r="U195" i="38"/>
  <c r="V192" i="38"/>
  <c r="T190" i="38"/>
  <c r="U187" i="38"/>
  <c r="V184" i="38"/>
  <c r="T182" i="38"/>
  <c r="U179" i="38"/>
  <c r="V176" i="38"/>
  <c r="T174" i="38"/>
  <c r="U171" i="38"/>
  <c r="V168" i="38"/>
  <c r="T166" i="38"/>
  <c r="U163" i="38"/>
  <c r="V160" i="38"/>
  <c r="T158" i="38"/>
  <c r="U155" i="38"/>
  <c r="V152" i="38"/>
  <c r="T150" i="38"/>
  <c r="U147" i="38"/>
  <c r="V144" i="38"/>
  <c r="T142" i="38"/>
  <c r="U139" i="38"/>
  <c r="V136" i="38"/>
  <c r="T134" i="38"/>
  <c r="U131" i="38"/>
  <c r="V128" i="38"/>
  <c r="T126" i="38"/>
  <c r="U123" i="38"/>
  <c r="V120" i="38"/>
  <c r="T118" i="38"/>
  <c r="U115" i="38"/>
  <c r="V112" i="38"/>
  <c r="V505" i="38"/>
  <c r="T487" i="38"/>
  <c r="T471" i="38"/>
  <c r="T455" i="38"/>
  <c r="U436" i="38"/>
  <c r="V417" i="38"/>
  <c r="T399" i="38"/>
  <c r="U380" i="38"/>
  <c r="V361" i="38"/>
  <c r="U340" i="38"/>
  <c r="V321" i="38"/>
  <c r="T303" i="38"/>
  <c r="T287" i="38"/>
  <c r="V265" i="38"/>
  <c r="U244" i="38"/>
  <c r="V225" i="38"/>
  <c r="U212" i="38"/>
  <c r="V193" i="38"/>
  <c r="T175" i="38"/>
  <c r="U156" i="38"/>
  <c r="V137" i="38"/>
  <c r="V121" i="38"/>
  <c r="T103" i="38"/>
  <c r="T79" i="38"/>
  <c r="U52" i="38"/>
  <c r="U12" i="38"/>
  <c r="U505" i="38"/>
  <c r="V486" i="38"/>
  <c r="U465" i="38"/>
  <c r="T444" i="38"/>
  <c r="T428" i="38"/>
  <c r="T404" i="38"/>
  <c r="V366" i="38"/>
  <c r="V509" i="38"/>
  <c r="V501" i="38"/>
  <c r="T499" i="38"/>
  <c r="U496" i="38"/>
  <c r="T491" i="38"/>
  <c r="V485" i="38"/>
  <c r="T483" i="38"/>
  <c r="U480" i="38"/>
  <c r="V477" i="38"/>
  <c r="T475" i="38"/>
  <c r="U472" i="38"/>
  <c r="V469" i="38"/>
  <c r="T467" i="38"/>
  <c r="U464" i="38"/>
  <c r="V461" i="38"/>
  <c r="T459" i="38"/>
  <c r="U456" i="38"/>
  <c r="V453" i="38"/>
  <c r="T451" i="38"/>
  <c r="U448" i="38"/>
  <c r="V445" i="38"/>
  <c r="T443" i="38"/>
  <c r="U440" i="38"/>
  <c r="V437" i="38"/>
  <c r="T435" i="38"/>
  <c r="U432" i="38"/>
  <c r="V429" i="38"/>
  <c r="T427" i="38"/>
  <c r="U424" i="38"/>
  <c r="V421" i="38"/>
  <c r="T419" i="38"/>
  <c r="U416" i="38"/>
  <c r="V413" i="38"/>
  <c r="T411" i="38"/>
  <c r="U408" i="38"/>
  <c r="V405" i="38"/>
  <c r="T403" i="38"/>
  <c r="U400" i="38"/>
  <c r="V397" i="38"/>
  <c r="T395" i="38"/>
  <c r="U392" i="38"/>
  <c r="V389" i="38"/>
  <c r="T387" i="38"/>
  <c r="U384" i="38"/>
  <c r="V381" i="38"/>
  <c r="T379" i="38"/>
  <c r="U376" i="38"/>
  <c r="V373" i="38"/>
  <c r="T371" i="38"/>
  <c r="U368" i="38"/>
  <c r="V365" i="38"/>
  <c r="T363" i="38"/>
  <c r="U360" i="38"/>
  <c r="V357" i="38"/>
  <c r="T355" i="38"/>
  <c r="U352" i="38"/>
  <c r="V349" i="38"/>
  <c r="T347" i="38"/>
  <c r="U344" i="38"/>
  <c r="V341" i="38"/>
  <c r="T339" i="38"/>
  <c r="U336" i="38"/>
  <c r="V333" i="38"/>
  <c r="T331" i="38"/>
  <c r="U328" i="38"/>
  <c r="V325" i="38"/>
  <c r="T323" i="38"/>
  <c r="U320" i="38"/>
  <c r="V317" i="38"/>
  <c r="T315" i="38"/>
  <c r="U312" i="38"/>
  <c r="V309" i="38"/>
  <c r="T307" i="38"/>
  <c r="U304" i="38"/>
  <c r="V301" i="38"/>
  <c r="T299" i="38"/>
  <c r="U296" i="38"/>
  <c r="V293" i="38"/>
  <c r="T291" i="38"/>
  <c r="U288" i="38"/>
  <c r="V285" i="38"/>
  <c r="T283" i="38"/>
  <c r="U280" i="38"/>
  <c r="V277" i="38"/>
  <c r="T275" i="38"/>
  <c r="U272" i="38"/>
  <c r="V269" i="38"/>
  <c r="T267" i="38"/>
  <c r="U264" i="38"/>
  <c r="V261" i="38"/>
  <c r="T259" i="38"/>
  <c r="U256" i="38"/>
  <c r="V253" i="38"/>
  <c r="T251" i="38"/>
  <c r="U248" i="38"/>
  <c r="V245" i="38"/>
  <c r="T243" i="38"/>
  <c r="U240" i="38"/>
  <c r="V237" i="38"/>
  <c r="T235" i="38"/>
  <c r="U232" i="38"/>
  <c r="V229" i="38"/>
  <c r="T227" i="38"/>
  <c r="U224" i="38"/>
  <c r="V221" i="38"/>
  <c r="T219" i="38"/>
  <c r="U216" i="38"/>
  <c r="V213" i="38"/>
  <c r="T211" i="38"/>
  <c r="U208" i="38"/>
  <c r="V205" i="38"/>
  <c r="T203" i="38"/>
  <c r="U200" i="38"/>
  <c r="V197" i="38"/>
  <c r="T195" i="38"/>
  <c r="U192" i="38"/>
  <c r="V189" i="38"/>
  <c r="T187" i="38"/>
  <c r="U184" i="38"/>
  <c r="V181" i="38"/>
  <c r="T179" i="38"/>
  <c r="U176" i="38"/>
  <c r="V173" i="38"/>
  <c r="T171" i="38"/>
  <c r="U168" i="38"/>
  <c r="V165" i="38"/>
  <c r="T163" i="38"/>
  <c r="U160" i="38"/>
  <c r="V157" i="38"/>
  <c r="T155" i="38"/>
  <c r="U152" i="38"/>
  <c r="V149" i="38"/>
  <c r="T147" i="38"/>
  <c r="U144" i="38"/>
  <c r="V141" i="38"/>
  <c r="T139" i="38"/>
  <c r="U136" i="38"/>
  <c r="V133" i="38"/>
  <c r="T131" i="38"/>
  <c r="U128" i="38"/>
  <c r="V125" i="38"/>
  <c r="T123" i="38"/>
  <c r="U120" i="38"/>
  <c r="V117" i="38"/>
  <c r="T115" i="38"/>
  <c r="U112" i="38"/>
  <c r="T107" i="38"/>
  <c r="U104" i="38"/>
  <c r="V101" i="38"/>
  <c r="T99" i="38"/>
  <c r="U96" i="38"/>
  <c r="V85" i="38"/>
  <c r="T83" i="38"/>
  <c r="U80" i="38"/>
  <c r="V77" i="38"/>
  <c r="T75" i="38"/>
  <c r="V61" i="38"/>
  <c r="T59" i="38"/>
  <c r="U56" i="38"/>
  <c r="V53" i="38"/>
  <c r="T43" i="38"/>
  <c r="U40" i="38"/>
  <c r="V37" i="38"/>
  <c r="T35" i="38"/>
  <c r="U32" i="38"/>
  <c r="U24" i="38"/>
  <c r="V21" i="38"/>
  <c r="T19" i="38"/>
  <c r="U16" i="38"/>
  <c r="V13" i="38"/>
  <c r="V497" i="38"/>
  <c r="T479" i="38"/>
  <c r="U460" i="38"/>
  <c r="V441" i="38"/>
  <c r="T423" i="38"/>
  <c r="U404" i="38"/>
  <c r="V385" i="38"/>
  <c r="V369" i="38"/>
  <c r="V353" i="38"/>
  <c r="T335" i="38"/>
  <c r="T311" i="38"/>
  <c r="U292" i="38"/>
  <c r="V273" i="38"/>
  <c r="V257" i="38"/>
  <c r="V233" i="38"/>
  <c r="T215" i="38"/>
  <c r="T199" i="38"/>
  <c r="U180" i="38"/>
  <c r="V161" i="38"/>
  <c r="V145" i="38"/>
  <c r="T127" i="38"/>
  <c r="V105" i="38"/>
  <c r="T87" i="38"/>
  <c r="T71" i="38"/>
  <c r="U60" i="38"/>
  <c r="V41" i="38"/>
  <c r="T15" i="38"/>
  <c r="V502" i="38"/>
  <c r="T484" i="38"/>
  <c r="T468" i="38"/>
  <c r="V446" i="38"/>
  <c r="V422" i="38"/>
  <c r="U361" i="38"/>
  <c r="U504" i="38"/>
  <c r="U488" i="38"/>
  <c r="V506" i="38"/>
  <c r="U501" i="38"/>
  <c r="T496" i="38"/>
  <c r="T488" i="38"/>
  <c r="V482" i="38"/>
  <c r="U477" i="38"/>
  <c r="T472" i="38"/>
  <c r="V466" i="38"/>
  <c r="U461" i="38"/>
  <c r="T456" i="38"/>
  <c r="V450" i="38"/>
  <c r="U445" i="38"/>
  <c r="T440" i="38"/>
  <c r="V434" i="38"/>
  <c r="U429" i="38"/>
  <c r="T424" i="38"/>
  <c r="V418" i="38"/>
  <c r="U413" i="38"/>
  <c r="V410" i="38"/>
  <c r="T408" i="38"/>
  <c r="U405" i="38"/>
  <c r="T400" i="38"/>
  <c r="U397" i="38"/>
  <c r="V394" i="38"/>
  <c r="T392" i="38"/>
  <c r="U389" i="38"/>
  <c r="V386" i="38"/>
  <c r="T384" i="38"/>
  <c r="U381" i="38"/>
  <c r="V378" i="38"/>
  <c r="T376" i="38"/>
  <c r="U373" i="38"/>
  <c r="V370" i="38"/>
  <c r="T368" i="38"/>
  <c r="U365" i="38"/>
  <c r="V362" i="38"/>
  <c r="T360" i="38"/>
  <c r="U357" i="38"/>
  <c r="V354" i="38"/>
  <c r="T352" i="38"/>
  <c r="U349" i="38"/>
  <c r="V346" i="38"/>
  <c r="T344" i="38"/>
  <c r="U341" i="38"/>
  <c r="V338" i="38"/>
  <c r="T336" i="38"/>
  <c r="U333" i="38"/>
  <c r="V330" i="38"/>
  <c r="T328" i="38"/>
  <c r="U325" i="38"/>
  <c r="V322" i="38"/>
  <c r="T320" i="38"/>
  <c r="U317" i="38"/>
  <c r="V314" i="38"/>
  <c r="T312" i="38"/>
  <c r="U309" i="38"/>
  <c r="V306" i="38"/>
  <c r="T304" i="38"/>
  <c r="U301" i="38"/>
  <c r="V298" i="38"/>
  <c r="T296" i="38"/>
  <c r="U293" i="38"/>
  <c r="V290" i="38"/>
  <c r="T288" i="38"/>
  <c r="U285" i="38"/>
  <c r="V282" i="38"/>
  <c r="T280" i="38"/>
  <c r="U277" i="38"/>
  <c r="V274" i="38"/>
  <c r="T272" i="38"/>
  <c r="U269" i="38"/>
  <c r="V266" i="38"/>
  <c r="T264" i="38"/>
  <c r="U261" i="38"/>
  <c r="V258" i="38"/>
  <c r="T256" i="38"/>
  <c r="U253" i="38"/>
  <c r="V250" i="38"/>
  <c r="T248" i="38"/>
  <c r="U245" i="38"/>
  <c r="V242" i="38"/>
  <c r="T240" i="38"/>
  <c r="U237" i="38"/>
  <c r="V234" i="38"/>
  <c r="T232" i="38"/>
  <c r="U229" i="38"/>
  <c r="V226" i="38"/>
  <c r="T224" i="38"/>
  <c r="U221" i="38"/>
  <c r="V218" i="38"/>
  <c r="T216" i="38"/>
  <c r="U213" i="38"/>
  <c r="V210" i="38"/>
  <c r="T208" i="38"/>
  <c r="U205" i="38"/>
  <c r="V202" i="38"/>
  <c r="T200" i="38"/>
  <c r="U197" i="38"/>
  <c r="V194" i="38"/>
  <c r="T192" i="38"/>
  <c r="U189" i="38"/>
  <c r="V186" i="38"/>
  <c r="T184" i="38"/>
  <c r="U181" i="38"/>
  <c r="V178" i="38"/>
  <c r="T176" i="38"/>
  <c r="U173" i="38"/>
  <c r="V170" i="38"/>
  <c r="T168" i="38"/>
  <c r="U165" i="38"/>
  <c r="V162" i="38"/>
  <c r="T160" i="38"/>
  <c r="U157" i="38"/>
  <c r="V154" i="38"/>
  <c r="T152" i="38"/>
  <c r="U149" i="38"/>
  <c r="V146" i="38"/>
  <c r="T144" i="38"/>
  <c r="U141" i="38"/>
  <c r="V138" i="38"/>
  <c r="T136" i="38"/>
  <c r="U133" i="38"/>
  <c r="V130" i="38"/>
  <c r="T128" i="38"/>
  <c r="U125" i="38"/>
  <c r="V122" i="38"/>
  <c r="T120" i="38"/>
  <c r="U117" i="38"/>
  <c r="V114" i="38"/>
  <c r="T112" i="38"/>
  <c r="T503" i="38"/>
  <c r="U484" i="38"/>
  <c r="V465" i="38"/>
  <c r="V449" i="38"/>
  <c r="T431" i="38"/>
  <c r="U412" i="38"/>
  <c r="U396" i="38"/>
  <c r="T375" i="38"/>
  <c r="U356" i="38"/>
  <c r="T343" i="38"/>
  <c r="T327" i="38"/>
  <c r="V313" i="38"/>
  <c r="V297" i="38"/>
  <c r="U276" i="38"/>
  <c r="U260" i="38"/>
  <c r="T247" i="38"/>
  <c r="U228" i="38"/>
  <c r="V209" i="38"/>
  <c r="T191" i="38"/>
  <c r="U172" i="38"/>
  <c r="V153" i="38"/>
  <c r="U132" i="38"/>
  <c r="V113" i="38"/>
  <c r="V97" i="38"/>
  <c r="U84" i="38"/>
  <c r="V65" i="38"/>
  <c r="V49" i="38"/>
  <c r="U36" i="38"/>
  <c r="U20" i="38"/>
  <c r="V510" i="38"/>
  <c r="U497" i="38"/>
  <c r="U481" i="38"/>
  <c r="V470" i="38"/>
  <c r="T452" i="38"/>
  <c r="T436" i="38"/>
  <c r="U417" i="38"/>
  <c r="V358" i="38"/>
  <c r="T507" i="38"/>
  <c r="V493" i="38"/>
  <c r="U509" i="38"/>
  <c r="T504" i="38"/>
  <c r="V498" i="38"/>
  <c r="U493" i="38"/>
  <c r="V490" i="38"/>
  <c r="U485" i="38"/>
  <c r="T480" i="38"/>
  <c r="V474" i="38"/>
  <c r="U469" i="38"/>
  <c r="T464" i="38"/>
  <c r="V458" i="38"/>
  <c r="U453" i="38"/>
  <c r="T448" i="38"/>
  <c r="V442" i="38"/>
  <c r="U437" i="38"/>
  <c r="T432" i="38"/>
  <c r="V426" i="38"/>
  <c r="U421" i="38"/>
  <c r="T416" i="38"/>
  <c r="V402" i="38"/>
  <c r="V511" i="38"/>
  <c r="T509" i="38"/>
  <c r="U506" i="38"/>
  <c r="V503" i="38"/>
  <c r="T501" i="38"/>
  <c r="U498" i="38"/>
  <c r="V495" i="38"/>
  <c r="T493" i="38"/>
  <c r="U490" i="38"/>
  <c r="V487" i="38"/>
  <c r="T485" i="38"/>
  <c r="U482" i="38"/>
  <c r="V479" i="38"/>
  <c r="T477" i="38"/>
  <c r="U474" i="38"/>
  <c r="V471" i="38"/>
  <c r="T469" i="38"/>
  <c r="U466" i="38"/>
  <c r="V463" i="38"/>
  <c r="T461" i="38"/>
  <c r="U458" i="38"/>
  <c r="V455" i="38"/>
  <c r="T453" i="38"/>
  <c r="U450" i="38"/>
  <c r="V447" i="38"/>
  <c r="T445" i="38"/>
  <c r="U442" i="38"/>
  <c r="V439" i="38"/>
  <c r="T437" i="38"/>
  <c r="U434" i="38"/>
  <c r="V431" i="38"/>
  <c r="T429" i="38"/>
  <c r="U426" i="38"/>
  <c r="V423" i="38"/>
  <c r="T421" i="38"/>
  <c r="U418" i="38"/>
  <c r="V415" i="38"/>
  <c r="T413" i="38"/>
  <c r="U410" i="38"/>
  <c r="V407" i="38"/>
  <c r="T405" i="38"/>
  <c r="U402" i="38"/>
  <c r="V399" i="38"/>
  <c r="T397" i="38"/>
  <c r="U394" i="38"/>
  <c r="V391" i="38"/>
  <c r="T389" i="38"/>
  <c r="U386" i="38"/>
  <c r="V383" i="38"/>
  <c r="T381" i="38"/>
  <c r="U378" i="38"/>
  <c r="V375" i="38"/>
  <c r="T373" i="38"/>
  <c r="U370" i="38"/>
  <c r="V367" i="38"/>
  <c r="T365" i="38"/>
  <c r="U362" i="38"/>
  <c r="V359" i="38"/>
  <c r="T357" i="38"/>
  <c r="U354" i="38"/>
  <c r="V351" i="38"/>
  <c r="T349" i="38"/>
  <c r="U346" i="38"/>
  <c r="V343" i="38"/>
  <c r="T341" i="38"/>
  <c r="U338" i="38"/>
  <c r="V335" i="38"/>
  <c r="T333" i="38"/>
  <c r="U330" i="38"/>
  <c r="V327" i="38"/>
  <c r="T325" i="38"/>
  <c r="U322" i="38"/>
  <c r="V319" i="38"/>
  <c r="T317" i="38"/>
  <c r="U314" i="38"/>
  <c r="V311" i="38"/>
  <c r="T309" i="38"/>
  <c r="U306" i="38"/>
  <c r="V303" i="38"/>
  <c r="T301" i="38"/>
  <c r="U298" i="38"/>
  <c r="V295" i="38"/>
  <c r="T293" i="38"/>
  <c r="U290" i="38"/>
  <c r="V287" i="38"/>
  <c r="T285" i="38"/>
  <c r="U282" i="38"/>
  <c r="V279" i="38"/>
  <c r="T277" i="38"/>
  <c r="U274" i="38"/>
  <c r="V271" i="38"/>
  <c r="T269" i="38"/>
  <c r="U266" i="38"/>
  <c r="V263" i="38"/>
  <c r="T261" i="38"/>
  <c r="U258" i="38"/>
  <c r="V255" i="38"/>
  <c r="T253" i="38"/>
  <c r="U250" i="38"/>
  <c r="V247" i="38"/>
  <c r="T245" i="38"/>
  <c r="U242" i="38"/>
  <c r="V239" i="38"/>
  <c r="T237" i="38"/>
  <c r="U234" i="38"/>
  <c r="V231" i="38"/>
  <c r="T229" i="38"/>
  <c r="U226" i="38"/>
  <c r="V223" i="38"/>
  <c r="T221" i="38"/>
  <c r="U218" i="38"/>
  <c r="V215" i="38"/>
  <c r="T213" i="38"/>
  <c r="U210" i="38"/>
  <c r="V207" i="38"/>
  <c r="T205" i="38"/>
  <c r="U202" i="38"/>
  <c r="V199" i="38"/>
  <c r="T197" i="38"/>
  <c r="U194" i="38"/>
  <c r="V191" i="38"/>
  <c r="T189" i="38"/>
  <c r="U186" i="38"/>
  <c r="V183" i="38"/>
  <c r="T181" i="38"/>
  <c r="U178" i="38"/>
  <c r="V175" i="38"/>
  <c r="T173" i="38"/>
  <c r="U170" i="38"/>
  <c r="V167" i="38"/>
  <c r="T165" i="38"/>
  <c r="U162" i="38"/>
  <c r="V159" i="38"/>
  <c r="T157" i="38"/>
  <c r="U154" i="38"/>
  <c r="V151" i="38"/>
  <c r="T149" i="38"/>
  <c r="U146" i="38"/>
  <c r="V143" i="38"/>
  <c r="T141" i="38"/>
  <c r="U138" i="38"/>
  <c r="V135" i="38"/>
  <c r="T133" i="38"/>
  <c r="U130" i="38"/>
  <c r="V127" i="38"/>
  <c r="T125" i="38"/>
  <c r="U122" i="38"/>
  <c r="V119" i="38"/>
  <c r="T117" i="38"/>
  <c r="U114" i="38"/>
  <c r="T13" i="38"/>
  <c r="U508" i="38"/>
  <c r="V489" i="38"/>
  <c r="V473" i="38"/>
  <c r="U452" i="38"/>
  <c r="V433" i="38"/>
  <c r="T415" i="38"/>
  <c r="V401" i="38"/>
  <c r="T383" i="38"/>
  <c r="U364" i="38"/>
  <c r="U348" i="38"/>
  <c r="V329" i="38"/>
  <c r="U316" i="38"/>
  <c r="U300" i="38"/>
  <c r="U284" i="38"/>
  <c r="U268" i="38"/>
  <c r="U252" i="38"/>
  <c r="U236" i="38"/>
  <c r="V217" i="38"/>
  <c r="V201" i="38"/>
  <c r="V185" i="38"/>
  <c r="T167" i="38"/>
  <c r="U148" i="38"/>
  <c r="V129" i="38"/>
  <c r="T111" i="38"/>
  <c r="V89" i="38"/>
  <c r="U44" i="38"/>
  <c r="U28" i="38"/>
  <c r="T492" i="38"/>
  <c r="V454" i="38"/>
  <c r="U511" i="38"/>
  <c r="V508" i="38"/>
  <c r="T506" i="38"/>
  <c r="U503" i="38"/>
  <c r="V500" i="38"/>
  <c r="T498" i="38"/>
  <c r="U495" i="38"/>
  <c r="V492" i="38"/>
  <c r="T490" i="38"/>
  <c r="U487" i="38"/>
  <c r="V484" i="38"/>
  <c r="T482" i="38"/>
  <c r="U479" i="38"/>
  <c r="V476" i="38"/>
  <c r="T474" i="38"/>
  <c r="U471" i="38"/>
  <c r="V468" i="38"/>
  <c r="T466" i="38"/>
  <c r="U463" i="38"/>
  <c r="V460" i="38"/>
  <c r="T458" i="38"/>
  <c r="U455" i="38"/>
  <c r="V452" i="38"/>
  <c r="T450" i="38"/>
  <c r="U447" i="38"/>
  <c r="V444" i="38"/>
  <c r="T442" i="38"/>
  <c r="U439" i="38"/>
  <c r="V436" i="38"/>
  <c r="T434" i="38"/>
  <c r="U431" i="38"/>
  <c r="V428" i="38"/>
  <c r="T426" i="38"/>
  <c r="U423" i="38"/>
  <c r="V420" i="38"/>
  <c r="T418" i="38"/>
  <c r="U415" i="38"/>
  <c r="V412" i="38"/>
  <c r="T410" i="38"/>
  <c r="U407" i="38"/>
  <c r="V404" i="38"/>
  <c r="T402" i="38"/>
  <c r="U399" i="38"/>
  <c r="V396" i="38"/>
  <c r="T394" i="38"/>
  <c r="U391" i="38"/>
  <c r="V388" i="38"/>
  <c r="T386" i="38"/>
  <c r="U383" i="38"/>
  <c r="V380" i="38"/>
  <c r="T378" i="38"/>
  <c r="U375" i="38"/>
  <c r="V372" i="38"/>
  <c r="T370" i="38"/>
  <c r="U367" i="38"/>
  <c r="V364" i="38"/>
  <c r="T362" i="38"/>
  <c r="U359" i="38"/>
  <c r="V356" i="38"/>
  <c r="T354" i="38"/>
  <c r="U351" i="38"/>
  <c r="V348" i="38"/>
  <c r="T346" i="38"/>
  <c r="U343" i="38"/>
  <c r="V340" i="38"/>
  <c r="T338" i="38"/>
  <c r="U335" i="38"/>
  <c r="V332" i="38"/>
  <c r="T330" i="38"/>
  <c r="U327" i="38"/>
  <c r="V324" i="38"/>
  <c r="T322" i="38"/>
  <c r="U319" i="38"/>
  <c r="V316" i="38"/>
  <c r="T314" i="38"/>
  <c r="U311" i="38"/>
  <c r="V308" i="38"/>
  <c r="T306" i="38"/>
  <c r="U303" i="38"/>
  <c r="V300" i="38"/>
  <c r="T298" i="38"/>
  <c r="U295" i="38"/>
  <c r="V292" i="38"/>
  <c r="T290" i="38"/>
  <c r="U287" i="38"/>
  <c r="V284" i="38"/>
  <c r="T282" i="38"/>
  <c r="U279" i="38"/>
  <c r="V276" i="38"/>
  <c r="T274" i="38"/>
  <c r="U271" i="38"/>
  <c r="V268" i="38"/>
  <c r="T266" i="38"/>
  <c r="U263" i="38"/>
  <c r="V260" i="38"/>
  <c r="T258" i="38"/>
  <c r="U255" i="38"/>
  <c r="V252" i="38"/>
  <c r="T250" i="38"/>
  <c r="U247" i="38"/>
  <c r="V244" i="38"/>
  <c r="T242" i="38"/>
  <c r="U239" i="38"/>
  <c r="V236" i="38"/>
  <c r="T234" i="38"/>
  <c r="U231" i="38"/>
  <c r="V228" i="38"/>
  <c r="T226" i="38"/>
  <c r="U223" i="38"/>
  <c r="V220" i="38"/>
  <c r="T218" i="38"/>
  <c r="U215" i="38"/>
  <c r="V212" i="38"/>
  <c r="T210" i="38"/>
  <c r="U207" i="38"/>
  <c r="V204" i="38"/>
  <c r="T202" i="38"/>
  <c r="U199" i="38"/>
  <c r="V196" i="38"/>
  <c r="T194" i="38"/>
  <c r="U191" i="38"/>
  <c r="V188" i="38"/>
  <c r="T186" i="38"/>
  <c r="U183" i="38"/>
  <c r="V180" i="38"/>
  <c r="T178" i="38"/>
  <c r="U175" i="38"/>
  <c r="V172" i="38"/>
  <c r="T170" i="38"/>
  <c r="U167" i="38"/>
  <c r="V164" i="38"/>
  <c r="T162" i="38"/>
  <c r="U159" i="38"/>
  <c r="V156" i="38"/>
  <c r="T154" i="38"/>
  <c r="U151" i="38"/>
  <c r="V148" i="38"/>
  <c r="T146" i="38"/>
  <c r="U143" i="38"/>
  <c r="V140" i="38"/>
  <c r="T138" i="38"/>
  <c r="U135" i="38"/>
  <c r="V132" i="38"/>
  <c r="T130" i="38"/>
  <c r="U127" i="38"/>
  <c r="V124" i="38"/>
  <c r="T122" i="38"/>
  <c r="U119" i="38"/>
  <c r="V116" i="38"/>
  <c r="T114" i="38"/>
  <c r="V12" i="38"/>
  <c r="C46" i="14"/>
  <c r="B2" i="45"/>
  <c r="C44" i="28" s="1"/>
  <c r="B1" i="45"/>
  <c r="I17" i="39"/>
  <c r="I18" i="39"/>
  <c r="I19" i="39"/>
  <c r="I20" i="39"/>
  <c r="I21" i="39"/>
  <c r="A56" i="44"/>
  <c r="A57" i="44"/>
  <c r="A58" i="44"/>
  <c r="A59" i="44"/>
  <c r="A60" i="44"/>
  <c r="A61" i="44"/>
  <c r="A62" i="44"/>
  <c r="A63" i="44"/>
  <c r="A64" i="44"/>
  <c r="A65" i="44"/>
  <c r="A66" i="44"/>
  <c r="A67" i="44"/>
  <c r="A68" i="44"/>
  <c r="A69" i="44"/>
  <c r="A70" i="44"/>
  <c r="A71" i="44"/>
  <c r="A72" i="44"/>
  <c r="A73" i="44"/>
  <c r="A74" i="44"/>
  <c r="A75" i="44"/>
  <c r="A76" i="44"/>
  <c r="A77" i="44"/>
  <c r="A78" i="44"/>
  <c r="A79" i="44"/>
  <c r="A80" i="44"/>
  <c r="A81" i="44"/>
  <c r="A82" i="44"/>
  <c r="A83" i="44"/>
  <c r="A84" i="44"/>
  <c r="A85" i="44"/>
  <c r="A86" i="44"/>
  <c r="A87" i="44"/>
  <c r="A88" i="44"/>
  <c r="A89" i="44"/>
  <c r="A90" i="44"/>
  <c r="A91" i="44"/>
  <c r="A92" i="44"/>
  <c r="A93" i="44"/>
  <c r="A94" i="44"/>
  <c r="A95" i="44"/>
  <c r="A96" i="44"/>
  <c r="A97" i="44"/>
  <c r="A98" i="44"/>
  <c r="A99" i="44"/>
  <c r="A100" i="44"/>
  <c r="A101" i="44"/>
  <c r="A102" i="44"/>
  <c r="A103" i="44"/>
  <c r="A104" i="44"/>
  <c r="A105" i="44"/>
  <c r="A106" i="44"/>
  <c r="A107" i="44"/>
  <c r="A108" i="44"/>
  <c r="A109" i="44"/>
  <c r="A110" i="44"/>
  <c r="A111" i="44"/>
  <c r="A112" i="44"/>
  <c r="A113" i="44"/>
  <c r="A114" i="44"/>
  <c r="A115" i="44"/>
  <c r="A116" i="44"/>
  <c r="A117" i="44"/>
  <c r="A118" i="44"/>
  <c r="A119" i="44"/>
  <c r="A120" i="44"/>
  <c r="A121" i="44"/>
  <c r="A122" i="44"/>
  <c r="A123" i="44"/>
  <c r="A124" i="44"/>
  <c r="A125" i="44"/>
  <c r="A126" i="44"/>
  <c r="A127" i="44"/>
  <c r="A128" i="44"/>
  <c r="A129" i="44"/>
  <c r="A130" i="44"/>
  <c r="A131" i="44"/>
  <c r="A132" i="44"/>
  <c r="A133" i="44"/>
  <c r="A134" i="44"/>
  <c r="A135" i="44"/>
  <c r="A136" i="44"/>
  <c r="A137" i="44"/>
  <c r="A138" i="44"/>
  <c r="A139" i="44"/>
  <c r="A140" i="44"/>
  <c r="A141" i="44"/>
  <c r="A142" i="44"/>
  <c r="A143" i="44"/>
  <c r="A144" i="44"/>
  <c r="A145" i="44"/>
  <c r="A146" i="44"/>
  <c r="A147" i="44"/>
  <c r="A148" i="44"/>
  <c r="A149" i="44"/>
  <c r="A150" i="44"/>
  <c r="A151" i="44"/>
  <c r="A152" i="44"/>
  <c r="A153" i="44"/>
  <c r="A154" i="44"/>
  <c r="A155" i="44"/>
  <c r="A156" i="44"/>
  <c r="A157" i="44"/>
  <c r="A158" i="44"/>
  <c r="A159" i="44"/>
  <c r="A160" i="44"/>
  <c r="A161" i="44"/>
  <c r="A162" i="44"/>
  <c r="A163" i="44"/>
  <c r="A164" i="44"/>
  <c r="A165" i="44"/>
  <c r="A166" i="44"/>
  <c r="A167" i="44"/>
  <c r="A168" i="44"/>
  <c r="A169" i="44"/>
  <c r="A170" i="44"/>
  <c r="A171" i="44"/>
  <c r="A172" i="44"/>
  <c r="A173" i="44"/>
  <c r="A174" i="44"/>
  <c r="A175" i="44"/>
  <c r="A176" i="44"/>
  <c r="A177" i="44"/>
  <c r="A178" i="44"/>
  <c r="A179" i="44"/>
  <c r="A180" i="44"/>
  <c r="A181" i="44"/>
  <c r="A182" i="44"/>
  <c r="A183" i="44"/>
  <c r="A184" i="44"/>
  <c r="A185" i="44"/>
  <c r="A186" i="44"/>
  <c r="A187" i="44"/>
  <c r="A188" i="44"/>
  <c r="A189" i="44"/>
  <c r="A190" i="44"/>
  <c r="A191" i="44"/>
  <c r="A192" i="44"/>
  <c r="A193" i="44"/>
  <c r="A194" i="44"/>
  <c r="A195" i="44"/>
  <c r="A196" i="44"/>
  <c r="A197" i="44"/>
  <c r="A198" i="44"/>
  <c r="A199" i="44"/>
  <c r="A200" i="44"/>
  <c r="A201" i="44"/>
  <c r="A202" i="44"/>
  <c r="A203" i="44"/>
  <c r="A204" i="44"/>
  <c r="A205" i="44"/>
  <c r="A206" i="44"/>
  <c r="A207" i="44"/>
  <c r="A208" i="44"/>
  <c r="A209" i="44"/>
  <c r="A210" i="44"/>
  <c r="A211" i="44"/>
  <c r="A212" i="44"/>
  <c r="A213" i="44"/>
  <c r="A214" i="44"/>
  <c r="A215" i="44"/>
  <c r="A216" i="44"/>
  <c r="A217" i="44"/>
  <c r="A218" i="44"/>
  <c r="A219" i="44"/>
  <c r="A220" i="44"/>
  <c r="A221" i="44"/>
  <c r="A222" i="44"/>
  <c r="A223" i="44"/>
  <c r="A224" i="44"/>
  <c r="A225" i="44"/>
  <c r="A226" i="44"/>
  <c r="A227" i="44"/>
  <c r="A228" i="44"/>
  <c r="A229" i="44"/>
  <c r="A230" i="44"/>
  <c r="A231" i="44"/>
  <c r="A232" i="44"/>
  <c r="A233" i="44"/>
  <c r="A234" i="44"/>
  <c r="A235" i="44"/>
  <c r="A236" i="44"/>
  <c r="A237" i="44"/>
  <c r="A238" i="44"/>
  <c r="A239" i="44"/>
  <c r="A240" i="44"/>
  <c r="A241" i="44"/>
  <c r="A242" i="44"/>
  <c r="A243" i="44"/>
  <c r="A244" i="44"/>
  <c r="A245" i="44"/>
  <c r="A246" i="44"/>
  <c r="A247" i="44"/>
  <c r="A248" i="44"/>
  <c r="A249" i="44"/>
  <c r="A250" i="44"/>
  <c r="A251" i="44"/>
  <c r="A252" i="44"/>
  <c r="A253" i="44"/>
  <c r="A254" i="44"/>
  <c r="A255" i="44"/>
  <c r="A256" i="44"/>
  <c r="A257" i="44"/>
  <c r="A258" i="44"/>
  <c r="A259" i="44"/>
  <c r="A260" i="44"/>
  <c r="A261" i="44"/>
  <c r="A262" i="44"/>
  <c r="A263" i="44"/>
  <c r="A264" i="44"/>
  <c r="A265" i="44"/>
  <c r="A266" i="44"/>
  <c r="A267" i="44"/>
  <c r="A268" i="44"/>
  <c r="A269" i="44"/>
  <c r="A270" i="44"/>
  <c r="A271" i="44"/>
  <c r="A272" i="44"/>
  <c r="A273" i="44"/>
  <c r="A274" i="44"/>
  <c r="A275" i="44"/>
  <c r="A276" i="44"/>
  <c r="A277" i="44"/>
  <c r="A278" i="44"/>
  <c r="A279" i="44"/>
  <c r="A280" i="44"/>
  <c r="A281" i="44"/>
  <c r="A282" i="44"/>
  <c r="A283" i="44"/>
  <c r="A284" i="44"/>
  <c r="A285" i="44"/>
  <c r="A286" i="44"/>
  <c r="A287" i="44"/>
  <c r="A288" i="44"/>
  <c r="A289" i="44"/>
  <c r="A290" i="44"/>
  <c r="A291" i="44"/>
  <c r="A292" i="44"/>
  <c r="A293" i="44"/>
  <c r="A294" i="44"/>
  <c r="A295" i="44"/>
  <c r="A296" i="44"/>
  <c r="A297" i="44"/>
  <c r="A298" i="44"/>
  <c r="A299" i="44"/>
  <c r="A300" i="44"/>
  <c r="A301" i="44"/>
  <c r="A302" i="44"/>
  <c r="A303" i="44"/>
  <c r="A304" i="44"/>
  <c r="A305" i="44"/>
  <c r="A306" i="44"/>
  <c r="A307" i="44"/>
  <c r="A308" i="44"/>
  <c r="A309" i="44"/>
  <c r="A310" i="44"/>
  <c r="A311" i="44"/>
  <c r="A312" i="44"/>
  <c r="A313" i="44"/>
  <c r="A314" i="44"/>
  <c r="A315" i="44"/>
  <c r="A316" i="44"/>
  <c r="A317" i="44"/>
  <c r="A318" i="44"/>
  <c r="A319" i="44"/>
  <c r="A320" i="44"/>
  <c r="A321" i="44"/>
  <c r="A322" i="44"/>
  <c r="A323" i="44"/>
  <c r="A324" i="44"/>
  <c r="A325" i="44"/>
  <c r="A326" i="44"/>
  <c r="A327" i="44"/>
  <c r="A328" i="44"/>
  <c r="A329" i="44"/>
  <c r="A330" i="44"/>
  <c r="A331" i="44"/>
  <c r="A332" i="44"/>
  <c r="A333" i="44"/>
  <c r="A334" i="44"/>
  <c r="A335" i="44"/>
  <c r="A336" i="44"/>
  <c r="A337" i="44"/>
  <c r="A338" i="44"/>
  <c r="A339" i="44"/>
  <c r="A340" i="44"/>
  <c r="A341" i="44"/>
  <c r="A342" i="44"/>
  <c r="A343" i="44"/>
  <c r="A344" i="44"/>
  <c r="A345" i="44"/>
  <c r="A346" i="44"/>
  <c r="A347" i="44"/>
  <c r="A348" i="44"/>
  <c r="A349" i="44"/>
  <c r="A350" i="44"/>
  <c r="A351" i="44"/>
  <c r="A352" i="44"/>
  <c r="A353" i="44"/>
  <c r="A354" i="44"/>
  <c r="A355" i="44"/>
  <c r="A356" i="44"/>
  <c r="A357" i="44"/>
  <c r="A358" i="44"/>
  <c r="A359" i="44"/>
  <c r="A360" i="44"/>
  <c r="A361" i="44"/>
  <c r="A362" i="44"/>
  <c r="A363" i="44"/>
  <c r="A364" i="44"/>
  <c r="A365" i="44"/>
  <c r="A366" i="44"/>
  <c r="A367" i="44"/>
  <c r="A368" i="44"/>
  <c r="A369" i="44"/>
  <c r="A370" i="44"/>
  <c r="A371" i="44"/>
  <c r="A372" i="44"/>
  <c r="A373" i="44"/>
  <c r="A374" i="44"/>
  <c r="A375" i="44"/>
  <c r="A376" i="44"/>
  <c r="A377" i="44"/>
  <c r="A378" i="44"/>
  <c r="A379" i="44"/>
  <c r="A380" i="44"/>
  <c r="A381" i="44"/>
  <c r="A382" i="44"/>
  <c r="A383" i="44"/>
  <c r="A384" i="44"/>
  <c r="A385" i="44"/>
  <c r="A386" i="44"/>
  <c r="A387" i="44"/>
  <c r="A388" i="44"/>
  <c r="A389" i="44"/>
  <c r="A390" i="44"/>
  <c r="A391" i="44"/>
  <c r="A392" i="44"/>
  <c r="A393" i="44"/>
  <c r="A394" i="44"/>
  <c r="A395" i="44"/>
  <c r="A396" i="44"/>
  <c r="A397" i="44"/>
  <c r="A398" i="44"/>
  <c r="A399" i="44"/>
  <c r="A400" i="44"/>
  <c r="A401" i="44"/>
  <c r="A402" i="44"/>
  <c r="A403" i="44"/>
  <c r="A404" i="44"/>
  <c r="A405" i="44"/>
  <c r="A406" i="44"/>
  <c r="A407" i="44"/>
  <c r="A408" i="44"/>
  <c r="A409" i="44"/>
  <c r="A410" i="44"/>
  <c r="A411" i="44"/>
  <c r="A412" i="44"/>
  <c r="A413" i="44"/>
  <c r="A414" i="44"/>
  <c r="A415" i="44"/>
  <c r="A416" i="44"/>
  <c r="A417" i="44"/>
  <c r="A418" i="44"/>
  <c r="A419" i="44"/>
  <c r="A420" i="44"/>
  <c r="A421" i="44"/>
  <c r="A422" i="44"/>
  <c r="A423" i="44"/>
  <c r="A424" i="44"/>
  <c r="A425" i="44"/>
  <c r="A426" i="44"/>
  <c r="A427" i="44"/>
  <c r="A428" i="44"/>
  <c r="A429" i="44"/>
  <c r="A430" i="44"/>
  <c r="A431" i="44"/>
  <c r="A432" i="44"/>
  <c r="A433" i="44"/>
  <c r="A434" i="44"/>
  <c r="A435" i="44"/>
  <c r="A436" i="44"/>
  <c r="A437" i="44"/>
  <c r="A438" i="44"/>
  <c r="A439" i="44"/>
  <c r="A440" i="44"/>
  <c r="A441" i="44"/>
  <c r="A442" i="44"/>
  <c r="A443" i="44"/>
  <c r="A444" i="44"/>
  <c r="A445" i="44"/>
  <c r="A446" i="44"/>
  <c r="A447" i="44"/>
  <c r="A448" i="44"/>
  <c r="A449" i="44"/>
  <c r="A450" i="44"/>
  <c r="A451" i="44"/>
  <c r="A452" i="44"/>
  <c r="A453" i="44"/>
  <c r="A454" i="44"/>
  <c r="A455" i="44"/>
  <c r="A456" i="44"/>
  <c r="A457" i="44"/>
  <c r="A458" i="44"/>
  <c r="A459" i="44"/>
  <c r="A460" i="44"/>
  <c r="A461" i="44"/>
  <c r="A462" i="44"/>
  <c r="A463" i="44"/>
  <c r="A464" i="44"/>
  <c r="A465" i="44"/>
  <c r="A466" i="44"/>
  <c r="A467" i="44"/>
  <c r="A468" i="44"/>
  <c r="A469" i="44"/>
  <c r="A470" i="44"/>
  <c r="A471" i="44"/>
  <c r="A472" i="44"/>
  <c r="A473" i="44"/>
  <c r="A474" i="44"/>
  <c r="A475" i="44"/>
  <c r="A476" i="44"/>
  <c r="A477" i="44"/>
  <c r="A478" i="44"/>
  <c r="A479" i="44"/>
  <c r="A480" i="44"/>
  <c r="A481" i="44"/>
  <c r="A482" i="44"/>
  <c r="A483" i="44"/>
  <c r="A484" i="44"/>
  <c r="A485" i="44"/>
  <c r="A486" i="44"/>
  <c r="A487" i="44"/>
  <c r="A488" i="44"/>
  <c r="A489" i="44"/>
  <c r="A490" i="44"/>
  <c r="A491" i="44"/>
  <c r="A492" i="44"/>
  <c r="A493" i="44"/>
  <c r="A494" i="44"/>
  <c r="A495" i="44"/>
  <c r="A496" i="44"/>
  <c r="A497" i="44"/>
  <c r="A498" i="44"/>
  <c r="A499" i="44"/>
  <c r="A500" i="44"/>
  <c r="A501" i="44"/>
  <c r="A502" i="44"/>
  <c r="A503" i="44"/>
  <c r="A504" i="44"/>
  <c r="A505" i="44"/>
  <c r="A506" i="44"/>
  <c r="A507" i="44"/>
  <c r="A508" i="44"/>
  <c r="A509" i="44"/>
  <c r="B2" i="44"/>
  <c r="C51" i="28" s="1"/>
  <c r="B1" i="44"/>
  <c r="R59" i="38"/>
  <c r="R60" i="38"/>
  <c r="R61" i="38"/>
  <c r="R62" i="38"/>
  <c r="R63" i="38"/>
  <c r="R64" i="38"/>
  <c r="R65" i="38"/>
  <c r="R66" i="38"/>
  <c r="R67" i="38"/>
  <c r="R68" i="38"/>
  <c r="R69" i="38"/>
  <c r="R70" i="38"/>
  <c r="R71" i="38"/>
  <c r="R72" i="38"/>
  <c r="R73" i="38"/>
  <c r="R74" i="38"/>
  <c r="R75" i="38"/>
  <c r="R76" i="38"/>
  <c r="R77" i="38"/>
  <c r="R78" i="38"/>
  <c r="R79" i="38"/>
  <c r="R80" i="38"/>
  <c r="R81" i="38"/>
  <c r="R82" i="38"/>
  <c r="R83" i="38"/>
  <c r="R84" i="38"/>
  <c r="R85" i="38"/>
  <c r="R86" i="38"/>
  <c r="R87" i="38"/>
  <c r="R88" i="38"/>
  <c r="R89" i="38"/>
  <c r="R90" i="38"/>
  <c r="R91" i="38"/>
  <c r="R92" i="38"/>
  <c r="R93" i="38"/>
  <c r="R94" i="38"/>
  <c r="R95" i="38"/>
  <c r="R96" i="38"/>
  <c r="R97" i="38"/>
  <c r="R98" i="38"/>
  <c r="R99" i="38"/>
  <c r="R100" i="38"/>
  <c r="R101" i="38"/>
  <c r="R102" i="38"/>
  <c r="R103" i="38"/>
  <c r="R104" i="38"/>
  <c r="R105" i="38"/>
  <c r="R106" i="38"/>
  <c r="R107" i="38"/>
  <c r="R108" i="38"/>
  <c r="R109" i="38"/>
  <c r="R110" i="38"/>
  <c r="R111" i="38"/>
  <c r="W9" i="38"/>
  <c r="B52" i="28"/>
  <c r="B45" i="14"/>
  <c r="X4" i="38"/>
  <c r="Y4" i="38"/>
  <c r="Z4" i="38"/>
  <c r="AA4" i="38"/>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B2" i="39"/>
  <c r="B9" i="28" s="1"/>
  <c r="B1" i="39"/>
  <c r="A58" i="38"/>
  <c r="A59" i="38"/>
  <c r="A60" i="38"/>
  <c r="A61" i="38"/>
  <c r="A62" i="38"/>
  <c r="A63" i="38"/>
  <c r="A64" i="38"/>
  <c r="A65" i="38"/>
  <c r="A66" i="38"/>
  <c r="A67" i="38"/>
  <c r="A68" i="38"/>
  <c r="A69" i="38"/>
  <c r="A70" i="38"/>
  <c r="A71" i="38"/>
  <c r="A72" i="38"/>
  <c r="A73" i="38"/>
  <c r="A74" i="38"/>
  <c r="A75" i="38"/>
  <c r="A76" i="38"/>
  <c r="A77" i="38"/>
  <c r="A78" i="38"/>
  <c r="A79" i="38"/>
  <c r="A80" i="38"/>
  <c r="A81" i="38"/>
  <c r="A82" i="38"/>
  <c r="A83" i="38"/>
  <c r="A84" i="38"/>
  <c r="A85" i="38"/>
  <c r="A86" i="38"/>
  <c r="A87" i="38"/>
  <c r="A88" i="38"/>
  <c r="A89" i="38"/>
  <c r="A90" i="38"/>
  <c r="A91" i="38"/>
  <c r="A92" i="38"/>
  <c r="A93" i="38"/>
  <c r="A94" i="38"/>
  <c r="A95" i="38"/>
  <c r="A96" i="38"/>
  <c r="A97" i="38"/>
  <c r="A98" i="38"/>
  <c r="A99" i="38"/>
  <c r="A100" i="38"/>
  <c r="A101" i="38"/>
  <c r="A102" i="38"/>
  <c r="A103" i="38"/>
  <c r="A104" i="38"/>
  <c r="A105" i="38"/>
  <c r="A106" i="38"/>
  <c r="A107" i="38"/>
  <c r="A108" i="38"/>
  <c r="A109" i="38"/>
  <c r="A110" i="38"/>
  <c r="A111" i="38"/>
  <c r="B2" i="38"/>
  <c r="B15" i="28" s="1"/>
  <c r="B15" i="14" s="1"/>
  <c r="B49" i="14" s="1"/>
  <c r="B1" i="38"/>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B2" i="28"/>
  <c r="B1" i="14"/>
  <c r="C2" i="32"/>
  <c r="B8" i="28" s="1"/>
  <c r="C24" i="28" s="1"/>
  <c r="C25" i="28" s="1"/>
  <c r="C1" i="32"/>
  <c r="B27" i="28"/>
  <c r="B26" i="14"/>
  <c r="C6" i="39"/>
  <c r="B25" i="28"/>
  <c r="B22" i="14"/>
  <c r="D6" i="39"/>
  <c r="X11" i="38"/>
  <c r="E6" i="39"/>
  <c r="P4" i="38"/>
  <c r="P11" i="38"/>
  <c r="Y11" i="38"/>
  <c r="F6" i="39"/>
  <c r="O4" i="38"/>
  <c r="O11" i="38"/>
  <c r="Z11" i="38"/>
  <c r="G6" i="39"/>
  <c r="B26" i="28"/>
  <c r="B25" i="14"/>
  <c r="B28" i="28"/>
  <c r="B27" i="14"/>
  <c r="B24" i="28"/>
  <c r="B21" i="14"/>
  <c r="N4" i="38"/>
  <c r="N11" i="38"/>
  <c r="AA11" i="38"/>
  <c r="M4" i="38"/>
  <c r="M11" i="38"/>
  <c r="L4" i="38"/>
  <c r="L11" i="38"/>
  <c r="K11" i="38"/>
  <c r="C18" i="39"/>
  <c r="B18" i="39"/>
  <c r="T54" i="38"/>
  <c r="U74" i="38"/>
  <c r="T56" i="38"/>
  <c r="V66" i="38"/>
  <c r="V60" i="38"/>
  <c r="T55" i="38"/>
  <c r="V57" i="38"/>
  <c r="V68" i="38"/>
  <c r="V62" i="38"/>
  <c r="C27" i="14"/>
  <c r="K29" i="48"/>
  <c r="K62" i="48"/>
  <c r="E7" i="32"/>
  <c r="E4" i="32"/>
  <c r="I29" i="48"/>
  <c r="I62" i="48"/>
  <c r="I31" i="48"/>
  <c r="I72" i="48"/>
  <c r="I28" i="48"/>
  <c r="I57" i="48"/>
  <c r="AS69" i="44"/>
  <c r="AS70" i="44"/>
  <c r="C14" i="28"/>
  <c r="J1" i="44"/>
  <c r="C10" i="28"/>
  <c r="I1" i="47"/>
  <c r="J10" i="49"/>
  <c r="J15" i="49"/>
  <c r="AS17" i="44"/>
  <c r="AS23" i="44"/>
  <c r="AS38" i="44"/>
  <c r="AS29" i="44"/>
  <c r="AS71" i="44"/>
  <c r="J14" i="49"/>
  <c r="AS16" i="44"/>
  <c r="AS22" i="44"/>
  <c r="AS37" i="44"/>
  <c r="AS26" i="44"/>
  <c r="AS72" i="44"/>
  <c r="AS14" i="44"/>
  <c r="AS20" i="44"/>
  <c r="AS35" i="44"/>
  <c r="AS24" i="44"/>
  <c r="AS11" i="44"/>
  <c r="AS19" i="44"/>
  <c r="AS34" i="44"/>
  <c r="AS13" i="44"/>
  <c r="C40" i="14"/>
  <c r="C13" i="14"/>
  <c r="H1" i="49"/>
  <c r="C13" i="28"/>
  <c r="I17" i="48"/>
  <c r="J17" i="48"/>
  <c r="C11" i="14"/>
  <c r="C11" i="28"/>
  <c r="AA6" i="38"/>
  <c r="G7" i="32"/>
  <c r="G7" i="39"/>
  <c r="G4" i="39"/>
  <c r="M29" i="48"/>
  <c r="M62" i="48"/>
  <c r="M28" i="48"/>
  <c r="M57" i="48"/>
  <c r="J30" i="48"/>
  <c r="J67" i="48"/>
  <c r="F7" i="39"/>
  <c r="F4" i="39"/>
  <c r="F4" i="32"/>
  <c r="L31" i="48"/>
  <c r="L72" i="48"/>
  <c r="E7" i="39"/>
  <c r="E4" i="39"/>
  <c r="Z6" i="38"/>
  <c r="J28" i="48"/>
  <c r="J57" i="48"/>
  <c r="K31" i="48"/>
  <c r="K72" i="48"/>
  <c r="L29" i="48"/>
  <c r="L62" i="48"/>
  <c r="X6" i="38"/>
  <c r="G4" i="32"/>
  <c r="D7" i="32"/>
  <c r="Y6" i="38"/>
  <c r="M31" i="48"/>
  <c r="M72" i="48"/>
  <c r="J31" i="48"/>
  <c r="J72" i="48"/>
  <c r="K28" i="48"/>
  <c r="K57" i="48"/>
  <c r="L28" i="48"/>
  <c r="L57" i="48"/>
  <c r="M30" i="48"/>
  <c r="M67" i="48"/>
  <c r="L30" i="48"/>
  <c r="L67" i="48"/>
  <c r="H31" i="48"/>
  <c r="H72" i="48"/>
  <c r="H28" i="48"/>
  <c r="H57" i="48"/>
  <c r="G31" i="48"/>
  <c r="G72" i="48"/>
  <c r="G73" i="48"/>
  <c r="H73" i="48"/>
  <c r="I73" i="48"/>
  <c r="G28" i="48"/>
  <c r="G57" i="48"/>
  <c r="G58" i="48"/>
  <c r="H58" i="48"/>
  <c r="I58" i="48"/>
  <c r="G30" i="48"/>
  <c r="G67" i="48"/>
  <c r="G68" i="48"/>
  <c r="H68" i="48"/>
  <c r="I68" i="48"/>
  <c r="G29" i="48"/>
  <c r="G62" i="48"/>
  <c r="G63" i="48"/>
  <c r="H63" i="48"/>
  <c r="I63" i="48"/>
  <c r="G38" i="48"/>
  <c r="H38" i="48"/>
  <c r="D58" i="53"/>
  <c r="D67" i="53"/>
  <c r="C57" i="53"/>
  <c r="C66" i="53"/>
  <c r="C54" i="53"/>
  <c r="C63" i="53"/>
  <c r="C61" i="53"/>
  <c r="C58" i="53"/>
  <c r="C67" i="53"/>
  <c r="C56" i="53"/>
  <c r="C65" i="53"/>
  <c r="C55" i="53"/>
  <c r="C64" i="53"/>
  <c r="C53" i="53"/>
  <c r="C62" i="53"/>
  <c r="D54" i="53"/>
  <c r="D63" i="53"/>
  <c r="D61" i="53"/>
  <c r="D56" i="53"/>
  <c r="D65" i="53"/>
  <c r="D53" i="53"/>
  <c r="D62" i="53"/>
  <c r="D57" i="53"/>
  <c r="D66" i="53"/>
  <c r="E52" i="53"/>
  <c r="E61" i="53"/>
  <c r="E54" i="53"/>
  <c r="E63" i="53"/>
  <c r="F52" i="53"/>
  <c r="F61" i="53"/>
  <c r="F54" i="53"/>
  <c r="F63" i="53"/>
  <c r="E57" i="53"/>
  <c r="E66" i="53"/>
  <c r="I18" i="48"/>
  <c r="G1" i="48"/>
  <c r="J18" i="48"/>
  <c r="K17" i="48"/>
  <c r="D4" i="32"/>
  <c r="C21" i="14"/>
  <c r="D7" i="39"/>
  <c r="D4" i="39"/>
  <c r="C25" i="14"/>
  <c r="J38" i="48"/>
  <c r="K38" i="48"/>
  <c r="L38" i="48"/>
  <c r="M38" i="48"/>
  <c r="I64" i="48"/>
  <c r="J63" i="48"/>
  <c r="K63" i="48"/>
  <c r="L63" i="48"/>
  <c r="M63" i="48"/>
  <c r="I69" i="48"/>
  <c r="J68" i="48"/>
  <c r="K68" i="48"/>
  <c r="L68" i="48"/>
  <c r="M68" i="48"/>
  <c r="I59" i="48"/>
  <c r="J58" i="48"/>
  <c r="K58" i="48"/>
  <c r="L58" i="48"/>
  <c r="M58" i="48"/>
  <c r="I74" i="48"/>
  <c r="J73" i="48"/>
  <c r="K73" i="48"/>
  <c r="L73" i="48"/>
  <c r="M73" i="48"/>
  <c r="L17" i="48"/>
  <c r="K18" i="48"/>
  <c r="AT117" i="1"/>
  <c r="AT274" i="1"/>
  <c r="AT135" i="1"/>
  <c r="AT343" i="1"/>
  <c r="AT311" i="1"/>
  <c r="AT61" i="1"/>
  <c r="AT167" i="1"/>
  <c r="AT307" i="1"/>
  <c r="AT449" i="1"/>
  <c r="AT178" i="1"/>
  <c r="AT364" i="1"/>
  <c r="AT142" i="1"/>
  <c r="AT302" i="1"/>
  <c r="AT83" i="1"/>
  <c r="AT192" i="1"/>
  <c r="AT389" i="1"/>
  <c r="AT168" i="1"/>
  <c r="AT330" i="1"/>
  <c r="AT465" i="1"/>
  <c r="AT81" i="1"/>
  <c r="AT333" i="1"/>
  <c r="AT467" i="1"/>
  <c r="AT62" i="1"/>
  <c r="AT199" i="1"/>
  <c r="AT136" i="1"/>
  <c r="AT276" i="1"/>
  <c r="AT488" i="1"/>
  <c r="AT162" i="1"/>
  <c r="AT366" i="1"/>
  <c r="AT220" i="1"/>
  <c r="AT427" i="1"/>
  <c r="AT50" i="1"/>
  <c r="AT296" i="1"/>
  <c r="AT498" i="1"/>
  <c r="AT140" i="1"/>
  <c r="AT439" i="1"/>
  <c r="AT55" i="1"/>
  <c r="AT270" i="1"/>
  <c r="AT489" i="1"/>
  <c r="AT134" i="1"/>
  <c r="AT317" i="1"/>
  <c r="AT132" i="1"/>
  <c r="AT329" i="1"/>
  <c r="AT92" i="1"/>
  <c r="AT244" i="1"/>
  <c r="AT422" i="1"/>
  <c r="AT56" i="1"/>
  <c r="AT183" i="1"/>
  <c r="AT377" i="1"/>
  <c r="AT461" i="1"/>
  <c r="AT37" i="1"/>
  <c r="AT305" i="1"/>
  <c r="AT503" i="1"/>
  <c r="AT51" i="1"/>
  <c r="AT248" i="1"/>
  <c r="AT165" i="1"/>
  <c r="AT245" i="1"/>
  <c r="AT169" i="1"/>
  <c r="AT400" i="1"/>
  <c r="AT210" i="1"/>
  <c r="AT375" i="1"/>
  <c r="AT23" i="1"/>
  <c r="AT355" i="1"/>
  <c r="AT146" i="1"/>
  <c r="AT385" i="1"/>
  <c r="AT72" i="1"/>
  <c r="AT297" i="1"/>
  <c r="AT480" i="1"/>
  <c r="AT139" i="1"/>
  <c r="AT411" i="1"/>
  <c r="AT106" i="1"/>
  <c r="AT314" i="1"/>
  <c r="AT76" i="1"/>
  <c r="AT271" i="1"/>
  <c r="AT404" i="1"/>
  <c r="AT48" i="1"/>
  <c r="AT189" i="1"/>
  <c r="AT340" i="1"/>
  <c r="AT420" i="1"/>
  <c r="AT114" i="1"/>
  <c r="AT339" i="1"/>
  <c r="AT42" i="1"/>
  <c r="AT288" i="1"/>
  <c r="AT164" i="1"/>
  <c r="AT362" i="1"/>
  <c r="AT213" i="1"/>
  <c r="AT386" i="1"/>
  <c r="AT194" i="1"/>
  <c r="AT387" i="1"/>
  <c r="AT74" i="1"/>
  <c r="AT301" i="1"/>
  <c r="AT175" i="1"/>
  <c r="AT431" i="1"/>
  <c r="AT20" i="1"/>
  <c r="AT284" i="1"/>
  <c r="AT156" i="1"/>
  <c r="AT160" i="1"/>
  <c r="AT112" i="1"/>
  <c r="AT238" i="1"/>
  <c r="AT418" i="1"/>
  <c r="AT35" i="1"/>
  <c r="AT234" i="1"/>
  <c r="AT402" i="1"/>
  <c r="AT176" i="1"/>
  <c r="AT342" i="1"/>
  <c r="AT17" i="1"/>
  <c r="AT226" i="1"/>
  <c r="AT172" i="1"/>
  <c r="AT396" i="1"/>
  <c r="AT215" i="1"/>
  <c r="AT442" i="1"/>
  <c r="AT236" i="1"/>
  <c r="AT481" i="1"/>
  <c r="AT90" i="1"/>
  <c r="AT379" i="1"/>
  <c r="AT217" i="1"/>
  <c r="AT426" i="1"/>
  <c r="AT85" i="1"/>
  <c r="AT346" i="1"/>
  <c r="AT173" i="1"/>
  <c r="AT373" i="1"/>
  <c r="AT41" i="1"/>
  <c r="AT184" i="1"/>
  <c r="AT119" i="1"/>
  <c r="AT298" i="1"/>
  <c r="AT407" i="1"/>
  <c r="AT40" i="1"/>
  <c r="AT246" i="1"/>
  <c r="AT436" i="1"/>
  <c r="AT158" i="1"/>
  <c r="AT353" i="1"/>
  <c r="AT91" i="1"/>
  <c r="AT70" i="1"/>
  <c r="AT202" i="1"/>
  <c r="AT443" i="1"/>
  <c r="AT13" i="1"/>
  <c r="AT227" i="1"/>
  <c r="AT152" i="1"/>
  <c r="AT235" i="1"/>
  <c r="AT500" i="1"/>
  <c r="AT77" i="1"/>
  <c r="AT279" i="1"/>
  <c r="AT409" i="1"/>
  <c r="AT193" i="1"/>
  <c r="AT423" i="1"/>
  <c r="AT97" i="1"/>
  <c r="AT29" i="1"/>
  <c r="AT251" i="1"/>
  <c r="AT448" i="1"/>
  <c r="AT38" i="1"/>
  <c r="AT187" i="1"/>
  <c r="AT159" i="1"/>
  <c r="AT320" i="1"/>
  <c r="AT499" i="1"/>
  <c r="AT15" i="1"/>
  <c r="AT249" i="1"/>
  <c r="AT425" i="1"/>
  <c r="AT163" i="1"/>
  <c r="AT388" i="1"/>
  <c r="AT121" i="1"/>
  <c r="AT87" i="1"/>
  <c r="AT303" i="1"/>
  <c r="AT435" i="1"/>
  <c r="AT68" i="1"/>
  <c r="AT233" i="1"/>
  <c r="AT477" i="1"/>
  <c r="AT94" i="1"/>
  <c r="AT294" i="1"/>
  <c r="AT166" i="1"/>
  <c r="AT429" i="1"/>
  <c r="AT30" i="1"/>
  <c r="AT348" i="1"/>
  <c r="AT501" i="1"/>
  <c r="AT147" i="1"/>
  <c r="AT392" i="1"/>
  <c r="AT58" i="1"/>
  <c r="AT283" i="1"/>
  <c r="AT473" i="1"/>
  <c r="AT80" i="1"/>
  <c r="AT285" i="1"/>
  <c r="AT124" i="1"/>
  <c r="AT328" i="1"/>
  <c r="AT190" i="1"/>
  <c r="AT432" i="1"/>
  <c r="AT31" i="1"/>
  <c r="AT421" i="1"/>
  <c r="AT287" i="1"/>
  <c r="AT109" i="1"/>
  <c r="AT237" i="1"/>
  <c r="AT28" i="1"/>
  <c r="AT186" i="1"/>
  <c r="AT316" i="1"/>
  <c r="AT415" i="1"/>
  <c r="AT154" i="1"/>
  <c r="AT345" i="1"/>
  <c r="AT383" i="1"/>
  <c r="AT43" i="1"/>
  <c r="AT272" i="1"/>
  <c r="AT475" i="1"/>
  <c r="AT180" i="1"/>
  <c r="AT107" i="1"/>
  <c r="AT322" i="1"/>
  <c r="AT472" i="1"/>
  <c r="AT98" i="1"/>
  <c r="AT75" i="1"/>
  <c r="AT371" i="1"/>
  <c r="AT304" i="1"/>
  <c r="AT363" i="1"/>
  <c r="AT240" i="1"/>
  <c r="AT280" i="1"/>
  <c r="AT242" i="1"/>
  <c r="AT141" i="1"/>
  <c r="AT508" i="1"/>
  <c r="AT57" i="1"/>
  <c r="AT471" i="1"/>
  <c r="AT359" i="1"/>
  <c r="AT209" i="1"/>
  <c r="AT286" i="1"/>
  <c r="AT441" i="1"/>
  <c r="AT211" i="1"/>
  <c r="AT469" i="1"/>
  <c r="AT145" i="1"/>
  <c r="AT374" i="1"/>
  <c r="AT401" i="1"/>
  <c r="AT367" i="1"/>
  <c r="AT419" i="1"/>
  <c r="AT102" i="1"/>
  <c r="AT196" i="1"/>
  <c r="AT191" i="1"/>
  <c r="AT254" i="1"/>
  <c r="AT273" i="1"/>
  <c r="AT111" i="1"/>
  <c r="AT391" i="1"/>
  <c r="AT325" i="1"/>
  <c r="AT495" i="1"/>
  <c r="AT347" i="1"/>
  <c r="AT231" i="1"/>
  <c r="AT258" i="1"/>
  <c r="AT130" i="1"/>
  <c r="AT53" i="1"/>
  <c r="AT493" i="1"/>
  <c r="AT336" i="1"/>
  <c r="AT324" i="1"/>
  <c r="AT71" i="1"/>
  <c r="AT331" i="1"/>
  <c r="AT253" i="1"/>
  <c r="AT497" i="1"/>
  <c r="AT177" i="1"/>
  <c r="AT430" i="1"/>
  <c r="AT437" i="1"/>
  <c r="AT445" i="1"/>
  <c r="AT216" i="1"/>
  <c r="AT278" i="1"/>
  <c r="AT228" i="1"/>
  <c r="AT370" i="1"/>
  <c r="AT182" i="1"/>
  <c r="AT413" i="1"/>
  <c r="AT395" i="1"/>
  <c r="AT351" i="1"/>
  <c r="AT344" i="1"/>
  <c r="AT352" i="1"/>
  <c r="AT243" i="1"/>
  <c r="AT73" i="1"/>
  <c r="AT479" i="1"/>
  <c r="AT393" i="1"/>
  <c r="AT327" i="1"/>
  <c r="AT49" i="1"/>
  <c r="AT334" i="1"/>
  <c r="AT256" i="1"/>
  <c r="AT504" i="1"/>
  <c r="AT200" i="1"/>
  <c r="AT470" i="1"/>
  <c r="AT460" i="1"/>
  <c r="AT88" i="1"/>
  <c r="AT250" i="1"/>
  <c r="AT312" i="1"/>
  <c r="AT354" i="1"/>
  <c r="AT490" i="1"/>
  <c r="AT39" i="1"/>
  <c r="AT185" i="1"/>
  <c r="AT230" i="1"/>
  <c r="AT452" i="1"/>
  <c r="AT417" i="1"/>
  <c r="AT60" i="1"/>
  <c r="AT450" i="1"/>
  <c r="AT289" i="1"/>
  <c r="AT337" i="1"/>
  <c r="AT204" i="1"/>
  <c r="AT78" i="1"/>
  <c r="AT444" i="1"/>
  <c r="AT281" i="1"/>
  <c r="AT26" i="1"/>
  <c r="AT357" i="1"/>
  <c r="AT306" i="1"/>
  <c r="AT506" i="1"/>
  <c r="AT257" i="1"/>
  <c r="AT502" i="1"/>
  <c r="AT206" i="1"/>
  <c r="AT319" i="1"/>
  <c r="AT412" i="1"/>
  <c r="AT440" i="1"/>
  <c r="AT484" i="1"/>
  <c r="AT129" i="1"/>
  <c r="AT201" i="1"/>
  <c r="AT267" i="1"/>
  <c r="AT63" i="1"/>
  <c r="AT459" i="1"/>
  <c r="AT398" i="1"/>
  <c r="AT52" i="1"/>
  <c r="AT453" i="1"/>
  <c r="AT390" i="1"/>
  <c r="AT321" i="1"/>
  <c r="AT255" i="1"/>
  <c r="AT118" i="1"/>
  <c r="AT95" i="1"/>
  <c r="AT474" i="1"/>
  <c r="AT266" i="1"/>
  <c r="AT100" i="1"/>
  <c r="AT323" i="1"/>
  <c r="AT69" i="1"/>
  <c r="AT338" i="1"/>
  <c r="AT264" i="1"/>
  <c r="AT509" i="1"/>
  <c r="AT221" i="1"/>
  <c r="AT406" i="1"/>
  <c r="AT466" i="1"/>
  <c r="AT365" i="1"/>
  <c r="AT295" i="1"/>
  <c r="AT36" i="1"/>
  <c r="AT505" i="1"/>
  <c r="AT46" i="1"/>
  <c r="AT487" i="1"/>
  <c r="AT358" i="1"/>
  <c r="AT403" i="1"/>
  <c r="AT260" i="1"/>
  <c r="AT223" i="1"/>
  <c r="AT110" i="1"/>
  <c r="AT507" i="1"/>
  <c r="AT433" i="1"/>
  <c r="AT116" i="1"/>
  <c r="AT424" i="1"/>
  <c r="AT12" i="1"/>
  <c r="AT300" i="1"/>
  <c r="AT212" i="1"/>
  <c r="AT455" i="1"/>
  <c r="AT79" i="1"/>
  <c r="AT349" i="1"/>
  <c r="AT486" i="1"/>
  <c r="AT310" i="1"/>
  <c r="AT18" i="1"/>
  <c r="AT44" i="1"/>
  <c r="AT151" i="1"/>
  <c r="AT101" i="1"/>
  <c r="AT428" i="1"/>
  <c r="AT47" i="1"/>
  <c r="AT372" i="1"/>
  <c r="AT382" i="1"/>
  <c r="AT269" i="1"/>
  <c r="AT150" i="1"/>
  <c r="AT45" i="1"/>
  <c r="AT361" i="1"/>
  <c r="AT131" i="1"/>
  <c r="AT438" i="1"/>
  <c r="AT25" i="1"/>
  <c r="AT326" i="1"/>
  <c r="AT67" i="1"/>
  <c r="AT356" i="1"/>
  <c r="AT22" i="1"/>
  <c r="AT148" i="1"/>
  <c r="AT376" i="1"/>
  <c r="AT21" i="1"/>
  <c r="AT198" i="1"/>
  <c r="AT105" i="1"/>
  <c r="AT290" i="1"/>
  <c r="AT157" i="1"/>
  <c r="AT104" i="1"/>
  <c r="AT434" i="1"/>
  <c r="AT33" i="1"/>
  <c r="AT491" i="1"/>
  <c r="AT414" i="1"/>
  <c r="AT265" i="1"/>
  <c r="AT170" i="1"/>
  <c r="AT10" i="1"/>
  <c r="AT451" i="1"/>
  <c r="AT149" i="1"/>
  <c r="AT394" i="1"/>
  <c r="AT86" i="1"/>
  <c r="AT378" i="1"/>
  <c r="AT27" i="1"/>
  <c r="AT309" i="1"/>
  <c r="AT24" i="1"/>
  <c r="AT120" i="1"/>
  <c r="AT262" i="1"/>
  <c r="AT476" i="1"/>
  <c r="AT468" i="1"/>
  <c r="AT155" i="1"/>
  <c r="AT128" i="1"/>
  <c r="AT275" i="1"/>
  <c r="AT171" i="1"/>
  <c r="AT93" i="1"/>
  <c r="AT32" i="1"/>
  <c r="AT482" i="1"/>
  <c r="AT108" i="1"/>
  <c r="AT492" i="1"/>
  <c r="AT384" i="1"/>
  <c r="AT239" i="1"/>
  <c r="AT219" i="1"/>
  <c r="AT14" i="1"/>
  <c r="AT478" i="1"/>
  <c r="AT179" i="1"/>
  <c r="AT447" i="1"/>
  <c r="AT99" i="1"/>
  <c r="AT277" i="1"/>
  <c r="AT16" i="1"/>
  <c r="AT341" i="1"/>
  <c r="AT11" i="1"/>
  <c r="AT161" i="1"/>
  <c r="AT282" i="1"/>
  <c r="AT360" i="1"/>
  <c r="AT268" i="1"/>
  <c r="AT65" i="1"/>
  <c r="AT214" i="1"/>
  <c r="AT197" i="1"/>
  <c r="AT368" i="1"/>
  <c r="AT222" i="1"/>
  <c r="AT123" i="1"/>
  <c r="AT133" i="1"/>
  <c r="AT64" i="1"/>
  <c r="AT456" i="1"/>
  <c r="AT381" i="1"/>
  <c r="AT292" i="1"/>
  <c r="AT195" i="1"/>
  <c r="AT241" i="1"/>
  <c r="AT463" i="1"/>
  <c r="AT143" i="1"/>
  <c r="AT410" i="1"/>
  <c r="AT82" i="1"/>
  <c r="AT380" i="1"/>
  <c r="AT208" i="1"/>
  <c r="AT259" i="1"/>
  <c r="AT229" i="1"/>
  <c r="AT446" i="1"/>
  <c r="AT464" i="1"/>
  <c r="AT54" i="1"/>
  <c r="AT59" i="1"/>
  <c r="AT138" i="1"/>
  <c r="AT127" i="1"/>
  <c r="AT308" i="1"/>
  <c r="AT188" i="1"/>
  <c r="AT122" i="1"/>
  <c r="AT113" i="1"/>
  <c r="AT174" i="1"/>
  <c r="AT291" i="1"/>
  <c r="AT252" i="1"/>
  <c r="AT125" i="1"/>
  <c r="AT350" i="1"/>
  <c r="AT462" i="1"/>
  <c r="AT144" i="1"/>
  <c r="AT494" i="1"/>
  <c r="AT335" i="1"/>
  <c r="AT19" i="1"/>
  <c r="AT207" i="1"/>
  <c r="AT137" i="1"/>
  <c r="AT89" i="1"/>
  <c r="AT315" i="1"/>
  <c r="AT218" i="1"/>
  <c r="AT405" i="1"/>
  <c r="AT263" i="1"/>
  <c r="AT247" i="1"/>
  <c r="AT181" i="1"/>
  <c r="AT126" i="1"/>
  <c r="AT103" i="1"/>
  <c r="AT34" i="1"/>
  <c r="AT496" i="1"/>
  <c r="AT454" i="1"/>
  <c r="AT369" i="1"/>
  <c r="AT313" i="1"/>
  <c r="AT153" i="1"/>
  <c r="AT416" i="1"/>
  <c r="AT203" i="1"/>
  <c r="AT483" i="1"/>
  <c r="AT458" i="1"/>
  <c r="AT332" i="1"/>
  <c r="AT299" i="1"/>
  <c r="AT318" i="1"/>
  <c r="AT224" i="1"/>
  <c r="AT457" i="1"/>
  <c r="AT485" i="1"/>
  <c r="AT293" i="1"/>
  <c r="AT397" i="1"/>
  <c r="AT225" i="1"/>
  <c r="AT232" i="1"/>
  <c r="AT399" i="1"/>
  <c r="AT261" i="1"/>
  <c r="AT205" i="1"/>
  <c r="AT115" i="1"/>
  <c r="AT96" i="1"/>
  <c r="AT66" i="1"/>
  <c r="AT84" i="1"/>
  <c r="AT408" i="1"/>
  <c r="AQ97" i="1"/>
  <c r="AQ38" i="1"/>
  <c r="AQ37" i="1"/>
  <c r="AQ219" i="1"/>
  <c r="AQ51" i="1"/>
  <c r="AQ182" i="1"/>
  <c r="AQ286" i="1"/>
  <c r="AQ197" i="1"/>
  <c r="AQ311" i="1"/>
  <c r="AQ40" i="1"/>
  <c r="AQ220" i="1"/>
  <c r="AQ402" i="1"/>
  <c r="AQ102" i="1"/>
  <c r="AQ340" i="1"/>
  <c r="AQ193" i="1"/>
  <c r="AQ92" i="1"/>
  <c r="AQ277" i="1"/>
  <c r="AQ194" i="1"/>
  <c r="AQ35" i="1"/>
  <c r="AQ210" i="1"/>
  <c r="AQ72" i="1"/>
  <c r="AQ146" i="1"/>
  <c r="AQ11" i="1"/>
  <c r="AQ246" i="1"/>
  <c r="AQ432" i="1"/>
  <c r="AQ122" i="1"/>
  <c r="AQ267" i="1"/>
  <c r="AQ63" i="1"/>
  <c r="AQ202" i="1"/>
  <c r="AQ93" i="1"/>
  <c r="AQ280" i="1"/>
  <c r="AQ213" i="1"/>
  <c r="AQ85" i="1"/>
  <c r="AQ71" i="1"/>
  <c r="AQ172" i="1"/>
  <c r="AQ47" i="1"/>
  <c r="AQ169" i="1"/>
  <c r="AQ117" i="1"/>
  <c r="AQ317" i="1"/>
  <c r="AQ395" i="1"/>
  <c r="AQ129" i="1"/>
  <c r="AQ159" i="1"/>
  <c r="AQ46" i="1"/>
  <c r="AQ173" i="1"/>
  <c r="AQ108" i="1"/>
  <c r="AQ299" i="1"/>
  <c r="AQ62" i="1"/>
  <c r="AQ201" i="1"/>
  <c r="AQ29" i="1"/>
  <c r="AQ54" i="1"/>
  <c r="AQ64" i="1"/>
  <c r="AQ192" i="1"/>
  <c r="AQ45" i="1"/>
  <c r="AQ179" i="1"/>
  <c r="AQ99" i="1"/>
  <c r="AQ355" i="1"/>
  <c r="AQ392" i="1"/>
  <c r="AQ126" i="1"/>
  <c r="AQ335" i="1"/>
  <c r="AQ16" i="1"/>
  <c r="AQ236" i="1"/>
  <c r="AQ135" i="1"/>
  <c r="AQ318" i="1"/>
  <c r="AQ39" i="1"/>
  <c r="AQ191" i="1"/>
  <c r="AQ49" i="1"/>
  <c r="AQ87" i="1"/>
  <c r="AQ225" i="1"/>
  <c r="AQ20" i="1"/>
  <c r="AQ184" i="1"/>
  <c r="AQ28" i="1"/>
  <c r="AQ78" i="1"/>
  <c r="AQ291" i="1"/>
  <c r="AQ103" i="1"/>
  <c r="AQ232" i="1"/>
  <c r="AQ86" i="1"/>
  <c r="AQ53" i="1"/>
  <c r="AQ235" i="1"/>
  <c r="AQ82" i="1"/>
  <c r="AQ239" i="1"/>
  <c r="AQ218" i="1"/>
  <c r="AQ361" i="1"/>
  <c r="AQ492" i="1"/>
  <c r="AQ65" i="1"/>
  <c r="AQ207" i="1"/>
  <c r="AQ109" i="1"/>
  <c r="AQ270" i="1"/>
  <c r="AQ206" i="1"/>
  <c r="AQ81" i="1"/>
  <c r="AQ287" i="1"/>
  <c r="AQ203" i="1"/>
  <c r="AQ271" i="1"/>
  <c r="AQ484" i="1"/>
  <c r="AQ24" i="1"/>
  <c r="AQ255" i="1"/>
  <c r="AQ434" i="1"/>
  <c r="AQ89" i="1"/>
  <c r="AQ250" i="1"/>
  <c r="AQ410" i="1"/>
  <c r="AQ111" i="1"/>
  <c r="AQ350" i="1"/>
  <c r="AQ441" i="1"/>
  <c r="AQ366" i="1"/>
  <c r="AQ320" i="1"/>
  <c r="AQ296" i="1"/>
  <c r="AQ170" i="1"/>
  <c r="AQ139" i="1"/>
  <c r="AQ138" i="1"/>
  <c r="AQ155" i="1"/>
  <c r="AQ106" i="1"/>
  <c r="AQ454" i="1"/>
  <c r="AQ471" i="1"/>
  <c r="AQ431" i="1"/>
  <c r="AQ377" i="1"/>
  <c r="AQ140" i="1"/>
  <c r="AQ268" i="1"/>
  <c r="AQ115" i="1"/>
  <c r="AQ304" i="1"/>
  <c r="AQ253" i="1"/>
  <c r="AQ36" i="1"/>
  <c r="AQ326" i="1"/>
  <c r="AQ14" i="1"/>
  <c r="AQ339" i="1"/>
  <c r="AQ249" i="1"/>
  <c r="AQ167" i="1"/>
  <c r="AQ41" i="1"/>
  <c r="AQ229" i="1"/>
  <c r="AQ444" i="1"/>
  <c r="AQ189" i="1"/>
  <c r="AQ369" i="1"/>
  <c r="AQ175" i="1"/>
  <c r="AQ284" i="1"/>
  <c r="AQ505" i="1"/>
  <c r="AQ141" i="1"/>
  <c r="AQ254" i="1"/>
  <c r="AQ466" i="1"/>
  <c r="AQ406" i="1"/>
  <c r="AQ479" i="1"/>
  <c r="AQ503" i="1"/>
  <c r="AQ12" i="1"/>
  <c r="AQ499" i="1"/>
  <c r="AQ217" i="1"/>
  <c r="AQ306" i="1"/>
  <c r="AQ408" i="1"/>
  <c r="AQ423" i="1"/>
  <c r="AQ433" i="1"/>
  <c r="AQ399" i="1"/>
  <c r="AQ352" i="1"/>
  <c r="AQ347" i="1"/>
  <c r="AQ305" i="1"/>
  <c r="AQ149" i="1"/>
  <c r="AQ360" i="1"/>
  <c r="AQ84" i="1"/>
  <c r="AQ79" i="1"/>
  <c r="AQ290" i="1"/>
  <c r="AQ258" i="1"/>
  <c r="AQ262" i="1"/>
  <c r="AQ77" i="1"/>
  <c r="AQ241" i="1"/>
  <c r="AQ389" i="1"/>
  <c r="AQ61" i="1"/>
  <c r="AQ247" i="1"/>
  <c r="AQ398" i="1"/>
  <c r="AQ165" i="1"/>
  <c r="AQ384" i="1"/>
  <c r="AQ137" i="1"/>
  <c r="AQ302" i="1"/>
  <c r="AQ477" i="1"/>
  <c r="AQ465" i="1"/>
  <c r="AQ501" i="1"/>
  <c r="AQ42" i="1"/>
  <c r="AQ478" i="1"/>
  <c r="AQ156" i="1"/>
  <c r="AQ281" i="1"/>
  <c r="AQ374" i="1"/>
  <c r="AQ409" i="1"/>
  <c r="AQ442" i="1"/>
  <c r="AQ370" i="1"/>
  <c r="AQ482" i="1"/>
  <c r="AQ205" i="1"/>
  <c r="AQ380" i="1"/>
  <c r="AQ506" i="1"/>
  <c r="AQ22" i="1"/>
  <c r="AQ127" i="1"/>
  <c r="AQ368" i="1"/>
  <c r="AQ190" i="1"/>
  <c r="AQ17" i="1"/>
  <c r="AQ346" i="1"/>
  <c r="AQ266" i="1"/>
  <c r="AQ113" i="1"/>
  <c r="AQ307" i="1"/>
  <c r="AQ436" i="1"/>
  <c r="AQ18" i="1"/>
  <c r="AQ234" i="1"/>
  <c r="AQ447" i="1"/>
  <c r="AQ211" i="1"/>
  <c r="AQ363" i="1"/>
  <c r="AQ158" i="1"/>
  <c r="AQ319" i="1"/>
  <c r="AQ416" i="1"/>
  <c r="AQ498" i="1"/>
  <c r="AQ25" i="1"/>
  <c r="AQ507" i="1"/>
  <c r="AQ142" i="1"/>
  <c r="AQ243" i="1"/>
  <c r="AQ328" i="1"/>
  <c r="AQ396" i="1"/>
  <c r="AQ440" i="1"/>
  <c r="AQ419" i="1"/>
  <c r="AQ430" i="1"/>
  <c r="AQ494" i="1"/>
  <c r="AQ426" i="1"/>
  <c r="AQ94" i="1"/>
  <c r="AQ153" i="1"/>
  <c r="AQ472" i="1"/>
  <c r="AQ157" i="1"/>
  <c r="AQ15" i="1"/>
  <c r="AQ56" i="1"/>
  <c r="AQ310" i="1"/>
  <c r="AQ285" i="1"/>
  <c r="AQ112" i="1"/>
  <c r="AQ325" i="1"/>
  <c r="AQ495" i="1"/>
  <c r="AQ88" i="1"/>
  <c r="AQ251" i="1"/>
  <c r="AQ411" i="1"/>
  <c r="AQ204" i="1"/>
  <c r="AQ379" i="1"/>
  <c r="AQ180" i="1"/>
  <c r="AQ293" i="1"/>
  <c r="AQ474" i="1"/>
  <c r="AQ33" i="1"/>
  <c r="AQ493" i="1"/>
  <c r="AQ121" i="1"/>
  <c r="AQ171" i="1"/>
  <c r="AQ312" i="1"/>
  <c r="AQ372" i="1"/>
  <c r="AQ404" i="1"/>
  <c r="AQ382" i="1"/>
  <c r="AQ464" i="1"/>
  <c r="AQ456" i="1"/>
  <c r="AQ43" i="1"/>
  <c r="AQ469" i="1"/>
  <c r="AQ131" i="1"/>
  <c r="AQ168" i="1"/>
  <c r="AQ486" i="1"/>
  <c r="AQ188" i="1"/>
  <c r="AQ134" i="1"/>
  <c r="AQ30" i="1"/>
  <c r="AQ314" i="1"/>
  <c r="AQ133" i="1"/>
  <c r="AQ332" i="1"/>
  <c r="AQ418" i="1"/>
  <c r="AQ100" i="1"/>
  <c r="AQ315" i="1"/>
  <c r="AQ450" i="1"/>
  <c r="AQ55" i="1"/>
  <c r="AQ269" i="1"/>
  <c r="AQ385" i="1"/>
  <c r="AQ198" i="1"/>
  <c r="AQ265" i="1"/>
  <c r="AQ105" i="1"/>
  <c r="AQ199" i="1"/>
  <c r="AQ240" i="1"/>
  <c r="AQ387" i="1"/>
  <c r="AQ365" i="1"/>
  <c r="AQ417" i="1"/>
  <c r="AQ463" i="1"/>
  <c r="AQ509" i="1"/>
  <c r="AQ52" i="1"/>
  <c r="AQ462" i="1"/>
  <c r="AQ98" i="1"/>
  <c r="AQ331" i="1"/>
  <c r="AQ10" i="1"/>
  <c r="AQ59" i="1"/>
  <c r="AQ147" i="1"/>
  <c r="AQ195" i="1"/>
  <c r="AQ483" i="1"/>
  <c r="AQ238" i="1"/>
  <c r="AQ152" i="1"/>
  <c r="AQ80" i="1"/>
  <c r="AQ323" i="1"/>
  <c r="AQ116" i="1"/>
  <c r="AQ252" i="1"/>
  <c r="AQ422" i="1"/>
  <c r="AQ107" i="1"/>
  <c r="AQ327" i="1"/>
  <c r="AQ497" i="1"/>
  <c r="AQ13" i="1"/>
  <c r="AQ256" i="1"/>
  <c r="AQ452" i="1"/>
  <c r="AQ221" i="1"/>
  <c r="AQ367" i="1"/>
  <c r="AQ150" i="1"/>
  <c r="AQ300" i="1"/>
  <c r="AQ383" i="1"/>
  <c r="AQ322" i="1"/>
  <c r="AQ381" i="1"/>
  <c r="AQ358" i="1"/>
  <c r="AQ504" i="1"/>
  <c r="AQ68" i="1"/>
  <c r="AQ110" i="1"/>
  <c r="AQ185" i="1"/>
  <c r="AQ288" i="1"/>
  <c r="AQ491" i="1"/>
  <c r="AQ354" i="1"/>
  <c r="AQ119" i="1"/>
  <c r="AQ70" i="1"/>
  <c r="AQ196" i="1"/>
  <c r="AQ34" i="1"/>
  <c r="AQ214" i="1"/>
  <c r="AQ500" i="1"/>
  <c r="AQ273" i="1"/>
  <c r="AQ143" i="1"/>
  <c r="AQ76" i="1"/>
  <c r="AQ44" i="1"/>
  <c r="AQ233" i="1"/>
  <c r="AQ160" i="1"/>
  <c r="AQ333" i="1"/>
  <c r="AQ445" i="1"/>
  <c r="AQ136" i="1"/>
  <c r="AQ337" i="1"/>
  <c r="AQ446" i="1"/>
  <c r="AQ21" i="1"/>
  <c r="AQ257" i="1"/>
  <c r="AQ424" i="1"/>
  <c r="AQ58" i="1"/>
  <c r="AQ209" i="1"/>
  <c r="AQ397" i="1"/>
  <c r="AQ237" i="1"/>
  <c r="AQ376" i="1"/>
  <c r="AQ359" i="1"/>
  <c r="AQ400" i="1"/>
  <c r="AQ349" i="1"/>
  <c r="AQ449" i="1"/>
  <c r="AQ60" i="1"/>
  <c r="AQ470" i="1"/>
  <c r="AQ123" i="1"/>
  <c r="AQ177" i="1"/>
  <c r="AQ186" i="1"/>
  <c r="AQ183" i="1"/>
  <c r="AQ435" i="1"/>
  <c r="AQ490" i="1"/>
  <c r="AQ73" i="1"/>
  <c r="AQ301" i="1"/>
  <c r="AQ130" i="1"/>
  <c r="AQ222" i="1"/>
  <c r="AQ468" i="1"/>
  <c r="AQ245" i="1"/>
  <c r="AQ163" i="1"/>
  <c r="AQ154" i="1"/>
  <c r="AQ19" i="1"/>
  <c r="AQ324" i="1"/>
  <c r="AQ125" i="1"/>
  <c r="AQ373" i="1"/>
  <c r="AQ124" i="1"/>
  <c r="AQ292" i="1"/>
  <c r="AQ427" i="1"/>
  <c r="AQ104" i="1"/>
  <c r="AQ344" i="1"/>
  <c r="AQ386" i="1"/>
  <c r="AQ48" i="1"/>
  <c r="AQ275" i="1"/>
  <c r="AQ388" i="1"/>
  <c r="AQ364" i="1"/>
  <c r="AQ321" i="1"/>
  <c r="AQ420" i="1"/>
  <c r="AQ437" i="1"/>
  <c r="AQ439" i="1"/>
  <c r="AQ487" i="1"/>
  <c r="AQ83" i="1"/>
  <c r="AQ208" i="1"/>
  <c r="AQ216" i="1"/>
  <c r="AQ336" i="1"/>
  <c r="AQ393" i="1"/>
  <c r="AQ74" i="1"/>
  <c r="AQ282" i="1"/>
  <c r="AQ145" i="1"/>
  <c r="AQ260" i="1"/>
  <c r="AQ263" i="1"/>
  <c r="AQ223" i="1"/>
  <c r="AQ144" i="1"/>
  <c r="AQ95" i="1"/>
  <c r="AQ242" i="1"/>
  <c r="AQ341" i="1"/>
  <c r="AQ164" i="1"/>
  <c r="AQ338" i="1"/>
  <c r="AQ488" i="1"/>
  <c r="AQ101" i="1"/>
  <c r="AQ334" i="1"/>
  <c r="AQ502" i="1"/>
  <c r="AQ27" i="1"/>
  <c r="AQ264" i="1"/>
  <c r="AQ413" i="1"/>
  <c r="AQ362" i="1"/>
  <c r="AQ415" i="1"/>
  <c r="AQ421" i="1"/>
  <c r="AQ405" i="1"/>
  <c r="AQ429" i="1"/>
  <c r="AQ69" i="1"/>
  <c r="AQ480" i="1"/>
  <c r="AQ200" i="1"/>
  <c r="AQ289" i="1"/>
  <c r="AQ231" i="1"/>
  <c r="AQ348" i="1"/>
  <c r="AQ329" i="1"/>
  <c r="AQ132" i="1"/>
  <c r="AQ212" i="1"/>
  <c r="AQ67" i="1"/>
  <c r="AQ345" i="1"/>
  <c r="AQ57" i="1"/>
  <c r="AQ342" i="1"/>
  <c r="AQ187" i="1"/>
  <c r="AQ114" i="1"/>
  <c r="AQ66" i="1"/>
  <c r="AQ230" i="1"/>
  <c r="AQ443" i="1"/>
  <c r="AQ151" i="1"/>
  <c r="AQ375" i="1"/>
  <c r="AQ128" i="1"/>
  <c r="AQ295" i="1"/>
  <c r="AQ460" i="1"/>
  <c r="AQ90" i="1"/>
  <c r="AQ261" i="1"/>
  <c r="AQ451" i="1"/>
  <c r="AQ448" i="1"/>
  <c r="AQ401" i="1"/>
  <c r="AQ457" i="1"/>
  <c r="AQ489" i="1"/>
  <c r="AQ459" i="1"/>
  <c r="AQ224" i="1"/>
  <c r="AQ330" i="1"/>
  <c r="AQ309" i="1"/>
  <c r="AQ297" i="1"/>
  <c r="AQ371" i="1"/>
  <c r="AQ215" i="1"/>
  <c r="AQ461" i="1"/>
  <c r="AQ481" i="1"/>
  <c r="AQ316" i="1"/>
  <c r="AQ174" i="1"/>
  <c r="AQ496" i="1"/>
  <c r="AQ476" i="1"/>
  <c r="AQ391" i="1"/>
  <c r="AQ259" i="1"/>
  <c r="AQ313" i="1"/>
  <c r="AQ294" i="1"/>
  <c r="AQ438" i="1"/>
  <c r="AQ162" i="1"/>
  <c r="AQ407" i="1"/>
  <c r="AQ475" i="1"/>
  <c r="AQ274" i="1"/>
  <c r="AQ31" i="1"/>
  <c r="AQ390" i="1"/>
  <c r="AQ455" i="1"/>
  <c r="AQ412" i="1"/>
  <c r="AQ357" i="1"/>
  <c r="AQ178" i="1"/>
  <c r="AQ228" i="1"/>
  <c r="AQ298" i="1"/>
  <c r="AQ181" i="1"/>
  <c r="AQ26" i="1"/>
  <c r="AQ75" i="1"/>
  <c r="AQ414" i="1"/>
  <c r="AQ176" i="1"/>
  <c r="AQ166" i="1"/>
  <c r="AQ118" i="1"/>
  <c r="AQ32" i="1"/>
  <c r="AQ378" i="1"/>
  <c r="AQ473" i="1"/>
  <c r="AQ508" i="1"/>
  <c r="AQ283" i="1"/>
  <c r="AQ394" i="1"/>
  <c r="AQ353" i="1"/>
  <c r="AQ278" i="1"/>
  <c r="AQ226" i="1"/>
  <c r="AQ244" i="1"/>
  <c r="AQ303" i="1"/>
  <c r="AQ485" i="1"/>
  <c r="AQ272" i="1"/>
  <c r="AQ356" i="1"/>
  <c r="AQ120" i="1"/>
  <c r="AQ467" i="1"/>
  <c r="AQ227" i="1"/>
  <c r="AQ425" i="1"/>
  <c r="AQ279" i="1"/>
  <c r="AQ428" i="1"/>
  <c r="AQ403" i="1"/>
  <c r="AQ50" i="1"/>
  <c r="AQ161" i="1"/>
  <c r="AQ308" i="1"/>
  <c r="AQ276" i="1"/>
  <c r="AQ96" i="1"/>
  <c r="AQ453" i="1"/>
  <c r="AQ148" i="1"/>
  <c r="AQ248" i="1"/>
  <c r="AQ458" i="1"/>
  <c r="AQ351" i="1"/>
  <c r="AQ91" i="1"/>
  <c r="AQ343" i="1"/>
  <c r="AQ23" i="1"/>
  <c r="AS36" i="1"/>
  <c r="AS80" i="1"/>
  <c r="AS158" i="1"/>
  <c r="AS122" i="1"/>
  <c r="AS126" i="1"/>
  <c r="AS89" i="1"/>
  <c r="AS222" i="1"/>
  <c r="AS141" i="1"/>
  <c r="AS231" i="1"/>
  <c r="AS311" i="1"/>
  <c r="AS85" i="1"/>
  <c r="AS218" i="1"/>
  <c r="AS28" i="1"/>
  <c r="AS206" i="1"/>
  <c r="AS335" i="1"/>
  <c r="AS68" i="1"/>
  <c r="K37" i="50"/>
  <c r="AS219" i="1"/>
  <c r="AS66" i="1"/>
  <c r="AS171" i="1"/>
  <c r="AS170" i="1"/>
  <c r="AS102" i="1"/>
  <c r="AS221" i="1"/>
  <c r="AS146" i="1"/>
  <c r="AS299" i="1"/>
  <c r="AS397" i="1"/>
  <c r="K28" i="50"/>
  <c r="AS151" i="1"/>
  <c r="AS93" i="1"/>
  <c r="AS187" i="1"/>
  <c r="AS373" i="1"/>
  <c r="K21" i="50"/>
  <c r="AS202" i="1"/>
  <c r="AS40" i="1"/>
  <c r="AS182" i="1"/>
  <c r="AS137" i="1"/>
  <c r="AS76" i="1"/>
  <c r="AS226" i="1"/>
  <c r="AS60" i="1"/>
  <c r="AS142" i="1"/>
  <c r="AS216" i="1"/>
  <c r="AS84" i="1"/>
  <c r="AS261" i="1"/>
  <c r="AS88" i="1"/>
  <c r="AS215" i="1"/>
  <c r="AS18" i="1"/>
  <c r="AS82" i="1"/>
  <c r="AS277" i="1"/>
  <c r="AS46" i="1"/>
  <c r="AS179" i="1"/>
  <c r="AS49" i="1"/>
  <c r="AS191" i="1"/>
  <c r="AS83" i="1"/>
  <c r="AS241" i="1"/>
  <c r="AS92" i="1"/>
  <c r="AS255" i="1"/>
  <c r="AS74" i="1"/>
  <c r="AS172" i="1"/>
  <c r="AS65" i="1"/>
  <c r="AS44" i="1"/>
  <c r="AS190" i="1"/>
  <c r="AS94" i="1"/>
  <c r="AS292" i="1"/>
  <c r="AS25" i="1"/>
  <c r="AS209" i="1"/>
  <c r="AS315" i="1"/>
  <c r="AS110" i="1"/>
  <c r="AS252" i="1"/>
  <c r="K25" i="50"/>
  <c r="AS220" i="1"/>
  <c r="AS33" i="1"/>
  <c r="AS115" i="1"/>
  <c r="AS264" i="1"/>
  <c r="AS95" i="1"/>
  <c r="AS161" i="1"/>
  <c r="AS45" i="1"/>
  <c r="AS41" i="1"/>
  <c r="AS186" i="1"/>
  <c r="AS114" i="1"/>
  <c r="AS245" i="1"/>
  <c r="AS99" i="1"/>
  <c r="AS234" i="1"/>
  <c r="AS296" i="1"/>
  <c r="AS149" i="1"/>
  <c r="AS246" i="1"/>
  <c r="AS111" i="1"/>
  <c r="AS260" i="1"/>
  <c r="AS134" i="1"/>
  <c r="K32" i="50"/>
  <c r="AS203" i="1"/>
  <c r="AS53" i="1"/>
  <c r="AS81" i="1"/>
  <c r="AS210" i="1"/>
  <c r="AS129" i="1"/>
  <c r="AS73" i="1"/>
  <c r="AS200" i="1"/>
  <c r="AS362" i="1"/>
  <c r="AS143" i="1"/>
  <c r="AS303" i="1"/>
  <c r="AS109" i="1"/>
  <c r="AS259" i="1"/>
  <c r="AS47" i="1"/>
  <c r="AS12" i="1"/>
  <c r="AS133" i="1"/>
  <c r="AS100" i="1"/>
  <c r="AS285" i="1"/>
  <c r="AS77" i="1"/>
  <c r="K29" i="50"/>
  <c r="AS211" i="1"/>
  <c r="AS173" i="1"/>
  <c r="K24" i="50"/>
  <c r="AS235" i="1"/>
  <c r="AS352" i="1"/>
  <c r="AS152" i="1"/>
  <c r="AS305" i="1"/>
  <c r="AS132" i="1"/>
  <c r="AS322" i="1"/>
  <c r="AS354" i="1"/>
  <c r="AS479" i="1"/>
  <c r="AS58" i="1"/>
  <c r="AS340" i="1"/>
  <c r="AS474" i="1"/>
  <c r="AS124" i="1"/>
  <c r="AS371" i="1"/>
  <c r="AS268" i="1"/>
  <c r="AS509" i="1"/>
  <c r="AS21" i="1"/>
  <c r="AS50" i="1"/>
  <c r="AS174" i="1"/>
  <c r="AS116" i="1"/>
  <c r="K35" i="50"/>
  <c r="AS288" i="1"/>
  <c r="AS63" i="1"/>
  <c r="AS197" i="1"/>
  <c r="AS107" i="1"/>
  <c r="AS242" i="1"/>
  <c r="AS350" i="1"/>
  <c r="AS169" i="1"/>
  <c r="AS193" i="1"/>
  <c r="AS407" i="1"/>
  <c r="AS166" i="1"/>
  <c r="AS62" i="1"/>
  <c r="AS308" i="1"/>
  <c r="K22" i="50"/>
  <c r="AS274" i="1"/>
  <c r="AS495" i="1"/>
  <c r="AS155" i="1"/>
  <c r="AS374" i="1"/>
  <c r="AS57" i="1"/>
  <c r="AS357" i="1"/>
  <c r="AS498" i="1"/>
  <c r="AS302" i="1"/>
  <c r="AS279" i="1"/>
  <c r="AS188" i="1"/>
  <c r="AS382" i="1"/>
  <c r="AS375" i="1"/>
  <c r="AS402" i="1"/>
  <c r="AS238" i="1"/>
  <c r="AS404" i="1"/>
  <c r="AS213" i="1"/>
  <c r="AS411" i="1"/>
  <c r="AS15" i="1"/>
  <c r="AS176" i="1"/>
  <c r="AS189" i="1"/>
  <c r="AS433" i="1"/>
  <c r="AS165" i="1"/>
  <c r="K11" i="50"/>
  <c r="AS364" i="1"/>
  <c r="AS317" i="1"/>
  <c r="AS389" i="1"/>
  <c r="AS180" i="1"/>
  <c r="AS448" i="1"/>
  <c r="K26" i="50"/>
  <c r="AS301" i="1"/>
  <c r="AS415" i="1"/>
  <c r="AS381" i="1"/>
  <c r="AS196" i="1"/>
  <c r="AS505" i="1"/>
  <c r="AS436" i="1"/>
  <c r="AS363" i="1"/>
  <c r="AS324" i="1"/>
  <c r="AS383" i="1"/>
  <c r="AS256" i="1"/>
  <c r="AS438" i="1"/>
  <c r="AS67" i="1"/>
  <c r="AS106" i="1"/>
  <c r="AS445" i="1"/>
  <c r="AS236" i="1"/>
  <c r="AS55" i="1"/>
  <c r="AS342" i="1"/>
  <c r="AS468" i="1"/>
  <c r="AS207" i="1"/>
  <c r="AS408" i="1"/>
  <c r="AS103" i="1"/>
  <c r="AS434" i="1"/>
  <c r="AS61" i="1"/>
  <c r="AS425" i="1"/>
  <c r="AS355" i="1"/>
  <c r="AS289" i="1"/>
  <c r="AS465" i="1"/>
  <c r="AS388" i="1"/>
  <c r="AS43" i="1"/>
  <c r="AS499" i="1"/>
  <c r="AS326" i="1"/>
  <c r="AS430" i="1"/>
  <c r="AS329" i="1"/>
  <c r="AS437" i="1"/>
  <c r="AS118" i="1"/>
  <c r="AS56" i="1"/>
  <c r="AS249" i="1"/>
  <c r="AS32" i="1"/>
  <c r="AS316" i="1"/>
  <c r="AS503" i="1"/>
  <c r="AS253" i="1"/>
  <c r="AS414" i="1"/>
  <c r="AS130" i="1"/>
  <c r="AS386" i="1"/>
  <c r="K36" i="50"/>
  <c r="AS450" i="1"/>
  <c r="AS307" i="1"/>
  <c r="AS286" i="1"/>
  <c r="AS460" i="1"/>
  <c r="AS452" i="1"/>
  <c r="K27" i="50"/>
  <c r="AS466" i="1"/>
  <c r="AS290" i="1"/>
  <c r="K39" i="50"/>
  <c r="AS463" i="1"/>
  <c r="AS349" i="1"/>
  <c r="AS401" i="1"/>
  <c r="AS160" i="1"/>
  <c r="AS78" i="1"/>
  <c r="AS229" i="1"/>
  <c r="AS269" i="1"/>
  <c r="K31" i="50"/>
  <c r="AS104" i="1"/>
  <c r="AS321" i="1"/>
  <c r="AS154" i="1"/>
  <c r="AS365" i="1"/>
  <c r="AS297" i="1"/>
  <c r="AS497" i="1"/>
  <c r="AS224" i="1"/>
  <c r="AS426" i="1"/>
  <c r="AS128" i="1"/>
  <c r="AS507" i="1"/>
  <c r="AS79" i="1"/>
  <c r="AS427" i="1"/>
  <c r="AS309" i="1"/>
  <c r="K17" i="50"/>
  <c r="AS75" i="1"/>
  <c r="AS147" i="1"/>
  <c r="AS361" i="1"/>
  <c r="AS145" i="1"/>
  <c r="AS51" i="1"/>
  <c r="AS105" i="1"/>
  <c r="AS420" i="1"/>
  <c r="AS262" i="1"/>
  <c r="AS446" i="1"/>
  <c r="AS271" i="1"/>
  <c r="AS453" i="1"/>
  <c r="AS205" i="1"/>
  <c r="AS508" i="1"/>
  <c r="AS125" i="1"/>
  <c r="AS455" i="1"/>
  <c r="AS330" i="1"/>
  <c r="AS123" i="1"/>
  <c r="AS484" i="1"/>
  <c r="AS48" i="1"/>
  <c r="AS112" i="1"/>
  <c r="AS157" i="1"/>
  <c r="K12" i="50"/>
  <c r="AS175" i="1"/>
  <c r="K30" i="50"/>
  <c r="AS131" i="1"/>
  <c r="AS369" i="1"/>
  <c r="AS276" i="1"/>
  <c r="AS405" i="1"/>
  <c r="AS270" i="1"/>
  <c r="AS481" i="1"/>
  <c r="AS214" i="1"/>
  <c r="AS475" i="1"/>
  <c r="AS162" i="1"/>
  <c r="AS395" i="1"/>
  <c r="AS358" i="1"/>
  <c r="AS184" i="1"/>
  <c r="AS250" i="1"/>
  <c r="AS419" i="1"/>
  <c r="AS247" i="1"/>
  <c r="AS398" i="1"/>
  <c r="AS192" i="1"/>
  <c r="AS293" i="1"/>
  <c r="AS441" i="1"/>
  <c r="AS444" i="1"/>
  <c r="AS423" i="1"/>
  <c r="AS325" i="1"/>
  <c r="AS164" i="1"/>
  <c r="AS377" i="1"/>
  <c r="AS413" i="1"/>
  <c r="K33" i="50"/>
  <c r="AS243" i="1"/>
  <c r="K16" i="50"/>
  <c r="AS244" i="1"/>
  <c r="AS87" i="1"/>
  <c r="AS314" i="1"/>
  <c r="AS52" i="1"/>
  <c r="K15" i="50"/>
  <c r="AS251" i="1"/>
  <c r="AS400" i="1"/>
  <c r="K18" i="50"/>
  <c r="AS367" i="1"/>
  <c r="AS281" i="1"/>
  <c r="AS417" i="1"/>
  <c r="AS339" i="1"/>
  <c r="AS278" i="1"/>
  <c r="AS456" i="1"/>
  <c r="AS30" i="1"/>
  <c r="AS431" i="1"/>
  <c r="AS327" i="1"/>
  <c r="AS319" i="1"/>
  <c r="AS64" i="1"/>
  <c r="K34" i="50"/>
  <c r="AS343" i="1"/>
  <c r="AS272" i="1"/>
  <c r="AS347" i="1"/>
  <c r="AS194" i="1"/>
  <c r="AS237" i="1"/>
  <c r="AS396" i="1"/>
  <c r="AS282" i="1"/>
  <c r="AS117" i="1"/>
  <c r="AS500" i="1"/>
  <c r="AS449" i="1"/>
  <c r="AS370" i="1"/>
  <c r="AS304" i="1"/>
  <c r="AS91" i="1"/>
  <c r="AS212" i="1"/>
  <c r="AS31" i="1"/>
  <c r="K14" i="50"/>
  <c r="AS428" i="1"/>
  <c r="AS379" i="1"/>
  <c r="AS345" i="1"/>
  <c r="AS338" i="1"/>
  <c r="AS119" i="1"/>
  <c r="AS300" i="1"/>
  <c r="K19" i="50"/>
  <c r="AS471" i="1"/>
  <c r="AS266" i="1"/>
  <c r="AS153" i="1"/>
  <c r="AS486" i="1"/>
  <c r="AS391" i="1"/>
  <c r="AS195" i="1"/>
  <c r="AS447" i="1"/>
  <c r="AS27" i="1"/>
  <c r="AS39" i="1"/>
  <c r="AS230" i="1"/>
  <c r="AS101" i="1"/>
  <c r="AS462" i="1"/>
  <c r="AS348" i="1"/>
  <c r="AS394" i="1"/>
  <c r="AS351" i="1"/>
  <c r="AS359" i="1"/>
  <c r="AS376" i="1"/>
  <c r="AS136" i="1"/>
  <c r="AS483" i="1"/>
  <c r="AS306" i="1"/>
  <c r="AS199" i="1"/>
  <c r="AS42" i="1"/>
  <c r="AS494" i="1"/>
  <c r="AS418" i="1"/>
  <c r="AS353" i="1"/>
  <c r="AS139" i="1"/>
  <c r="AS181" i="1"/>
  <c r="AS150" i="1"/>
  <c r="AS477" i="1"/>
  <c r="AS502" i="1"/>
  <c r="AS478" i="1"/>
  <c r="AS336" i="1"/>
  <c r="AS225" i="1"/>
  <c r="AS416" i="1"/>
  <c r="AS227" i="1"/>
  <c r="AS120" i="1"/>
  <c r="AS470" i="1"/>
  <c r="AS476" i="1"/>
  <c r="AS283" i="1"/>
  <c r="AS108" i="1"/>
  <c r="AS501" i="1"/>
  <c r="AS410" i="1"/>
  <c r="AS334" i="1"/>
  <c r="AS421" i="1"/>
  <c r="AS422" i="1"/>
  <c r="AS54" i="1"/>
  <c r="AS267" i="1"/>
  <c r="AS217" i="1"/>
  <c r="AS489" i="1"/>
  <c r="AS360" i="1"/>
  <c r="AS372" i="1"/>
  <c r="AS254" i="1"/>
  <c r="AS344" i="1"/>
  <c r="AS323" i="1"/>
  <c r="AS135" i="1"/>
  <c r="AS504" i="1"/>
  <c r="AS287" i="1"/>
  <c r="AS167" i="1"/>
  <c r="AS491" i="1"/>
  <c r="AS121" i="1"/>
  <c r="AS393" i="1"/>
  <c r="AS461" i="1"/>
  <c r="AS223" i="1"/>
  <c r="K10" i="50"/>
  <c r="K38" i="50"/>
  <c r="AS312" i="1"/>
  <c r="AS204" i="1"/>
  <c r="AS442" i="1"/>
  <c r="AS492" i="1"/>
  <c r="AS380" i="1"/>
  <c r="AS385" i="1"/>
  <c r="AS496" i="1"/>
  <c r="AS392" i="1"/>
  <c r="AS232" i="1"/>
  <c r="AS439" i="1"/>
  <c r="AS356" i="1"/>
  <c r="AS208" i="1"/>
  <c r="K23" i="50"/>
  <c r="AS506" i="1"/>
  <c r="AS90" i="1"/>
  <c r="AS86" i="1"/>
  <c r="AS429" i="1"/>
  <c r="AS488" i="1"/>
  <c r="AS138" i="1"/>
  <c r="AS144" i="1"/>
  <c r="AS298" i="1"/>
  <c r="AS490" i="1"/>
  <c r="AS485" i="1"/>
  <c r="AS378" i="1"/>
  <c r="AS331" i="1"/>
  <c r="AS424" i="1"/>
  <c r="AS228" i="1"/>
  <c r="AS140" i="1"/>
  <c r="AS263" i="1"/>
  <c r="AS280" i="1"/>
  <c r="AS480" i="1"/>
  <c r="AS275" i="1"/>
  <c r="AS412" i="1"/>
  <c r="AS390" i="1"/>
  <c r="AS432" i="1"/>
  <c r="AS341" i="1"/>
  <c r="AS113" i="1"/>
  <c r="AS443" i="1"/>
  <c r="AS284" i="1"/>
  <c r="AS185" i="1"/>
  <c r="AS387" i="1"/>
  <c r="AS487" i="1"/>
  <c r="AS198" i="1"/>
  <c r="AS248" i="1"/>
  <c r="AS384" i="1"/>
  <c r="AS472" i="1"/>
  <c r="AS399" i="1"/>
  <c r="AS467" i="1"/>
  <c r="AS291" i="1"/>
  <c r="AS168" i="1"/>
  <c r="AS97" i="1"/>
  <c r="AS469" i="1"/>
  <c r="AS313" i="1"/>
  <c r="AS159" i="1"/>
  <c r="AS458" i="1"/>
  <c r="AS258" i="1"/>
  <c r="AS295" i="1"/>
  <c r="AS493" i="1"/>
  <c r="AS240" i="1"/>
  <c r="AS257" i="1"/>
  <c r="AS265" i="1"/>
  <c r="AS163" i="1"/>
  <c r="AS98" i="1"/>
  <c r="AS178" i="1"/>
  <c r="AS473" i="1"/>
  <c r="AS332" i="1"/>
  <c r="AS177" i="1"/>
  <c r="AS482" i="1"/>
  <c r="AS406" i="1"/>
  <c r="AS320" i="1"/>
  <c r="AS366" i="1"/>
  <c r="AS273" i="1"/>
  <c r="AS156" i="1"/>
  <c r="AS10" i="1"/>
  <c r="AS318" i="1"/>
  <c r="AS328" i="1"/>
  <c r="AS96" i="1"/>
  <c r="AS403" i="1"/>
  <c r="AS368" i="1"/>
  <c r="AS233" i="1"/>
  <c r="AS310" i="1"/>
  <c r="AS454" i="1"/>
  <c r="AS239" i="1"/>
  <c r="AS457" i="1"/>
  <c r="AS435" i="1"/>
  <c r="AS337" i="1"/>
  <c r="AS440" i="1"/>
  <c r="AS59" i="1"/>
  <c r="K20" i="50"/>
  <c r="AS333" i="1"/>
  <c r="AS464" i="1"/>
  <c r="AS451" i="1"/>
  <c r="AS294" i="1"/>
  <c r="AS459" i="1"/>
  <c r="AS346" i="1"/>
  <c r="AS148" i="1"/>
  <c r="AS127" i="1"/>
  <c r="AS183" i="1"/>
  <c r="AS201" i="1"/>
  <c r="AS409" i="1"/>
  <c r="AS69" i="1"/>
  <c r="AS70" i="1"/>
  <c r="AS38" i="1"/>
  <c r="AS24" i="1"/>
  <c r="AS22" i="1"/>
  <c r="AS13" i="1"/>
  <c r="AS71" i="1"/>
  <c r="AS14" i="1"/>
  <c r="AS34" i="1"/>
  <c r="AS16" i="1"/>
  <c r="AS20" i="1"/>
  <c r="AS17" i="1"/>
  <c r="AS35" i="1"/>
  <c r="AS37" i="1"/>
  <c r="AS23" i="1"/>
  <c r="AS26" i="1"/>
  <c r="AS11" i="1"/>
  <c r="AS72" i="1"/>
  <c r="K13" i="50"/>
  <c r="AS29" i="1"/>
  <c r="AS19" i="1"/>
  <c r="AR150" i="1"/>
  <c r="AR226" i="1"/>
  <c r="AR402" i="1"/>
  <c r="AR59" i="1"/>
  <c r="AR189" i="1"/>
  <c r="AR373" i="1"/>
  <c r="AR438" i="1"/>
  <c r="AR45" i="1"/>
  <c r="AR166" i="1"/>
  <c r="AR324" i="1"/>
  <c r="AR479" i="1"/>
  <c r="AR48" i="1"/>
  <c r="AR171" i="1"/>
  <c r="AR325" i="1"/>
  <c r="AR456" i="1"/>
  <c r="AR100" i="1"/>
  <c r="AR254" i="1"/>
  <c r="AR437" i="1"/>
  <c r="AR73" i="1"/>
  <c r="AR202" i="1"/>
  <c r="AR274" i="1"/>
  <c r="AR470" i="1"/>
  <c r="AR124" i="1"/>
  <c r="AR259" i="1"/>
  <c r="AR308" i="1"/>
  <c r="AR132" i="1"/>
  <c r="AR340" i="1"/>
  <c r="AR390" i="1"/>
  <c r="AR141" i="1"/>
  <c r="AR266" i="1"/>
  <c r="AR388" i="1"/>
  <c r="AR140" i="1"/>
  <c r="AR297" i="1"/>
  <c r="AR413" i="1"/>
  <c r="AR76" i="1"/>
  <c r="AR196" i="1"/>
  <c r="AR264" i="1"/>
  <c r="AR34" i="1"/>
  <c r="AR169" i="1"/>
  <c r="AR320" i="1"/>
  <c r="AR509" i="1"/>
  <c r="AR31" i="1"/>
  <c r="AR218" i="1"/>
  <c r="AR358" i="1"/>
  <c r="AR474" i="1"/>
  <c r="AR158" i="1"/>
  <c r="AR303" i="1"/>
  <c r="AR442" i="1"/>
  <c r="AR13" i="1"/>
  <c r="AR220" i="1"/>
  <c r="AR359" i="1"/>
  <c r="AR508" i="1"/>
  <c r="AR134" i="1"/>
  <c r="AR336" i="1"/>
  <c r="AR360" i="1"/>
  <c r="AR165" i="1"/>
  <c r="AR354" i="1"/>
  <c r="AR443" i="1"/>
  <c r="AR129" i="1"/>
  <c r="AR290" i="1"/>
  <c r="AR394" i="1"/>
  <c r="AR139" i="1"/>
  <c r="AR367" i="1"/>
  <c r="AR401" i="1"/>
  <c r="AR115" i="1"/>
  <c r="AR279" i="1"/>
  <c r="AR415" i="1"/>
  <c r="AR26" i="1"/>
  <c r="AR200" i="1"/>
  <c r="AR356" i="1"/>
  <c r="AR468" i="1"/>
  <c r="AR85" i="1"/>
  <c r="AR204" i="1"/>
  <c r="AR265" i="1"/>
  <c r="AR481" i="1"/>
  <c r="AR138" i="1"/>
  <c r="AR304" i="1"/>
  <c r="AR439" i="1"/>
  <c r="AR77" i="1"/>
  <c r="AR251" i="1"/>
  <c r="AR346" i="1"/>
  <c r="AR161" i="1"/>
  <c r="AR309" i="1"/>
  <c r="AR371" i="1"/>
  <c r="AR58" i="1"/>
  <c r="AR123" i="1"/>
  <c r="AR285" i="1"/>
  <c r="AR453" i="1"/>
  <c r="AR135" i="1"/>
  <c r="AR342" i="1"/>
  <c r="AR395" i="1"/>
  <c r="AR167" i="1"/>
  <c r="AR312" i="1"/>
  <c r="AR424" i="1"/>
  <c r="AR88" i="1"/>
  <c r="AR256" i="1"/>
  <c r="AR386" i="1"/>
  <c r="AR74" i="1"/>
  <c r="AR194" i="1"/>
  <c r="AR375" i="1"/>
  <c r="AR469" i="1"/>
  <c r="AR86" i="1"/>
  <c r="AR222" i="1"/>
  <c r="AR351" i="1"/>
  <c r="AR61" i="1"/>
  <c r="AR147" i="1"/>
  <c r="AR323" i="1"/>
  <c r="AR404" i="1"/>
  <c r="AR96" i="1"/>
  <c r="AR238" i="1"/>
  <c r="AR67" i="1"/>
  <c r="AR164" i="1"/>
  <c r="AR313" i="1"/>
  <c r="AR505" i="1"/>
  <c r="AR110" i="1"/>
  <c r="AR228" i="1"/>
  <c r="AR412" i="1"/>
  <c r="AR80" i="1"/>
  <c r="AR210" i="1"/>
  <c r="AR341" i="1"/>
  <c r="AR107" i="1"/>
  <c r="AR282" i="1"/>
  <c r="AR428" i="1"/>
  <c r="AR40" i="1"/>
  <c r="AR195" i="1"/>
  <c r="AR252" i="1"/>
  <c r="AR471" i="1"/>
  <c r="AR117" i="1"/>
  <c r="AR284" i="1"/>
  <c r="AR429" i="1"/>
  <c r="AR68" i="1"/>
  <c r="AR174" i="1"/>
  <c r="AR302" i="1"/>
  <c r="AR472" i="1"/>
  <c r="AR50" i="1"/>
  <c r="AR173" i="1"/>
  <c r="AR361" i="1"/>
  <c r="AR467" i="1"/>
  <c r="AR71" i="1"/>
  <c r="AR133" i="1"/>
  <c r="AR288" i="1"/>
  <c r="AR478" i="1"/>
  <c r="AR69" i="1"/>
  <c r="AR160" i="1"/>
  <c r="AR293" i="1"/>
  <c r="AR499" i="1"/>
  <c r="AR41" i="1"/>
  <c r="AR219" i="1"/>
  <c r="AR286" i="1"/>
  <c r="AR491" i="1"/>
  <c r="AR120" i="1"/>
  <c r="AR248" i="1"/>
  <c r="AR417" i="1"/>
  <c r="AR32" i="1"/>
  <c r="AR280" i="1"/>
  <c r="AR420" i="1"/>
  <c r="AR90" i="1"/>
  <c r="AR243" i="1"/>
  <c r="AR416" i="1"/>
  <c r="AR12" i="1"/>
  <c r="AR180" i="1"/>
  <c r="AR333" i="1"/>
  <c r="AR452" i="1"/>
  <c r="AR116" i="1"/>
  <c r="AR246" i="1"/>
  <c r="AR455" i="1"/>
  <c r="AR52" i="1"/>
  <c r="AR192" i="1"/>
  <c r="AR289" i="1"/>
  <c r="AR466" i="1"/>
  <c r="AR21" i="1"/>
  <c r="AR213" i="1"/>
  <c r="AR270" i="1"/>
  <c r="AR490" i="1"/>
  <c r="AR47" i="1"/>
  <c r="AR183" i="1"/>
  <c r="AR345" i="1"/>
  <c r="AR482" i="1"/>
  <c r="AR44" i="1"/>
  <c r="AR208" i="1"/>
  <c r="AR348" i="1"/>
  <c r="AR29" i="1"/>
  <c r="AR156" i="1"/>
  <c r="AR376" i="1"/>
  <c r="AR487" i="1"/>
  <c r="AR122" i="1"/>
  <c r="AR235" i="1"/>
  <c r="AR403" i="1"/>
  <c r="AR102" i="1"/>
  <c r="AR239" i="1"/>
  <c r="AR406" i="1"/>
  <c r="AR89" i="1"/>
  <c r="AR240" i="1"/>
  <c r="AR421" i="1"/>
  <c r="AR39" i="1"/>
  <c r="AR184" i="1"/>
  <c r="AR334" i="1"/>
  <c r="AR457" i="1"/>
  <c r="AR142" i="1"/>
  <c r="AR317" i="1"/>
  <c r="AR430" i="1"/>
  <c r="AR38" i="1"/>
  <c r="AR206" i="1"/>
  <c r="AR291" i="1"/>
  <c r="AR477" i="1"/>
  <c r="AR75" i="1"/>
  <c r="AR197" i="1"/>
  <c r="AR310" i="1"/>
  <c r="AR444" i="1"/>
  <c r="AR70" i="1"/>
  <c r="AR181" i="1"/>
  <c r="AR364" i="1"/>
  <c r="AR473" i="1"/>
  <c r="AR42" i="1"/>
  <c r="AR207" i="1"/>
  <c r="AR366" i="1"/>
  <c r="AR11" i="1"/>
  <c r="AR185" i="1"/>
  <c r="AR335" i="1"/>
  <c r="AR501" i="1"/>
  <c r="AR125" i="1"/>
  <c r="AR311" i="1"/>
  <c r="AR433" i="1"/>
  <c r="AR54" i="1"/>
  <c r="AR233" i="1"/>
  <c r="AR378" i="1"/>
  <c r="AR148" i="1"/>
  <c r="AR278" i="1"/>
  <c r="AR440" i="1"/>
  <c r="AR22" i="1"/>
  <c r="AR229" i="1"/>
  <c r="AR250" i="1"/>
  <c r="AR441" i="1"/>
  <c r="AR157" i="1"/>
  <c r="AR234" i="1"/>
  <c r="AR399" i="1"/>
  <c r="AR20" i="1"/>
  <c r="AR203" i="1"/>
  <c r="AR301" i="1"/>
  <c r="AR475" i="1"/>
  <c r="AR79" i="1"/>
  <c r="AR230" i="1"/>
  <c r="AR389" i="1"/>
  <c r="AR484" i="1"/>
  <c r="AR18" i="1"/>
  <c r="AR217" i="1"/>
  <c r="AR306" i="1"/>
  <c r="AR492" i="1"/>
  <c r="AR15" i="1"/>
  <c r="AR179" i="1"/>
  <c r="AR331" i="1"/>
  <c r="AR498" i="1"/>
  <c r="AR241" i="1"/>
  <c r="AR145" i="1"/>
  <c r="AR97" i="1"/>
  <c r="AR271" i="1"/>
  <c r="AR407" i="1"/>
  <c r="AR56" i="1"/>
  <c r="AR198" i="1"/>
  <c r="AR383" i="1"/>
  <c r="AR504" i="1"/>
  <c r="AR130" i="1"/>
  <c r="AR316" i="1"/>
  <c r="AR357" i="1"/>
  <c r="AR63" i="1"/>
  <c r="AR193" i="1"/>
  <c r="AR215" i="1"/>
  <c r="AR464" i="1"/>
  <c r="AR111" i="1"/>
  <c r="AR255" i="1"/>
  <c r="AR434" i="1"/>
  <c r="AR65" i="1"/>
  <c r="AR187" i="1"/>
  <c r="AR398" i="1"/>
  <c r="AR458" i="1"/>
  <c r="AR99" i="1"/>
  <c r="AR27" i="1"/>
  <c r="AR465" i="1"/>
  <c r="AR277" i="1"/>
  <c r="AR318" i="1"/>
  <c r="AR95" i="1"/>
  <c r="AR435" i="1"/>
  <c r="AR283" i="1"/>
  <c r="AR126" i="1"/>
  <c r="AR260" i="1"/>
  <c r="AR267" i="1"/>
  <c r="AR396" i="1"/>
  <c r="AR57" i="1"/>
  <c r="AR350" i="1"/>
  <c r="AR329" i="1"/>
  <c r="AR178" i="1"/>
  <c r="AR30" i="1"/>
  <c r="AR109" i="1"/>
  <c r="AR503" i="1"/>
  <c r="AR321" i="1"/>
  <c r="AR330" i="1"/>
  <c r="AR112" i="1"/>
  <c r="AR502" i="1"/>
  <c r="AR380" i="1"/>
  <c r="AR182" i="1"/>
  <c r="AR327" i="1"/>
  <c r="AR300" i="1"/>
  <c r="AR381" i="1"/>
  <c r="AR16" i="1"/>
  <c r="AR419" i="1"/>
  <c r="AR37" i="1"/>
  <c r="AR104" i="1"/>
  <c r="AR445" i="1"/>
  <c r="AR315" i="1"/>
  <c r="AR231" i="1"/>
  <c r="AR176" i="1"/>
  <c r="AR72" i="1"/>
  <c r="AR432" i="1"/>
  <c r="AR414" i="1"/>
  <c r="AR209" i="1"/>
  <c r="AR55" i="1"/>
  <c r="AR461" i="1"/>
  <c r="AR391" i="1"/>
  <c r="AR257" i="1"/>
  <c r="AR352" i="1"/>
  <c r="AR94" i="1"/>
  <c r="AR214" i="1"/>
  <c r="AR486" i="1"/>
  <c r="AR154" i="1"/>
  <c r="AR268" i="1"/>
  <c r="AR244" i="1"/>
  <c r="AR460" i="1"/>
  <c r="AR392" i="1"/>
  <c r="AR190" i="1"/>
  <c r="AR66" i="1"/>
  <c r="AR405" i="1"/>
  <c r="AR370" i="1"/>
  <c r="AR227" i="1"/>
  <c r="AR62" i="1"/>
  <c r="AR51" i="1"/>
  <c r="AR446" i="1"/>
  <c r="AR249" i="1"/>
  <c r="AR78" i="1"/>
  <c r="AR436" i="1"/>
  <c r="AR35" i="1"/>
  <c r="AR294" i="1"/>
  <c r="AR483" i="1"/>
  <c r="AR332" i="1"/>
  <c r="AR46" i="1"/>
  <c r="AR372" i="1"/>
  <c r="AR425" i="1"/>
  <c r="AR447" i="1"/>
  <c r="AR247" i="1"/>
  <c r="AR83" i="1"/>
  <c r="AR463" i="1"/>
  <c r="AR409" i="1"/>
  <c r="AR245" i="1"/>
  <c r="AR49" i="1"/>
  <c r="AR28" i="1"/>
  <c r="AR431" i="1"/>
  <c r="AR347" i="1"/>
  <c r="AR188" i="1"/>
  <c r="AR281" i="1"/>
  <c r="AR162" i="1"/>
  <c r="AR87" i="1"/>
  <c r="AR411" i="1"/>
  <c r="AR263" i="1"/>
  <c r="AR92" i="1"/>
  <c r="AR454" i="1"/>
  <c r="AR108" i="1"/>
  <c r="AR275" i="1"/>
  <c r="AR485" i="1"/>
  <c r="AR408" i="1"/>
  <c r="AR149" i="1"/>
  <c r="AR43" i="1"/>
  <c r="AR24" i="1"/>
  <c r="AR221" i="1"/>
  <c r="AR155" i="1"/>
  <c r="AR353" i="1"/>
  <c r="AR153" i="1"/>
  <c r="AR119" i="1"/>
  <c r="AR500" i="1"/>
  <c r="AR343" i="1"/>
  <c r="AR98" i="1"/>
  <c r="AR462" i="1"/>
  <c r="AR143" i="1"/>
  <c r="AR338" i="1"/>
  <c r="AR269" i="1"/>
  <c r="AR81" i="1"/>
  <c r="AR152" i="1"/>
  <c r="AR384" i="1"/>
  <c r="AR211" i="1"/>
  <c r="AR60" i="1"/>
  <c r="AR25" i="1"/>
  <c r="AR418" i="1"/>
  <c r="AR170" i="1"/>
  <c r="AR121" i="1"/>
  <c r="AR422" i="1"/>
  <c r="AR127" i="1"/>
  <c r="AR496" i="1"/>
  <c r="AR84" i="1"/>
  <c r="AR365" i="1"/>
  <c r="AR292" i="1"/>
  <c r="AR177" i="1"/>
  <c r="AR224" i="1"/>
  <c r="AR307" i="1"/>
  <c r="AR205" i="1"/>
  <c r="AR113" i="1"/>
  <c r="AR326" i="1"/>
  <c r="AR385" i="1"/>
  <c r="AR363" i="1"/>
  <c r="AR427" i="1"/>
  <c r="AR489" i="1"/>
  <c r="AR106" i="1"/>
  <c r="AR355" i="1"/>
  <c r="AR191" i="1"/>
  <c r="AR175" i="1"/>
  <c r="AR374" i="1"/>
  <c r="AR273" i="1"/>
  <c r="AR82" i="1"/>
  <c r="AR349" i="1"/>
  <c r="AR261" i="1"/>
  <c r="AR212" i="1"/>
  <c r="AR393" i="1"/>
  <c r="AR397" i="1"/>
  <c r="AR118" i="1"/>
  <c r="AR101" i="1"/>
  <c r="AR298" i="1"/>
  <c r="AR339" i="1"/>
  <c r="AR426" i="1"/>
  <c r="AR450" i="1"/>
  <c r="AR314" i="1"/>
  <c r="AR493" i="1"/>
  <c r="AR225" i="1"/>
  <c r="AR476" i="1"/>
  <c r="AR506" i="1"/>
  <c r="AR253" i="1"/>
  <c r="AR10" i="1"/>
  <c r="AR369" i="1"/>
  <c r="AR507" i="1"/>
  <c r="AR33" i="1"/>
  <c r="AR114" i="1"/>
  <c r="AR322" i="1"/>
  <c r="AR103" i="1"/>
  <c r="AR93" i="1"/>
  <c r="AR287" i="1"/>
  <c r="AR144" i="1"/>
  <c r="AR223" i="1"/>
  <c r="AR276" i="1"/>
  <c r="AR319" i="1"/>
  <c r="AR480" i="1"/>
  <c r="AR159" i="1"/>
  <c r="AR17" i="1"/>
  <c r="AR448" i="1"/>
  <c r="AR168" i="1"/>
  <c r="AR236" i="1"/>
  <c r="AR305" i="1"/>
  <c r="AR172" i="1"/>
  <c r="AR328" i="1"/>
  <c r="AR488" i="1"/>
  <c r="AR449" i="1"/>
  <c r="AR14" i="1"/>
  <c r="AR362" i="1"/>
  <c r="AR105" i="1"/>
  <c r="AR423" i="1"/>
  <c r="AR451" i="1"/>
  <c r="AR136" i="1"/>
  <c r="AR337" i="1"/>
  <c r="AR53" i="1"/>
  <c r="AR201" i="1"/>
  <c r="AR387" i="1"/>
  <c r="AR379" i="1"/>
  <c r="AR237" i="1"/>
  <c r="AR19" i="1"/>
  <c r="AR131" i="1"/>
  <c r="AR296" i="1"/>
  <c r="AR91" i="1"/>
  <c r="AR186" i="1"/>
  <c r="AR368" i="1"/>
  <c r="AR495" i="1"/>
  <c r="AR295" i="1"/>
  <c r="AR23" i="1"/>
  <c r="AR64" i="1"/>
  <c r="AR199" i="1"/>
  <c r="AR137" i="1"/>
  <c r="AR258" i="1"/>
  <c r="AR344" i="1"/>
  <c r="AR459" i="1"/>
  <c r="AR377" i="1"/>
  <c r="AR36" i="1"/>
  <c r="AR494" i="1"/>
  <c r="AR382" i="1"/>
  <c r="AR216" i="1"/>
  <c r="AR128" i="1"/>
  <c r="AR497" i="1"/>
  <c r="AR272" i="1"/>
  <c r="AR262" i="1"/>
  <c r="AR410" i="1"/>
  <c r="AR232" i="1"/>
  <c r="AR163" i="1"/>
  <c r="AR146" i="1"/>
  <c r="AR299" i="1"/>
  <c r="AR151" i="1"/>
  <c r="AR400" i="1"/>
  <c r="AR242" i="1"/>
  <c r="G39" i="50"/>
  <c r="H39" i="50"/>
  <c r="I39" i="50"/>
  <c r="G34" i="50"/>
  <c r="H34" i="50"/>
  <c r="I34" i="50"/>
  <c r="G38" i="50"/>
  <c r="G23" i="50"/>
  <c r="G18" i="50"/>
  <c r="G35" i="50"/>
  <c r="G33" i="50"/>
  <c r="G36" i="50"/>
  <c r="G24" i="50"/>
  <c r="G20" i="50"/>
  <c r="G25" i="50"/>
  <c r="G28" i="50"/>
  <c r="H28" i="50"/>
  <c r="I28" i="50"/>
  <c r="G31" i="50"/>
  <c r="H31" i="50"/>
  <c r="I31" i="50"/>
  <c r="G17" i="50"/>
  <c r="G16" i="50"/>
  <c r="H16" i="50"/>
  <c r="I16" i="50"/>
  <c r="J16" i="50"/>
  <c r="E16" i="50"/>
  <c r="G26" i="50"/>
  <c r="G27" i="50"/>
  <c r="G29" i="50"/>
  <c r="H29" i="50"/>
  <c r="I29" i="50"/>
  <c r="G30" i="50"/>
  <c r="G32" i="50"/>
  <c r="H32" i="50"/>
  <c r="I32" i="50"/>
  <c r="J32" i="50"/>
  <c r="G22" i="50"/>
  <c r="G19" i="50"/>
  <c r="G21" i="50"/>
  <c r="G37" i="50"/>
  <c r="H37" i="50"/>
  <c r="I37" i="50"/>
  <c r="J37" i="50"/>
  <c r="L18" i="48"/>
  <c r="M17" i="48"/>
  <c r="M18" i="48"/>
  <c r="E32" i="50"/>
  <c r="E37" i="50"/>
  <c r="H30" i="50"/>
  <c r="I30" i="50"/>
  <c r="J29" i="50"/>
  <c r="E29" i="50"/>
  <c r="H33" i="50"/>
  <c r="I33" i="50"/>
  <c r="H27" i="50"/>
  <c r="I27" i="50"/>
  <c r="J27" i="50"/>
  <c r="E27" i="50"/>
  <c r="H35" i="50"/>
  <c r="I35" i="50"/>
  <c r="J35" i="50"/>
  <c r="E35" i="50"/>
  <c r="K40" i="1" a="1"/>
  <c r="K40" i="1"/>
  <c r="K56" i="1" a="1"/>
  <c r="K56" i="1"/>
  <c r="K66" i="1" a="1"/>
  <c r="K66" i="1"/>
  <c r="K61" i="1" a="1"/>
  <c r="K61" i="1"/>
  <c r="K54" i="1" a="1"/>
  <c r="K54" i="1"/>
  <c r="K45" i="1" a="1"/>
  <c r="K45" i="1"/>
  <c r="K58" i="1" a="1"/>
  <c r="K58" i="1"/>
  <c r="K62" i="1" a="1"/>
  <c r="K62" i="1"/>
  <c r="K60" i="1" a="1"/>
  <c r="K60" i="1"/>
  <c r="K28" i="1" a="1"/>
  <c r="K28" i="1"/>
  <c r="K72" i="1" a="1"/>
  <c r="K72" i="1"/>
  <c r="K32" i="1" a="1"/>
  <c r="K32" i="1"/>
  <c r="K57" i="1" a="1"/>
  <c r="K57" i="1"/>
  <c r="K43" i="1" a="1"/>
  <c r="K43" i="1"/>
  <c r="K10" i="1" a="1"/>
  <c r="K10" i="1"/>
  <c r="K71" i="1" a="1"/>
  <c r="K71" i="1"/>
  <c r="K65" i="1" a="1"/>
  <c r="K65" i="1"/>
  <c r="K39" i="1" a="1"/>
  <c r="K39" i="1"/>
  <c r="K63" i="1" a="1"/>
  <c r="K63" i="1"/>
  <c r="K44" i="1" a="1"/>
  <c r="K44" i="1"/>
  <c r="K52" i="1" a="1"/>
  <c r="K52" i="1"/>
  <c r="K70" i="1" a="1"/>
  <c r="K70" i="1"/>
  <c r="K55" i="1" a="1"/>
  <c r="K55" i="1"/>
  <c r="K64" i="1" a="1"/>
  <c r="K64" i="1"/>
  <c r="K36" i="1" a="1"/>
  <c r="K36" i="1"/>
  <c r="K34" i="1" a="1"/>
  <c r="K34" i="1"/>
  <c r="K27" i="1" a="1"/>
  <c r="K27" i="1"/>
  <c r="K35" i="1" a="1"/>
  <c r="K35" i="1"/>
  <c r="K33" i="1" a="1"/>
  <c r="K33" i="1"/>
  <c r="K31" i="1" a="1"/>
  <c r="K31" i="1"/>
  <c r="K59" i="1" a="1"/>
  <c r="K59" i="1"/>
  <c r="H26" i="50"/>
  <c r="I26" i="50"/>
  <c r="J26" i="50"/>
  <c r="E26" i="50"/>
  <c r="H18" i="50"/>
  <c r="I18" i="50"/>
  <c r="J18" i="50"/>
  <c r="E18" i="50"/>
  <c r="H23" i="50"/>
  <c r="I23" i="50"/>
  <c r="H17" i="50"/>
  <c r="I17" i="50"/>
  <c r="H38" i="50"/>
  <c r="I38" i="50"/>
  <c r="J38" i="50"/>
  <c r="E38" i="50"/>
  <c r="H24" i="50"/>
  <c r="I24" i="50"/>
  <c r="J24" i="50"/>
  <c r="E24" i="50"/>
  <c r="H21" i="50"/>
  <c r="I21" i="50"/>
  <c r="J31" i="50"/>
  <c r="E31" i="50"/>
  <c r="N28" i="1" a="1"/>
  <c r="N28" i="1"/>
  <c r="O28" i="1"/>
  <c r="N58" i="1" a="1"/>
  <c r="N58" i="1"/>
  <c r="O58" i="1"/>
  <c r="K50" i="1" a="1"/>
  <c r="K50" i="1"/>
  <c r="K51" i="1" a="1"/>
  <c r="K51" i="1"/>
  <c r="N66" i="1" a="1"/>
  <c r="N66" i="1"/>
  <c r="O66" i="1"/>
  <c r="N48" i="1" a="1"/>
  <c r="N48" i="1"/>
  <c r="O48" i="1"/>
  <c r="N65" i="1" a="1"/>
  <c r="N65" i="1"/>
  <c r="O65" i="1"/>
  <c r="K53" i="1" a="1"/>
  <c r="K53" i="1"/>
  <c r="N47" i="1" a="1"/>
  <c r="N47" i="1"/>
  <c r="O47" i="1"/>
  <c r="K49" i="1" a="1"/>
  <c r="K49" i="1"/>
  <c r="N56" i="1" a="1"/>
  <c r="N56" i="1"/>
  <c r="O56" i="1"/>
  <c r="N57" i="1" a="1"/>
  <c r="N57" i="1"/>
  <c r="O57" i="1"/>
  <c r="H19" i="50"/>
  <c r="I19" i="50"/>
  <c r="J28" i="50"/>
  <c r="E28" i="50"/>
  <c r="J34" i="50"/>
  <c r="E34" i="50"/>
  <c r="H25" i="50"/>
  <c r="I25" i="50"/>
  <c r="J25" i="50"/>
  <c r="E25" i="50"/>
  <c r="AF13" i="1" a="1"/>
  <c r="AF13" i="1"/>
  <c r="AK78" i="1" a="1"/>
  <c r="AK78" i="1"/>
  <c r="N119" i="1" a="1"/>
  <c r="N119" i="1"/>
  <c r="O119" i="1"/>
  <c r="Q118" i="1" a="1"/>
  <c r="Q118" i="1"/>
  <c r="R118" i="1"/>
  <c r="V118" i="1" a="1"/>
  <c r="V118" i="1"/>
  <c r="K16" i="1" a="1"/>
  <c r="K16" i="1"/>
  <c r="AA79" i="1" a="1"/>
  <c r="AA79" i="1"/>
  <c r="N176" i="1" a="1"/>
  <c r="N176" i="1"/>
  <c r="O176" i="1"/>
  <c r="AK124" i="1" a="1"/>
  <c r="AK124" i="1"/>
  <c r="AA67" i="1" a="1"/>
  <c r="AA67" i="1"/>
  <c r="AK10" i="1" a="1"/>
  <c r="AK10" i="1"/>
  <c r="AA132" i="1" a="1"/>
  <c r="AA132" i="1"/>
  <c r="AK121" i="1" a="1"/>
  <c r="AK121" i="1"/>
  <c r="AA63" i="1" a="1"/>
  <c r="AA63" i="1"/>
  <c r="AK79" i="1" a="1"/>
  <c r="AK79" i="1"/>
  <c r="V43" i="1" a="1"/>
  <c r="V43" i="1"/>
  <c r="N100" i="1" a="1"/>
  <c r="N100" i="1"/>
  <c r="O100" i="1"/>
  <c r="Q49" i="1" a="1"/>
  <c r="Q49" i="1"/>
  <c r="R49" i="1"/>
  <c r="V64" i="1" a="1"/>
  <c r="V64" i="1"/>
  <c r="AK15" i="1" a="1"/>
  <c r="AK15" i="1"/>
  <c r="AK100" i="1" a="1"/>
  <c r="AK100" i="1"/>
  <c r="V56" i="1" a="1"/>
  <c r="V56" i="1"/>
  <c r="Q107" i="1" a="1"/>
  <c r="Q107" i="1"/>
  <c r="R107" i="1"/>
  <c r="N114" i="1" a="1"/>
  <c r="N114" i="1"/>
  <c r="O114" i="1"/>
  <c r="AF11" i="1" a="1"/>
  <c r="AF11" i="1"/>
  <c r="N84" i="1" a="1"/>
  <c r="N84" i="1"/>
  <c r="O84" i="1"/>
  <c r="AF117" i="1" a="1"/>
  <c r="AF117" i="1"/>
  <c r="V132" i="1" a="1"/>
  <c r="V132" i="1"/>
  <c r="AK56" i="1" a="1"/>
  <c r="AK56" i="1"/>
  <c r="V112" i="1" a="1"/>
  <c r="V112" i="1"/>
  <c r="AA152" i="1" a="1"/>
  <c r="AA152" i="1"/>
  <c r="AA38" i="1" a="1"/>
  <c r="AA38" i="1"/>
  <c r="AF80" i="1" a="1"/>
  <c r="AF80" i="1"/>
  <c r="AF33" i="1" a="1"/>
  <c r="AF33" i="1"/>
  <c r="K79" i="1" a="1"/>
  <c r="K79" i="1"/>
  <c r="V145" i="1" a="1"/>
  <c r="V145" i="1"/>
  <c r="Q142" i="1" a="1"/>
  <c r="Q142" i="1"/>
  <c r="R142" i="1"/>
  <c r="N118" i="1" a="1"/>
  <c r="N118" i="1"/>
  <c r="O118" i="1"/>
  <c r="Q122" i="1" a="1"/>
  <c r="Q122" i="1"/>
  <c r="R122" i="1"/>
  <c r="N144" i="1" a="1"/>
  <c r="N144" i="1"/>
  <c r="O144" i="1"/>
  <c r="V166" i="1" a="1"/>
  <c r="V166" i="1"/>
  <c r="AK80" i="1" a="1"/>
  <c r="AK80" i="1"/>
  <c r="AK131" i="1" a="1"/>
  <c r="AK131" i="1"/>
  <c r="AA123" i="1" a="1"/>
  <c r="AA123" i="1"/>
  <c r="K19" i="1" a="1"/>
  <c r="K19" i="1"/>
  <c r="V119" i="1" a="1"/>
  <c r="V119" i="1"/>
  <c r="AK137" i="1" a="1"/>
  <c r="AK137" i="1"/>
  <c r="Q116" i="1" a="1"/>
  <c r="Q116" i="1"/>
  <c r="R116" i="1"/>
  <c r="K140" i="1" a="1"/>
  <c r="K140" i="1"/>
  <c r="Q106" i="1" a="1"/>
  <c r="Q106" i="1"/>
  <c r="R106" i="1"/>
  <c r="AK123" i="1" a="1"/>
  <c r="AK123" i="1"/>
  <c r="Q139" i="1" a="1"/>
  <c r="Q139" i="1"/>
  <c r="R139" i="1"/>
  <c r="AF18" i="1" a="1"/>
  <c r="AF18" i="1"/>
  <c r="V158" i="1" a="1"/>
  <c r="V158" i="1"/>
  <c r="Q184" i="1" a="1"/>
  <c r="Q184" i="1"/>
  <c r="R184" i="1"/>
  <c r="Q182" i="1" a="1"/>
  <c r="Q182" i="1"/>
  <c r="R182" i="1"/>
  <c r="K162" i="1" a="1"/>
  <c r="K162" i="1"/>
  <c r="AA171" i="1" a="1"/>
  <c r="AA171" i="1"/>
  <c r="V215" i="1" a="1"/>
  <c r="V215" i="1"/>
  <c r="K226" i="1" a="1"/>
  <c r="K226" i="1"/>
  <c r="AK161" i="1" a="1"/>
  <c r="AK161" i="1"/>
  <c r="AA167" i="1" a="1"/>
  <c r="AA167" i="1"/>
  <c r="N145" i="1" a="1"/>
  <c r="N145" i="1"/>
  <c r="O145" i="1"/>
  <c r="Q220" i="1" a="1"/>
  <c r="Q220" i="1"/>
  <c r="R220" i="1"/>
  <c r="K175" i="1" a="1"/>
  <c r="K175" i="1"/>
  <c r="AF164" i="1" a="1"/>
  <c r="AF164" i="1"/>
  <c r="Q178" i="1" a="1"/>
  <c r="Q178" i="1"/>
  <c r="R178" i="1"/>
  <c r="V196" i="1" a="1"/>
  <c r="V196" i="1"/>
  <c r="V90" i="1" a="1"/>
  <c r="V90" i="1"/>
  <c r="AK135" i="1" a="1"/>
  <c r="AK135" i="1"/>
  <c r="Q181" i="1" a="1"/>
  <c r="Q181" i="1"/>
  <c r="R181" i="1"/>
  <c r="AA232" i="1" a="1"/>
  <c r="AA232" i="1"/>
  <c r="AF120" i="1" a="1"/>
  <c r="AF120" i="1"/>
  <c r="AK207" i="1" a="1"/>
  <c r="AK207" i="1"/>
  <c r="V144" i="1" a="1"/>
  <c r="V144" i="1"/>
  <c r="N160" i="1" a="1"/>
  <c r="N160" i="1"/>
  <c r="O160" i="1"/>
  <c r="AF163" i="1" a="1"/>
  <c r="AF163" i="1"/>
  <c r="K221" i="1" a="1"/>
  <c r="K221" i="1"/>
  <c r="K216" i="1" a="1"/>
  <c r="K216" i="1"/>
  <c r="Q197" i="1" a="1"/>
  <c r="Q197" i="1"/>
  <c r="R197" i="1"/>
  <c r="K154" i="1" a="1"/>
  <c r="K154" i="1"/>
  <c r="AA179" i="1" a="1"/>
  <c r="AA179" i="1"/>
  <c r="K177" i="1" a="1"/>
  <c r="K177" i="1"/>
  <c r="AA126" i="1" a="1"/>
  <c r="AA126" i="1"/>
  <c r="N96" i="1" a="1"/>
  <c r="N96" i="1"/>
  <c r="O96" i="1"/>
  <c r="N123" i="1" a="1"/>
  <c r="N123" i="1"/>
  <c r="O123" i="1"/>
  <c r="AA75" i="1" a="1"/>
  <c r="AA75" i="1"/>
  <c r="K137" i="1" a="1"/>
  <c r="K137" i="1"/>
  <c r="V146" i="1" a="1"/>
  <c r="V146" i="1"/>
  <c r="Q87" i="1" a="1"/>
  <c r="Q87" i="1"/>
  <c r="R87" i="1"/>
  <c r="AF121" i="1" a="1"/>
  <c r="AF121" i="1"/>
  <c r="AA133" i="1" a="1"/>
  <c r="AA133" i="1"/>
  <c r="AK103" i="1" a="1"/>
  <c r="AK103" i="1"/>
  <c r="Q97" i="1" a="1"/>
  <c r="Q97" i="1"/>
  <c r="R97" i="1"/>
  <c r="AF125" i="1" a="1"/>
  <c r="AF125" i="1"/>
  <c r="N149" i="1" a="1"/>
  <c r="N149" i="1"/>
  <c r="O149" i="1"/>
  <c r="AA111" i="1" a="1"/>
  <c r="AA111" i="1"/>
  <c r="K114" i="1" a="1"/>
  <c r="K114" i="1"/>
  <c r="Q143" i="1" a="1"/>
  <c r="Q143" i="1"/>
  <c r="R143" i="1"/>
  <c r="V174" i="1" a="1"/>
  <c r="V174" i="1"/>
  <c r="AK204" i="1" a="1"/>
  <c r="AK204" i="1"/>
  <c r="N238" i="1" a="1"/>
  <c r="N238" i="1"/>
  <c r="O238" i="1"/>
  <c r="AA137" i="1" a="1"/>
  <c r="AA137" i="1"/>
  <c r="AK182" i="1" a="1"/>
  <c r="AK182" i="1"/>
  <c r="V220" i="1" a="1"/>
  <c r="V220" i="1"/>
  <c r="AA185" i="1" a="1"/>
  <c r="AA185" i="1"/>
  <c r="N173" i="1" a="1"/>
  <c r="N173" i="1"/>
  <c r="O173" i="1"/>
  <c r="AA118" i="1" a="1"/>
  <c r="AA118" i="1"/>
  <c r="Q167" i="1" a="1"/>
  <c r="Q167" i="1"/>
  <c r="R167" i="1"/>
  <c r="V188" i="1" a="1"/>
  <c r="V188" i="1"/>
  <c r="V239" i="1" a="1"/>
  <c r="V239" i="1"/>
  <c r="AK151" i="1" a="1"/>
  <c r="AK151" i="1"/>
  <c r="N207" i="1" a="1"/>
  <c r="N207" i="1"/>
  <c r="O207" i="1"/>
  <c r="AA210" i="1" a="1"/>
  <c r="AA210" i="1"/>
  <c r="AA128" i="1" a="1"/>
  <c r="AA128" i="1"/>
  <c r="N188" i="1" a="1"/>
  <c r="N188" i="1"/>
  <c r="O188" i="1"/>
  <c r="Q201" i="1" a="1"/>
  <c r="Q201" i="1"/>
  <c r="R201" i="1"/>
  <c r="Q198" i="1" a="1"/>
  <c r="Q198" i="1"/>
  <c r="R198" i="1"/>
  <c r="V178" i="1" a="1"/>
  <c r="V178" i="1"/>
  <c r="AK156" i="1" a="1"/>
  <c r="AK156" i="1"/>
  <c r="N205" i="1" a="1"/>
  <c r="N205" i="1"/>
  <c r="O205" i="1"/>
  <c r="K172" i="1" a="1"/>
  <c r="K172" i="1"/>
  <c r="N185" i="1" a="1"/>
  <c r="N185" i="1"/>
  <c r="O185" i="1"/>
  <c r="N130" i="1" a="1"/>
  <c r="N130" i="1"/>
  <c r="O130" i="1"/>
  <c r="AA194" i="1" a="1"/>
  <c r="AA194" i="1"/>
  <c r="N133" i="1" a="1"/>
  <c r="N133" i="1"/>
  <c r="O133" i="1"/>
  <c r="K180" i="1" a="1"/>
  <c r="K180" i="1"/>
  <c r="AK172" i="1" a="1"/>
  <c r="AK172" i="1"/>
  <c r="AF16" i="1" a="1"/>
  <c r="AF16" i="1"/>
  <c r="K133" i="1" a="1"/>
  <c r="K133" i="1"/>
  <c r="AK104" i="1" a="1"/>
  <c r="AK104" i="1"/>
  <c r="AA164" i="1" a="1"/>
  <c r="AA164" i="1"/>
  <c r="AF127" i="1" a="1"/>
  <c r="AF127" i="1"/>
  <c r="AA143" i="1" a="1"/>
  <c r="AA143" i="1"/>
  <c r="N157" i="1" a="1"/>
  <c r="N157" i="1"/>
  <c r="O157" i="1"/>
  <c r="AF111" i="1" a="1"/>
  <c r="AF111" i="1"/>
  <c r="Q98" i="1" a="1"/>
  <c r="Q98" i="1"/>
  <c r="R98" i="1"/>
  <c r="K138" i="1" a="1"/>
  <c r="K138" i="1"/>
  <c r="AA141" i="1" a="1"/>
  <c r="AA141" i="1"/>
  <c r="V138" i="1" a="1"/>
  <c r="V138" i="1"/>
  <c r="Q161" i="1" a="1"/>
  <c r="Q161" i="1"/>
  <c r="R161" i="1"/>
  <c r="AK203" i="1" a="1"/>
  <c r="AK203" i="1"/>
  <c r="Q199" i="1" a="1"/>
  <c r="Q199" i="1"/>
  <c r="R199" i="1"/>
  <c r="Q190" i="1" a="1"/>
  <c r="Q190" i="1"/>
  <c r="R190" i="1"/>
  <c r="V130" i="1" a="1"/>
  <c r="V130" i="1"/>
  <c r="K143" i="1" a="1"/>
  <c r="K143" i="1"/>
  <c r="N141" i="1" a="1"/>
  <c r="N141" i="1"/>
  <c r="O141" i="1"/>
  <c r="AF183" i="1" a="1"/>
  <c r="AF183" i="1"/>
  <c r="V162" i="1" a="1"/>
  <c r="V162" i="1"/>
  <c r="N136" i="1" a="1"/>
  <c r="N136" i="1"/>
  <c r="O136" i="1"/>
  <c r="AK189" i="1" a="1"/>
  <c r="AK189" i="1"/>
  <c r="V195" i="1" a="1"/>
  <c r="V195" i="1"/>
  <c r="AA102" i="1" a="1"/>
  <c r="AA102" i="1"/>
  <c r="AK184" i="1" a="1"/>
  <c r="AK184" i="1"/>
  <c r="AF172" i="1" a="1"/>
  <c r="AF172" i="1"/>
  <c r="N213" i="1" a="1"/>
  <c r="N213" i="1"/>
  <c r="O213" i="1"/>
  <c r="N108" i="1" a="1"/>
  <c r="N108" i="1"/>
  <c r="O108" i="1"/>
  <c r="AA181" i="1" a="1"/>
  <c r="AA181" i="1"/>
  <c r="K178" i="1" a="1"/>
  <c r="K178" i="1"/>
  <c r="AF167" i="1" a="1"/>
  <c r="AF167" i="1"/>
  <c r="AF151" i="1" a="1"/>
  <c r="AF151" i="1"/>
  <c r="K139" i="1" a="1"/>
  <c r="K139" i="1"/>
  <c r="AK177" i="1" a="1"/>
  <c r="AK177" i="1"/>
  <c r="AK229" i="1" a="1"/>
  <c r="AK229" i="1"/>
  <c r="Q170" i="1" a="1"/>
  <c r="Q170" i="1"/>
  <c r="R170" i="1"/>
  <c r="K132" i="1" a="1"/>
  <c r="K132" i="1"/>
  <c r="K163" i="1" a="1"/>
  <c r="K163" i="1"/>
  <c r="Q214" i="1" a="1"/>
  <c r="Q214" i="1"/>
  <c r="R214" i="1"/>
  <c r="K142" i="1" a="1"/>
  <c r="K142" i="1"/>
  <c r="AF203" i="1" a="1"/>
  <c r="AF203" i="1"/>
  <c r="N187" i="1" a="1"/>
  <c r="N187" i="1"/>
  <c r="O187" i="1"/>
  <c r="AF153" i="1" a="1"/>
  <c r="AF153" i="1"/>
  <c r="AF181" i="1" a="1"/>
  <c r="AF181" i="1"/>
  <c r="AF180" i="1" a="1"/>
  <c r="AF180" i="1"/>
  <c r="N158" i="1" a="1"/>
  <c r="N158" i="1"/>
  <c r="O158" i="1"/>
  <c r="Q100" i="1" a="1"/>
  <c r="Q100" i="1"/>
  <c r="R100" i="1"/>
  <c r="N120" i="1" a="1"/>
  <c r="N120" i="1"/>
  <c r="O120" i="1"/>
  <c r="AK93" i="1" a="1"/>
  <c r="AK93" i="1"/>
  <c r="AA101" i="1" a="1"/>
  <c r="AA101" i="1"/>
  <c r="AA114" i="1" a="1"/>
  <c r="AA114" i="1"/>
  <c r="AA92" i="1" a="1"/>
  <c r="AA92" i="1"/>
  <c r="AK138" i="1" a="1"/>
  <c r="AK138" i="1"/>
  <c r="N85" i="1" a="1"/>
  <c r="N85" i="1"/>
  <c r="O85" i="1"/>
  <c r="K118" i="1" a="1"/>
  <c r="K118" i="1"/>
  <c r="Q134" i="1" a="1"/>
  <c r="Q134" i="1"/>
  <c r="R134" i="1"/>
  <c r="Q113" i="1" a="1"/>
  <c r="Q113" i="1"/>
  <c r="R113" i="1"/>
  <c r="N151" i="1" a="1"/>
  <c r="N151" i="1"/>
  <c r="O151" i="1"/>
  <c r="AA155" i="1" a="1"/>
  <c r="AA155" i="1"/>
  <c r="N104" i="1" a="1"/>
  <c r="N104" i="1"/>
  <c r="O104" i="1"/>
  <c r="AF30" i="1" a="1"/>
  <c r="AF30" i="1"/>
  <c r="V129" i="1" a="1"/>
  <c r="V129" i="1"/>
  <c r="V169" i="1" a="1"/>
  <c r="V169" i="1"/>
  <c r="AA158" i="1" a="1"/>
  <c r="AA158" i="1"/>
  <c r="AF161" i="1" a="1"/>
  <c r="AF161" i="1"/>
  <c r="AK192" i="1" a="1"/>
  <c r="AK192" i="1"/>
  <c r="AK159" i="1" a="1"/>
  <c r="AK159" i="1"/>
  <c r="V159" i="1" a="1"/>
  <c r="V159" i="1"/>
  <c r="AK200" i="1" a="1"/>
  <c r="AK200" i="1"/>
  <c r="AF143" i="1" a="1"/>
  <c r="AF143" i="1"/>
  <c r="AF201" i="1" a="1"/>
  <c r="AF201" i="1"/>
  <c r="AA207" i="1" a="1"/>
  <c r="AA207" i="1"/>
  <c r="V92" i="1" a="1"/>
  <c r="V92" i="1"/>
  <c r="Q165" i="1" a="1"/>
  <c r="Q165" i="1"/>
  <c r="R165" i="1"/>
  <c r="V175" i="1" a="1"/>
  <c r="V175" i="1"/>
  <c r="V153" i="1" a="1"/>
  <c r="V153" i="1"/>
  <c r="AF199" i="1" a="1"/>
  <c r="AF199" i="1"/>
  <c r="AF186" i="1" a="1"/>
  <c r="AF186" i="1"/>
  <c r="AF174" i="1" a="1"/>
  <c r="AF174" i="1"/>
  <c r="V190" i="1" a="1"/>
  <c r="V190" i="1"/>
  <c r="Q193" i="1" a="1"/>
  <c r="Q193" i="1"/>
  <c r="R193" i="1"/>
  <c r="AA193" i="1" a="1"/>
  <c r="AA193" i="1"/>
  <c r="K241" i="1" a="1"/>
  <c r="K241" i="1"/>
  <c r="AF130" i="1" a="1"/>
  <c r="AF130" i="1"/>
  <c r="N179" i="1" a="1"/>
  <c r="N179" i="1"/>
  <c r="O179" i="1"/>
  <c r="N175" i="1" a="1"/>
  <c r="N175" i="1"/>
  <c r="O175" i="1"/>
  <c r="N234" i="1" a="1"/>
  <c r="N234" i="1"/>
  <c r="O234" i="1"/>
  <c r="AK214" i="1" a="1"/>
  <c r="AK214" i="1"/>
  <c r="K199" i="1" a="1"/>
  <c r="K199" i="1"/>
  <c r="K152" i="1" a="1"/>
  <c r="K152" i="1"/>
  <c r="AF179" i="1" a="1"/>
  <c r="AF179" i="1"/>
  <c r="K168" i="1" a="1"/>
  <c r="K168" i="1"/>
  <c r="Q160" i="1" a="1"/>
  <c r="Q160" i="1"/>
  <c r="R160" i="1"/>
  <c r="AF132" i="1" a="1"/>
  <c r="AF132" i="1"/>
  <c r="N87" i="1" a="1"/>
  <c r="N87" i="1"/>
  <c r="O87" i="1"/>
  <c r="V147" i="1" a="1"/>
  <c r="V147" i="1"/>
  <c r="AA94" i="1" a="1"/>
  <c r="AA94" i="1"/>
  <c r="N111" i="1" a="1"/>
  <c r="N111" i="1"/>
  <c r="O111" i="1"/>
  <c r="AF156" i="1" a="1"/>
  <c r="AF156" i="1"/>
  <c r="Q163" i="1" a="1"/>
  <c r="Q163" i="1"/>
  <c r="R163" i="1"/>
  <c r="V78" i="1" a="1"/>
  <c r="V78" i="1"/>
  <c r="AK118" i="1" a="1"/>
  <c r="AK118" i="1"/>
  <c r="AK168" i="1" a="1"/>
  <c r="AK168" i="1"/>
  <c r="AA145" i="1" a="1"/>
  <c r="AA145" i="1"/>
  <c r="AA131" i="1" a="1"/>
  <c r="AA131" i="1"/>
  <c r="AK126" i="1" a="1"/>
  <c r="AK126" i="1"/>
  <c r="N165" i="1" a="1"/>
  <c r="N165" i="1"/>
  <c r="O165" i="1"/>
  <c r="V170" i="1" a="1"/>
  <c r="V170" i="1"/>
  <c r="K194" i="1" a="1"/>
  <c r="K194" i="1"/>
  <c r="N217" i="1" a="1"/>
  <c r="N217" i="1"/>
  <c r="O217" i="1"/>
  <c r="AK155" i="1" a="1"/>
  <c r="AK155" i="1"/>
  <c r="AF200" i="1" a="1"/>
  <c r="AF200" i="1"/>
  <c r="AK133" i="1" a="1"/>
  <c r="AK133" i="1"/>
  <c r="AA169" i="1" a="1"/>
  <c r="AA169" i="1"/>
  <c r="AA157" i="1" a="1"/>
  <c r="AA157" i="1"/>
  <c r="K146" i="1" a="1"/>
  <c r="K146" i="1"/>
  <c r="AF204" i="1" a="1"/>
  <c r="AF204" i="1"/>
  <c r="AK183" i="1" a="1"/>
  <c r="AK183" i="1"/>
  <c r="AA217" i="1" a="1"/>
  <c r="AA217" i="1"/>
  <c r="V155" i="1" a="1"/>
  <c r="V155" i="1"/>
  <c r="AF196" i="1" a="1"/>
  <c r="AF196" i="1"/>
  <c r="AA227" i="1" a="1"/>
  <c r="AA227" i="1"/>
  <c r="AF175" i="1" a="1"/>
  <c r="AF175" i="1"/>
  <c r="AF150" i="1" a="1"/>
  <c r="AF150" i="1"/>
  <c r="AA168" i="1" a="1"/>
  <c r="AA168" i="1"/>
  <c r="N191" i="1" a="1"/>
  <c r="N191" i="1"/>
  <c r="O191" i="1"/>
  <c r="AA135" i="1" a="1"/>
  <c r="AA135" i="1"/>
  <c r="Q157" i="1" a="1"/>
  <c r="Q157" i="1"/>
  <c r="R157" i="1"/>
  <c r="AA189" i="1" a="1"/>
  <c r="AA189" i="1"/>
  <c r="AF205" i="1" a="1"/>
  <c r="AF205" i="1"/>
  <c r="K98" i="1" a="1"/>
  <c r="K98" i="1"/>
  <c r="AF176" i="1" a="1"/>
  <c r="AF176" i="1"/>
  <c r="V199" i="1" a="1"/>
  <c r="V199" i="1"/>
  <c r="Q188" i="1" a="1"/>
  <c r="Q188" i="1"/>
  <c r="R188" i="1"/>
  <c r="V241" i="1" a="1"/>
  <c r="V241" i="1"/>
  <c r="N167" i="1" a="1"/>
  <c r="N167" i="1"/>
  <c r="O167" i="1"/>
  <c r="K128" i="1" a="1"/>
  <c r="K128" i="1"/>
  <c r="V221" i="1" a="1"/>
  <c r="V221" i="1"/>
  <c r="AF98" i="1" a="1"/>
  <c r="AF98" i="1"/>
  <c r="AK109" i="1" a="1"/>
  <c r="AK109" i="1"/>
  <c r="AF145" i="1" a="1"/>
  <c r="AF145" i="1"/>
  <c r="N112" i="1" a="1"/>
  <c r="N112" i="1"/>
  <c r="O112" i="1"/>
  <c r="Q140" i="1" a="1"/>
  <c r="Q140" i="1"/>
  <c r="R140" i="1"/>
  <c r="AA154" i="1" a="1"/>
  <c r="AA154" i="1"/>
  <c r="V133" i="1" a="1"/>
  <c r="V133" i="1"/>
  <c r="N143" i="1" a="1"/>
  <c r="N143" i="1"/>
  <c r="O143" i="1"/>
  <c r="Q137" i="1" a="1"/>
  <c r="Q137" i="1"/>
  <c r="R137" i="1"/>
  <c r="K97" i="1" a="1"/>
  <c r="K97" i="1"/>
  <c r="N105" i="1" a="1"/>
  <c r="N105" i="1"/>
  <c r="O105" i="1"/>
  <c r="V114" i="1" a="1"/>
  <c r="V114" i="1"/>
  <c r="AK153" i="1" a="1"/>
  <c r="AK153" i="1"/>
  <c r="AA33" i="1" a="1"/>
  <c r="AA33" i="1"/>
  <c r="N107" i="1" a="1"/>
  <c r="N107" i="1"/>
  <c r="O107" i="1"/>
  <c r="Q125" i="1" a="1"/>
  <c r="Q125" i="1"/>
  <c r="R125" i="1"/>
  <c r="AF134" i="1" a="1"/>
  <c r="AF134" i="1"/>
  <c r="V157" i="1" a="1"/>
  <c r="V157" i="1"/>
  <c r="V180" i="1" a="1"/>
  <c r="V180" i="1"/>
  <c r="N174" i="1" a="1"/>
  <c r="N174" i="1"/>
  <c r="O174" i="1"/>
  <c r="AF178" i="1" a="1"/>
  <c r="AF178" i="1"/>
  <c r="K211" i="1" a="1"/>
  <c r="K211" i="1"/>
  <c r="AA119" i="1" a="1"/>
  <c r="AA119" i="1"/>
  <c r="AK157" i="1" a="1"/>
  <c r="AK157" i="1"/>
  <c r="V189" i="1" a="1"/>
  <c r="V189" i="1"/>
  <c r="K195" i="1" a="1"/>
  <c r="K195" i="1"/>
  <c r="AK228" i="1" a="1"/>
  <c r="AK228" i="1"/>
  <c r="N232" i="1" a="1"/>
  <c r="N232" i="1"/>
  <c r="O232" i="1"/>
  <c r="N194" i="1" a="1"/>
  <c r="N194" i="1"/>
  <c r="O194" i="1"/>
  <c r="AA180" i="1" a="1"/>
  <c r="AA180" i="1"/>
  <c r="K183" i="1" a="1"/>
  <c r="K183" i="1"/>
  <c r="AA196" i="1" a="1"/>
  <c r="AA196" i="1"/>
  <c r="K127" i="1" a="1"/>
  <c r="K127" i="1"/>
  <c r="Q175" i="1" a="1"/>
  <c r="Q175" i="1"/>
  <c r="R175" i="1"/>
  <c r="V148" i="1" a="1"/>
  <c r="V148" i="1"/>
  <c r="V164" i="1" a="1"/>
  <c r="V164" i="1"/>
  <c r="K173" i="1" a="1"/>
  <c r="K173" i="1"/>
  <c r="V185" i="1" a="1"/>
  <c r="V185" i="1"/>
  <c r="AF136" i="1" a="1"/>
  <c r="AF136" i="1"/>
  <c r="V218" i="1" a="1"/>
  <c r="V218" i="1"/>
  <c r="N223" i="1" a="1"/>
  <c r="N223" i="1"/>
  <c r="O223" i="1"/>
  <c r="AA195" i="1" a="1"/>
  <c r="AA195" i="1"/>
  <c r="AF193" i="1" a="1"/>
  <c r="AF193" i="1"/>
  <c r="AF225" i="1" a="1"/>
  <c r="AF225" i="1"/>
  <c r="N230" i="1" a="1"/>
  <c r="N230" i="1"/>
  <c r="O230" i="1"/>
  <c r="AK208" i="1" a="1"/>
  <c r="AK208" i="1"/>
  <c r="K84" i="1" a="1"/>
  <c r="K84" i="1"/>
  <c r="AA34" i="1" a="1"/>
  <c r="AA34" i="1"/>
  <c r="V135" i="1" a="1"/>
  <c r="V135" i="1"/>
  <c r="AA161" i="1" a="1"/>
  <c r="AA161" i="1"/>
  <c r="Q111" i="1" a="1"/>
  <c r="Q111" i="1"/>
  <c r="R111" i="1"/>
  <c r="AF128" i="1" a="1"/>
  <c r="AF128" i="1"/>
  <c r="AK163" i="1" a="1"/>
  <c r="AK163" i="1"/>
  <c r="AA52" i="1" a="1"/>
  <c r="AA52" i="1"/>
  <c r="N127" i="1" a="1"/>
  <c r="N127" i="1"/>
  <c r="O127" i="1"/>
  <c r="Q146" i="1" a="1"/>
  <c r="Q146" i="1"/>
  <c r="R146" i="1"/>
  <c r="Q115" i="1" a="1"/>
  <c r="Q115" i="1"/>
  <c r="R115" i="1"/>
  <c r="V123" i="1" a="1"/>
  <c r="V123" i="1"/>
  <c r="N180" i="1" a="1"/>
  <c r="N180" i="1"/>
  <c r="O180" i="1"/>
  <c r="AK231" i="1" a="1"/>
  <c r="AK231" i="1"/>
  <c r="K153" i="1" a="1"/>
  <c r="K153" i="1"/>
  <c r="V75" i="1" a="1"/>
  <c r="V75" i="1"/>
  <c r="K174" i="1" a="1"/>
  <c r="K174" i="1"/>
  <c r="AK170" i="1" a="1"/>
  <c r="AK170" i="1"/>
  <c r="V236" i="1" a="1"/>
  <c r="V236" i="1"/>
  <c r="AA136" i="1" a="1"/>
  <c r="AA136" i="1"/>
  <c r="N155" i="1" a="1"/>
  <c r="N155" i="1"/>
  <c r="O155" i="1"/>
  <c r="AF147" i="1" a="1"/>
  <c r="AF147" i="1"/>
  <c r="N209" i="1" a="1"/>
  <c r="N209" i="1"/>
  <c r="O209" i="1"/>
  <c r="Q153" i="1" a="1"/>
  <c r="Q153" i="1"/>
  <c r="R153" i="1"/>
  <c r="K149" i="1" a="1"/>
  <c r="K149" i="1"/>
  <c r="Q171" i="1" a="1"/>
  <c r="Q171" i="1"/>
  <c r="R171" i="1"/>
  <c r="AF202" i="1" a="1"/>
  <c r="AF202" i="1"/>
  <c r="Q203" i="1" a="1"/>
  <c r="Q203" i="1"/>
  <c r="R203" i="1"/>
  <c r="AK148" i="1" a="1"/>
  <c r="AK148" i="1"/>
  <c r="K161" i="1" a="1"/>
  <c r="K161" i="1"/>
  <c r="K186" i="1" a="1"/>
  <c r="K186" i="1"/>
  <c r="K200" i="1" a="1"/>
  <c r="K200" i="1"/>
  <c r="K181" i="1" a="1"/>
  <c r="K181" i="1"/>
  <c r="N184" i="1" a="1"/>
  <c r="N184" i="1"/>
  <c r="O184" i="1"/>
  <c r="AK218" i="1" a="1"/>
  <c r="AK218" i="1"/>
  <c r="K125" i="1" a="1"/>
  <c r="K125" i="1"/>
  <c r="AK179" i="1" a="1"/>
  <c r="AK179" i="1"/>
  <c r="AF212" i="1" a="1"/>
  <c r="AF212" i="1"/>
  <c r="AK141" i="1" a="1"/>
  <c r="AK141" i="1"/>
  <c r="K187" i="1" a="1"/>
  <c r="K187" i="1"/>
  <c r="V161" i="1" a="1"/>
  <c r="V161" i="1"/>
  <c r="V216" i="1" a="1"/>
  <c r="V216" i="1"/>
  <c r="K156" i="1" a="1"/>
  <c r="K156" i="1"/>
  <c r="AK180" i="1" a="1"/>
  <c r="AK180" i="1"/>
  <c r="AF173" i="1" a="1"/>
  <c r="AF173" i="1"/>
  <c r="K170" i="1" a="1"/>
  <c r="K170" i="1"/>
  <c r="AF19" i="1" a="1"/>
  <c r="AF19" i="1"/>
  <c r="AA90" i="1" a="1"/>
  <c r="AA90" i="1"/>
  <c r="K134" i="1" a="1"/>
  <c r="K134" i="1"/>
  <c r="Q120" i="1" a="1"/>
  <c r="Q120" i="1"/>
  <c r="R120" i="1"/>
  <c r="Q126" i="1" a="1"/>
  <c r="Q126" i="1"/>
  <c r="R126" i="1"/>
  <c r="K190" i="1" a="1"/>
  <c r="K190" i="1"/>
  <c r="V115" i="1" a="1"/>
  <c r="V115" i="1"/>
  <c r="AK119" i="1" a="1"/>
  <c r="AK119" i="1"/>
  <c r="AK147" i="1" a="1"/>
  <c r="AK147" i="1"/>
  <c r="N148" i="1" a="1"/>
  <c r="N148" i="1"/>
  <c r="O148" i="1"/>
  <c r="K99" i="1" a="1"/>
  <c r="K99" i="1"/>
  <c r="AF122" i="1" a="1"/>
  <c r="AF122" i="1"/>
  <c r="AK98" i="1" a="1"/>
  <c r="AK98" i="1"/>
  <c r="K77" i="1" a="1"/>
  <c r="K77" i="1"/>
  <c r="N146" i="1" a="1"/>
  <c r="N146" i="1"/>
  <c r="O146" i="1"/>
  <c r="Q27" i="1" a="1"/>
  <c r="Q27" i="1"/>
  <c r="R27" i="1"/>
  <c r="AF112" i="1" a="1"/>
  <c r="AF112" i="1"/>
  <c r="AA121" i="1" a="1"/>
  <c r="AA121" i="1"/>
  <c r="AK162" i="1" a="1"/>
  <c r="AK162" i="1"/>
  <c r="K182" i="1" a="1"/>
  <c r="K182" i="1"/>
  <c r="N170" i="1" a="1"/>
  <c r="N170" i="1"/>
  <c r="O170" i="1"/>
  <c r="N154" i="1" a="1"/>
  <c r="N154" i="1"/>
  <c r="O154" i="1"/>
  <c r="V172" i="1" a="1"/>
  <c r="V172" i="1"/>
  <c r="AA148" i="1" a="1"/>
  <c r="AA148" i="1"/>
  <c r="AF208" i="1" a="1"/>
  <c r="AF208" i="1"/>
  <c r="N181" i="1" a="1"/>
  <c r="N181" i="1"/>
  <c r="O181" i="1"/>
  <c r="Q154" i="1" a="1"/>
  <c r="Q154" i="1"/>
  <c r="R154" i="1"/>
  <c r="V211" i="1" a="1"/>
  <c r="V211" i="1"/>
  <c r="AK149" i="1" a="1"/>
  <c r="AK149" i="1"/>
  <c r="N177" i="1" a="1"/>
  <c r="N177" i="1"/>
  <c r="O177" i="1"/>
  <c r="AA166" i="1" a="1"/>
  <c r="AA166" i="1"/>
  <c r="AK134" i="1" a="1"/>
  <c r="AK134" i="1"/>
  <c r="AK160" i="1" a="1"/>
  <c r="AK160" i="1"/>
  <c r="AF157" i="1" a="1"/>
  <c r="AF157" i="1"/>
  <c r="AA174" i="1" a="1"/>
  <c r="AA174" i="1"/>
  <c r="AK186" i="1" a="1"/>
  <c r="AK186" i="1"/>
  <c r="Q192" i="1" a="1"/>
  <c r="Q192" i="1"/>
  <c r="R192" i="1"/>
  <c r="AA160" i="1" a="1"/>
  <c r="AA160" i="1"/>
  <c r="Q172" i="1" a="1"/>
  <c r="Q172" i="1"/>
  <c r="R172" i="1"/>
  <c r="K231" i="1" a="1"/>
  <c r="K231" i="1"/>
  <c r="K176" i="1" a="1"/>
  <c r="K176" i="1"/>
  <c r="AF155" i="1" a="1"/>
  <c r="AF155" i="1"/>
  <c r="AA151" i="1" a="1"/>
  <c r="AA151" i="1"/>
  <c r="Q209" i="1" a="1"/>
  <c r="Q209" i="1"/>
  <c r="R209" i="1"/>
  <c r="AA149" i="1" a="1"/>
  <c r="AA149" i="1"/>
  <c r="V149" i="1" a="1"/>
  <c r="V149" i="1"/>
  <c r="V168" i="1" a="1"/>
  <c r="V168" i="1"/>
  <c r="V176" i="1" a="1"/>
  <c r="V176" i="1"/>
  <c r="AK198" i="1" a="1"/>
  <c r="AK198" i="1"/>
  <c r="AF139" i="1" a="1"/>
  <c r="AF139" i="1"/>
  <c r="N159" i="1" a="1"/>
  <c r="N159" i="1"/>
  <c r="O159" i="1"/>
  <c r="V165" i="1" a="1"/>
  <c r="V165" i="1"/>
  <c r="AF206" i="1" a="1"/>
  <c r="AF206" i="1"/>
  <c r="V237" i="1" a="1"/>
  <c r="V237" i="1"/>
  <c r="V291" i="1" a="1"/>
  <c r="V291" i="1"/>
  <c r="V270" i="1" a="1"/>
  <c r="V270" i="1"/>
  <c r="AK158" i="1" a="1"/>
  <c r="AK158" i="1"/>
  <c r="AF221" i="1" a="1"/>
  <c r="AF221" i="1"/>
  <c r="AA305" i="1" a="1"/>
  <c r="AA305" i="1"/>
  <c r="AK169" i="1" a="1"/>
  <c r="AK169" i="1"/>
  <c r="N208" i="1" a="1"/>
  <c r="N208" i="1"/>
  <c r="O208" i="1"/>
  <c r="AA277" i="1" a="1"/>
  <c r="AA277" i="1"/>
  <c r="AA228" i="1" a="1"/>
  <c r="AA228" i="1"/>
  <c r="K279" i="1" a="1"/>
  <c r="K279" i="1"/>
  <c r="AK276" i="1" a="1"/>
  <c r="AK276" i="1"/>
  <c r="AK250" i="1" a="1"/>
  <c r="AK250" i="1"/>
  <c r="AK212" i="1" a="1"/>
  <c r="AK212" i="1"/>
  <c r="K309" i="1" a="1"/>
  <c r="K309" i="1"/>
  <c r="AF213" i="1" a="1"/>
  <c r="AF213" i="1"/>
  <c r="K151" i="1" a="1"/>
  <c r="K151" i="1"/>
  <c r="Q101" i="1" a="1"/>
  <c r="Q101" i="1"/>
  <c r="R101" i="1"/>
  <c r="K115" i="1" a="1"/>
  <c r="K115" i="1"/>
  <c r="K17" i="1" a="1"/>
  <c r="K17" i="1"/>
  <c r="AF113" i="1" a="1"/>
  <c r="AF113" i="1"/>
  <c r="Q169" i="1" a="1"/>
  <c r="Q169" i="1"/>
  <c r="R169" i="1"/>
  <c r="AF100" i="1" a="1"/>
  <c r="AF100" i="1"/>
  <c r="AA129" i="1" a="1"/>
  <c r="AA129" i="1"/>
  <c r="Q138" i="1" a="1"/>
  <c r="Q138" i="1"/>
  <c r="R138" i="1"/>
  <c r="AA163" i="1" a="1"/>
  <c r="AA163" i="1"/>
  <c r="AA122" i="1" a="1"/>
  <c r="AA122" i="1"/>
  <c r="AF116" i="1" a="1"/>
  <c r="AF116" i="1"/>
  <c r="K158" i="1" a="1"/>
  <c r="K158" i="1"/>
  <c r="Q149" i="1" a="1"/>
  <c r="Q149" i="1"/>
  <c r="R149" i="1"/>
  <c r="Q176" i="1" a="1"/>
  <c r="Q176" i="1"/>
  <c r="R176" i="1"/>
  <c r="AF197" i="1" a="1"/>
  <c r="AF197" i="1"/>
  <c r="Q158" i="1" a="1"/>
  <c r="Q158" i="1"/>
  <c r="R158" i="1"/>
  <c r="N166" i="1" a="1"/>
  <c r="N166" i="1"/>
  <c r="O166" i="1"/>
  <c r="K169" i="1" a="1"/>
  <c r="K169" i="1"/>
  <c r="N147" i="1" a="1"/>
  <c r="N147" i="1"/>
  <c r="O147" i="1"/>
  <c r="AA222" i="1" a="1"/>
  <c r="AA222" i="1"/>
  <c r="AA147" i="1" a="1"/>
  <c r="AA147" i="1"/>
  <c r="AF187" i="1" a="1"/>
  <c r="AF187" i="1"/>
  <c r="Q212" i="1" a="1"/>
  <c r="Q212" i="1"/>
  <c r="R212" i="1"/>
  <c r="AK129" i="1" a="1"/>
  <c r="AK129" i="1"/>
  <c r="AA190" i="1" a="1"/>
  <c r="AA190" i="1"/>
  <c r="AK206" i="1" a="1"/>
  <c r="AK206" i="1"/>
  <c r="Q156" i="1" a="1"/>
  <c r="Q156" i="1"/>
  <c r="R156" i="1"/>
  <c r="V143" i="1" a="1"/>
  <c r="V143" i="1"/>
  <c r="Q237" i="1" a="1"/>
  <c r="Q237" i="1"/>
  <c r="R237" i="1"/>
  <c r="N221" i="1" a="1"/>
  <c r="N221" i="1"/>
  <c r="O221" i="1"/>
  <c r="AK176" i="1" a="1"/>
  <c r="AK176" i="1"/>
  <c r="AK226" i="1" a="1"/>
  <c r="AK226" i="1"/>
  <c r="V128" i="1" a="1"/>
  <c r="V128" i="1"/>
  <c r="AA159" i="1" a="1"/>
  <c r="AA159" i="1"/>
  <c r="AF148" i="1" a="1"/>
  <c r="AF148" i="1"/>
  <c r="V183" i="1" a="1"/>
  <c r="V183" i="1"/>
  <c r="AF165" i="1" a="1"/>
  <c r="AF165" i="1"/>
  <c r="AK167" i="1" a="1"/>
  <c r="AK167" i="1"/>
  <c r="V186" i="1" a="1"/>
  <c r="V186" i="1"/>
  <c r="N162" i="1" a="1"/>
  <c r="N162" i="1"/>
  <c r="O162" i="1"/>
  <c r="V207" i="1" a="1"/>
  <c r="V207" i="1"/>
  <c r="AA175" i="1" a="1"/>
  <c r="AA175" i="1"/>
  <c r="AK128" i="1" a="1"/>
  <c r="AK128" i="1"/>
  <c r="K160" i="1" a="1"/>
  <c r="K160" i="1"/>
  <c r="Q148" i="1" a="1"/>
  <c r="Q148" i="1"/>
  <c r="R148" i="1"/>
  <c r="AF171" i="1" a="1"/>
  <c r="AF171" i="1"/>
  <c r="AK187" i="1" a="1"/>
  <c r="AK187" i="1"/>
  <c r="K103" i="1" a="1"/>
  <c r="K103" i="1"/>
  <c r="N124" i="1" a="1"/>
  <c r="N124" i="1"/>
  <c r="O124" i="1"/>
  <c r="Q129" i="1" a="1"/>
  <c r="Q129" i="1"/>
  <c r="R129" i="1"/>
  <c r="AA153" i="1" a="1"/>
  <c r="AA153" i="1"/>
  <c r="AK205" i="1" a="1"/>
  <c r="AK205" i="1"/>
  <c r="Q168" i="1" a="1"/>
  <c r="Q168" i="1"/>
  <c r="R168" i="1"/>
  <c r="K165" i="1" a="1"/>
  <c r="K165" i="1"/>
  <c r="AA213" i="1" a="1"/>
  <c r="AA213" i="1"/>
  <c r="K141" i="1" a="1"/>
  <c r="K141" i="1"/>
  <c r="N183" i="1" a="1"/>
  <c r="N183" i="1"/>
  <c r="O183" i="1"/>
  <c r="AF192" i="1" a="1"/>
  <c r="AF192" i="1"/>
  <c r="Q213" i="1" a="1"/>
  <c r="Q213" i="1"/>
  <c r="R213" i="1"/>
  <c r="V205" i="1" a="1"/>
  <c r="V205" i="1"/>
  <c r="AF282" i="1" a="1"/>
  <c r="AF282" i="1"/>
  <c r="Q200" i="1" a="1"/>
  <c r="Q200" i="1"/>
  <c r="R200" i="1"/>
  <c r="AA187" i="1" a="1"/>
  <c r="AA187" i="1"/>
  <c r="K208" i="1" a="1"/>
  <c r="K208" i="1"/>
  <c r="N212" i="1" a="1"/>
  <c r="N212" i="1"/>
  <c r="O212" i="1"/>
  <c r="N243" i="1" a="1"/>
  <c r="N243" i="1"/>
  <c r="O243" i="1"/>
  <c r="AK236" i="1" a="1"/>
  <c r="AK236" i="1"/>
  <c r="AK220" i="1" a="1"/>
  <c r="AK220" i="1"/>
  <c r="V225" i="1" a="1"/>
  <c r="V225" i="1"/>
  <c r="AK299" i="1" a="1"/>
  <c r="AK299" i="1"/>
  <c r="V272" i="1" a="1"/>
  <c r="V272" i="1"/>
  <c r="N211" i="1" a="1"/>
  <c r="N211" i="1"/>
  <c r="O211" i="1"/>
  <c r="AK224" i="1" a="1"/>
  <c r="AK224" i="1"/>
  <c r="AK239" i="1" a="1"/>
  <c r="AK239" i="1"/>
  <c r="K215" i="1" a="1"/>
  <c r="K215" i="1"/>
  <c r="V260" i="1" a="1"/>
  <c r="V260" i="1"/>
  <c r="AK254" i="1" a="1"/>
  <c r="AK254" i="1"/>
  <c r="AA259" i="1" a="1"/>
  <c r="AA259" i="1"/>
  <c r="Q270" i="1" a="1"/>
  <c r="Q270" i="1"/>
  <c r="R270" i="1"/>
  <c r="AA245" i="1" a="1"/>
  <c r="AA245" i="1"/>
  <c r="N200" i="1" a="1"/>
  <c r="N200" i="1"/>
  <c r="O200" i="1"/>
  <c r="Q226" i="1" a="1"/>
  <c r="Q226" i="1"/>
  <c r="R226" i="1"/>
  <c r="N237" i="1" a="1"/>
  <c r="N237" i="1"/>
  <c r="O237" i="1"/>
  <c r="AA203" i="1" a="1"/>
  <c r="AA203" i="1"/>
  <c r="V264" i="1" a="1"/>
  <c r="V264" i="1"/>
  <c r="AF214" i="1" a="1"/>
  <c r="AF214" i="1"/>
  <c r="K270" i="1" a="1"/>
  <c r="K270" i="1"/>
  <c r="Q247" i="1" a="1"/>
  <c r="Q247" i="1"/>
  <c r="R247" i="1"/>
  <c r="AF279" i="1" a="1"/>
  <c r="AF279" i="1"/>
  <c r="N258" i="1" a="1"/>
  <c r="N258" i="1"/>
  <c r="O258" i="1"/>
  <c r="AK295" i="1" a="1"/>
  <c r="AK295" i="1"/>
  <c r="AK252" i="1" a="1"/>
  <c r="AK252" i="1"/>
  <c r="AA296" i="1" a="1"/>
  <c r="AA296" i="1"/>
  <c r="AF264" i="1" a="1"/>
  <c r="AF264" i="1"/>
  <c r="AK339" i="1" a="1"/>
  <c r="AK339" i="1"/>
  <c r="K293" i="1" a="1"/>
  <c r="K293" i="1"/>
  <c r="AK306" i="1" a="1"/>
  <c r="AK306" i="1"/>
  <c r="AK294" i="1" a="1"/>
  <c r="AK294" i="1"/>
  <c r="V223" i="1" a="1"/>
  <c r="V223" i="1"/>
  <c r="N121" i="1" a="1"/>
  <c r="N121" i="1"/>
  <c r="O121" i="1"/>
  <c r="Q128" i="1" a="1"/>
  <c r="Q128" i="1"/>
  <c r="R128" i="1"/>
  <c r="AA120" i="1" a="1"/>
  <c r="AA120" i="1"/>
  <c r="K157" i="1" a="1"/>
  <c r="K157" i="1"/>
  <c r="AA144" i="1" a="1"/>
  <c r="AA144" i="1"/>
  <c r="K236" i="1" a="1"/>
  <c r="K236" i="1"/>
  <c r="N171" i="1" a="1"/>
  <c r="N171" i="1"/>
  <c r="O171" i="1"/>
  <c r="AA229" i="1" a="1"/>
  <c r="AA229" i="1"/>
  <c r="N198" i="1" a="1"/>
  <c r="N198" i="1"/>
  <c r="O198" i="1"/>
  <c r="Q150" i="1" a="1"/>
  <c r="Q150" i="1"/>
  <c r="R150" i="1"/>
  <c r="N215" i="1" a="1"/>
  <c r="N215" i="1"/>
  <c r="O215" i="1"/>
  <c r="Q194" i="1" a="1"/>
  <c r="Q194" i="1"/>
  <c r="R194" i="1"/>
  <c r="AF169" i="1" a="1"/>
  <c r="AF169" i="1"/>
  <c r="AK245" i="1" a="1"/>
  <c r="AK245" i="1"/>
  <c r="V126" i="1" a="1"/>
  <c r="V126" i="1"/>
  <c r="V255" i="1" a="1"/>
  <c r="V255" i="1"/>
  <c r="AK210" i="1" a="1"/>
  <c r="AK210" i="1"/>
  <c r="K237" i="1" a="1"/>
  <c r="K237" i="1"/>
  <c r="K225" i="1" a="1"/>
  <c r="K225" i="1"/>
  <c r="AK249" i="1" a="1"/>
  <c r="AK249" i="1"/>
  <c r="Q239" i="1" a="1"/>
  <c r="Q239" i="1"/>
  <c r="R239" i="1"/>
  <c r="V258" i="1" a="1"/>
  <c r="V258" i="1"/>
  <c r="V187" i="1" a="1"/>
  <c r="V187" i="1"/>
  <c r="AF283" i="1" a="1"/>
  <c r="AF283" i="1"/>
  <c r="Q236" i="1" a="1"/>
  <c r="Q236" i="1"/>
  <c r="R236" i="1"/>
  <c r="V274" i="1" a="1"/>
  <c r="V274" i="1"/>
  <c r="K247" i="1" a="1"/>
  <c r="K247" i="1"/>
  <c r="AA150" i="1" a="1"/>
  <c r="AA150" i="1"/>
  <c r="N220" i="1" a="1"/>
  <c r="N220" i="1"/>
  <c r="O220" i="1"/>
  <c r="AK281" i="1" a="1"/>
  <c r="AK281" i="1"/>
  <c r="AF273" i="1" a="1"/>
  <c r="AF273" i="1"/>
  <c r="V202" i="1" a="1"/>
  <c r="V202" i="1"/>
  <c r="N225" i="1" a="1"/>
  <c r="N225" i="1"/>
  <c r="O225" i="1"/>
  <c r="AF240" i="1" a="1"/>
  <c r="AF240" i="1"/>
  <c r="AK196" i="1" a="1"/>
  <c r="AK196" i="1"/>
  <c r="AK227" i="1" a="1"/>
  <c r="AK227" i="1"/>
  <c r="AF220" i="1" a="1"/>
  <c r="AF220" i="1"/>
  <c r="AF239" i="1" a="1"/>
  <c r="AF239" i="1"/>
  <c r="Q272" i="1" a="1"/>
  <c r="Q272" i="1"/>
  <c r="R272" i="1"/>
  <c r="AK242" i="1" a="1"/>
  <c r="AK242" i="1"/>
  <c r="K102" i="1" a="1"/>
  <c r="K102" i="1"/>
  <c r="V198" i="1" a="1"/>
  <c r="V198" i="1"/>
  <c r="Q223" i="1" a="1"/>
  <c r="Q223" i="1"/>
  <c r="R223" i="1"/>
  <c r="V295" i="1" a="1"/>
  <c r="V295" i="1"/>
  <c r="AK233" i="1" a="1"/>
  <c r="AK233" i="1"/>
  <c r="AK193" i="1" a="1"/>
  <c r="AK193" i="1"/>
  <c r="AF274" i="1" a="1"/>
  <c r="AF274" i="1"/>
  <c r="AK302" i="1" a="1"/>
  <c r="AK302" i="1"/>
  <c r="AA284" i="1" a="1"/>
  <c r="AA284" i="1"/>
  <c r="K282" i="1" a="1"/>
  <c r="K282" i="1"/>
  <c r="AF333" i="1" a="1"/>
  <c r="AF333" i="1"/>
  <c r="K308" i="1" a="1"/>
  <c r="K308" i="1"/>
  <c r="N125" i="1" a="1"/>
  <c r="N125" i="1"/>
  <c r="O125" i="1"/>
  <c r="V137" i="1" a="1"/>
  <c r="V137" i="1"/>
  <c r="AF138" i="1" a="1"/>
  <c r="AF138" i="1"/>
  <c r="N204" i="1" a="1"/>
  <c r="N204" i="1"/>
  <c r="O204" i="1"/>
  <c r="AK181" i="1" a="1"/>
  <c r="AK181" i="1"/>
  <c r="AK174" i="1" a="1"/>
  <c r="AK174" i="1"/>
  <c r="AA186" i="1" a="1"/>
  <c r="AA186" i="1"/>
  <c r="K148" i="1" a="1"/>
  <c r="K148" i="1"/>
  <c r="N197" i="1" a="1"/>
  <c r="N197" i="1"/>
  <c r="O197" i="1"/>
  <c r="AK166" i="1" a="1"/>
  <c r="AK166" i="1"/>
  <c r="AF129" i="1" a="1"/>
  <c r="AF129" i="1"/>
  <c r="K189" i="1" a="1"/>
  <c r="K189" i="1"/>
  <c r="AA146" i="1" a="1"/>
  <c r="AA146" i="1"/>
  <c r="K207" i="1" a="1"/>
  <c r="K207" i="1"/>
  <c r="AF195" i="1" a="1"/>
  <c r="AF195" i="1"/>
  <c r="N227" i="1" a="1"/>
  <c r="N227" i="1"/>
  <c r="O227" i="1"/>
  <c r="Q205" i="1" a="1"/>
  <c r="Q205" i="1"/>
  <c r="R205" i="1"/>
  <c r="Q277" i="1" a="1"/>
  <c r="Q277" i="1"/>
  <c r="R277" i="1"/>
  <c r="V245" i="1" a="1"/>
  <c r="V245" i="1"/>
  <c r="K202" i="1" a="1"/>
  <c r="K202" i="1"/>
  <c r="AK266" i="1" a="1"/>
  <c r="AK266" i="1"/>
  <c r="V194" i="1" a="1"/>
  <c r="V194" i="1"/>
  <c r="K147" i="1" a="1"/>
  <c r="K147" i="1"/>
  <c r="K203" i="1" a="1"/>
  <c r="K203" i="1"/>
  <c r="N169" i="1" a="1"/>
  <c r="N169" i="1"/>
  <c r="O169" i="1"/>
  <c r="AA201" i="1" a="1"/>
  <c r="AA201" i="1"/>
  <c r="AA230" i="1" a="1"/>
  <c r="AA230" i="1"/>
  <c r="AA205" i="1" a="1"/>
  <c r="AA205" i="1"/>
  <c r="K205" i="1" a="1"/>
  <c r="K205" i="1"/>
  <c r="K212" i="1" a="1"/>
  <c r="K212" i="1"/>
  <c r="L212" i="1"/>
  <c r="V247" i="1" a="1"/>
  <c r="V247" i="1"/>
  <c r="N241" i="1" a="1"/>
  <c r="N241" i="1"/>
  <c r="O241" i="1"/>
  <c r="K209" i="1" a="1"/>
  <c r="K209" i="1"/>
  <c r="K264" i="1" a="1"/>
  <c r="K264" i="1"/>
  <c r="V252" i="1" a="1"/>
  <c r="V252" i="1"/>
  <c r="AA253" i="1" a="1"/>
  <c r="AA253" i="1"/>
  <c r="AF182" i="1" a="1"/>
  <c r="AF182" i="1"/>
  <c r="AA225" i="1" a="1"/>
  <c r="AA225" i="1"/>
  <c r="Q207" i="1" a="1"/>
  <c r="Q207" i="1"/>
  <c r="R207" i="1"/>
  <c r="Q235" i="1" a="1"/>
  <c r="Q235" i="1"/>
  <c r="R235" i="1"/>
  <c r="AA260" i="1" a="1"/>
  <c r="AA260" i="1"/>
  <c r="K232" i="1" a="1"/>
  <c r="K232" i="1"/>
  <c r="V304" i="1" a="1"/>
  <c r="V304" i="1"/>
  <c r="AF261" i="1" a="1"/>
  <c r="AF261" i="1"/>
  <c r="AK287" i="1" a="1"/>
  <c r="AK287" i="1"/>
  <c r="N317" i="1" a="1"/>
  <c r="N317" i="1"/>
  <c r="O317" i="1"/>
  <c r="AA327" i="1" a="1"/>
  <c r="AA327" i="1"/>
  <c r="K277" i="1" a="1"/>
  <c r="K277" i="1"/>
  <c r="V263" i="1" a="1"/>
  <c r="V263" i="1"/>
  <c r="AK305" i="1" a="1"/>
  <c r="AK305" i="1"/>
  <c r="K316" i="1" a="1"/>
  <c r="K316" i="1"/>
  <c r="AA270" i="1" a="1"/>
  <c r="AA270" i="1"/>
  <c r="Q330" i="1" a="1"/>
  <c r="Q330" i="1"/>
  <c r="R330" i="1"/>
  <c r="AK260" i="1" a="1"/>
  <c r="AK260" i="1"/>
  <c r="AK301" i="1" a="1"/>
  <c r="AK301" i="1"/>
  <c r="N93" i="1" a="1"/>
  <c r="N93" i="1"/>
  <c r="O93" i="1"/>
  <c r="AF152" i="1" a="1"/>
  <c r="AF152" i="1"/>
  <c r="AK108" i="1" a="1"/>
  <c r="AK108" i="1"/>
  <c r="K120" i="1" a="1"/>
  <c r="K120" i="1"/>
  <c r="N246" i="1" a="1"/>
  <c r="N246" i="1"/>
  <c r="O246" i="1"/>
  <c r="K164" i="1" a="1"/>
  <c r="K164" i="1"/>
  <c r="K171" i="1" a="1"/>
  <c r="K171" i="1"/>
  <c r="AA176" i="1" a="1"/>
  <c r="AA176" i="1"/>
  <c r="AK120" i="1" a="1"/>
  <c r="AK120" i="1"/>
  <c r="AK114" i="1" a="1"/>
  <c r="AK114" i="1"/>
  <c r="K116" i="1" a="1"/>
  <c r="K116" i="1"/>
  <c r="Q164" i="1" a="1"/>
  <c r="Q164" i="1"/>
  <c r="R164" i="1"/>
  <c r="Q173" i="1" a="1"/>
  <c r="Q173" i="1"/>
  <c r="R173" i="1"/>
  <c r="AA184" i="1" a="1"/>
  <c r="AA184" i="1"/>
  <c r="Q228" i="1" a="1"/>
  <c r="Q228" i="1"/>
  <c r="R228" i="1"/>
  <c r="AF226" i="1" a="1"/>
  <c r="AF226" i="1"/>
  <c r="Q285" i="1" a="1"/>
  <c r="Q285" i="1"/>
  <c r="R285" i="1"/>
  <c r="AA221" i="1" a="1"/>
  <c r="AA221" i="1"/>
  <c r="AK190" i="1" a="1"/>
  <c r="AK190" i="1"/>
  <c r="N259" i="1" a="1"/>
  <c r="N259" i="1"/>
  <c r="O259" i="1"/>
  <c r="AK265" i="1" a="1"/>
  <c r="AK265" i="1"/>
  <c r="AK213" i="1" a="1"/>
  <c r="AK213" i="1"/>
  <c r="N257" i="1" a="1"/>
  <c r="N257" i="1"/>
  <c r="O257" i="1"/>
  <c r="AA275" i="1" a="1"/>
  <c r="AA275" i="1"/>
  <c r="N161" i="1" a="1"/>
  <c r="N161" i="1"/>
  <c r="O161" i="1"/>
  <c r="N201" i="1" a="1"/>
  <c r="N201" i="1"/>
  <c r="O201" i="1"/>
  <c r="V193" i="1" a="1"/>
  <c r="V193" i="1"/>
  <c r="V217" i="1" a="1"/>
  <c r="V217" i="1"/>
  <c r="N292" i="1" a="1"/>
  <c r="N292" i="1"/>
  <c r="O292" i="1"/>
  <c r="N294" i="1" a="1"/>
  <c r="N294" i="1"/>
  <c r="O294" i="1"/>
  <c r="AF168" i="1" a="1"/>
  <c r="AF168" i="1"/>
  <c r="V243" i="1" a="1"/>
  <c r="V243" i="1"/>
  <c r="AA301" i="1" a="1"/>
  <c r="AA301" i="1"/>
  <c r="AF288" i="1" a="1"/>
  <c r="AF288" i="1"/>
  <c r="N178" i="1" a="1"/>
  <c r="N178" i="1"/>
  <c r="O178" i="1"/>
  <c r="N214" i="1" a="1"/>
  <c r="N214" i="1"/>
  <c r="O214" i="1"/>
  <c r="AK268" i="1" a="1"/>
  <c r="AK268" i="1"/>
  <c r="Q18" i="1" a="1"/>
  <c r="Q18" i="1"/>
  <c r="R18" i="1"/>
  <c r="AA200" i="1" a="1"/>
  <c r="AA200" i="1"/>
  <c r="AA218" i="1" a="1"/>
  <c r="AA218" i="1"/>
  <c r="V214" i="1" a="1"/>
  <c r="V214" i="1"/>
  <c r="AA199" i="1" a="1"/>
  <c r="AA199" i="1"/>
  <c r="N206" i="1" a="1"/>
  <c r="N206" i="1"/>
  <c r="O206" i="1"/>
  <c r="N218" i="1" a="1"/>
  <c r="N218" i="1"/>
  <c r="O218" i="1"/>
  <c r="K223" i="1" a="1"/>
  <c r="K223" i="1"/>
  <c r="AK216" i="1" a="1"/>
  <c r="AK216" i="1"/>
  <c r="K245" i="1" a="1"/>
  <c r="K245" i="1"/>
  <c r="AK259" i="1" a="1"/>
  <c r="AK259" i="1"/>
  <c r="AA350" i="1" a="1"/>
  <c r="AA350" i="1"/>
  <c r="AK253" i="1" a="1"/>
  <c r="AK253" i="1"/>
  <c r="V297" i="1" a="1"/>
  <c r="V297" i="1"/>
  <c r="N324" i="1" a="1"/>
  <c r="N324" i="1"/>
  <c r="O324" i="1"/>
  <c r="V335" i="1" a="1"/>
  <c r="V335" i="1"/>
  <c r="Q305" i="1" a="1"/>
  <c r="Q305" i="1"/>
  <c r="R305" i="1"/>
  <c r="AA315" i="1" a="1"/>
  <c r="AA315" i="1"/>
  <c r="AF83" i="1" a="1"/>
  <c r="AF83" i="1"/>
  <c r="Q162" i="1" a="1"/>
  <c r="Q162" i="1"/>
  <c r="R162" i="1"/>
  <c r="V154" i="1" a="1"/>
  <c r="V154" i="1"/>
  <c r="AF24" i="1" a="1"/>
  <c r="AF24" i="1"/>
  <c r="V73" i="1" a="1"/>
  <c r="V73" i="1"/>
  <c r="AA100" i="1" a="1"/>
  <c r="AA100" i="1"/>
  <c r="AF194" i="1" a="1"/>
  <c r="AF194" i="1"/>
  <c r="AA173" i="1" a="1"/>
  <c r="AA173" i="1"/>
  <c r="V224" i="1" a="1"/>
  <c r="V224" i="1"/>
  <c r="K155" i="1" a="1"/>
  <c r="K155" i="1"/>
  <c r="N140" i="1" a="1"/>
  <c r="N140" i="1"/>
  <c r="O140" i="1"/>
  <c r="AK185" i="1" a="1"/>
  <c r="AK185" i="1"/>
  <c r="AF198" i="1" a="1"/>
  <c r="AF198" i="1"/>
  <c r="AA191" i="1" a="1"/>
  <c r="AA191" i="1"/>
  <c r="V261" i="1" a="1"/>
  <c r="V261" i="1"/>
  <c r="AF265" i="1" a="1"/>
  <c r="AF265" i="1"/>
  <c r="AA197" i="1" a="1"/>
  <c r="AA197" i="1"/>
  <c r="AK240" i="1" a="1"/>
  <c r="AK240" i="1"/>
  <c r="V298" i="1" a="1"/>
  <c r="V298" i="1"/>
  <c r="N186" i="1" a="1"/>
  <c r="N186" i="1"/>
  <c r="O186" i="1"/>
  <c r="K224" i="1" a="1"/>
  <c r="K224" i="1"/>
  <c r="AF234" i="1" a="1"/>
  <c r="AF234" i="1"/>
  <c r="V286" i="1" a="1"/>
  <c r="V286" i="1"/>
  <c r="N196" i="1" a="1"/>
  <c r="N196" i="1"/>
  <c r="O196" i="1"/>
  <c r="AK225" i="1" a="1"/>
  <c r="AK225" i="1"/>
  <c r="Q195" i="1" a="1"/>
  <c r="Q195" i="1"/>
  <c r="R195" i="1"/>
  <c r="N251" i="1" a="1"/>
  <c r="N251" i="1"/>
  <c r="O251" i="1"/>
  <c r="AF275" i="1" a="1"/>
  <c r="AF275" i="1"/>
  <c r="V238" i="1" a="1"/>
  <c r="V238" i="1"/>
  <c r="K227" i="1" a="1"/>
  <c r="K227" i="1"/>
  <c r="Q206" i="1" a="1"/>
  <c r="Q206" i="1"/>
  <c r="R206" i="1"/>
  <c r="N282" i="1" a="1"/>
  <c r="N282" i="1"/>
  <c r="O282" i="1"/>
  <c r="AK173" i="1" a="1"/>
  <c r="AK173" i="1"/>
  <c r="AF235" i="1" a="1"/>
  <c r="AF235" i="1"/>
  <c r="AA127" i="1" a="1"/>
  <c r="AA127" i="1"/>
  <c r="K261" i="1" a="1"/>
  <c r="K261" i="1"/>
  <c r="AA271" i="1" a="1"/>
  <c r="AA271" i="1"/>
  <c r="AF210" i="1" a="1"/>
  <c r="AF210" i="1"/>
  <c r="AK232" i="1" a="1"/>
  <c r="AK232" i="1"/>
  <c r="AA251" i="1" a="1"/>
  <c r="AA251" i="1"/>
  <c r="K256" i="1" a="1"/>
  <c r="K256" i="1"/>
  <c r="AF262" i="1" a="1"/>
  <c r="AF262" i="1"/>
  <c r="V314" i="1" a="1"/>
  <c r="V314" i="1"/>
  <c r="AK313" i="1" a="1"/>
  <c r="AK313" i="1"/>
  <c r="AF236" i="1" a="1"/>
  <c r="AF236" i="1"/>
  <c r="AK246" i="1" a="1"/>
  <c r="AK246" i="1"/>
  <c r="AA212" i="1" a="1"/>
  <c r="AA212" i="1"/>
  <c r="K285" i="1" a="1"/>
  <c r="K285" i="1"/>
  <c r="AK314" i="1" a="1"/>
  <c r="AK314" i="1"/>
  <c r="K318" i="1" a="1"/>
  <c r="K318" i="1"/>
  <c r="K105" i="1" a="1"/>
  <c r="K105" i="1"/>
  <c r="Q119" i="1" a="1"/>
  <c r="Q119" i="1"/>
  <c r="R119" i="1"/>
  <c r="AK164" i="1" a="1"/>
  <c r="AK164" i="1"/>
  <c r="Q92" i="1" a="1"/>
  <c r="Q92" i="1"/>
  <c r="R92" i="1"/>
  <c r="AF140" i="1" a="1"/>
  <c r="AF140" i="1"/>
  <c r="Q218" i="1" a="1"/>
  <c r="Q218" i="1"/>
  <c r="R218" i="1"/>
  <c r="AK201" i="1" a="1"/>
  <c r="AK201" i="1"/>
  <c r="N193" i="1" a="1"/>
  <c r="N193" i="1"/>
  <c r="O193" i="1"/>
  <c r="K136" i="1" a="1"/>
  <c r="K136" i="1"/>
  <c r="N219" i="1" a="1"/>
  <c r="N219" i="1"/>
  <c r="O219" i="1"/>
  <c r="V171" i="1" a="1"/>
  <c r="V171" i="1"/>
  <c r="AF141" i="1" a="1"/>
  <c r="AF141" i="1"/>
  <c r="AK195" i="1" a="1"/>
  <c r="AK195" i="1"/>
  <c r="AK178" i="1" a="1"/>
  <c r="AK178" i="1"/>
  <c r="AA188" i="1" a="1"/>
  <c r="AA188" i="1"/>
  <c r="AK110" i="1" a="1"/>
  <c r="AK110" i="1"/>
  <c r="V150" i="1" a="1"/>
  <c r="V150" i="1"/>
  <c r="K206" i="1" a="1"/>
  <c r="K206" i="1"/>
  <c r="Q224" i="1" a="1"/>
  <c r="Q224" i="1"/>
  <c r="R224" i="1"/>
  <c r="Q268" i="1" a="1"/>
  <c r="Q268" i="1"/>
  <c r="R268" i="1"/>
  <c r="V242" i="1" a="1"/>
  <c r="V242" i="1"/>
  <c r="V219" i="1" a="1"/>
  <c r="V219" i="1"/>
  <c r="AF219" i="1" a="1"/>
  <c r="AF219" i="1"/>
  <c r="K291" i="1" a="1"/>
  <c r="K291" i="1"/>
  <c r="AF154" i="1" a="1"/>
  <c r="AF154" i="1"/>
  <c r="AF162" i="1" a="1"/>
  <c r="AF162" i="1"/>
  <c r="Q262" i="1" a="1"/>
  <c r="Q262" i="1"/>
  <c r="R262" i="1"/>
  <c r="N229" i="1" a="1"/>
  <c r="N229" i="1"/>
  <c r="O229" i="1"/>
  <c r="AF228" i="1" a="1"/>
  <c r="AF228" i="1"/>
  <c r="K191" i="1" a="1"/>
  <c r="K191" i="1"/>
  <c r="N168" i="1" a="1"/>
  <c r="N168" i="1"/>
  <c r="O168" i="1"/>
  <c r="AA178" i="1" a="1"/>
  <c r="AA178" i="1"/>
  <c r="Q263" i="1" a="1"/>
  <c r="Q263" i="1"/>
  <c r="R263" i="1"/>
  <c r="V279" i="1" a="1"/>
  <c r="V279" i="1"/>
  <c r="AA170" i="1" a="1"/>
  <c r="AA170" i="1"/>
  <c r="AK171" i="1" a="1"/>
  <c r="AK171" i="1"/>
  <c r="AA241" i="1" a="1"/>
  <c r="AA241" i="1"/>
  <c r="AF209" i="1" a="1"/>
  <c r="AF209" i="1"/>
  <c r="N244" i="1" a="1"/>
  <c r="N244" i="1"/>
  <c r="O244" i="1"/>
  <c r="K295" i="1" a="1"/>
  <c r="K295" i="1"/>
  <c r="Q211" i="1" a="1"/>
  <c r="Q211" i="1"/>
  <c r="R211" i="1"/>
  <c r="V302" i="1" a="1"/>
  <c r="V302" i="1"/>
  <c r="AA204" i="1" a="1"/>
  <c r="AA204" i="1"/>
  <c r="Q215" i="1" a="1"/>
  <c r="Q215" i="1"/>
  <c r="R215" i="1"/>
  <c r="K266" i="1" a="1"/>
  <c r="K266" i="1"/>
  <c r="N248" i="1" a="1"/>
  <c r="N248" i="1"/>
  <c r="O248" i="1"/>
  <c r="Q274" i="1" a="1"/>
  <c r="Q274" i="1"/>
  <c r="R274" i="1"/>
  <c r="K239" i="1" a="1"/>
  <c r="K239" i="1"/>
  <c r="N270" i="1" a="1"/>
  <c r="N270" i="1"/>
  <c r="O270" i="1"/>
  <c r="AA302" i="1" a="1"/>
  <c r="AA302" i="1"/>
  <c r="AK358" i="1" a="1"/>
  <c r="AK358" i="1"/>
  <c r="Q289" i="1" a="1"/>
  <c r="Q289" i="1"/>
  <c r="R289" i="1"/>
  <c r="AF328" i="1" a="1"/>
  <c r="AF328" i="1"/>
  <c r="Q110" i="1" a="1"/>
  <c r="Q110" i="1"/>
  <c r="R110" i="1"/>
  <c r="AA110" i="1" a="1"/>
  <c r="AA110" i="1"/>
  <c r="V122" i="1" a="1"/>
  <c r="V122" i="1"/>
  <c r="V89" i="1" a="1"/>
  <c r="V89" i="1"/>
  <c r="N195" i="1" a="1"/>
  <c r="N195" i="1"/>
  <c r="O195" i="1"/>
  <c r="K159" i="1" a="1"/>
  <c r="K159" i="1"/>
  <c r="Q159" i="1" a="1"/>
  <c r="Q159" i="1"/>
  <c r="R159" i="1"/>
  <c r="K188" i="1" a="1"/>
  <c r="K188" i="1"/>
  <c r="AA177" i="1" a="1"/>
  <c r="AA177" i="1"/>
  <c r="N202" i="1" a="1"/>
  <c r="N202" i="1"/>
  <c r="O202" i="1"/>
  <c r="N153" i="1" a="1"/>
  <c r="N153" i="1"/>
  <c r="O153" i="1"/>
  <c r="V173" i="1" a="1"/>
  <c r="V173" i="1"/>
  <c r="AK211" i="1" a="1"/>
  <c r="AK211" i="1"/>
  <c r="K298" i="1" a="1"/>
  <c r="K298" i="1"/>
  <c r="AF253" i="1" a="1"/>
  <c r="AF253" i="1"/>
  <c r="AF223" i="1" a="1"/>
  <c r="AF223" i="1"/>
  <c r="V249" i="1" a="1"/>
  <c r="V249" i="1"/>
  <c r="AF188" i="1" a="1"/>
  <c r="AF188" i="1"/>
  <c r="K286" i="1" a="1"/>
  <c r="K286" i="1"/>
  <c r="AF250" i="1" a="1"/>
  <c r="AF250" i="1"/>
  <c r="Q301" i="1" a="1"/>
  <c r="Q301" i="1"/>
  <c r="R301" i="1"/>
  <c r="AK199" i="1" a="1"/>
  <c r="AK199" i="1"/>
  <c r="K238" i="1" a="1"/>
  <c r="K238" i="1"/>
  <c r="AA257" i="1" a="1"/>
  <c r="AA257" i="1"/>
  <c r="AF231" i="1" a="1"/>
  <c r="AF231" i="1"/>
  <c r="V201" i="1" a="1"/>
  <c r="V201" i="1"/>
  <c r="K284" i="1" a="1"/>
  <c r="K284" i="1"/>
  <c r="K278" i="1" a="1"/>
  <c r="K278" i="1"/>
  <c r="AA139" i="1" a="1"/>
  <c r="AA139" i="1"/>
  <c r="K210" i="1" a="1"/>
  <c r="K210" i="1"/>
  <c r="K253" i="1" a="1"/>
  <c r="K253" i="1"/>
  <c r="N210" i="1" a="1"/>
  <c r="N210" i="1"/>
  <c r="O210" i="1"/>
  <c r="Q280" i="1" a="1"/>
  <c r="Q280" i="1"/>
  <c r="R280" i="1"/>
  <c r="AF190" i="1" a="1"/>
  <c r="AF190" i="1"/>
  <c r="V117" i="1" a="1"/>
  <c r="V117" i="1"/>
  <c r="Q202" i="1" a="1"/>
  <c r="Q202" i="1"/>
  <c r="R202" i="1"/>
  <c r="AF185" i="1" a="1"/>
  <c r="AF185" i="1"/>
  <c r="AK264" i="1" a="1"/>
  <c r="AK264" i="1"/>
  <c r="Q225" i="1" a="1"/>
  <c r="Q225" i="1"/>
  <c r="R225" i="1"/>
  <c r="AF99" i="1" a="1"/>
  <c r="AF99" i="1"/>
  <c r="K185" i="1" a="1"/>
  <c r="K185" i="1"/>
  <c r="AF115" i="1" a="1"/>
  <c r="AF115" i="1"/>
  <c r="AK130" i="1" a="1"/>
  <c r="AK130" i="1"/>
  <c r="AF146" i="1" a="1"/>
  <c r="AF146" i="1"/>
  <c r="Q189" i="1" a="1"/>
  <c r="Q189" i="1"/>
  <c r="R189" i="1"/>
  <c r="N132" i="1" a="1"/>
  <c r="N132" i="1"/>
  <c r="O132" i="1"/>
  <c r="AA216" i="1" a="1"/>
  <c r="AA216" i="1"/>
  <c r="N164" i="1" a="1"/>
  <c r="N164" i="1"/>
  <c r="O164" i="1"/>
  <c r="AF177" i="1" a="1"/>
  <c r="AF177" i="1"/>
  <c r="AF227" i="1" a="1"/>
  <c r="AF227" i="1"/>
  <c r="AA165" i="1" a="1"/>
  <c r="AA165" i="1"/>
  <c r="AK142" i="1" a="1"/>
  <c r="AK142" i="1"/>
  <c r="V182" i="1" a="1"/>
  <c r="V182" i="1"/>
  <c r="K198" i="1" a="1"/>
  <c r="K198" i="1"/>
  <c r="K258" i="1" a="1"/>
  <c r="K258" i="1"/>
  <c r="AA262" i="1" a="1"/>
  <c r="AA262" i="1"/>
  <c r="N189" i="1" a="1"/>
  <c r="N189" i="1"/>
  <c r="O189" i="1"/>
  <c r="K219" i="1" a="1"/>
  <c r="K219" i="1"/>
  <c r="AA261" i="1" a="1"/>
  <c r="AA261" i="1"/>
  <c r="AF290" i="1" a="1"/>
  <c r="AF290" i="1"/>
  <c r="AF297" i="1" a="1"/>
  <c r="AF297" i="1"/>
  <c r="AK209" i="1" a="1"/>
  <c r="AK209" i="1"/>
  <c r="AK219" i="1" a="1"/>
  <c r="AK219" i="1"/>
  <c r="AK197" i="1" a="1"/>
  <c r="AK197" i="1"/>
  <c r="Q177" i="1" a="1"/>
  <c r="Q177" i="1"/>
  <c r="R177" i="1"/>
  <c r="V184" i="1" a="1"/>
  <c r="V184" i="1"/>
  <c r="N199" i="1" a="1"/>
  <c r="N199" i="1"/>
  <c r="O199" i="1"/>
  <c r="AK262" i="1" a="1"/>
  <c r="AK262" i="1"/>
  <c r="Q244" i="1" a="1"/>
  <c r="Q244" i="1"/>
  <c r="R244" i="1"/>
  <c r="K220" i="1" a="1"/>
  <c r="K220" i="1"/>
  <c r="L220" i="1"/>
  <c r="AA226" i="1" a="1"/>
  <c r="AA226" i="1"/>
  <c r="AA287" i="1" a="1"/>
  <c r="AA287" i="1"/>
  <c r="V206" i="1" a="1"/>
  <c r="V206" i="1"/>
  <c r="Q258" i="1" a="1"/>
  <c r="Q258" i="1"/>
  <c r="R258" i="1"/>
  <c r="Q187" i="1" a="1"/>
  <c r="Q187" i="1"/>
  <c r="R187" i="1"/>
  <c r="AF189" i="1" a="1"/>
  <c r="AF189" i="1"/>
  <c r="V208" i="1" a="1"/>
  <c r="V208" i="1"/>
  <c r="AF244" i="1" a="1"/>
  <c r="AF244" i="1"/>
  <c r="AK234" i="1" a="1"/>
  <c r="AK234" i="1"/>
  <c r="AA223" i="1" a="1"/>
  <c r="AA223" i="1"/>
  <c r="K287" i="1" a="1"/>
  <c r="K287" i="1"/>
  <c r="V290" i="1" a="1"/>
  <c r="V290" i="1"/>
  <c r="N156" i="1" a="1"/>
  <c r="N156" i="1"/>
  <c r="O156" i="1"/>
  <c r="AA282" i="1" a="1"/>
  <c r="AA282" i="1"/>
  <c r="AF289" i="1" a="1"/>
  <c r="AF289" i="1"/>
  <c r="AK251" i="1" a="1"/>
  <c r="AK251" i="1"/>
  <c r="AA313" i="1" a="1"/>
  <c r="AA313" i="1"/>
  <c r="AF315" i="1" a="1"/>
  <c r="AF315" i="1"/>
  <c r="V313" i="1" a="1"/>
  <c r="V313" i="1"/>
  <c r="V259" i="1" a="1"/>
  <c r="V259" i="1"/>
  <c r="AF341" i="1" a="1"/>
  <c r="AF341" i="1"/>
  <c r="V311" i="1" a="1"/>
  <c r="V311" i="1"/>
  <c r="V288" i="1" a="1"/>
  <c r="V288" i="1"/>
  <c r="V340" i="1" a="1"/>
  <c r="V340" i="1"/>
  <c r="AK217" i="1" a="1"/>
  <c r="AK217" i="1"/>
  <c r="AF338" i="1" a="1"/>
  <c r="AF338" i="1"/>
  <c r="AA283" i="1" a="1"/>
  <c r="AA283" i="1"/>
  <c r="Q292" i="1" a="1"/>
  <c r="Q292" i="1"/>
  <c r="R292" i="1"/>
  <c r="Q291" i="1" a="1"/>
  <c r="Q291" i="1"/>
  <c r="R291" i="1"/>
  <c r="K342" i="1" a="1"/>
  <c r="K342" i="1"/>
  <c r="AA317" i="1" a="1"/>
  <c r="AA317" i="1"/>
  <c r="K341" i="1" a="1"/>
  <c r="K341" i="1"/>
  <c r="V262" i="1" a="1"/>
  <c r="V262" i="1"/>
  <c r="AK271" i="1" a="1"/>
  <c r="AK271" i="1"/>
  <c r="AK325" i="1" a="1"/>
  <c r="AK325" i="1"/>
  <c r="Q329" i="1" a="1"/>
  <c r="Q329" i="1"/>
  <c r="R329" i="1"/>
  <c r="AF233" i="1" a="1"/>
  <c r="AF233" i="1"/>
  <c r="AK230" i="1" a="1"/>
  <c r="AK230" i="1"/>
  <c r="Q300" i="1" a="1"/>
  <c r="Q300" i="1"/>
  <c r="R300" i="1"/>
  <c r="Q328" i="1" a="1"/>
  <c r="Q328" i="1"/>
  <c r="R328" i="1"/>
  <c r="AK300" i="1" a="1"/>
  <c r="AK300" i="1"/>
  <c r="N295" i="1" a="1"/>
  <c r="N295" i="1"/>
  <c r="O295" i="1"/>
  <c r="N303" i="1" a="1"/>
  <c r="N303" i="1"/>
  <c r="O303" i="1"/>
  <c r="V268" i="1" a="1"/>
  <c r="V268" i="1"/>
  <c r="AF287" i="1" a="1"/>
  <c r="AF287" i="1"/>
  <c r="AK274" i="1" a="1"/>
  <c r="AK274" i="1"/>
  <c r="Q221" i="1" a="1"/>
  <c r="Q221" i="1"/>
  <c r="R221" i="1"/>
  <c r="AF293" i="1" a="1"/>
  <c r="AF293" i="1"/>
  <c r="V110" i="1" a="1"/>
  <c r="V110" i="1"/>
  <c r="AA74" i="1" a="1"/>
  <c r="AA74" i="1"/>
  <c r="AF94" i="1" a="1"/>
  <c r="AF94" i="1"/>
  <c r="AF135" i="1" a="1"/>
  <c r="AF135" i="1"/>
  <c r="V116" i="1" a="1"/>
  <c r="V116" i="1"/>
  <c r="Q183" i="1" a="1"/>
  <c r="Q183" i="1"/>
  <c r="R183" i="1"/>
  <c r="Q196" i="1" a="1"/>
  <c r="Q196" i="1"/>
  <c r="R196" i="1"/>
  <c r="V156" i="1" a="1"/>
  <c r="V156" i="1"/>
  <c r="Q204" i="1" a="1"/>
  <c r="Q204" i="1"/>
  <c r="R204" i="1"/>
  <c r="N135" i="1" a="1"/>
  <c r="N135" i="1"/>
  <c r="O135" i="1"/>
  <c r="K150" i="1" a="1"/>
  <c r="K150" i="1"/>
  <c r="Q179" i="1" a="1"/>
  <c r="Q179" i="1"/>
  <c r="R179" i="1"/>
  <c r="AA215" i="1" a="1"/>
  <c r="AA215" i="1"/>
  <c r="AA198" i="1" a="1"/>
  <c r="AA198" i="1"/>
  <c r="AK221" i="1" a="1"/>
  <c r="AK221" i="1"/>
  <c r="V213" i="1" a="1"/>
  <c r="V213" i="1"/>
  <c r="AF272" i="1" a="1"/>
  <c r="AF272" i="1"/>
  <c r="Q229" i="1" a="1"/>
  <c r="Q229" i="1"/>
  <c r="R229" i="1"/>
  <c r="Q238" i="1" a="1"/>
  <c r="Q238" i="1"/>
  <c r="R238" i="1"/>
  <c r="V233" i="1" a="1"/>
  <c r="V233" i="1"/>
  <c r="K167" i="1" a="1"/>
  <c r="K167" i="1"/>
  <c r="K234" i="1" a="1"/>
  <c r="K234" i="1"/>
  <c r="AF215" i="1" a="1"/>
  <c r="AF215" i="1"/>
  <c r="AF270" i="1" a="1"/>
  <c r="AF270" i="1"/>
  <c r="N190" i="1" a="1"/>
  <c r="N190" i="1"/>
  <c r="O190" i="1"/>
  <c r="K260" i="1" a="1"/>
  <c r="K260" i="1"/>
  <c r="Q240" i="1" a="1"/>
  <c r="Q240" i="1"/>
  <c r="R240" i="1"/>
  <c r="AA209" i="1" a="1"/>
  <c r="AA209" i="1"/>
  <c r="K271" i="1" a="1"/>
  <c r="K271" i="1"/>
  <c r="V256" i="1" a="1"/>
  <c r="V256" i="1"/>
  <c r="K196" i="1" a="1"/>
  <c r="K196" i="1"/>
  <c r="Q174" i="1" a="1"/>
  <c r="Q174" i="1"/>
  <c r="R174" i="1"/>
  <c r="K184" i="1" a="1"/>
  <c r="K184" i="1"/>
  <c r="N265" i="1" a="1"/>
  <c r="N265" i="1"/>
  <c r="O265" i="1"/>
  <c r="K302" i="1" a="1"/>
  <c r="K302" i="1"/>
  <c r="AA285" i="1" a="1"/>
  <c r="AA285" i="1"/>
  <c r="AF263" i="1" a="1"/>
  <c r="AF263" i="1"/>
  <c r="N216" i="1" a="1"/>
  <c r="N216" i="1"/>
  <c r="O216" i="1"/>
  <c r="AA192" i="1" a="1"/>
  <c r="AA192" i="1"/>
  <c r="AA248" i="1" a="1"/>
  <c r="AA248" i="1"/>
  <c r="Q219" i="1" a="1"/>
  <c r="Q219" i="1"/>
  <c r="R219" i="1"/>
  <c r="AF184" i="1" a="1"/>
  <c r="AF184" i="1"/>
  <c r="AF229" i="1" a="1"/>
  <c r="AF229" i="1"/>
  <c r="AK150" i="1" a="1"/>
  <c r="AK150" i="1"/>
  <c r="AF257" i="1" a="1"/>
  <c r="AF257" i="1"/>
  <c r="V151" i="1" a="1"/>
  <c r="V151" i="1"/>
  <c r="AA106" i="1" a="1"/>
  <c r="AA106" i="1"/>
  <c r="AF108" i="1" a="1"/>
  <c r="AF108" i="1"/>
  <c r="K123" i="1" a="1"/>
  <c r="K123" i="1"/>
  <c r="AA182" i="1" a="1"/>
  <c r="AA182" i="1"/>
  <c r="AA183" i="1" a="1"/>
  <c r="AA183" i="1"/>
  <c r="Q166" i="1" a="1"/>
  <c r="Q166" i="1"/>
  <c r="R166" i="1"/>
  <c r="K192" i="1" a="1"/>
  <c r="K192" i="1"/>
  <c r="N203" i="1" a="1"/>
  <c r="N203" i="1"/>
  <c r="O203" i="1"/>
  <c r="N172" i="1" a="1"/>
  <c r="N172" i="1"/>
  <c r="O172" i="1"/>
  <c r="J39" i="50"/>
  <c r="E39" i="50"/>
  <c r="Q208" i="1" a="1"/>
  <c r="Q208" i="1"/>
  <c r="R208" i="1"/>
  <c r="AK165" i="1" a="1"/>
  <c r="AK165" i="1"/>
  <c r="N137" i="1" a="1"/>
  <c r="N137" i="1"/>
  <c r="O137" i="1"/>
  <c r="AA156" i="1" a="1"/>
  <c r="AA156" i="1"/>
  <c r="AF232" i="1" a="1"/>
  <c r="AF232" i="1"/>
  <c r="Q231" i="1" a="1"/>
  <c r="Q231" i="1"/>
  <c r="R231" i="1"/>
  <c r="AF248" i="1" a="1"/>
  <c r="AF248" i="1"/>
  <c r="AK154" i="1" a="1"/>
  <c r="AK154" i="1"/>
  <c r="Q217" i="1" a="1"/>
  <c r="Q217" i="1"/>
  <c r="R217" i="1"/>
  <c r="K213" i="1" a="1"/>
  <c r="K213" i="1"/>
  <c r="Q248" i="1" a="1"/>
  <c r="Q248" i="1"/>
  <c r="R248" i="1"/>
  <c r="AK188" i="1" a="1"/>
  <c r="AK188" i="1"/>
  <c r="K222" i="1" a="1"/>
  <c r="K222" i="1"/>
  <c r="Q216" i="1" a="1"/>
  <c r="Q216" i="1"/>
  <c r="R216" i="1"/>
  <c r="K243" i="1" a="1"/>
  <c r="K243" i="1"/>
  <c r="V204" i="1" a="1"/>
  <c r="V204" i="1"/>
  <c r="Q185" i="1" a="1"/>
  <c r="Q185" i="1"/>
  <c r="R185" i="1"/>
  <c r="AA219" i="1" a="1"/>
  <c r="AA219" i="1"/>
  <c r="Q222" i="1" a="1"/>
  <c r="Q222" i="1"/>
  <c r="R222" i="1"/>
  <c r="AA243" i="1" a="1"/>
  <c r="AA243" i="1"/>
  <c r="AK222" i="1" a="1"/>
  <c r="AK222" i="1"/>
  <c r="AF252" i="1" a="1"/>
  <c r="AF252" i="1"/>
  <c r="Q230" i="1" a="1"/>
  <c r="Q230" i="1"/>
  <c r="R230" i="1"/>
  <c r="V191" i="1" a="1"/>
  <c r="V191" i="1"/>
  <c r="V271" i="1" a="1"/>
  <c r="V271" i="1"/>
  <c r="Q180" i="1" a="1"/>
  <c r="Q180" i="1"/>
  <c r="R180" i="1"/>
  <c r="AF254" i="1" a="1"/>
  <c r="AF254" i="1"/>
  <c r="K290" i="1" a="1"/>
  <c r="K290" i="1"/>
  <c r="V228" i="1" a="1"/>
  <c r="V228" i="1"/>
  <c r="AA238" i="1" a="1"/>
  <c r="AA238" i="1"/>
  <c r="Q232" i="1" a="1"/>
  <c r="Q232" i="1"/>
  <c r="R232" i="1"/>
  <c r="V197" i="1" a="1"/>
  <c r="V197" i="1"/>
  <c r="K255" i="1" a="1"/>
  <c r="K255" i="1"/>
  <c r="V179" i="1" a="1"/>
  <c r="V179" i="1"/>
  <c r="N240" i="1" a="1"/>
  <c r="N240" i="1"/>
  <c r="O240" i="1"/>
  <c r="AK258" i="1" a="1"/>
  <c r="AK258" i="1"/>
  <c r="AF241" i="1" a="1"/>
  <c r="AF241" i="1"/>
  <c r="Q265" i="1" a="1"/>
  <c r="Q265" i="1"/>
  <c r="R265" i="1"/>
  <c r="V299" i="1" a="1"/>
  <c r="V299" i="1"/>
  <c r="N264" i="1" a="1"/>
  <c r="N264" i="1"/>
  <c r="O264" i="1"/>
  <c r="AF207" i="1" a="1"/>
  <c r="AF207" i="1"/>
  <c r="K297" i="1" a="1"/>
  <c r="K297" i="1"/>
  <c r="K323" i="1" a="1"/>
  <c r="K323" i="1"/>
  <c r="Q114" i="1" a="1"/>
  <c r="Q114" i="1"/>
  <c r="R114" i="1"/>
  <c r="Q252" i="1" a="1"/>
  <c r="Q252" i="1"/>
  <c r="R252" i="1"/>
  <c r="AK191" i="1" a="1"/>
  <c r="AK191" i="1"/>
  <c r="V212" i="1" a="1"/>
  <c r="V212" i="1"/>
  <c r="V210" i="1" a="1"/>
  <c r="V210" i="1"/>
  <c r="V266" i="1" a="1"/>
  <c r="V266" i="1"/>
  <c r="V322" i="1" a="1"/>
  <c r="V322" i="1"/>
  <c r="K240" i="1" a="1"/>
  <c r="K240" i="1"/>
  <c r="K273" i="1" a="1"/>
  <c r="K273" i="1"/>
  <c r="AA250" i="1" a="1"/>
  <c r="AA250" i="1"/>
  <c r="V300" i="1" a="1"/>
  <c r="V300" i="1"/>
  <c r="AF276" i="1" a="1"/>
  <c r="AF276" i="1"/>
  <c r="N233" i="1" a="1"/>
  <c r="N233" i="1"/>
  <c r="O233" i="1"/>
  <c r="AF296" i="1" a="1"/>
  <c r="AF296" i="1"/>
  <c r="AA286" i="1" a="1"/>
  <c r="AA286" i="1"/>
  <c r="AF329" i="1" a="1"/>
  <c r="AF329" i="1"/>
  <c r="N226" i="1" a="1"/>
  <c r="N226" i="1"/>
  <c r="O226" i="1"/>
  <c r="K320" i="1" a="1"/>
  <c r="K320" i="1"/>
  <c r="N327" i="1" a="1"/>
  <c r="N327" i="1"/>
  <c r="O327" i="1"/>
  <c r="Q338" i="1" a="1"/>
  <c r="Q338" i="1"/>
  <c r="R338" i="1"/>
  <c r="Q367" i="1" a="1"/>
  <c r="Q367" i="1"/>
  <c r="R367" i="1"/>
  <c r="V269" i="1" a="1"/>
  <c r="V269" i="1"/>
  <c r="AA307" i="1" a="1"/>
  <c r="AA307" i="1"/>
  <c r="AF271" i="1" a="1"/>
  <c r="AF271" i="1"/>
  <c r="AK277" i="1" a="1"/>
  <c r="AK277" i="1"/>
  <c r="AF292" i="1" a="1"/>
  <c r="AF292" i="1"/>
  <c r="AK283" i="1" a="1"/>
  <c r="AK283" i="1"/>
  <c r="Q284" i="1" a="1"/>
  <c r="Q284" i="1"/>
  <c r="R284" i="1"/>
  <c r="K317" i="1" a="1"/>
  <c r="K317" i="1"/>
  <c r="Q377" i="1" a="1"/>
  <c r="Q377" i="1"/>
  <c r="R377" i="1"/>
  <c r="N321" i="1" a="1"/>
  <c r="N321" i="1"/>
  <c r="O321" i="1"/>
  <c r="N347" i="1" a="1"/>
  <c r="N347" i="1"/>
  <c r="O347" i="1"/>
  <c r="AK410" i="1" a="1"/>
  <c r="AK410" i="1"/>
  <c r="K288" i="1" a="1"/>
  <c r="K288" i="1"/>
  <c r="V375" i="1" a="1"/>
  <c r="V375" i="1"/>
  <c r="K436" i="1" a="1"/>
  <c r="K436" i="1"/>
  <c r="N296" i="1" a="1"/>
  <c r="N296" i="1"/>
  <c r="O296" i="1"/>
  <c r="V387" i="1" a="1"/>
  <c r="V387" i="1"/>
  <c r="N330" i="1" a="1"/>
  <c r="N330" i="1"/>
  <c r="O330" i="1"/>
  <c r="Q437" i="1" a="1"/>
  <c r="Q437" i="1"/>
  <c r="R437" i="1"/>
  <c r="Q304" i="1" a="1"/>
  <c r="Q304" i="1"/>
  <c r="R304" i="1"/>
  <c r="K332" i="1" a="1"/>
  <c r="K332" i="1"/>
  <c r="K339" i="1" a="1"/>
  <c r="K339" i="1"/>
  <c r="AK261" i="1" a="1"/>
  <c r="AK261" i="1"/>
  <c r="N377" i="1" a="1"/>
  <c r="N377" i="1"/>
  <c r="O377" i="1"/>
  <c r="AF294" i="1" a="1"/>
  <c r="AF294" i="1"/>
  <c r="Q374" i="1" a="1"/>
  <c r="Q374" i="1"/>
  <c r="R374" i="1"/>
  <c r="K344" i="1" a="1"/>
  <c r="K344" i="1"/>
  <c r="AK269" i="1" a="1"/>
  <c r="AK269" i="1"/>
  <c r="AA383" i="1" a="1"/>
  <c r="AA383" i="1"/>
  <c r="AK377" i="1" a="1"/>
  <c r="AK377" i="1"/>
  <c r="N436" i="1" a="1"/>
  <c r="N436" i="1"/>
  <c r="O436" i="1"/>
  <c r="AA368" i="1" a="1"/>
  <c r="AA368" i="1"/>
  <c r="V377" i="1" a="1"/>
  <c r="V377" i="1"/>
  <c r="K359" i="1" a="1"/>
  <c r="K359" i="1"/>
  <c r="N299" i="1" a="1"/>
  <c r="N299" i="1"/>
  <c r="O299" i="1"/>
  <c r="AK395" i="1" a="1"/>
  <c r="AK395" i="1"/>
  <c r="N276" i="1" a="1"/>
  <c r="N276" i="1"/>
  <c r="O276" i="1"/>
  <c r="AF350" i="1" a="1"/>
  <c r="AF350" i="1"/>
  <c r="AK439" i="1" a="1"/>
  <c r="AK439" i="1"/>
  <c r="AA413" i="1" a="1"/>
  <c r="AA413" i="1"/>
  <c r="N418" i="1" a="1"/>
  <c r="N418" i="1"/>
  <c r="O418" i="1"/>
  <c r="AK307" i="1" a="1"/>
  <c r="AK307" i="1"/>
  <c r="AK443" i="1" a="1"/>
  <c r="AK443" i="1"/>
  <c r="V381" i="1" a="1"/>
  <c r="V381" i="1"/>
  <c r="AK457" i="1" a="1"/>
  <c r="AK457" i="1"/>
  <c r="Q452" i="1" a="1"/>
  <c r="Q452" i="1"/>
  <c r="R452" i="1"/>
  <c r="K267" i="1" a="1"/>
  <c r="K267" i="1"/>
  <c r="K391" i="1" a="1"/>
  <c r="K391" i="1"/>
  <c r="Q362" i="1" a="1"/>
  <c r="Q362" i="1"/>
  <c r="R362" i="1"/>
  <c r="AK422" i="1" a="1"/>
  <c r="AK422" i="1"/>
  <c r="AA440" i="1" a="1"/>
  <c r="AA440" i="1"/>
  <c r="Q398" i="1" a="1"/>
  <c r="Q398" i="1"/>
  <c r="R398" i="1"/>
  <c r="Q435" i="1" a="1"/>
  <c r="Q435" i="1"/>
  <c r="R435" i="1"/>
  <c r="N404" i="1" a="1"/>
  <c r="N404" i="1"/>
  <c r="O404" i="1"/>
  <c r="AA405" i="1" a="1"/>
  <c r="AA405" i="1"/>
  <c r="K395" i="1" a="1"/>
  <c r="K395" i="1"/>
  <c r="N461" i="1" a="1"/>
  <c r="N461" i="1"/>
  <c r="O461" i="1"/>
  <c r="K402" i="1" a="1"/>
  <c r="K402" i="1"/>
  <c r="K429" i="1" a="1"/>
  <c r="K429" i="1"/>
  <c r="N425" i="1" a="1"/>
  <c r="N425" i="1"/>
  <c r="O425" i="1"/>
  <c r="AF379" i="1" a="1"/>
  <c r="AF379" i="1"/>
  <c r="AF399" i="1" a="1"/>
  <c r="AF399" i="1"/>
  <c r="K416" i="1" a="1"/>
  <c r="K416" i="1"/>
  <c r="Q461" i="1" a="1"/>
  <c r="Q461" i="1"/>
  <c r="R461" i="1"/>
  <c r="N403" i="1" a="1"/>
  <c r="N403" i="1"/>
  <c r="O403" i="1"/>
  <c r="AK437" i="1" a="1"/>
  <c r="AK437" i="1"/>
  <c r="AA404" i="1" a="1"/>
  <c r="AA404" i="1"/>
  <c r="N458" i="1" a="1"/>
  <c r="N458" i="1"/>
  <c r="O458" i="1"/>
  <c r="AF354" i="1" a="1"/>
  <c r="AF354" i="1"/>
  <c r="AA340" i="1" a="1"/>
  <c r="AA340" i="1"/>
  <c r="Q443" i="1" a="1"/>
  <c r="Q443" i="1"/>
  <c r="R443" i="1"/>
  <c r="Q382" i="1" a="1"/>
  <c r="Q382" i="1"/>
  <c r="R382" i="1"/>
  <c r="N416" i="1" a="1"/>
  <c r="N416" i="1"/>
  <c r="O416" i="1"/>
  <c r="AA393" i="1" a="1"/>
  <c r="AA393" i="1"/>
  <c r="AF390" i="1" a="1"/>
  <c r="AF390" i="1"/>
  <c r="AA437" i="1" a="1"/>
  <c r="AA437" i="1"/>
  <c r="AA432" i="1" a="1"/>
  <c r="AA432" i="1"/>
  <c r="V413" i="1" a="1"/>
  <c r="V413" i="1"/>
  <c r="AA469" i="1" a="1"/>
  <c r="AA469" i="1"/>
  <c r="V503" i="1" a="1"/>
  <c r="V503" i="1"/>
  <c r="AA479" i="1" a="1"/>
  <c r="AA479" i="1"/>
  <c r="Q447" i="1" a="1"/>
  <c r="Q447" i="1"/>
  <c r="R447" i="1"/>
  <c r="K179" i="1" a="1"/>
  <c r="K179" i="1"/>
  <c r="V177" i="1" a="1"/>
  <c r="V177" i="1"/>
  <c r="AK243" i="1" a="1"/>
  <c r="AK243" i="1"/>
  <c r="N267" i="1" a="1"/>
  <c r="N267" i="1"/>
  <c r="O267" i="1"/>
  <c r="AA172" i="1" a="1"/>
  <c r="AA172" i="1"/>
  <c r="AA224" i="1" a="1"/>
  <c r="AA224" i="1"/>
  <c r="AF337" i="1" a="1"/>
  <c r="AF337" i="1"/>
  <c r="V319" i="1" a="1"/>
  <c r="V319" i="1"/>
  <c r="AA309" i="1" a="1"/>
  <c r="AA309" i="1"/>
  <c r="N284" i="1" a="1"/>
  <c r="N284" i="1"/>
  <c r="O284" i="1"/>
  <c r="AA299" i="1" a="1"/>
  <c r="AA299" i="1"/>
  <c r="Q260" i="1" a="1"/>
  <c r="Q260" i="1"/>
  <c r="R260" i="1"/>
  <c r="AK311" i="1" a="1"/>
  <c r="AK311" i="1"/>
  <c r="AF336" i="1" a="1"/>
  <c r="AF336" i="1"/>
  <c r="Q298" i="1" a="1"/>
  <c r="Q298" i="1"/>
  <c r="R298" i="1"/>
  <c r="K289" i="1" a="1"/>
  <c r="K289" i="1"/>
  <c r="AK284" i="1" a="1"/>
  <c r="AK284" i="1"/>
  <c r="N275" i="1" a="1"/>
  <c r="N275" i="1"/>
  <c r="O275" i="1"/>
  <c r="AF318" i="1" a="1"/>
  <c r="AF318" i="1"/>
  <c r="K343" i="1" a="1"/>
  <c r="K343" i="1"/>
  <c r="K246" i="1" a="1"/>
  <c r="K246" i="1"/>
  <c r="AK238" i="1" a="1"/>
  <c r="AK238" i="1"/>
  <c r="AA236" i="1" a="1"/>
  <c r="AA236" i="1"/>
  <c r="N371" i="1" a="1"/>
  <c r="N371" i="1"/>
  <c r="O371" i="1"/>
  <c r="N263" i="1" a="1"/>
  <c r="N263" i="1"/>
  <c r="O263" i="1"/>
  <c r="AA312" i="1" a="1"/>
  <c r="AA312" i="1"/>
  <c r="N268" i="1" a="1"/>
  <c r="N268" i="1"/>
  <c r="O268" i="1"/>
  <c r="AF246" i="1" a="1"/>
  <c r="AF246" i="1"/>
  <c r="AA295" i="1" a="1"/>
  <c r="AA295" i="1"/>
  <c r="AF327" i="1" a="1"/>
  <c r="AF327" i="1"/>
  <c r="AF312" i="1" a="1"/>
  <c r="AF312" i="1"/>
  <c r="N288" i="1" a="1"/>
  <c r="N288" i="1"/>
  <c r="O288" i="1"/>
  <c r="AA339" i="1" a="1"/>
  <c r="AA339" i="1"/>
  <c r="AA263" i="1" a="1"/>
  <c r="AA263" i="1"/>
  <c r="K333" i="1" a="1"/>
  <c r="K333" i="1"/>
  <c r="V364" i="1" a="1"/>
  <c r="V364" i="1"/>
  <c r="Q358" i="1" a="1"/>
  <c r="Q358" i="1"/>
  <c r="R358" i="1"/>
  <c r="V397" i="1" a="1"/>
  <c r="V397" i="1"/>
  <c r="V257" i="1" a="1"/>
  <c r="V257" i="1"/>
  <c r="AA378" i="1" a="1"/>
  <c r="AA378" i="1"/>
  <c r="V333" i="1" a="1"/>
  <c r="V333" i="1"/>
  <c r="K396" i="1" a="1"/>
  <c r="K396" i="1"/>
  <c r="AF249" i="1" a="1"/>
  <c r="AF249" i="1"/>
  <c r="K324" i="1" a="1"/>
  <c r="K324" i="1"/>
  <c r="V315" i="1" a="1"/>
  <c r="V315" i="1"/>
  <c r="Q376" i="1" a="1"/>
  <c r="Q376" i="1"/>
  <c r="R376" i="1"/>
  <c r="AF310" i="1" a="1"/>
  <c r="AF310" i="1"/>
  <c r="V324" i="1" a="1"/>
  <c r="V324" i="1"/>
  <c r="AA258" i="1" a="1"/>
  <c r="AA258" i="1"/>
  <c r="V373" i="1" a="1"/>
  <c r="V373" i="1"/>
  <c r="AF245" i="1" a="1"/>
  <c r="AF245" i="1"/>
  <c r="AF299" i="1" a="1"/>
  <c r="AF299" i="1"/>
  <c r="AK354" i="1" a="1"/>
  <c r="AK354" i="1"/>
  <c r="AF243" i="1" a="1"/>
  <c r="AF243" i="1"/>
  <c r="V362" i="1" a="1"/>
  <c r="V362" i="1"/>
  <c r="AF376" i="1" a="1"/>
  <c r="AF376" i="1"/>
  <c r="AA394" i="1" a="1"/>
  <c r="AA394" i="1"/>
  <c r="K244" i="1" a="1"/>
  <c r="K244" i="1"/>
  <c r="Q273" i="1" a="1"/>
  <c r="Q273" i="1"/>
  <c r="R273" i="1"/>
  <c r="AK290" i="1" a="1"/>
  <c r="AK290" i="1"/>
  <c r="Q375" i="1" a="1"/>
  <c r="Q375" i="1"/>
  <c r="R375" i="1"/>
  <c r="AK328" i="1" a="1"/>
  <c r="AK328" i="1"/>
  <c r="K363" i="1" a="1"/>
  <c r="K363" i="1"/>
  <c r="Q371" i="1" a="1"/>
  <c r="Q371" i="1"/>
  <c r="R371" i="1"/>
  <c r="AF126" i="1" a="1"/>
  <c r="AF126" i="1"/>
  <c r="N163" i="1" a="1"/>
  <c r="N163" i="1"/>
  <c r="O163" i="1"/>
  <c r="V140" i="1" a="1"/>
  <c r="V140" i="1"/>
  <c r="AA234" i="1" a="1"/>
  <c r="AA234" i="1"/>
  <c r="Q256" i="1" a="1"/>
  <c r="Q256" i="1"/>
  <c r="R256" i="1"/>
  <c r="K204" i="1" a="1"/>
  <c r="K204" i="1"/>
  <c r="K233" i="1" a="1"/>
  <c r="K233" i="1"/>
  <c r="V253" i="1" a="1"/>
  <c r="V253" i="1"/>
  <c r="K249" i="1" a="1"/>
  <c r="K249" i="1"/>
  <c r="V350" i="1" a="1"/>
  <c r="V350" i="1"/>
  <c r="AK293" i="1" a="1"/>
  <c r="AK293" i="1"/>
  <c r="AA276" i="1" a="1"/>
  <c r="AA276" i="1"/>
  <c r="K217" i="1" a="1"/>
  <c r="K217" i="1"/>
  <c r="V308" i="1" a="1"/>
  <c r="V308" i="1"/>
  <c r="AK215" i="1" a="1"/>
  <c r="AK215" i="1"/>
  <c r="AA246" i="1" a="1"/>
  <c r="AA246" i="1"/>
  <c r="Q308" i="1" a="1"/>
  <c r="Q308" i="1"/>
  <c r="R308" i="1"/>
  <c r="AK341" i="1" a="1"/>
  <c r="AK341" i="1"/>
  <c r="AK291" i="1" a="1"/>
  <c r="AK291" i="1"/>
  <c r="AF301" i="1" a="1"/>
  <c r="AF301" i="1"/>
  <c r="Q246" i="1" a="1"/>
  <c r="Q246" i="1"/>
  <c r="R246" i="1"/>
  <c r="AK241" i="1" a="1"/>
  <c r="AK241" i="1"/>
  <c r="Q251" i="1" a="1"/>
  <c r="Q251" i="1"/>
  <c r="R251" i="1"/>
  <c r="AK353" i="1" a="1"/>
  <c r="AK353" i="1"/>
  <c r="N256" i="1" a="1"/>
  <c r="N256" i="1"/>
  <c r="O256" i="1"/>
  <c r="AA294" i="1" a="1"/>
  <c r="AA294" i="1"/>
  <c r="Q337" i="1" a="1"/>
  <c r="Q337" i="1"/>
  <c r="R337" i="1"/>
  <c r="AF238" i="1" a="1"/>
  <c r="AF238" i="1"/>
  <c r="V282" i="1" a="1"/>
  <c r="V282" i="1"/>
  <c r="V246" i="1" a="1"/>
  <c r="V246" i="1"/>
  <c r="AA336" i="1" a="1"/>
  <c r="AA336" i="1"/>
  <c r="Q324" i="1" a="1"/>
  <c r="Q324" i="1"/>
  <c r="R324" i="1"/>
  <c r="AK275" i="1" a="1"/>
  <c r="AK275" i="1"/>
  <c r="AF321" i="1" a="1"/>
  <c r="AF321" i="1"/>
  <c r="Q294" i="1" a="1"/>
  <c r="Q294" i="1"/>
  <c r="R294" i="1"/>
  <c r="Q281" i="1" a="1"/>
  <c r="Q281" i="1"/>
  <c r="R281" i="1"/>
  <c r="Q383" i="1" a="1"/>
  <c r="Q383" i="1"/>
  <c r="R383" i="1"/>
  <c r="Q415" i="1" a="1"/>
  <c r="Q415" i="1"/>
  <c r="R415" i="1"/>
  <c r="AF247" i="1" a="1"/>
  <c r="AF247" i="1"/>
  <c r="K387" i="1" a="1"/>
  <c r="K387" i="1"/>
  <c r="Q360" i="1" a="1"/>
  <c r="Q360" i="1"/>
  <c r="R360" i="1"/>
  <c r="AK257" i="1" a="1"/>
  <c r="AK257" i="1"/>
  <c r="AF352" i="1" a="1"/>
  <c r="AF352" i="1"/>
  <c r="Q319" i="1" a="1"/>
  <c r="Q319" i="1"/>
  <c r="R319" i="1"/>
  <c r="AF362" i="1" a="1"/>
  <c r="AF362" i="1"/>
  <c r="AA318" i="1" a="1"/>
  <c r="AA318" i="1"/>
  <c r="K412" i="1" a="1"/>
  <c r="K412" i="1"/>
  <c r="AF335" i="1" a="1"/>
  <c r="AF335" i="1"/>
  <c r="N335" i="1" a="1"/>
  <c r="N335" i="1"/>
  <c r="O335" i="1"/>
  <c r="K335" i="1" a="1"/>
  <c r="K335" i="1"/>
  <c r="AK379" i="1" a="1"/>
  <c r="AK379" i="1"/>
  <c r="N359" i="1" a="1"/>
  <c r="N359" i="1"/>
  <c r="O359" i="1"/>
  <c r="N271" i="1" a="1"/>
  <c r="N271" i="1"/>
  <c r="O271" i="1"/>
  <c r="Q303" i="1" a="1"/>
  <c r="Q303" i="1"/>
  <c r="R303" i="1"/>
  <c r="K355" i="1" a="1"/>
  <c r="K355" i="1"/>
  <c r="Q344" i="1" a="1"/>
  <c r="Q344" i="1"/>
  <c r="R344" i="1"/>
  <c r="K400" i="1" a="1"/>
  <c r="K400" i="1"/>
  <c r="AF305" i="1" a="1"/>
  <c r="AF305" i="1"/>
  <c r="AA349" i="1" a="1"/>
  <c r="AA349" i="1"/>
  <c r="V289" i="1" a="1"/>
  <c r="V289" i="1"/>
  <c r="AF344" i="1" a="1"/>
  <c r="AF344" i="1"/>
  <c r="AA356" i="1" a="1"/>
  <c r="AA356" i="1"/>
  <c r="V358" i="1" a="1"/>
  <c r="V358" i="1"/>
  <c r="N291" i="1" a="1"/>
  <c r="N291" i="1"/>
  <c r="O291" i="1"/>
  <c r="AF385" i="1" a="1"/>
  <c r="AF385" i="1"/>
  <c r="AF306" i="1" a="1"/>
  <c r="AF306" i="1"/>
  <c r="Q339" i="1" a="1"/>
  <c r="Q339" i="1"/>
  <c r="R339" i="1"/>
  <c r="AK331" i="1" a="1"/>
  <c r="AK331" i="1"/>
  <c r="Q227" i="1" a="1"/>
  <c r="Q227" i="1"/>
  <c r="R227" i="1"/>
  <c r="N235" i="1" a="1"/>
  <c r="N235" i="1"/>
  <c r="O235" i="1"/>
  <c r="AK152" i="1" a="1"/>
  <c r="AK152" i="1"/>
  <c r="AA233" i="1" a="1"/>
  <c r="AA233" i="1"/>
  <c r="Q287" i="1" a="1"/>
  <c r="Q287" i="1"/>
  <c r="R287" i="1"/>
  <c r="AK270" i="1" a="1"/>
  <c r="AK270" i="1"/>
  <c r="AK286" i="1" a="1"/>
  <c r="AK286" i="1"/>
  <c r="AA361" i="1" a="1"/>
  <c r="AA361" i="1"/>
  <c r="AK319" i="1" a="1"/>
  <c r="AK319" i="1"/>
  <c r="N274" i="1" a="1"/>
  <c r="N274" i="1"/>
  <c r="O274" i="1"/>
  <c r="N249" i="1" a="1"/>
  <c r="N249" i="1"/>
  <c r="O249" i="1"/>
  <c r="Q313" i="1" a="1"/>
  <c r="Q313" i="1"/>
  <c r="R313" i="1"/>
  <c r="AA249" i="1" a="1"/>
  <c r="AA249" i="1"/>
  <c r="AA293" i="1" a="1"/>
  <c r="AA293" i="1"/>
  <c r="N307" i="1" a="1"/>
  <c r="N307" i="1"/>
  <c r="O307" i="1"/>
  <c r="AF302" i="1" a="1"/>
  <c r="AF302" i="1"/>
  <c r="AF330" i="1" a="1"/>
  <c r="AF330" i="1"/>
  <c r="K281" i="1" a="1"/>
  <c r="K281" i="1"/>
  <c r="AF365" i="1" a="1"/>
  <c r="AF365" i="1"/>
  <c r="AF285" i="1" a="1"/>
  <c r="AF285" i="1"/>
  <c r="V293" i="1" a="1"/>
  <c r="V293" i="1"/>
  <c r="AA319" i="1" a="1"/>
  <c r="AA319" i="1"/>
  <c r="K283" i="1" a="1"/>
  <c r="K283" i="1"/>
  <c r="AF256" i="1" a="1"/>
  <c r="AF256" i="1"/>
  <c r="N301" i="1" a="1"/>
  <c r="N301" i="1"/>
  <c r="O301" i="1"/>
  <c r="N329" i="1" a="1"/>
  <c r="N329" i="1"/>
  <c r="O329" i="1"/>
  <c r="Q312" i="1" a="1"/>
  <c r="Q312" i="1"/>
  <c r="R312" i="1"/>
  <c r="AA255" i="1" a="1"/>
  <c r="AA255" i="1"/>
  <c r="AA328" i="1" a="1"/>
  <c r="AA328" i="1"/>
  <c r="Q357" i="1" a="1"/>
  <c r="Q357" i="1"/>
  <c r="R357" i="1"/>
  <c r="AK312" i="1" a="1"/>
  <c r="AK312" i="1"/>
  <c r="N332" i="1" a="1"/>
  <c r="N332" i="1"/>
  <c r="O332" i="1"/>
  <c r="AK340" i="1" a="1"/>
  <c r="AK340" i="1"/>
  <c r="AA326" i="1" a="1"/>
  <c r="AA326" i="1"/>
  <c r="N283" i="1" a="1"/>
  <c r="N283" i="1"/>
  <c r="O283" i="1"/>
  <c r="Q261" i="1" a="1"/>
  <c r="Q261" i="1"/>
  <c r="R261" i="1"/>
  <c r="Q348" i="1" a="1"/>
  <c r="Q348" i="1"/>
  <c r="R348" i="1"/>
  <c r="AF323" i="1" a="1"/>
  <c r="AF323" i="1"/>
  <c r="Q334" i="1" a="1"/>
  <c r="Q334" i="1"/>
  <c r="R334" i="1"/>
  <c r="N369" i="1" a="1"/>
  <c r="N369" i="1"/>
  <c r="O369" i="1"/>
  <c r="AF295" i="1" a="1"/>
  <c r="AF295" i="1"/>
  <c r="Q347" i="1" a="1"/>
  <c r="Q347" i="1"/>
  <c r="R347" i="1"/>
  <c r="AA416" i="1" a="1"/>
  <c r="AA416" i="1"/>
  <c r="AF286" i="1" a="1"/>
  <c r="AF286" i="1"/>
  <c r="AK352" i="1" a="1"/>
  <c r="AK352" i="1"/>
  <c r="AK347" i="1" a="1"/>
  <c r="AK347" i="1"/>
  <c r="AF322" i="1" a="1"/>
  <c r="AF322" i="1"/>
  <c r="V336" i="1" a="1"/>
  <c r="V336" i="1"/>
  <c r="K336" i="1" a="1"/>
  <c r="K336" i="1"/>
  <c r="V363" i="1" a="1"/>
  <c r="V363" i="1"/>
  <c r="K350" i="1" a="1"/>
  <c r="K350" i="1"/>
  <c r="AA292" i="1" a="1"/>
  <c r="AA292" i="1"/>
  <c r="N374" i="1" a="1"/>
  <c r="N374" i="1"/>
  <c r="O374" i="1"/>
  <c r="AK289" i="1" a="1"/>
  <c r="AK289" i="1"/>
  <c r="V312" i="1" a="1"/>
  <c r="V312" i="1"/>
  <c r="V265" i="1" a="1"/>
  <c r="V265" i="1"/>
  <c r="K357" i="1" a="1"/>
  <c r="K357" i="1"/>
  <c r="Q364" i="1" a="1"/>
  <c r="Q364" i="1"/>
  <c r="R364" i="1"/>
  <c r="AA303" i="1" a="1"/>
  <c r="AA303" i="1"/>
  <c r="AA310" i="1" a="1"/>
  <c r="AA310" i="1"/>
  <c r="Q352" i="1" a="1"/>
  <c r="Q352" i="1"/>
  <c r="R352" i="1"/>
  <c r="AK447" i="1" a="1"/>
  <c r="AK447" i="1"/>
  <c r="N316" i="1" a="1"/>
  <c r="N316" i="1"/>
  <c r="O316" i="1"/>
  <c r="K409" i="1" a="1"/>
  <c r="K409" i="1"/>
  <c r="L409" i="1"/>
  <c r="AK412" i="1" a="1"/>
  <c r="AK412" i="1"/>
  <c r="AK454" i="1" a="1"/>
  <c r="AK454" i="1"/>
  <c r="N139" i="1" a="1"/>
  <c r="N139" i="1"/>
  <c r="O139" i="1"/>
  <c r="AA206" i="1" a="1"/>
  <c r="AA206" i="1"/>
  <c r="N152" i="1" a="1"/>
  <c r="N152" i="1"/>
  <c r="O152" i="1"/>
  <c r="N192" i="1" a="1"/>
  <c r="N192" i="1"/>
  <c r="O192" i="1"/>
  <c r="AK235" i="1" a="1"/>
  <c r="AK235" i="1"/>
  <c r="V254" i="1" a="1"/>
  <c r="V254" i="1"/>
  <c r="AA269" i="1" a="1"/>
  <c r="AA269" i="1"/>
  <c r="V203" i="1" a="1"/>
  <c r="V203" i="1"/>
  <c r="AA273" i="1" a="1"/>
  <c r="AA273" i="1"/>
  <c r="V281" i="1" a="1"/>
  <c r="V281" i="1"/>
  <c r="K272" i="1" a="1"/>
  <c r="K272" i="1"/>
  <c r="N333" i="1" a="1"/>
  <c r="N333" i="1"/>
  <c r="O333" i="1"/>
  <c r="V343" i="1" a="1"/>
  <c r="V343" i="1"/>
  <c r="AF266" i="1" a="1"/>
  <c r="AF266" i="1"/>
  <c r="N279" i="1" a="1"/>
  <c r="N279" i="1"/>
  <c r="O279" i="1"/>
  <c r="Q250" i="1" a="1"/>
  <c r="Q250" i="1"/>
  <c r="R250" i="1"/>
  <c r="V251" i="1" a="1"/>
  <c r="V251" i="1"/>
  <c r="Q302" i="1" a="1"/>
  <c r="Q302" i="1"/>
  <c r="R302" i="1"/>
  <c r="AA264" i="1" a="1"/>
  <c r="AA264" i="1"/>
  <c r="AF308" i="1" a="1"/>
  <c r="AF308" i="1"/>
  <c r="N312" i="1" a="1"/>
  <c r="N312" i="1"/>
  <c r="O312" i="1"/>
  <c r="V276" i="1" a="1"/>
  <c r="V276" i="1"/>
  <c r="AF260" i="1" a="1"/>
  <c r="AF260" i="1"/>
  <c r="N293" i="1" a="1"/>
  <c r="N293" i="1"/>
  <c r="O293" i="1"/>
  <c r="AA272" i="1" a="1"/>
  <c r="AA272" i="1"/>
  <c r="AK309" i="1" a="1"/>
  <c r="AK309" i="1"/>
  <c r="N297" i="1" a="1"/>
  <c r="N297" i="1"/>
  <c r="O297" i="1"/>
  <c r="Q233" i="1" a="1"/>
  <c r="Q233" i="1"/>
  <c r="R233" i="1"/>
  <c r="AK334" i="1" a="1"/>
  <c r="AK334" i="1"/>
  <c r="Q333" i="1" a="1"/>
  <c r="Q333" i="1"/>
  <c r="R333" i="1"/>
  <c r="N253" i="1" a="1"/>
  <c r="N253" i="1"/>
  <c r="O253" i="1"/>
  <c r="AF343" i="1" a="1"/>
  <c r="AF343" i="1"/>
  <c r="K388" i="1" a="1"/>
  <c r="K388" i="1"/>
  <c r="Q366" i="1" a="1"/>
  <c r="Q366" i="1"/>
  <c r="R366" i="1"/>
  <c r="AA344" i="1" a="1"/>
  <c r="AA344" i="1"/>
  <c r="K352" i="1" a="1"/>
  <c r="K352" i="1"/>
  <c r="Q359" i="1" a="1"/>
  <c r="Q359" i="1"/>
  <c r="R359" i="1"/>
  <c r="AF361" i="1" a="1"/>
  <c r="AF361" i="1"/>
  <c r="AK351" i="1" a="1"/>
  <c r="AK351" i="1"/>
  <c r="K314" i="1" a="1"/>
  <c r="K314" i="1"/>
  <c r="Q410" i="1" a="1"/>
  <c r="Q410" i="1"/>
  <c r="R410" i="1"/>
  <c r="AA300" i="1" a="1"/>
  <c r="AA300" i="1"/>
  <c r="AK332" i="1" a="1"/>
  <c r="AK332" i="1"/>
  <c r="AF320" i="1" a="1"/>
  <c r="AF320" i="1"/>
  <c r="N361" i="1" a="1"/>
  <c r="N361" i="1"/>
  <c r="O361" i="1"/>
  <c r="N386" i="1" a="1"/>
  <c r="N386" i="1"/>
  <c r="O386" i="1"/>
  <c r="N381" i="1" a="1"/>
  <c r="N381" i="1"/>
  <c r="O381" i="1"/>
  <c r="Q349" i="1" a="1"/>
  <c r="Q349" i="1"/>
  <c r="R349" i="1"/>
  <c r="Q341" i="1" a="1"/>
  <c r="Q341" i="1"/>
  <c r="R341" i="1"/>
  <c r="K321" i="1" a="1"/>
  <c r="K321" i="1"/>
  <c r="AF351" i="1" a="1"/>
  <c r="AF351" i="1"/>
  <c r="AA325" i="1" a="1"/>
  <c r="AA325" i="1"/>
  <c r="K329" i="1" a="1"/>
  <c r="K329" i="1"/>
  <c r="V317" i="1" a="1"/>
  <c r="V317" i="1"/>
  <c r="AF366" i="1" a="1"/>
  <c r="AF366" i="1"/>
  <c r="N182" i="1" a="1"/>
  <c r="N182" i="1"/>
  <c r="O182" i="1"/>
  <c r="Q283" i="1" a="1"/>
  <c r="Q283" i="1"/>
  <c r="R283" i="1"/>
  <c r="V200" i="1" a="1"/>
  <c r="V200" i="1"/>
  <c r="K252" i="1" a="1"/>
  <c r="K252" i="1"/>
  <c r="K229" i="1" a="1"/>
  <c r="K229" i="1"/>
  <c r="AK202" i="1" a="1"/>
  <c r="AK202" i="1"/>
  <c r="Q306" i="1" a="1"/>
  <c r="Q306" i="1"/>
  <c r="R306" i="1"/>
  <c r="V267" i="1" a="1"/>
  <c r="V267" i="1"/>
  <c r="K299" i="1" a="1"/>
  <c r="K299" i="1"/>
  <c r="N236" i="1" a="1"/>
  <c r="N236" i="1"/>
  <c r="O236" i="1"/>
  <c r="K242" i="1" a="1"/>
  <c r="K242" i="1"/>
  <c r="Q299" i="1" a="1"/>
  <c r="Q299" i="1"/>
  <c r="R299" i="1"/>
  <c r="V230" i="1" a="1"/>
  <c r="V230" i="1"/>
  <c r="Q318" i="1" a="1"/>
  <c r="Q318" i="1"/>
  <c r="R318" i="1"/>
  <c r="V318" i="1" a="1"/>
  <c r="V318" i="1"/>
  <c r="N224" i="1" a="1"/>
  <c r="N224" i="1"/>
  <c r="O224" i="1"/>
  <c r="Q335" i="1" a="1"/>
  <c r="Q335" i="1"/>
  <c r="R335" i="1"/>
  <c r="V337" i="1" a="1"/>
  <c r="V337" i="1"/>
  <c r="AF216" i="1" a="1"/>
  <c r="AF216" i="1"/>
  <c r="AA343" i="1" a="1"/>
  <c r="AA343" i="1"/>
  <c r="AK263" i="1" a="1"/>
  <c r="AK263" i="1"/>
  <c r="AF230" i="1" a="1"/>
  <c r="AF230" i="1"/>
  <c r="AK317" i="1" a="1"/>
  <c r="AK317" i="1"/>
  <c r="AK278" i="1" a="1"/>
  <c r="AK278" i="1"/>
  <c r="AA345" i="1" a="1"/>
  <c r="AA345" i="1"/>
  <c r="Q310" i="1" a="1"/>
  <c r="Q310" i="1"/>
  <c r="R310" i="1"/>
  <c r="AA237" i="1" a="1"/>
  <c r="AA237" i="1"/>
  <c r="K294" i="1" a="1"/>
  <c r="K294" i="1"/>
  <c r="L294" i="1"/>
  <c r="N310" i="1" a="1"/>
  <c r="N310" i="1"/>
  <c r="O310" i="1"/>
  <c r="K257" i="1" a="1"/>
  <c r="K257" i="1"/>
  <c r="AF317" i="1" a="1"/>
  <c r="AF317" i="1"/>
  <c r="AK282" i="1" a="1"/>
  <c r="AK282" i="1"/>
  <c r="AA357" i="1" a="1"/>
  <c r="AA357" i="1"/>
  <c r="AA371" i="1" a="1"/>
  <c r="AA371" i="1"/>
  <c r="N376" i="1" a="1"/>
  <c r="N376" i="1"/>
  <c r="O376" i="1"/>
  <c r="N315" i="1" a="1"/>
  <c r="N315" i="1"/>
  <c r="O315" i="1"/>
  <c r="V372" i="1" a="1"/>
  <c r="V372" i="1"/>
  <c r="K310" i="1" a="1"/>
  <c r="K310" i="1"/>
  <c r="AF277" i="1" a="1"/>
  <c r="AF277" i="1"/>
  <c r="AF313" i="1" a="1"/>
  <c r="AF313" i="1"/>
  <c r="AA346" i="1" a="1"/>
  <c r="AA346" i="1"/>
  <c r="AA382" i="1" a="1"/>
  <c r="AA382" i="1"/>
  <c r="AA335" i="1" a="1"/>
  <c r="AA335" i="1"/>
  <c r="K334" i="1" a="1"/>
  <c r="K334" i="1"/>
  <c r="K373" i="1" a="1"/>
  <c r="K373" i="1"/>
  <c r="AF375" i="1" a="1"/>
  <c r="AF375" i="1"/>
  <c r="N358" i="1" a="1"/>
  <c r="N358" i="1"/>
  <c r="O358" i="1"/>
  <c r="AA363" i="1" a="1"/>
  <c r="AA363" i="1"/>
  <c r="K356" i="1" a="1"/>
  <c r="K356" i="1"/>
  <c r="V244" i="1" a="1"/>
  <c r="V244" i="1"/>
  <c r="Q322" i="1" a="1"/>
  <c r="Q322" i="1"/>
  <c r="R322" i="1"/>
  <c r="AK363" i="1" a="1"/>
  <c r="AK363" i="1"/>
  <c r="AA419" i="1" a="1"/>
  <c r="AA419" i="1"/>
  <c r="Q320" i="1" a="1"/>
  <c r="Q320" i="1"/>
  <c r="R320" i="1"/>
  <c r="N338" i="1" a="1"/>
  <c r="N338" i="1"/>
  <c r="O338" i="1"/>
  <c r="AF387" i="1" a="1"/>
  <c r="AF387" i="1"/>
  <c r="N305" i="1" a="1"/>
  <c r="N305" i="1"/>
  <c r="O305" i="1"/>
  <c r="K370" i="1" a="1"/>
  <c r="K370" i="1"/>
  <c r="AF368" i="1" a="1"/>
  <c r="AF368" i="1"/>
  <c r="V329" i="1" a="1"/>
  <c r="V329" i="1"/>
  <c r="AK350" i="1" a="1"/>
  <c r="AK350" i="1"/>
  <c r="AA351" i="1" a="1"/>
  <c r="AA351" i="1"/>
  <c r="N309" i="1" a="1"/>
  <c r="N309" i="1"/>
  <c r="O309" i="1"/>
  <c r="AK431" i="1" a="1"/>
  <c r="AK431" i="1"/>
  <c r="AF426" i="1" a="1"/>
  <c r="AF426" i="1"/>
  <c r="V405" i="1" a="1"/>
  <c r="V405" i="1"/>
  <c r="K394" i="1" a="1"/>
  <c r="K394" i="1"/>
  <c r="L394" i="1"/>
  <c r="Q155" i="1" a="1"/>
  <c r="Q155" i="1"/>
  <c r="R155" i="1"/>
  <c r="K193" i="1" a="1"/>
  <c r="K193" i="1"/>
  <c r="AA267" i="1" a="1"/>
  <c r="AA267" i="1"/>
  <c r="V192" i="1" a="1"/>
  <c r="V192" i="1"/>
  <c r="K218" i="1" a="1"/>
  <c r="K218" i="1"/>
  <c r="AF217" i="1" a="1"/>
  <c r="AF217" i="1"/>
  <c r="AA247" i="1" a="1"/>
  <c r="AA247" i="1"/>
  <c r="AA331" i="1" a="1"/>
  <c r="AA331" i="1"/>
  <c r="Q295" i="1" a="1"/>
  <c r="Q295" i="1"/>
  <c r="R295" i="1"/>
  <c r="N346" i="1" a="1"/>
  <c r="N346" i="1"/>
  <c r="O346" i="1"/>
  <c r="AA244" i="1" a="1"/>
  <c r="AA244" i="1"/>
  <c r="K228" i="1" a="1"/>
  <c r="K228" i="1"/>
  <c r="AA329" i="1" a="1"/>
  <c r="AA329" i="1"/>
  <c r="Q245" i="1" a="1"/>
  <c r="Q245" i="1"/>
  <c r="R245" i="1"/>
  <c r="AF268" i="1" a="1"/>
  <c r="AF268" i="1"/>
  <c r="Q363" i="1" a="1"/>
  <c r="Q363" i="1"/>
  <c r="R363" i="1"/>
  <c r="Q309" i="1" a="1"/>
  <c r="Q309" i="1"/>
  <c r="R309" i="1"/>
  <c r="Q255" i="1" a="1"/>
  <c r="Q255" i="1"/>
  <c r="R255" i="1"/>
  <c r="Q266" i="1" a="1"/>
  <c r="Q266" i="1"/>
  <c r="R266" i="1"/>
  <c r="AA208" i="1" a="1"/>
  <c r="AA208" i="1"/>
  <c r="AF251" i="1" a="1"/>
  <c r="AF251" i="1"/>
  <c r="AA274" i="1" a="1"/>
  <c r="AA274" i="1"/>
  <c r="V344" i="1" a="1"/>
  <c r="V344" i="1"/>
  <c r="N281" i="1" a="1"/>
  <c r="N281" i="1"/>
  <c r="O281" i="1"/>
  <c r="AK255" i="1" a="1"/>
  <c r="AK255" i="1"/>
  <c r="K327" i="1" a="1"/>
  <c r="K327" i="1"/>
  <c r="AF325" i="1" a="1"/>
  <c r="AF325" i="1"/>
  <c r="Q259" i="1" a="1"/>
  <c r="Q259" i="1"/>
  <c r="R259" i="1"/>
  <c r="AF242" i="1" a="1"/>
  <c r="AF242" i="1"/>
  <c r="V273" i="1" a="1"/>
  <c r="V273" i="1"/>
  <c r="AK348" i="1" a="1"/>
  <c r="AK348" i="1"/>
  <c r="V327" i="1" a="1"/>
  <c r="V327" i="1"/>
  <c r="AA280" i="1" a="1"/>
  <c r="AA280" i="1"/>
  <c r="AK316" i="1" a="1"/>
  <c r="AK316" i="1"/>
  <c r="Q345" i="1" a="1"/>
  <c r="Q345" i="1"/>
  <c r="R345" i="1"/>
  <c r="V325" i="1" a="1"/>
  <c r="V325" i="1"/>
  <c r="N285" i="1" a="1"/>
  <c r="N285" i="1"/>
  <c r="O285" i="1"/>
  <c r="K368" i="1" a="1"/>
  <c r="K368" i="1"/>
  <c r="AF304" i="1" a="1"/>
  <c r="AF304" i="1"/>
  <c r="N277" i="1" a="1"/>
  <c r="N277" i="1"/>
  <c r="O277" i="1"/>
  <c r="K319" i="1" a="1"/>
  <c r="K319" i="1"/>
  <c r="AA370" i="1" a="1"/>
  <c r="AA370" i="1"/>
  <c r="N362" i="1" a="1"/>
  <c r="N362" i="1"/>
  <c r="O362" i="1"/>
  <c r="K235" i="1" a="1"/>
  <c r="K235" i="1"/>
  <c r="AA321" i="1" a="1"/>
  <c r="AA321" i="1"/>
  <c r="Q373" i="1" a="1"/>
  <c r="Q373" i="1"/>
  <c r="R373" i="1"/>
  <c r="AA354" i="1" a="1"/>
  <c r="AA354" i="1"/>
  <c r="AF303" i="1" a="1"/>
  <c r="AF303" i="1"/>
  <c r="Q399" i="1" a="1"/>
  <c r="Q399" i="1"/>
  <c r="R399" i="1"/>
  <c r="N272" i="1" a="1"/>
  <c r="N272" i="1"/>
  <c r="O272" i="1"/>
  <c r="K301" i="1" a="1"/>
  <c r="K301" i="1"/>
  <c r="AF269" i="1" a="1"/>
  <c r="AF269" i="1"/>
  <c r="V345" i="1" a="1"/>
  <c r="V345" i="1"/>
  <c r="N394" i="1" a="1"/>
  <c r="N394" i="1"/>
  <c r="O394" i="1"/>
  <c r="V227" i="1" a="1"/>
  <c r="V227" i="1"/>
  <c r="AF364" i="1" a="1"/>
  <c r="AF364" i="1"/>
  <c r="Q191" i="1" a="1"/>
  <c r="Q191" i="1"/>
  <c r="R191" i="1"/>
  <c r="AA369" i="1" a="1"/>
  <c r="AA369" i="1"/>
  <c r="N340" i="1" a="1"/>
  <c r="N340" i="1"/>
  <c r="O340" i="1"/>
  <c r="AA288" i="1" a="1"/>
  <c r="AA288" i="1"/>
  <c r="AK425" i="1" a="1"/>
  <c r="AK425" i="1"/>
  <c r="K338" i="1" a="1"/>
  <c r="K338" i="1"/>
  <c r="V365" i="1" a="1"/>
  <c r="V365" i="1"/>
  <c r="N336" i="1" a="1"/>
  <c r="N336" i="1"/>
  <c r="O336" i="1"/>
  <c r="V231" i="1" a="1"/>
  <c r="V231" i="1"/>
  <c r="V287" i="1" a="1"/>
  <c r="V287" i="1"/>
  <c r="K214" i="1" a="1"/>
  <c r="K214" i="1"/>
  <c r="AA279" i="1" a="1"/>
  <c r="AA279" i="1"/>
  <c r="V226" i="1" a="1"/>
  <c r="V226" i="1"/>
  <c r="V181" i="1" a="1"/>
  <c r="V181" i="1"/>
  <c r="AA304" i="1" a="1"/>
  <c r="AA304" i="1"/>
  <c r="AF158" i="1" a="1"/>
  <c r="AF158" i="1"/>
  <c r="Q290" i="1" a="1"/>
  <c r="Q290" i="1"/>
  <c r="R290" i="1"/>
  <c r="K251" i="1" a="1"/>
  <c r="K251" i="1"/>
  <c r="Q355" i="1" a="1"/>
  <c r="Q355" i="1"/>
  <c r="R355" i="1"/>
  <c r="N247" i="1" a="1"/>
  <c r="N247" i="1"/>
  <c r="O247" i="1"/>
  <c r="AK267" i="1" a="1"/>
  <c r="AK267" i="1"/>
  <c r="V316" i="1" a="1"/>
  <c r="V316" i="1"/>
  <c r="V323" i="1" a="1"/>
  <c r="V323" i="1"/>
  <c r="AF218" i="1" a="1"/>
  <c r="AF218" i="1"/>
  <c r="V305" i="1" a="1"/>
  <c r="V305" i="1"/>
  <c r="AK248" i="1" a="1"/>
  <c r="AK248" i="1"/>
  <c r="N286" i="1" a="1"/>
  <c r="N286" i="1"/>
  <c r="O286" i="1"/>
  <c r="N314" i="1" a="1"/>
  <c r="N314" i="1"/>
  <c r="O314" i="1"/>
  <c r="N337" i="1" a="1"/>
  <c r="N337" i="1"/>
  <c r="O337" i="1"/>
  <c r="AF267" i="1" a="1"/>
  <c r="AF267" i="1"/>
  <c r="Q269" i="1" a="1"/>
  <c r="Q269" i="1"/>
  <c r="R269" i="1"/>
  <c r="K250" i="1" a="1"/>
  <c r="K250" i="1"/>
  <c r="N350" i="1" a="1"/>
  <c r="N350" i="1"/>
  <c r="O350" i="1"/>
  <c r="AK391" i="1" a="1"/>
  <c r="AK391" i="1"/>
  <c r="AK310" i="1" a="1"/>
  <c r="AK310" i="1"/>
  <c r="AA298" i="1" a="1"/>
  <c r="AA298" i="1"/>
  <c r="AK335" i="1" a="1"/>
  <c r="AK335" i="1"/>
  <c r="AK349" i="1" a="1"/>
  <c r="AK349" i="1"/>
  <c r="N298" i="1" a="1"/>
  <c r="N298" i="1"/>
  <c r="O298" i="1"/>
  <c r="V352" i="1" a="1"/>
  <c r="V352" i="1"/>
  <c r="K347" i="1" a="1"/>
  <c r="K347" i="1"/>
  <c r="AK342" i="1" a="1"/>
  <c r="AK342" i="1"/>
  <c r="Q325" i="1" a="1"/>
  <c r="Q325" i="1"/>
  <c r="R325" i="1"/>
  <c r="AK321" i="1" a="1"/>
  <c r="AK321" i="1"/>
  <c r="AK356" i="1" a="1"/>
  <c r="AK356" i="1"/>
  <c r="N331" i="1" a="1"/>
  <c r="N331" i="1"/>
  <c r="O331" i="1"/>
  <c r="N357" i="1" a="1"/>
  <c r="N357" i="1"/>
  <c r="O357" i="1"/>
  <c r="AA235" i="1" a="1"/>
  <c r="AA235" i="1"/>
  <c r="AK336" i="1" a="1"/>
  <c r="AK336" i="1"/>
  <c r="Q279" i="1" a="1"/>
  <c r="Q279" i="1"/>
  <c r="R279" i="1"/>
  <c r="V396" i="1" a="1"/>
  <c r="V396" i="1"/>
  <c r="AK318" i="1" a="1"/>
  <c r="AK318" i="1"/>
  <c r="AK378" i="1" a="1"/>
  <c r="AK378" i="1"/>
  <c r="N349" i="1" a="1"/>
  <c r="N349" i="1"/>
  <c r="O349" i="1"/>
  <c r="N326" i="1" a="1"/>
  <c r="N326" i="1"/>
  <c r="O326" i="1"/>
  <c r="Q434" i="1" a="1"/>
  <c r="Q434" i="1"/>
  <c r="R434" i="1"/>
  <c r="K340" i="1" a="1"/>
  <c r="K340" i="1"/>
  <c r="AK386" i="1" a="1"/>
  <c r="AK386" i="1"/>
  <c r="K398" i="1" a="1"/>
  <c r="K398" i="1"/>
  <c r="AF357" i="1" a="1"/>
  <c r="AF357" i="1"/>
  <c r="AA337" i="1" a="1"/>
  <c r="AA337" i="1"/>
  <c r="K306" i="1" a="1"/>
  <c r="K306" i="1"/>
  <c r="AA422" i="1" a="1"/>
  <c r="AA422" i="1"/>
  <c r="AK371" i="1" a="1"/>
  <c r="AK371" i="1"/>
  <c r="V395" i="1" a="1"/>
  <c r="V395" i="1"/>
  <c r="AK399" i="1" a="1"/>
  <c r="AK399" i="1"/>
  <c r="AA306" i="1" a="1"/>
  <c r="AA306" i="1"/>
  <c r="AF434" i="1" a="1"/>
  <c r="AF434" i="1"/>
  <c r="N408" i="1" a="1"/>
  <c r="N408" i="1"/>
  <c r="O408" i="1"/>
  <c r="AK452" i="1" a="1"/>
  <c r="AK452" i="1"/>
  <c r="N356" i="1" a="1"/>
  <c r="N356" i="1"/>
  <c r="O356" i="1"/>
  <c r="K408" i="1" a="1"/>
  <c r="K408" i="1"/>
  <c r="AA398" i="1" a="1"/>
  <c r="AA398" i="1"/>
  <c r="AA435" i="1" a="1"/>
  <c r="AA435" i="1"/>
  <c r="N71" i="1" a="1"/>
  <c r="N71" i="1"/>
  <c r="O71" i="1"/>
  <c r="AA125" i="1" a="1"/>
  <c r="AA125" i="1"/>
  <c r="K197" i="1" a="1"/>
  <c r="K197" i="1"/>
  <c r="AA231" i="1" a="1"/>
  <c r="AA231" i="1"/>
  <c r="K254" i="1" a="1"/>
  <c r="K254" i="1"/>
  <c r="N269" i="1" a="1"/>
  <c r="N269" i="1"/>
  <c r="O269" i="1"/>
  <c r="AA214" i="1" a="1"/>
  <c r="AA214" i="1"/>
  <c r="AF284" i="1" a="1"/>
  <c r="AF284" i="1"/>
  <c r="K337" i="1" a="1"/>
  <c r="K337" i="1"/>
  <c r="AA265" i="1" a="1"/>
  <c r="AA265" i="1"/>
  <c r="AK303" i="1" a="1"/>
  <c r="AK303" i="1"/>
  <c r="K305" i="1" a="1"/>
  <c r="K305" i="1"/>
  <c r="AF166" i="1" a="1"/>
  <c r="AF166" i="1"/>
  <c r="N273" i="1" a="1"/>
  <c r="N273" i="1"/>
  <c r="O273" i="1"/>
  <c r="Q210" i="1" a="1"/>
  <c r="Q210" i="1"/>
  <c r="R210" i="1"/>
  <c r="V222" i="1" a="1"/>
  <c r="V222" i="1"/>
  <c r="N222" i="1" a="1"/>
  <c r="N222" i="1"/>
  <c r="O222" i="1"/>
  <c r="Q254" i="1" a="1"/>
  <c r="Q254" i="1"/>
  <c r="R254" i="1"/>
  <c r="AK288" i="1" a="1"/>
  <c r="AK288" i="1"/>
  <c r="V250" i="1" a="1"/>
  <c r="V250" i="1"/>
  <c r="Q253" i="1" a="1"/>
  <c r="Q253" i="1"/>
  <c r="R253" i="1"/>
  <c r="Q288" i="1" a="1"/>
  <c r="Q288" i="1"/>
  <c r="R288" i="1"/>
  <c r="N239" i="1" a="1"/>
  <c r="N239" i="1"/>
  <c r="O239" i="1"/>
  <c r="N289" i="1" a="1"/>
  <c r="N289" i="1"/>
  <c r="O289" i="1"/>
  <c r="K230" i="1" a="1"/>
  <c r="K230" i="1"/>
  <c r="AF326" i="1" a="1"/>
  <c r="AF326" i="1"/>
  <c r="K263" i="1" a="1"/>
  <c r="K263" i="1"/>
  <c r="K276" i="1" a="1"/>
  <c r="K276" i="1"/>
  <c r="AK237" i="1" a="1"/>
  <c r="AK237" i="1"/>
  <c r="AF281" i="1" a="1"/>
  <c r="AF281" i="1"/>
  <c r="AA316" i="1" a="1"/>
  <c r="AA316" i="1"/>
  <c r="K269" i="1" a="1"/>
  <c r="K269" i="1"/>
  <c r="N319" i="1" a="1"/>
  <c r="N319" i="1"/>
  <c r="O319" i="1"/>
  <c r="N320" i="1" a="1"/>
  <c r="N320" i="1"/>
  <c r="O320" i="1"/>
  <c r="Q317" i="1" a="1"/>
  <c r="Q317" i="1"/>
  <c r="R317" i="1"/>
  <c r="N345" i="1" a="1"/>
  <c r="N345" i="1"/>
  <c r="O345" i="1"/>
  <c r="V248" i="1" a="1"/>
  <c r="V248" i="1"/>
  <c r="AA278" i="1" a="1"/>
  <c r="AA278" i="1"/>
  <c r="K275" i="1" a="1"/>
  <c r="K275" i="1"/>
  <c r="V232" i="1" a="1"/>
  <c r="V232" i="1"/>
  <c r="AA240" i="1" a="1"/>
  <c r="AA240" i="1"/>
  <c r="AK366" i="1" a="1"/>
  <c r="AK366" i="1"/>
  <c r="Q286" i="1" a="1"/>
  <c r="Q286" i="1"/>
  <c r="R286" i="1"/>
  <c r="Q316" i="1" a="1"/>
  <c r="Q316" i="1"/>
  <c r="R316" i="1"/>
  <c r="N300" i="1" a="1"/>
  <c r="N300" i="1"/>
  <c r="O300" i="1"/>
  <c r="K375" i="1" a="1"/>
  <c r="K375" i="1"/>
  <c r="K274" i="1" a="1"/>
  <c r="K274" i="1"/>
  <c r="AA341" i="1" a="1"/>
  <c r="AA341" i="1"/>
  <c r="AF395" i="1" a="1"/>
  <c r="AF395" i="1"/>
  <c r="V234" i="1" a="1"/>
  <c r="V234" i="1"/>
  <c r="V341" i="1" a="1"/>
  <c r="V341" i="1"/>
  <c r="V354" i="1" a="1"/>
  <c r="V354" i="1"/>
  <c r="V353" i="1" a="1"/>
  <c r="V353" i="1"/>
  <c r="AK327" i="1" a="1"/>
  <c r="AK327" i="1"/>
  <c r="N383" i="1" a="1"/>
  <c r="N383" i="1"/>
  <c r="O383" i="1"/>
  <c r="K362" i="1" a="1"/>
  <c r="K362" i="1"/>
  <c r="AA362" i="1" a="1"/>
  <c r="AA362" i="1"/>
  <c r="K315" i="1" a="1"/>
  <c r="K315" i="1"/>
  <c r="Q278" i="1" a="1"/>
  <c r="Q278" i="1"/>
  <c r="R278" i="1"/>
  <c r="AF237" i="1" a="1"/>
  <c r="AF237" i="1"/>
  <c r="AK280" i="1" a="1"/>
  <c r="AK280" i="1"/>
  <c r="V332" i="1" a="1"/>
  <c r="V332" i="1"/>
  <c r="AA242" i="1" a="1"/>
  <c r="AA242" i="1"/>
  <c r="Q241" i="1" a="1"/>
  <c r="Q241" i="1"/>
  <c r="R241" i="1"/>
  <c r="AF367" i="1" a="1"/>
  <c r="AF367" i="1"/>
  <c r="K377" i="1" a="1"/>
  <c r="K377" i="1"/>
  <c r="Q439" i="1" a="1"/>
  <c r="Q439" i="1"/>
  <c r="R439" i="1"/>
  <c r="AK285" i="1" a="1"/>
  <c r="AK285" i="1"/>
  <c r="N413" i="1" a="1"/>
  <c r="N413" i="1"/>
  <c r="O413" i="1"/>
  <c r="AK333" i="1" a="1"/>
  <c r="AK333" i="1"/>
  <c r="N325" i="1" a="1"/>
  <c r="N325" i="1"/>
  <c r="O325" i="1"/>
  <c r="Q346" i="1" a="1"/>
  <c r="Q346" i="1"/>
  <c r="R346" i="1"/>
  <c r="Q342" i="1" a="1"/>
  <c r="Q342" i="1"/>
  <c r="R342" i="1"/>
  <c r="K367" i="1" a="1"/>
  <c r="K367" i="1"/>
  <c r="Q356" i="1" a="1"/>
  <c r="Q356" i="1"/>
  <c r="R356" i="1"/>
  <c r="K420" i="1" a="1"/>
  <c r="K420" i="1"/>
  <c r="AA406" i="1" a="1"/>
  <c r="AA406" i="1"/>
  <c r="N352" i="1" a="1"/>
  <c r="N352" i="1"/>
  <c r="O352" i="1"/>
  <c r="N426" i="1" a="1"/>
  <c r="N426" i="1"/>
  <c r="O426" i="1"/>
  <c r="K424" i="1" a="1"/>
  <c r="K424" i="1"/>
  <c r="V209" i="1" a="1"/>
  <c r="V209" i="1"/>
  <c r="AF222" i="1" a="1"/>
  <c r="AF222" i="1"/>
  <c r="AF316" i="1" a="1"/>
  <c r="AF316" i="1"/>
  <c r="AA252" i="1" a="1"/>
  <c r="AA252" i="1"/>
  <c r="Q267" i="1" a="1"/>
  <c r="Q267" i="1"/>
  <c r="R267" i="1"/>
  <c r="Q293" i="1" a="1"/>
  <c r="Q293" i="1"/>
  <c r="R293" i="1"/>
  <c r="Q307" i="1" a="1"/>
  <c r="Q307" i="1"/>
  <c r="R307" i="1"/>
  <c r="V346" i="1" a="1"/>
  <c r="V346" i="1"/>
  <c r="K303" i="1" a="1"/>
  <c r="K303" i="1"/>
  <c r="AK320" i="1" a="1"/>
  <c r="AK320" i="1"/>
  <c r="N372" i="1" a="1"/>
  <c r="N372" i="1"/>
  <c r="O372" i="1"/>
  <c r="V294" i="1" a="1"/>
  <c r="V294" i="1"/>
  <c r="AA355" i="1" a="1"/>
  <c r="AA355" i="1"/>
  <c r="AA348" i="1" a="1"/>
  <c r="AA348" i="1"/>
  <c r="K330" i="1" a="1"/>
  <c r="K330" i="1"/>
  <c r="AF349" i="1" a="1"/>
  <c r="AF349" i="1"/>
  <c r="K328" i="1" a="1"/>
  <c r="K328" i="1"/>
  <c r="K351" i="1" a="1"/>
  <c r="K351" i="1"/>
  <c r="V370" i="1" a="1"/>
  <c r="V370" i="1"/>
  <c r="K382" i="1" a="1"/>
  <c r="K382" i="1"/>
  <c r="Q420" i="1" a="1"/>
  <c r="Q420" i="1"/>
  <c r="R420" i="1"/>
  <c r="AK368" i="1" a="1"/>
  <c r="AK368" i="1"/>
  <c r="AF414" i="1" a="1"/>
  <c r="AF414" i="1"/>
  <c r="Q391" i="1" a="1"/>
  <c r="Q391" i="1"/>
  <c r="R391" i="1"/>
  <c r="V420" i="1" a="1"/>
  <c r="V420" i="1"/>
  <c r="AA402" i="1" a="1"/>
  <c r="AA402" i="1"/>
  <c r="AK324" i="1" a="1"/>
  <c r="AK324" i="1"/>
  <c r="K475" i="1" a="1"/>
  <c r="K475" i="1"/>
  <c r="AF36" i="1" a="1"/>
  <c r="AF36" i="1"/>
  <c r="AA254" i="1" a="1"/>
  <c r="AA254" i="1"/>
  <c r="AF211" i="1" a="1"/>
  <c r="AF211" i="1"/>
  <c r="AF309" i="1" a="1"/>
  <c r="AF309" i="1"/>
  <c r="K296" i="1" a="1"/>
  <c r="K296" i="1"/>
  <c r="N334" i="1" a="1"/>
  <c r="N334" i="1"/>
  <c r="O334" i="1"/>
  <c r="AF373" i="1" a="1"/>
  <c r="AF373" i="1"/>
  <c r="AA372" i="1" a="1"/>
  <c r="AA372" i="1"/>
  <c r="N304" i="1" a="1"/>
  <c r="N304" i="1"/>
  <c r="O304" i="1"/>
  <c r="AA314" i="1" a="1"/>
  <c r="AA314" i="1"/>
  <c r="Q340" i="1" a="1"/>
  <c r="Q340" i="1"/>
  <c r="R340" i="1"/>
  <c r="V301" i="1" a="1"/>
  <c r="V301" i="1"/>
  <c r="V400" i="1" a="1"/>
  <c r="V400" i="1"/>
  <c r="V338" i="1" a="1"/>
  <c r="V338" i="1"/>
  <c r="N387" i="1" a="1"/>
  <c r="N387" i="1"/>
  <c r="O387" i="1"/>
  <c r="K414" i="1" a="1"/>
  <c r="K414" i="1"/>
  <c r="AA433" i="1" a="1"/>
  <c r="AA433" i="1"/>
  <c r="N389" i="1" a="1"/>
  <c r="N389" i="1"/>
  <c r="O389" i="1"/>
  <c r="AK424" i="1" a="1"/>
  <c r="AK424" i="1"/>
  <c r="V430" i="1" a="1"/>
  <c r="V430" i="1"/>
  <c r="AK298" i="1" a="1"/>
  <c r="AK298" i="1"/>
  <c r="V431" i="1" a="1"/>
  <c r="V431" i="1"/>
  <c r="AA297" i="1" a="1"/>
  <c r="AA297" i="1"/>
  <c r="V355" i="1" a="1"/>
  <c r="V355" i="1"/>
  <c r="AF381" i="1" a="1"/>
  <c r="AF381" i="1"/>
  <c r="AK392" i="1" a="1"/>
  <c r="AK392" i="1"/>
  <c r="V385" i="1" a="1"/>
  <c r="V385" i="1"/>
  <c r="AA458" i="1" a="1"/>
  <c r="AA458" i="1"/>
  <c r="Q492" i="1" a="1"/>
  <c r="Q492" i="1"/>
  <c r="R492" i="1"/>
  <c r="V361" i="1" a="1"/>
  <c r="V361" i="1"/>
  <c r="AA412" i="1" a="1"/>
  <c r="AA412" i="1"/>
  <c r="Q453" i="1" a="1"/>
  <c r="Q453" i="1"/>
  <c r="R453" i="1"/>
  <c r="Q336" i="1" a="1"/>
  <c r="Q336" i="1"/>
  <c r="R336" i="1"/>
  <c r="AK458" i="1" a="1"/>
  <c r="AK458" i="1"/>
  <c r="V418" i="1" a="1"/>
  <c r="V418" i="1"/>
  <c r="AK408" i="1" a="1"/>
  <c r="AK408" i="1"/>
  <c r="N439" i="1" a="1"/>
  <c r="N439" i="1"/>
  <c r="O439" i="1"/>
  <c r="K433" i="1" a="1"/>
  <c r="K433" i="1"/>
  <c r="K430" i="1" a="1"/>
  <c r="K430" i="1"/>
  <c r="AA415" i="1" a="1"/>
  <c r="AA415" i="1"/>
  <c r="Q414" i="1" a="1"/>
  <c r="Q414" i="1"/>
  <c r="R414" i="1"/>
  <c r="V391" i="1" a="1"/>
  <c r="V391" i="1"/>
  <c r="Q417" i="1" a="1"/>
  <c r="Q417" i="1"/>
  <c r="R417" i="1"/>
  <c r="V402" i="1" a="1"/>
  <c r="V402" i="1"/>
  <c r="V382" i="1" a="1"/>
  <c r="V382" i="1"/>
  <c r="V348" i="1" a="1"/>
  <c r="V348" i="1"/>
  <c r="AK405" i="1" a="1"/>
  <c r="AK405" i="1"/>
  <c r="AK430" i="1" a="1"/>
  <c r="AK430" i="1"/>
  <c r="AF356" i="1" a="1"/>
  <c r="AF356" i="1"/>
  <c r="AA447" i="1" a="1"/>
  <c r="AA447" i="1"/>
  <c r="AK483" i="1" a="1"/>
  <c r="AK483" i="1"/>
  <c r="N407" i="1" a="1"/>
  <c r="N407" i="1"/>
  <c r="O407" i="1"/>
  <c r="AA494" i="1" a="1"/>
  <c r="AA494" i="1"/>
  <c r="N397" i="1" a="1"/>
  <c r="N397" i="1"/>
  <c r="O397" i="1"/>
  <c r="Q458" i="1" a="1"/>
  <c r="Q458" i="1"/>
  <c r="R458" i="1"/>
  <c r="V496" i="1" a="1"/>
  <c r="V496" i="1"/>
  <c r="V127" i="1" a="1"/>
  <c r="V127" i="1"/>
  <c r="AK256" i="1" a="1"/>
  <c r="AK256" i="1"/>
  <c r="N355" i="1" a="1"/>
  <c r="N355" i="1"/>
  <c r="O355" i="1"/>
  <c r="AK279" i="1" a="1"/>
  <c r="AK279" i="1"/>
  <c r="Q234" i="1" a="1"/>
  <c r="Q234" i="1"/>
  <c r="R234" i="1"/>
  <c r="Q393" i="1" a="1"/>
  <c r="Q393" i="1"/>
  <c r="R393" i="1"/>
  <c r="AK323" i="1" a="1"/>
  <c r="AK323" i="1"/>
  <c r="N380" i="1" a="1"/>
  <c r="N380" i="1"/>
  <c r="O380" i="1"/>
  <c r="V359" i="1" a="1"/>
  <c r="V359" i="1"/>
  <c r="K349" i="1" a="1"/>
  <c r="K349" i="1"/>
  <c r="V296" i="1" a="1"/>
  <c r="V296" i="1"/>
  <c r="AK370" i="1" a="1"/>
  <c r="AK370" i="1"/>
  <c r="AF340" i="1" a="1"/>
  <c r="AF340" i="1"/>
  <c r="K346" i="1" a="1"/>
  <c r="K346" i="1"/>
  <c r="Q386" i="1" a="1"/>
  <c r="Q386" i="1"/>
  <c r="R386" i="1"/>
  <c r="AA347" i="1" a="1"/>
  <c r="AA347" i="1"/>
  <c r="N401" i="1" a="1"/>
  <c r="N401" i="1"/>
  <c r="O401" i="1"/>
  <c r="AF441" i="1" a="1"/>
  <c r="AF441" i="1"/>
  <c r="K371" i="1" a="1"/>
  <c r="K371" i="1"/>
  <c r="K378" i="1" a="1"/>
  <c r="K378" i="1"/>
  <c r="K417" i="1" a="1"/>
  <c r="K417" i="1"/>
  <c r="AK434" i="1" a="1"/>
  <c r="AK434" i="1"/>
  <c r="Q496" i="1" a="1"/>
  <c r="Q496" i="1"/>
  <c r="R496" i="1"/>
  <c r="AA389" i="1" a="1"/>
  <c r="AA389" i="1"/>
  <c r="AK435" i="1" a="1"/>
  <c r="AK435" i="1"/>
  <c r="N415" i="1" a="1"/>
  <c r="N415" i="1"/>
  <c r="O415" i="1"/>
  <c r="AF374" i="1" a="1"/>
  <c r="AF374" i="1"/>
  <c r="Q408" i="1" a="1"/>
  <c r="Q408" i="1"/>
  <c r="R408" i="1"/>
  <c r="AA211" i="1" a="1"/>
  <c r="AA211" i="1"/>
  <c r="N231" i="1" a="1"/>
  <c r="N231" i="1"/>
  <c r="O231" i="1"/>
  <c r="AF342" i="1" a="1"/>
  <c r="AF342" i="1"/>
  <c r="N228" i="1" a="1"/>
  <c r="N228" i="1"/>
  <c r="O228" i="1"/>
  <c r="AA291" i="1" a="1"/>
  <c r="AA291" i="1"/>
  <c r="AK247" i="1" a="1"/>
  <c r="AK247" i="1"/>
  <c r="AF291" i="1" a="1"/>
  <c r="AF291" i="1"/>
  <c r="N343" i="1" a="1"/>
  <c r="N343" i="1"/>
  <c r="O343" i="1"/>
  <c r="V330" i="1" a="1"/>
  <c r="V330" i="1"/>
  <c r="V320" i="1" a="1"/>
  <c r="V320" i="1"/>
  <c r="V275" i="1" a="1"/>
  <c r="V275" i="1"/>
  <c r="V347" i="1" a="1"/>
  <c r="V347" i="1"/>
  <c r="AK360" i="1" a="1"/>
  <c r="AK360" i="1"/>
  <c r="K369" i="1" a="1"/>
  <c r="K369" i="1"/>
  <c r="K365" i="1" a="1"/>
  <c r="K365" i="1"/>
  <c r="AK362" i="1" a="1"/>
  <c r="AK362" i="1"/>
  <c r="N363" i="1" a="1"/>
  <c r="N363" i="1"/>
  <c r="O363" i="1"/>
  <c r="AK427" i="1" a="1"/>
  <c r="AK427" i="1"/>
  <c r="V366" i="1" a="1"/>
  <c r="V366" i="1"/>
  <c r="K358" i="1" a="1"/>
  <c r="K358" i="1"/>
  <c r="AA379" i="1" a="1"/>
  <c r="AA379" i="1"/>
  <c r="K406" i="1" a="1"/>
  <c r="K406" i="1"/>
  <c r="N385" i="1" a="1"/>
  <c r="N385" i="1"/>
  <c r="O385" i="1"/>
  <c r="V378" i="1" a="1"/>
  <c r="V378" i="1"/>
  <c r="AK304" i="1" a="1"/>
  <c r="AK304" i="1"/>
  <c r="N414" i="1" a="1"/>
  <c r="N414" i="1"/>
  <c r="O414" i="1"/>
  <c r="K435" i="1" a="1"/>
  <c r="K435" i="1"/>
  <c r="V432" i="1" a="1"/>
  <c r="V432" i="1"/>
  <c r="AK396" i="1" a="1"/>
  <c r="AK396" i="1"/>
  <c r="AA324" i="1" a="1"/>
  <c r="AA324" i="1"/>
  <c r="Q343" i="1" a="1"/>
  <c r="Q343" i="1"/>
  <c r="R343" i="1"/>
  <c r="AF255" i="1" a="1"/>
  <c r="AF255" i="1"/>
  <c r="AF258" i="1" a="1"/>
  <c r="AF258" i="1"/>
  <c r="K312" i="1" a="1"/>
  <c r="K312" i="1"/>
  <c r="N344" i="1" a="1"/>
  <c r="N344" i="1"/>
  <c r="O344" i="1"/>
  <c r="Q257" i="1" a="1"/>
  <c r="Q257" i="1"/>
  <c r="R257" i="1"/>
  <c r="V379" i="1" a="1"/>
  <c r="V379" i="1"/>
  <c r="AA322" i="1" a="1"/>
  <c r="AA322" i="1"/>
  <c r="AF358" i="1" a="1"/>
  <c r="AF358" i="1"/>
  <c r="N367" i="1" a="1"/>
  <c r="N367" i="1"/>
  <c r="O367" i="1"/>
  <c r="K361" i="1" a="1"/>
  <c r="K361" i="1"/>
  <c r="AA268" i="1" a="1"/>
  <c r="AA268" i="1"/>
  <c r="Q403" i="1" a="1"/>
  <c r="Q403" i="1"/>
  <c r="R403" i="1"/>
  <c r="Q395" i="1" a="1"/>
  <c r="Q395" i="1"/>
  <c r="R395" i="1"/>
  <c r="K326" i="1" a="1"/>
  <c r="K326" i="1"/>
  <c r="AF446" i="1" a="1"/>
  <c r="AF446" i="1"/>
  <c r="AA424" i="1" a="1"/>
  <c r="AA424" i="1"/>
  <c r="K426" i="1" a="1"/>
  <c r="K426" i="1"/>
  <c r="AK369" i="1" a="1"/>
  <c r="AK369" i="1"/>
  <c r="N400" i="1" a="1"/>
  <c r="N400" i="1"/>
  <c r="O400" i="1"/>
  <c r="AK444" i="1" a="1"/>
  <c r="AK444" i="1"/>
  <c r="V349" i="1" a="1"/>
  <c r="V349" i="1"/>
  <c r="V435" i="1" a="1"/>
  <c r="V435" i="1"/>
  <c r="AA281" i="1" a="1"/>
  <c r="AA281" i="1"/>
  <c r="AA333" i="1" a="1"/>
  <c r="AA333" i="1"/>
  <c r="Q276" i="1" a="1"/>
  <c r="Q276" i="1"/>
  <c r="R276" i="1"/>
  <c r="AA220" i="1" a="1"/>
  <c r="AA220" i="1"/>
  <c r="AF355" i="1" a="1"/>
  <c r="AF355" i="1"/>
  <c r="AA239" i="1" a="1"/>
  <c r="AA239" i="1"/>
  <c r="AA311" i="1" a="1"/>
  <c r="AA311" i="1"/>
  <c r="AF300" i="1" a="1"/>
  <c r="AF300" i="1"/>
  <c r="AA375" i="1" a="1"/>
  <c r="AA375" i="1"/>
  <c r="K384" i="1" a="1"/>
  <c r="K384" i="1"/>
  <c r="Q384" i="1" a="1"/>
  <c r="Q384" i="1"/>
  <c r="R384" i="1"/>
  <c r="N280" i="1" a="1"/>
  <c r="N280" i="1"/>
  <c r="O280" i="1"/>
  <c r="N262" i="1" a="1"/>
  <c r="N262" i="1"/>
  <c r="O262" i="1"/>
  <c r="AK355" i="1" a="1"/>
  <c r="AK355" i="1"/>
  <c r="AK413" i="1" a="1"/>
  <c r="AK413" i="1"/>
  <c r="AA385" i="1" a="1"/>
  <c r="AA385" i="1"/>
  <c r="AK390" i="1" a="1"/>
  <c r="AK390" i="1"/>
  <c r="AF442" i="1" a="1"/>
  <c r="AF442" i="1"/>
  <c r="Q422" i="1" a="1"/>
  <c r="Q422" i="1"/>
  <c r="R422" i="1"/>
  <c r="V356" i="1" a="1"/>
  <c r="V356" i="1"/>
  <c r="K431" i="1" a="1"/>
  <c r="K431" i="1"/>
  <c r="AK446" i="1" a="1"/>
  <c r="AK446" i="1"/>
  <c r="Q271" i="1" a="1"/>
  <c r="Q271" i="1"/>
  <c r="R271" i="1"/>
  <c r="AA409" i="1" a="1"/>
  <c r="AA409" i="1"/>
  <c r="N353" i="1" a="1"/>
  <c r="N353" i="1"/>
  <c r="O353" i="1"/>
  <c r="Q455" i="1" a="1"/>
  <c r="Q455" i="1"/>
  <c r="R455" i="1"/>
  <c r="V160" i="1" a="1"/>
  <c r="V160" i="1"/>
  <c r="V163" i="1" a="1"/>
  <c r="V163" i="1"/>
  <c r="AF334" i="1" a="1"/>
  <c r="AF334" i="1"/>
  <c r="AK273" i="1" a="1"/>
  <c r="AK273" i="1"/>
  <c r="AK326" i="1" a="1"/>
  <c r="AK326" i="1"/>
  <c r="AK357" i="1" a="1"/>
  <c r="AK357" i="1"/>
  <c r="AK272" i="1" a="1"/>
  <c r="AK272" i="1"/>
  <c r="AA308" i="1" a="1"/>
  <c r="AA308" i="1"/>
  <c r="K248" i="1" a="1"/>
  <c r="K248" i="1"/>
  <c r="Q314" i="1" a="1"/>
  <c r="Q314" i="1"/>
  <c r="R314" i="1"/>
  <c r="N245" i="1" a="1"/>
  <c r="N245" i="1"/>
  <c r="O245" i="1"/>
  <c r="AF224" i="1" a="1"/>
  <c r="AF224" i="1"/>
  <c r="Q365" i="1" a="1"/>
  <c r="Q365" i="1"/>
  <c r="R365" i="1"/>
  <c r="Q350" i="1" a="1"/>
  <c r="Q350" i="1"/>
  <c r="R350" i="1"/>
  <c r="AF319" i="1" a="1"/>
  <c r="AF319" i="1"/>
  <c r="AK292" i="1" a="1"/>
  <c r="AK292" i="1"/>
  <c r="K259" i="1" a="1"/>
  <c r="K259" i="1"/>
  <c r="N278" i="1" a="1"/>
  <c r="N278" i="1"/>
  <c r="O278" i="1"/>
  <c r="V398" i="1" a="1"/>
  <c r="V398" i="1"/>
  <c r="AF405" i="1" a="1"/>
  <c r="AF405" i="1"/>
  <c r="Q456" i="1" a="1"/>
  <c r="Q456" i="1"/>
  <c r="R456" i="1"/>
  <c r="Q353" i="1" a="1"/>
  <c r="Q353" i="1"/>
  <c r="R353" i="1"/>
  <c r="AA390" i="1" a="1"/>
  <c r="AA390" i="1"/>
  <c r="AF430" i="1" a="1"/>
  <c r="AF430" i="1"/>
  <c r="AK223" i="1" a="1"/>
  <c r="AK223" i="1"/>
  <c r="AF191" i="1" a="1"/>
  <c r="AF191" i="1"/>
  <c r="Q323" i="1" a="1"/>
  <c r="Q323" i="1"/>
  <c r="R323" i="1"/>
  <c r="V328" i="1" a="1"/>
  <c r="V328" i="1"/>
  <c r="AA289" i="1" a="1"/>
  <c r="AA289" i="1"/>
  <c r="AA320" i="1" a="1"/>
  <c r="AA320" i="1"/>
  <c r="AF345" i="1" a="1"/>
  <c r="AF345" i="1"/>
  <c r="N308" i="1" a="1"/>
  <c r="N308" i="1"/>
  <c r="O308" i="1"/>
  <c r="V309" i="1" a="1"/>
  <c r="V309" i="1"/>
  <c r="K322" i="1" a="1"/>
  <c r="K322" i="1"/>
  <c r="AA338" i="1" a="1"/>
  <c r="AA338" i="1"/>
  <c r="N252" i="1" a="1"/>
  <c r="N252" i="1"/>
  <c r="O252" i="1"/>
  <c r="Q321" i="1" a="1"/>
  <c r="Q321" i="1"/>
  <c r="R321" i="1"/>
  <c r="Q401" i="1" a="1"/>
  <c r="Q401" i="1"/>
  <c r="R401" i="1"/>
  <c r="AA387" i="1" a="1"/>
  <c r="AA387" i="1"/>
  <c r="N365" i="1" a="1"/>
  <c r="N365" i="1"/>
  <c r="O365" i="1"/>
  <c r="AK450" i="1" a="1"/>
  <c r="AK450" i="1"/>
  <c r="AK382" i="1" a="1"/>
  <c r="AK382" i="1"/>
  <c r="N466" i="1" a="1"/>
  <c r="N466" i="1"/>
  <c r="O466" i="1"/>
  <c r="AF382" i="1" a="1"/>
  <c r="AF382" i="1"/>
  <c r="Q397" i="1" a="1"/>
  <c r="Q397" i="1"/>
  <c r="R397" i="1"/>
  <c r="V384" i="1" a="1"/>
  <c r="V384" i="1"/>
  <c r="V376" i="1" a="1"/>
  <c r="V376" i="1"/>
  <c r="N370" i="1" a="1"/>
  <c r="N370" i="1"/>
  <c r="O370" i="1"/>
  <c r="K445" i="1" a="1"/>
  <c r="K445" i="1"/>
  <c r="AF380" i="1" a="1"/>
  <c r="AF380" i="1"/>
  <c r="Q438" i="1" a="1"/>
  <c r="Q438" i="1"/>
  <c r="R438" i="1"/>
  <c r="AA414" i="1" a="1"/>
  <c r="AA414" i="1"/>
  <c r="AK401" i="1" a="1"/>
  <c r="AK401" i="1"/>
  <c r="K438" i="1" a="1"/>
  <c r="K438" i="1"/>
  <c r="Q378" i="1" a="1"/>
  <c r="Q378" i="1"/>
  <c r="R378" i="1"/>
  <c r="AA266" i="1" a="1"/>
  <c r="AA266" i="1"/>
  <c r="K437" i="1" a="1"/>
  <c r="K437" i="1"/>
  <c r="V394" i="1" a="1"/>
  <c r="V394" i="1"/>
  <c r="AF298" i="1" a="1"/>
  <c r="AF298" i="1"/>
  <c r="N366" i="1" a="1"/>
  <c r="N366" i="1"/>
  <c r="O366" i="1"/>
  <c r="N460" i="1" a="1"/>
  <c r="N460" i="1"/>
  <c r="O460" i="1"/>
  <c r="V478" i="1" a="1"/>
  <c r="V478" i="1"/>
  <c r="N382" i="1" a="1"/>
  <c r="N382" i="1"/>
  <c r="O382" i="1"/>
  <c r="AF429" i="1" a="1"/>
  <c r="AF429" i="1"/>
  <c r="AA459" i="1" a="1"/>
  <c r="AA459" i="1"/>
  <c r="AK473" i="1" a="1"/>
  <c r="AK473" i="1"/>
  <c r="AF307" i="1" a="1"/>
  <c r="AF307" i="1"/>
  <c r="K405" i="1" a="1"/>
  <c r="K405" i="1"/>
  <c r="N435" i="1" a="1"/>
  <c r="N435" i="1"/>
  <c r="O435" i="1"/>
  <c r="K292" i="1" a="1"/>
  <c r="K292" i="1"/>
  <c r="AK381" i="1" a="1"/>
  <c r="AK381" i="1"/>
  <c r="AK470" i="1" a="1"/>
  <c r="AK470" i="1"/>
  <c r="V388" i="1" a="1"/>
  <c r="V388" i="1"/>
  <c r="AA453" i="1" a="1"/>
  <c r="AA453" i="1"/>
  <c r="N502" i="1" a="1"/>
  <c r="N502" i="1"/>
  <c r="O502" i="1"/>
  <c r="V492" i="1" a="1"/>
  <c r="V492" i="1"/>
  <c r="AA456" i="1" a="1"/>
  <c r="AA456" i="1"/>
  <c r="V277" i="1" a="1"/>
  <c r="V277" i="1"/>
  <c r="N342" i="1" a="1"/>
  <c r="N342" i="1"/>
  <c r="O342" i="1"/>
  <c r="AF377" i="1" a="1"/>
  <c r="AF377" i="1"/>
  <c r="V334" i="1" a="1"/>
  <c r="V334" i="1"/>
  <c r="V235" i="1" a="1"/>
  <c r="V235" i="1"/>
  <c r="V342" i="1" a="1"/>
  <c r="V342" i="1"/>
  <c r="AF415" i="1" a="1"/>
  <c r="AF415" i="1"/>
  <c r="AF451" i="1" a="1"/>
  <c r="AF451" i="1"/>
  <c r="AA256" i="1" a="1"/>
  <c r="AA256" i="1"/>
  <c r="AK373" i="1" a="1"/>
  <c r="AK373" i="1"/>
  <c r="N433" i="1" a="1"/>
  <c r="N433" i="1"/>
  <c r="O433" i="1"/>
  <c r="N441" i="1" a="1"/>
  <c r="N441" i="1"/>
  <c r="O441" i="1"/>
  <c r="AA330" i="1" a="1"/>
  <c r="AA330" i="1"/>
  <c r="AF411" i="1" a="1"/>
  <c r="AF411" i="1"/>
  <c r="V459" i="1" a="1"/>
  <c r="V459" i="1"/>
  <c r="V463" i="1" a="1"/>
  <c r="V463" i="1"/>
  <c r="V392" i="1" a="1"/>
  <c r="V392" i="1"/>
  <c r="V447" i="1" a="1"/>
  <c r="V447" i="1"/>
  <c r="AK455" i="1" a="1"/>
  <c r="AK455" i="1"/>
  <c r="V307" i="1" a="1"/>
  <c r="V307" i="1"/>
  <c r="Q296" i="1" a="1"/>
  <c r="Q296" i="1"/>
  <c r="R296" i="1"/>
  <c r="V403" i="1" a="1"/>
  <c r="V403" i="1"/>
  <c r="AF392" i="1" a="1"/>
  <c r="AF392" i="1"/>
  <c r="AF480" i="1" a="1"/>
  <c r="AF480" i="1"/>
  <c r="N422" i="1" a="1"/>
  <c r="N422" i="1"/>
  <c r="O422" i="1"/>
  <c r="AK308" i="1" a="1"/>
  <c r="AK308" i="1"/>
  <c r="K434" i="1" a="1"/>
  <c r="K434" i="1"/>
  <c r="K407" i="1" a="1"/>
  <c r="K407" i="1"/>
  <c r="K454" i="1" a="1"/>
  <c r="K454" i="1"/>
  <c r="AK345" i="1" a="1"/>
  <c r="AK345" i="1"/>
  <c r="V371" i="1" a="1"/>
  <c r="V371" i="1"/>
  <c r="AK420" i="1" a="1"/>
  <c r="AK420" i="1"/>
  <c r="AK460" i="1" a="1"/>
  <c r="AK460" i="1"/>
  <c r="N379" i="1" a="1"/>
  <c r="N379" i="1"/>
  <c r="O379" i="1"/>
  <c r="AK490" i="1" a="1"/>
  <c r="AK490" i="1"/>
  <c r="AA442" i="1" a="1"/>
  <c r="AA442" i="1"/>
  <c r="AK468" i="1" a="1"/>
  <c r="AK468" i="1"/>
  <c r="V462" i="1" a="1"/>
  <c r="V462" i="1"/>
  <c r="V471" i="1" a="1"/>
  <c r="V471" i="1"/>
  <c r="V480" i="1" a="1"/>
  <c r="V480" i="1"/>
  <c r="AA490" i="1" a="1"/>
  <c r="AA490" i="1"/>
  <c r="AF509" i="1" a="1"/>
  <c r="AF509" i="1"/>
  <c r="N471" i="1" a="1"/>
  <c r="N471" i="1"/>
  <c r="O471" i="1"/>
  <c r="K463" i="1" a="1"/>
  <c r="K463" i="1"/>
  <c r="Q474" i="1" a="1"/>
  <c r="Q474" i="1"/>
  <c r="R474" i="1"/>
  <c r="AK194" i="1" a="1"/>
  <c r="AK194" i="1"/>
  <c r="V285" i="1" a="1"/>
  <c r="V285" i="1"/>
  <c r="V280" i="1" a="1"/>
  <c r="V280" i="1"/>
  <c r="AK315" i="1" a="1"/>
  <c r="AK315" i="1"/>
  <c r="AK244" i="1" a="1"/>
  <c r="AK244" i="1"/>
  <c r="Q243" i="1" a="1"/>
  <c r="Q243" i="1"/>
  <c r="R243" i="1"/>
  <c r="N364" i="1" a="1"/>
  <c r="N364" i="1"/>
  <c r="O364" i="1"/>
  <c r="AA429" i="1" a="1"/>
  <c r="AA429" i="1"/>
  <c r="AF464" i="1" a="1"/>
  <c r="AF464" i="1"/>
  <c r="V415" i="1" a="1"/>
  <c r="V415" i="1"/>
  <c r="N388" i="1" a="1"/>
  <c r="N388" i="1"/>
  <c r="O388" i="1"/>
  <c r="AF460" i="1" a="1"/>
  <c r="AF460" i="1"/>
  <c r="V360" i="1" a="1"/>
  <c r="V360" i="1"/>
  <c r="N451" i="1" a="1"/>
  <c r="N451" i="1"/>
  <c r="O451" i="1"/>
  <c r="V421" i="1" a="1"/>
  <c r="V421" i="1"/>
  <c r="AA408" i="1" a="1"/>
  <c r="AA408" i="1"/>
  <c r="AA407" i="1" a="1"/>
  <c r="AA407" i="1"/>
  <c r="Q354" i="1" a="1"/>
  <c r="Q354" i="1"/>
  <c r="R354" i="1"/>
  <c r="AA403" i="1" a="1"/>
  <c r="AA403" i="1"/>
  <c r="AF407" i="1" a="1"/>
  <c r="AF407" i="1"/>
  <c r="N378" i="1" a="1"/>
  <c r="N378" i="1"/>
  <c r="O378" i="1"/>
  <c r="N402" i="1" a="1"/>
  <c r="N402" i="1"/>
  <c r="O402" i="1"/>
  <c r="Q448" i="1" a="1"/>
  <c r="Q448" i="1"/>
  <c r="R448" i="1"/>
  <c r="AK445" i="1" a="1"/>
  <c r="AK445" i="1"/>
  <c r="V410" i="1" a="1"/>
  <c r="V410" i="1"/>
  <c r="AA332" i="1" a="1"/>
  <c r="AA332" i="1"/>
  <c r="Q394" i="1" a="1"/>
  <c r="Q394" i="1"/>
  <c r="R394" i="1"/>
  <c r="V368" i="1" a="1"/>
  <c r="V368" i="1"/>
  <c r="V441" i="1" a="1"/>
  <c r="V441" i="1"/>
  <c r="Q404" i="1" a="1"/>
  <c r="Q404" i="1"/>
  <c r="R404" i="1"/>
  <c r="N437" i="1" a="1"/>
  <c r="N437" i="1"/>
  <c r="O437" i="1"/>
  <c r="K472" i="1" a="1"/>
  <c r="K472" i="1"/>
  <c r="AF504" i="1" a="1"/>
  <c r="AF504" i="1"/>
  <c r="Q479" i="1" a="1"/>
  <c r="Q479" i="1"/>
  <c r="R479" i="1"/>
  <c r="K497" i="1" a="1"/>
  <c r="K497" i="1"/>
  <c r="AA489" i="1" a="1"/>
  <c r="AA489" i="1"/>
  <c r="AK495" i="1" a="1"/>
  <c r="AK495" i="1"/>
  <c r="K390" i="1" a="1"/>
  <c r="K390" i="1"/>
  <c r="V476" i="1" a="1"/>
  <c r="V476" i="1"/>
  <c r="AK459" i="1" a="1"/>
  <c r="AK459" i="1"/>
  <c r="AK440" i="1" a="1"/>
  <c r="AK440" i="1"/>
  <c r="Q387" i="1" a="1"/>
  <c r="Q387" i="1"/>
  <c r="R387" i="1"/>
  <c r="AA397" i="1" a="1"/>
  <c r="AA397" i="1"/>
  <c r="AF400" i="1" a="1"/>
  <c r="AF400" i="1"/>
  <c r="N354" i="1" a="1"/>
  <c r="N354" i="1"/>
  <c r="O354" i="1"/>
  <c r="AF383" i="1" a="1"/>
  <c r="AF383" i="1"/>
  <c r="Q282" i="1" a="1"/>
  <c r="Q282" i="1"/>
  <c r="R282" i="1"/>
  <c r="N306" i="1" a="1"/>
  <c r="N306" i="1"/>
  <c r="O306" i="1"/>
  <c r="AK361" i="1" a="1"/>
  <c r="AK361" i="1"/>
  <c r="AA491" i="1" a="1"/>
  <c r="AA491" i="1"/>
  <c r="Q370" i="1" a="1"/>
  <c r="Q370" i="1"/>
  <c r="R370" i="1"/>
  <c r="K447" i="1" a="1"/>
  <c r="K447" i="1"/>
  <c r="AK416" i="1" a="1"/>
  <c r="AK416" i="1"/>
  <c r="AF448" i="1" a="1"/>
  <c r="AF448" i="1"/>
  <c r="K419" i="1" a="1"/>
  <c r="K419" i="1"/>
  <c r="N250" i="1" a="1"/>
  <c r="N250" i="1"/>
  <c r="O250" i="1"/>
  <c r="K415" i="1" a="1"/>
  <c r="K415" i="1"/>
  <c r="V401" i="1" a="1"/>
  <c r="V401" i="1"/>
  <c r="V467" i="1" a="1"/>
  <c r="V467" i="1"/>
  <c r="N452" i="1" a="1"/>
  <c r="N452" i="1"/>
  <c r="O452" i="1"/>
  <c r="AF449" i="1" a="1"/>
  <c r="AF449" i="1"/>
  <c r="Q418" i="1" a="1"/>
  <c r="Q418" i="1"/>
  <c r="R418" i="1"/>
  <c r="AF468" i="1" a="1"/>
  <c r="AF468" i="1"/>
  <c r="N495" i="1" a="1"/>
  <c r="N495" i="1"/>
  <c r="O495" i="1"/>
  <c r="N420" i="1" a="1"/>
  <c r="N420" i="1"/>
  <c r="O420" i="1"/>
  <c r="Q402" i="1" a="1"/>
  <c r="Q402" i="1"/>
  <c r="R402" i="1"/>
  <c r="AF371" i="1" a="1"/>
  <c r="AF371" i="1"/>
  <c r="AF413" i="1" a="1"/>
  <c r="AF413" i="1"/>
  <c r="V310" i="1" a="1"/>
  <c r="V310" i="1"/>
  <c r="V428" i="1" a="1"/>
  <c r="V428" i="1"/>
  <c r="AA501" i="1" a="1"/>
  <c r="AA501" i="1"/>
  <c r="Q440" i="1" a="1"/>
  <c r="Q440" i="1"/>
  <c r="R440" i="1"/>
  <c r="AA473" i="1" a="1"/>
  <c r="AA473" i="1"/>
  <c r="AF482" i="1" a="1"/>
  <c r="AF482" i="1"/>
  <c r="Q509" i="1" a="1"/>
  <c r="Q509" i="1"/>
  <c r="R509" i="1"/>
  <c r="AF495" i="1" a="1"/>
  <c r="AF495" i="1"/>
  <c r="AF433" i="1" a="1"/>
  <c r="AF433" i="1"/>
  <c r="AK448" i="1" a="1"/>
  <c r="AK448" i="1"/>
  <c r="AK329" i="1" a="1"/>
  <c r="AK329" i="1"/>
  <c r="K474" i="1" a="1"/>
  <c r="K474" i="1"/>
  <c r="AA492" i="1" a="1"/>
  <c r="AA492" i="1"/>
  <c r="V331" i="1" a="1"/>
  <c r="V331" i="1"/>
  <c r="AA376" i="1" a="1"/>
  <c r="AA376" i="1"/>
  <c r="N485" i="1" a="1"/>
  <c r="N485" i="1"/>
  <c r="O485" i="1"/>
  <c r="V491" i="1" a="1"/>
  <c r="V491" i="1"/>
  <c r="N417" i="1" a="1"/>
  <c r="N417" i="1"/>
  <c r="O417" i="1"/>
  <c r="V465" i="1" a="1"/>
  <c r="V465" i="1"/>
  <c r="N504" i="1" a="1"/>
  <c r="N504" i="1"/>
  <c r="O504" i="1"/>
  <c r="V490" i="1" a="1"/>
  <c r="V490" i="1"/>
  <c r="AK507" i="1" a="1"/>
  <c r="AK507" i="1"/>
  <c r="AF506" i="1" a="1"/>
  <c r="AF506" i="1"/>
  <c r="V351" i="1" a="1"/>
  <c r="V351" i="1"/>
  <c r="N313" i="1" a="1"/>
  <c r="N313" i="1"/>
  <c r="O313" i="1"/>
  <c r="K345" i="1" a="1"/>
  <c r="K345" i="1"/>
  <c r="AF346" i="1" a="1"/>
  <c r="AF346" i="1"/>
  <c r="AF348" i="1" a="1"/>
  <c r="AF348" i="1"/>
  <c r="AF369" i="1" a="1"/>
  <c r="AF369" i="1"/>
  <c r="Q275" i="1" a="1"/>
  <c r="Q275" i="1"/>
  <c r="R275" i="1"/>
  <c r="V283" i="1" a="1"/>
  <c r="V283" i="1"/>
  <c r="K457" i="1" a="1"/>
  <c r="K457" i="1"/>
  <c r="V390" i="1" a="1"/>
  <c r="V390" i="1"/>
  <c r="K307" i="1" a="1"/>
  <c r="K307" i="1"/>
  <c r="AA436" i="1" a="1"/>
  <c r="AA436" i="1"/>
  <c r="AK344" i="1" a="1"/>
  <c r="AK344" i="1"/>
  <c r="N390" i="1" a="1"/>
  <c r="N390" i="1"/>
  <c r="O390" i="1"/>
  <c r="K392" i="1" a="1"/>
  <c r="K392" i="1"/>
  <c r="AF470" i="1" a="1"/>
  <c r="AF470" i="1"/>
  <c r="K348" i="1" a="1"/>
  <c r="K348" i="1"/>
  <c r="N368" i="1" a="1"/>
  <c r="N368" i="1"/>
  <c r="O368" i="1"/>
  <c r="AK337" i="1" a="1"/>
  <c r="AK337" i="1"/>
  <c r="AA505" i="1" a="1"/>
  <c r="AA505" i="1"/>
  <c r="AF311" i="1" a="1"/>
  <c r="AF311" i="1"/>
  <c r="AA438" i="1" a="1"/>
  <c r="AA438" i="1"/>
  <c r="K413" i="1" a="1"/>
  <c r="K413" i="1"/>
  <c r="N411" i="1" a="1"/>
  <c r="N411" i="1"/>
  <c r="O411" i="1"/>
  <c r="AK417" i="1" a="1"/>
  <c r="AK417" i="1"/>
  <c r="AF418" i="1" a="1"/>
  <c r="AF418" i="1"/>
  <c r="AK296" i="1" a="1"/>
  <c r="AK296" i="1"/>
  <c r="AK387" i="1" a="1"/>
  <c r="AK387" i="1"/>
  <c r="K446" i="1" a="1"/>
  <c r="K446" i="1"/>
  <c r="N474" i="1" a="1"/>
  <c r="N474" i="1"/>
  <c r="O474" i="1"/>
  <c r="Q484" i="1" a="1"/>
  <c r="Q484" i="1"/>
  <c r="R484" i="1"/>
  <c r="AK497" i="1" a="1"/>
  <c r="AK497" i="1"/>
  <c r="K470" i="1" a="1"/>
  <c r="K470" i="1"/>
  <c r="AF502" i="1" a="1"/>
  <c r="AF502" i="1"/>
  <c r="AF496" i="1" a="1"/>
  <c r="AF496" i="1"/>
  <c r="AF420" i="1" a="1"/>
  <c r="AF420" i="1"/>
  <c r="N484" i="1" a="1"/>
  <c r="N484" i="1"/>
  <c r="O484" i="1"/>
  <c r="Q432" i="1" a="1"/>
  <c r="Q432" i="1"/>
  <c r="R432" i="1"/>
  <c r="N482" i="1" a="1"/>
  <c r="N482" i="1"/>
  <c r="O482" i="1"/>
  <c r="Q470" i="1" a="1"/>
  <c r="Q470" i="1"/>
  <c r="R470" i="1"/>
  <c r="AF438" i="1" a="1"/>
  <c r="AF438" i="1"/>
  <c r="AK500" i="1" a="1"/>
  <c r="AK500" i="1"/>
  <c r="K425" i="1" a="1"/>
  <c r="K425" i="1"/>
  <c r="AA476" i="1" a="1"/>
  <c r="AA476" i="1"/>
  <c r="AK464" i="1" a="1"/>
  <c r="AK464" i="1"/>
  <c r="K491" i="1" a="1"/>
  <c r="K491" i="1"/>
  <c r="N445" i="1" a="1"/>
  <c r="N445" i="1"/>
  <c r="O445" i="1"/>
  <c r="N348" i="1" a="1"/>
  <c r="N348" i="1"/>
  <c r="O348" i="1"/>
  <c r="Q503" i="1" a="1"/>
  <c r="Q503" i="1"/>
  <c r="R503" i="1"/>
  <c r="K465" i="1" a="1"/>
  <c r="K465" i="1"/>
  <c r="K492" i="1" a="1"/>
  <c r="K492" i="1"/>
  <c r="AA483" i="1" a="1"/>
  <c r="AA483" i="1"/>
  <c r="AA374" i="1" a="1"/>
  <c r="AA374" i="1"/>
  <c r="K479" i="1" a="1"/>
  <c r="K479" i="1"/>
  <c r="AA499" i="1" a="1"/>
  <c r="AA499" i="1"/>
  <c r="K480" i="1" a="1"/>
  <c r="K480" i="1"/>
  <c r="N55" i="1" a="1"/>
  <c r="N55" i="1"/>
  <c r="O55" i="1"/>
  <c r="N443" i="1" a="1"/>
  <c r="N443" i="1"/>
  <c r="O443" i="1"/>
  <c r="AA478" i="1" a="1"/>
  <c r="AA478" i="1"/>
  <c r="V456" i="1" a="1"/>
  <c r="V456" i="1"/>
  <c r="K456" i="1" a="1"/>
  <c r="K456" i="1"/>
  <c r="N467" i="1" a="1"/>
  <c r="N467" i="1"/>
  <c r="O467" i="1"/>
  <c r="N483" i="1" a="1"/>
  <c r="N483" i="1"/>
  <c r="O483" i="1"/>
  <c r="V485" i="1" a="1"/>
  <c r="V485" i="1"/>
  <c r="K502" i="1" a="1"/>
  <c r="K502" i="1"/>
  <c r="AK504" i="1" a="1"/>
  <c r="AK504" i="1"/>
  <c r="AF483" i="1" a="1"/>
  <c r="AF483" i="1"/>
  <c r="V493" i="1" a="1"/>
  <c r="V493" i="1"/>
  <c r="AA452" i="1" a="1"/>
  <c r="AA452" i="1"/>
  <c r="AF492" i="1" a="1"/>
  <c r="AF492" i="1"/>
  <c r="AA430" i="1" a="1"/>
  <c r="AA430" i="1"/>
  <c r="N255" i="1" a="1"/>
  <c r="N255" i="1"/>
  <c r="O255" i="1"/>
  <c r="AF280" i="1" a="1"/>
  <c r="AF280" i="1"/>
  <c r="Q315" i="1" a="1"/>
  <c r="Q315" i="1"/>
  <c r="R315" i="1"/>
  <c r="V383" i="1" a="1"/>
  <c r="V383" i="1"/>
  <c r="Q390" i="1" a="1"/>
  <c r="Q390" i="1"/>
  <c r="R390" i="1"/>
  <c r="AK406" i="1" a="1"/>
  <c r="AK406" i="1"/>
  <c r="N373" i="1" a="1"/>
  <c r="N373" i="1"/>
  <c r="O373" i="1"/>
  <c r="Q428" i="1" a="1"/>
  <c r="Q428" i="1"/>
  <c r="R428" i="1"/>
  <c r="V424" i="1" a="1"/>
  <c r="V424" i="1"/>
  <c r="V427" i="1" a="1"/>
  <c r="V427" i="1"/>
  <c r="AK394" i="1" a="1"/>
  <c r="AK394" i="1"/>
  <c r="Q351" i="1" a="1"/>
  <c r="Q351" i="1"/>
  <c r="R351" i="1"/>
  <c r="AA352" i="1" a="1"/>
  <c r="AA352" i="1"/>
  <c r="AA423" i="1" a="1"/>
  <c r="AA423" i="1"/>
  <c r="N266" i="1" a="1"/>
  <c r="N266" i="1"/>
  <c r="O266" i="1"/>
  <c r="AF370" i="1" a="1"/>
  <c r="AF370" i="1"/>
  <c r="N396" i="1" a="1"/>
  <c r="N396" i="1"/>
  <c r="O396" i="1"/>
  <c r="Q427" i="1" a="1"/>
  <c r="Q427" i="1"/>
  <c r="R427" i="1"/>
  <c r="N419" i="1" a="1"/>
  <c r="N419" i="1"/>
  <c r="O419" i="1"/>
  <c r="Q389" i="1" a="1"/>
  <c r="Q389" i="1"/>
  <c r="R389" i="1"/>
  <c r="Q380" i="1" a="1"/>
  <c r="Q380" i="1"/>
  <c r="R380" i="1"/>
  <c r="AF439" i="1" a="1"/>
  <c r="AF439" i="1"/>
  <c r="K376" i="1" a="1"/>
  <c r="K376" i="1"/>
  <c r="V357" i="1" a="1"/>
  <c r="V357" i="1"/>
  <c r="AF423" i="1" a="1"/>
  <c r="AF423" i="1"/>
  <c r="K443" i="1" a="1"/>
  <c r="K443" i="1"/>
  <c r="Q361" i="1" a="1"/>
  <c r="Q361" i="1"/>
  <c r="R361" i="1"/>
  <c r="K461" i="1" a="1"/>
  <c r="K461" i="1"/>
  <c r="AA507" i="1" a="1"/>
  <c r="AA507" i="1"/>
  <c r="N455" i="1" a="1"/>
  <c r="N455" i="1"/>
  <c r="O455" i="1"/>
  <c r="K448" i="1" a="1"/>
  <c r="K448" i="1"/>
  <c r="V389" i="1" a="1"/>
  <c r="V389" i="1"/>
  <c r="AA475" i="1" a="1"/>
  <c r="AA475" i="1"/>
  <c r="N459" i="1" a="1"/>
  <c r="N459" i="1"/>
  <c r="O459" i="1"/>
  <c r="AK338" i="1" a="1"/>
  <c r="AK338" i="1"/>
  <c r="AF484" i="1" a="1"/>
  <c r="AF484" i="1"/>
  <c r="Q450" i="1" a="1"/>
  <c r="Q450" i="1"/>
  <c r="R450" i="1"/>
  <c r="K451" i="1" a="1"/>
  <c r="K451" i="1"/>
  <c r="AK476" i="1" a="1"/>
  <c r="AK476" i="1"/>
  <c r="AK462" i="1" a="1"/>
  <c r="AK462" i="1"/>
  <c r="K486" i="1" a="1"/>
  <c r="K486" i="1"/>
  <c r="L486" i="1"/>
  <c r="AF505" i="1" a="1"/>
  <c r="AF505" i="1"/>
  <c r="Q411" i="1" a="1"/>
  <c r="Q411" i="1"/>
  <c r="R411" i="1"/>
  <c r="Q413" i="1" a="1"/>
  <c r="Q413" i="1"/>
  <c r="R413" i="1"/>
  <c r="N497" i="1" a="1"/>
  <c r="N497" i="1"/>
  <c r="O497" i="1"/>
  <c r="Q186" i="1" a="1"/>
  <c r="Q186" i="1"/>
  <c r="R186" i="1"/>
  <c r="N302" i="1" a="1"/>
  <c r="N302" i="1"/>
  <c r="O302" i="1"/>
  <c r="AK297" i="1" a="1"/>
  <c r="AK297" i="1"/>
  <c r="AA358" i="1" a="1"/>
  <c r="AA358" i="1"/>
  <c r="AF347" i="1" a="1"/>
  <c r="AF347" i="1"/>
  <c r="AA380" i="1" a="1"/>
  <c r="AA380" i="1"/>
  <c r="K300" i="1" a="1"/>
  <c r="K300" i="1"/>
  <c r="N351" i="1" a="1"/>
  <c r="N351" i="1"/>
  <c r="O351" i="1"/>
  <c r="V409" i="1" a="1"/>
  <c r="V409" i="1"/>
  <c r="Q462" i="1" a="1"/>
  <c r="Q462" i="1"/>
  <c r="R462" i="1"/>
  <c r="AA454" i="1" a="1"/>
  <c r="AA454" i="1"/>
  <c r="K427" i="1" a="1"/>
  <c r="K427" i="1"/>
  <c r="K304" i="1" a="1"/>
  <c r="K304" i="1"/>
  <c r="V408" i="1" a="1"/>
  <c r="V408" i="1"/>
  <c r="AF388" i="1" a="1"/>
  <c r="AF388" i="1"/>
  <c r="AA467" i="1" a="1"/>
  <c r="AA467" i="1"/>
  <c r="AF353" i="1" a="1"/>
  <c r="AF353" i="1"/>
  <c r="AK383" i="1" a="1"/>
  <c r="AK383" i="1"/>
  <c r="AA450" i="1" a="1"/>
  <c r="AA450" i="1"/>
  <c r="K280" i="1" a="1"/>
  <c r="K280" i="1"/>
  <c r="V443" i="1" a="1"/>
  <c r="V443" i="1"/>
  <c r="Q406" i="1" a="1"/>
  <c r="Q406" i="1"/>
  <c r="R406" i="1"/>
  <c r="AF428" i="1" a="1"/>
  <c r="AF428" i="1"/>
  <c r="AK418" i="1" a="1"/>
  <c r="AK418" i="1"/>
  <c r="Q472" i="1" a="1"/>
  <c r="Q472" i="1"/>
  <c r="R472" i="1"/>
  <c r="V472" i="1" a="1"/>
  <c r="V472" i="1"/>
  <c r="AA411" i="1" a="1"/>
  <c r="AA411" i="1"/>
  <c r="AA392" i="1" a="1"/>
  <c r="AA392" i="1"/>
  <c r="AK397" i="1" a="1"/>
  <c r="AK397" i="1"/>
  <c r="AK385" i="1" a="1"/>
  <c r="AK385" i="1"/>
  <c r="AA443" i="1" a="1"/>
  <c r="AA443" i="1"/>
  <c r="AF461" i="1" a="1"/>
  <c r="AF461" i="1"/>
  <c r="AA359" i="1" a="1"/>
  <c r="AA359" i="1"/>
  <c r="Q416" i="1" a="1"/>
  <c r="Q416" i="1"/>
  <c r="R416" i="1"/>
  <c r="AA464" i="1" a="1"/>
  <c r="AA464" i="1"/>
  <c r="Q497" i="1" a="1"/>
  <c r="Q497" i="1"/>
  <c r="R497" i="1"/>
  <c r="AA366" i="1" a="1"/>
  <c r="AA366" i="1"/>
  <c r="V494" i="1" a="1"/>
  <c r="V494" i="1"/>
  <c r="K503" i="1" a="1"/>
  <c r="K503" i="1"/>
  <c r="V484" i="1" a="1"/>
  <c r="V484" i="1"/>
  <c r="V386" i="1" a="1"/>
  <c r="V386" i="1"/>
  <c r="Q505" i="1" a="1"/>
  <c r="Q505" i="1"/>
  <c r="R505" i="1"/>
  <c r="Q485" i="1" a="1"/>
  <c r="Q485" i="1"/>
  <c r="R485" i="1"/>
  <c r="N472" i="1" a="1"/>
  <c r="N472" i="1"/>
  <c r="O472" i="1"/>
  <c r="V451" i="1" a="1"/>
  <c r="V451" i="1"/>
  <c r="Q457" i="1" a="1"/>
  <c r="Q457" i="1"/>
  <c r="R457" i="1"/>
  <c r="K484" i="1" a="1"/>
  <c r="K484" i="1"/>
  <c r="AF463" i="1" a="1"/>
  <c r="AF463" i="1"/>
  <c r="V393" i="1" a="1"/>
  <c r="V393" i="1"/>
  <c r="K201" i="1" a="1"/>
  <c r="K201" i="1"/>
  <c r="N242" i="1" a="1"/>
  <c r="N242" i="1"/>
  <c r="O242" i="1"/>
  <c r="N318" i="1" a="1"/>
  <c r="N318" i="1"/>
  <c r="O318" i="1"/>
  <c r="N360" i="1" a="1"/>
  <c r="N360" i="1"/>
  <c r="O360" i="1"/>
  <c r="K311" i="1" a="1"/>
  <c r="K311" i="1"/>
  <c r="Q381" i="1" a="1"/>
  <c r="Q381" i="1"/>
  <c r="R381" i="1"/>
  <c r="N432" i="1" a="1"/>
  <c r="N432" i="1"/>
  <c r="O432" i="1"/>
  <c r="AA420" i="1" a="1"/>
  <c r="AA420" i="1"/>
  <c r="AF404" i="1" a="1"/>
  <c r="AF404" i="1"/>
  <c r="K268" i="1" a="1"/>
  <c r="K268" i="1"/>
  <c r="AK433" i="1" a="1"/>
  <c r="AK433" i="1"/>
  <c r="N448" i="1" a="1"/>
  <c r="N448" i="1"/>
  <c r="O448" i="1"/>
  <c r="V444" i="1" a="1"/>
  <c r="V444" i="1"/>
  <c r="AF372" i="1" a="1"/>
  <c r="AF372" i="1"/>
  <c r="AA386" i="1" a="1"/>
  <c r="AA386" i="1"/>
  <c r="AF477" i="1" a="1"/>
  <c r="AF477" i="1"/>
  <c r="K379" i="1" a="1"/>
  <c r="K379" i="1"/>
  <c r="V457" i="1" a="1"/>
  <c r="V457" i="1"/>
  <c r="N398" i="1" a="1"/>
  <c r="N398" i="1"/>
  <c r="O398" i="1"/>
  <c r="AK367" i="1" a="1"/>
  <c r="AK367" i="1"/>
  <c r="V411" i="1" a="1"/>
  <c r="V411" i="1"/>
  <c r="AF403" i="1" a="1"/>
  <c r="AF403" i="1"/>
  <c r="AA468" i="1" a="1"/>
  <c r="AA468" i="1"/>
  <c r="AA428" i="1" a="1"/>
  <c r="AA428" i="1"/>
  <c r="Q426" i="1" a="1"/>
  <c r="Q426" i="1"/>
  <c r="R426" i="1"/>
  <c r="Q451" i="1" a="1"/>
  <c r="Q451" i="1"/>
  <c r="R451" i="1"/>
  <c r="AK501" i="1" a="1"/>
  <c r="AK501" i="1"/>
  <c r="AA410" i="1" a="1"/>
  <c r="AA410" i="1"/>
  <c r="AF378" i="1" a="1"/>
  <c r="AF378" i="1"/>
  <c r="V284" i="1" a="1"/>
  <c r="V284" i="1"/>
  <c r="AA439" i="1" a="1"/>
  <c r="AA439" i="1"/>
  <c r="AA471" i="1" a="1"/>
  <c r="AA471" i="1"/>
  <c r="AF475" i="1" a="1"/>
  <c r="AF475" i="1"/>
  <c r="N423" i="1" a="1"/>
  <c r="N423" i="1"/>
  <c r="O423" i="1"/>
  <c r="V501" i="1" a="1"/>
  <c r="V501" i="1"/>
  <c r="N427" i="1" a="1"/>
  <c r="N427" i="1"/>
  <c r="O427" i="1"/>
  <c r="V466" i="1" a="1"/>
  <c r="V466" i="1"/>
  <c r="Q463" i="1" a="1"/>
  <c r="Q463" i="1"/>
  <c r="R463" i="1"/>
  <c r="Q501" i="1" a="1"/>
  <c r="Q501" i="1"/>
  <c r="R501" i="1"/>
  <c r="AF278" i="1" a="1"/>
  <c r="AF278" i="1"/>
  <c r="K494" i="1" a="1"/>
  <c r="K494" i="1"/>
  <c r="AF437" i="1" a="1"/>
  <c r="AF437" i="1"/>
  <c r="AF410" i="1" a="1"/>
  <c r="AF410" i="1"/>
  <c r="K506" i="1" a="1"/>
  <c r="K506" i="1"/>
  <c r="AF497" i="1" a="1"/>
  <c r="AF497" i="1"/>
  <c r="K441" i="1" a="1"/>
  <c r="K441" i="1"/>
  <c r="V488" i="1" a="1"/>
  <c r="V488" i="1"/>
  <c r="AA497" i="1" a="1"/>
  <c r="AA497" i="1"/>
  <c r="V229" i="1" a="1"/>
  <c r="V229" i="1"/>
  <c r="K397" i="1" a="1"/>
  <c r="K397" i="1"/>
  <c r="V303" i="1" a="1"/>
  <c r="V303" i="1"/>
  <c r="K366" i="1" a="1"/>
  <c r="K366" i="1"/>
  <c r="Q242" i="1" a="1"/>
  <c r="Q242" i="1"/>
  <c r="R242" i="1"/>
  <c r="K440" i="1" a="1"/>
  <c r="K440" i="1"/>
  <c r="L440" i="1"/>
  <c r="V446" i="1" a="1"/>
  <c r="V446" i="1"/>
  <c r="K313" i="1" a="1"/>
  <c r="K313" i="1"/>
  <c r="K452" i="1" a="1"/>
  <c r="K452" i="1"/>
  <c r="N428" i="1" a="1"/>
  <c r="N428" i="1"/>
  <c r="O428" i="1"/>
  <c r="AA400" i="1" a="1"/>
  <c r="AA400" i="1"/>
  <c r="AF359" i="1" a="1"/>
  <c r="AF359" i="1"/>
  <c r="N375" i="1" a="1"/>
  <c r="N375" i="1"/>
  <c r="O375" i="1"/>
  <c r="AK330" i="1" a="1"/>
  <c r="AK330" i="1"/>
  <c r="Q379" i="1" a="1"/>
  <c r="Q379" i="1"/>
  <c r="R379" i="1"/>
  <c r="AF436" i="1" a="1"/>
  <c r="AF436" i="1"/>
  <c r="V422" i="1" a="1"/>
  <c r="V422" i="1"/>
  <c r="V339" i="1" a="1"/>
  <c r="V339" i="1"/>
  <c r="Q498" i="1" a="1"/>
  <c r="Q498" i="1"/>
  <c r="R498" i="1"/>
  <c r="V506" i="1" a="1"/>
  <c r="V506" i="1"/>
  <c r="Q441" i="1" a="1"/>
  <c r="Q441" i="1"/>
  <c r="R441" i="1"/>
  <c r="V438" i="1" a="1"/>
  <c r="V438" i="1"/>
  <c r="N399" i="1" a="1"/>
  <c r="N399" i="1"/>
  <c r="O399" i="1"/>
  <c r="N339" i="1" a="1"/>
  <c r="N339" i="1"/>
  <c r="O339" i="1"/>
  <c r="Q392" i="1" a="1"/>
  <c r="Q392" i="1"/>
  <c r="R392" i="1"/>
  <c r="V454" i="1" a="1"/>
  <c r="V454" i="1"/>
  <c r="AA334" i="1" a="1"/>
  <c r="AA334" i="1"/>
  <c r="N393" i="1" a="1"/>
  <c r="N393" i="1"/>
  <c r="O393" i="1"/>
  <c r="V436" i="1" a="1"/>
  <c r="V436" i="1"/>
  <c r="AF466" i="1" a="1"/>
  <c r="AF466" i="1"/>
  <c r="V367" i="1" a="1"/>
  <c r="V367" i="1"/>
  <c r="V477" i="1" a="1"/>
  <c r="V477" i="1"/>
  <c r="V507" i="1" a="1"/>
  <c r="V507" i="1"/>
  <c r="K69" i="1" a="1"/>
  <c r="K69" i="1"/>
  <c r="AK375" i="1" a="1"/>
  <c r="AK375" i="1"/>
  <c r="K476" i="1" a="1"/>
  <c r="K476" i="1"/>
  <c r="N476" i="1" a="1"/>
  <c r="N476" i="1"/>
  <c r="O476" i="1"/>
  <c r="AK499" i="1" a="1"/>
  <c r="AK499" i="1"/>
  <c r="V502" i="1" a="1"/>
  <c r="V502" i="1"/>
  <c r="V321" i="1" a="1"/>
  <c r="V321" i="1"/>
  <c r="Q425" i="1" a="1"/>
  <c r="Q425" i="1"/>
  <c r="R425" i="1"/>
  <c r="AK472" i="1" a="1"/>
  <c r="AK472" i="1"/>
  <c r="Q507" i="1" a="1"/>
  <c r="Q507" i="1"/>
  <c r="R507" i="1"/>
  <c r="K488" i="1" a="1"/>
  <c r="K488" i="1"/>
  <c r="N480" i="1" a="1"/>
  <c r="N480" i="1"/>
  <c r="O480" i="1"/>
  <c r="K354" i="1" a="1"/>
  <c r="K354" i="1"/>
  <c r="Q264" i="1" a="1"/>
  <c r="Q264" i="1"/>
  <c r="R264" i="1"/>
  <c r="Q326" i="1" a="1"/>
  <c r="Q326" i="1"/>
  <c r="R326" i="1"/>
  <c r="AK359" i="1" a="1"/>
  <c r="AK359" i="1"/>
  <c r="AF360" i="1" a="1"/>
  <c r="AF360" i="1"/>
  <c r="N322" i="1" a="1"/>
  <c r="N322" i="1"/>
  <c r="O322" i="1"/>
  <c r="K380" i="1" a="1"/>
  <c r="K380" i="1"/>
  <c r="AA418" i="1" a="1"/>
  <c r="AA418" i="1"/>
  <c r="AF391" i="1" a="1"/>
  <c r="AF391" i="1"/>
  <c r="AF386" i="1" a="1"/>
  <c r="AF386" i="1"/>
  <c r="AF432" i="1" a="1"/>
  <c r="AF432" i="1"/>
  <c r="AK426" i="1" a="1"/>
  <c r="AK426" i="1"/>
  <c r="K467" i="1" a="1"/>
  <c r="K467" i="1"/>
  <c r="Q421" i="1" a="1"/>
  <c r="Q421" i="1"/>
  <c r="R421" i="1"/>
  <c r="V374" i="1" a="1"/>
  <c r="V374" i="1"/>
  <c r="AK398" i="1" a="1"/>
  <c r="AK398" i="1"/>
  <c r="Q483" i="1" a="1"/>
  <c r="Q483" i="1"/>
  <c r="R483" i="1"/>
  <c r="AA434" i="1" a="1"/>
  <c r="AA434" i="1"/>
  <c r="K423" i="1" a="1"/>
  <c r="K423" i="1"/>
  <c r="AA388" i="1" a="1"/>
  <c r="AA388" i="1"/>
  <c r="N410" i="1" a="1"/>
  <c r="N410" i="1"/>
  <c r="O410" i="1"/>
  <c r="V423" i="1" a="1"/>
  <c r="V423" i="1"/>
  <c r="AK389" i="1" a="1"/>
  <c r="AK389" i="1"/>
  <c r="N465" i="1" a="1"/>
  <c r="N465" i="1"/>
  <c r="O465" i="1"/>
  <c r="N507" i="1" a="1"/>
  <c r="N507" i="1"/>
  <c r="O507" i="1"/>
  <c r="V440" i="1" a="1"/>
  <c r="V440" i="1"/>
  <c r="Q429" i="1" a="1"/>
  <c r="Q429" i="1"/>
  <c r="R429" i="1"/>
  <c r="K385" i="1" a="1"/>
  <c r="K385" i="1"/>
  <c r="V449" i="1" a="1"/>
  <c r="V449" i="1"/>
  <c r="AF332" i="1" a="1"/>
  <c r="AF332" i="1"/>
  <c r="N430" i="1" a="1"/>
  <c r="N430" i="1"/>
  <c r="O430" i="1"/>
  <c r="Q405" i="1" a="1"/>
  <c r="Q405" i="1"/>
  <c r="R405" i="1"/>
  <c r="AF396" i="1" a="1"/>
  <c r="AF396" i="1"/>
  <c r="AK411" i="1" a="1"/>
  <c r="AK411" i="1"/>
  <c r="K399" i="1" a="1"/>
  <c r="K399" i="1"/>
  <c r="AK484" i="1" a="1"/>
  <c r="AK484" i="1"/>
  <c r="AK474" i="1" a="1"/>
  <c r="AK474" i="1"/>
  <c r="V481" i="1" a="1"/>
  <c r="V481" i="1"/>
  <c r="V452" i="1" a="1"/>
  <c r="V452" i="1"/>
  <c r="AF485" i="1" a="1"/>
  <c r="AF485" i="1"/>
  <c r="AK409" i="1" a="1"/>
  <c r="AK409" i="1"/>
  <c r="AK503" i="1" a="1"/>
  <c r="AK503" i="1"/>
  <c r="Q407" i="1" a="1"/>
  <c r="Q407" i="1"/>
  <c r="R407" i="1"/>
  <c r="V448" i="1" a="1"/>
  <c r="V448" i="1"/>
  <c r="Q468" i="1" a="1"/>
  <c r="Q468" i="1"/>
  <c r="R468" i="1"/>
  <c r="AA506" i="1" a="1"/>
  <c r="AA506" i="1"/>
  <c r="K460" i="1" a="1"/>
  <c r="K460" i="1"/>
  <c r="Q508" i="1" a="1"/>
  <c r="Q508" i="1"/>
  <c r="R508" i="1"/>
  <c r="K485" i="1" a="1"/>
  <c r="K485" i="1"/>
  <c r="AF447" i="1" a="1"/>
  <c r="AF447" i="1"/>
  <c r="V404" i="1" a="1"/>
  <c r="V404" i="1"/>
  <c r="AF421" i="1" a="1"/>
  <c r="AF421" i="1"/>
  <c r="Q331" i="1" a="1"/>
  <c r="Q331" i="1"/>
  <c r="R331" i="1"/>
  <c r="AF473" i="1" a="1"/>
  <c r="AF473" i="1"/>
  <c r="AA446" i="1" a="1"/>
  <c r="AA446" i="1"/>
  <c r="AF508" i="1" a="1"/>
  <c r="AF508" i="1"/>
  <c r="AF424" i="1" a="1"/>
  <c r="AF424" i="1"/>
  <c r="V442" i="1" a="1"/>
  <c r="V442" i="1"/>
  <c r="V508" i="1" a="1"/>
  <c r="V508" i="1"/>
  <c r="K389" i="1" a="1"/>
  <c r="K389" i="1"/>
  <c r="N468" i="1" a="1"/>
  <c r="N468" i="1"/>
  <c r="O468" i="1"/>
  <c r="N494" i="1" a="1"/>
  <c r="N494" i="1"/>
  <c r="O494" i="1"/>
  <c r="AF494" i="1" a="1"/>
  <c r="AF494" i="1"/>
  <c r="N490" i="1" a="1"/>
  <c r="N490" i="1"/>
  <c r="O490" i="1"/>
  <c r="K393" i="1" a="1"/>
  <c r="K393" i="1"/>
  <c r="K403" i="1" a="1"/>
  <c r="K403" i="1"/>
  <c r="Q504" i="1" a="1"/>
  <c r="Q504" i="1"/>
  <c r="R504" i="1"/>
  <c r="K507" i="1" a="1"/>
  <c r="K507" i="1"/>
  <c r="AK429" i="1" a="1"/>
  <c r="AK429" i="1"/>
  <c r="K469" i="1" a="1"/>
  <c r="K469" i="1"/>
  <c r="AA448" i="1" a="1"/>
  <c r="AA448" i="1"/>
  <c r="AK505" i="1" a="1"/>
  <c r="AK505" i="1"/>
  <c r="AA493" i="1" a="1"/>
  <c r="AA493" i="1"/>
  <c r="K501" i="1" a="1"/>
  <c r="K501" i="1"/>
  <c r="Q486" i="1" a="1"/>
  <c r="Q486" i="1"/>
  <c r="R486" i="1"/>
  <c r="K262" i="1" a="1"/>
  <c r="K262" i="1"/>
  <c r="AK322" i="1" a="1"/>
  <c r="AK322" i="1"/>
  <c r="Q249" i="1" a="1"/>
  <c r="Q249" i="1"/>
  <c r="R249" i="1"/>
  <c r="AF314" i="1" a="1"/>
  <c r="AF314" i="1"/>
  <c r="AA373" i="1" a="1"/>
  <c r="AA373" i="1"/>
  <c r="K265" i="1" a="1"/>
  <c r="K265" i="1"/>
  <c r="K331" i="1" a="1"/>
  <c r="K331" i="1"/>
  <c r="AK432" i="1" a="1"/>
  <c r="AK432" i="1"/>
  <c r="AK343" i="1" a="1"/>
  <c r="AK343" i="1"/>
  <c r="K401" i="1" a="1"/>
  <c r="K401" i="1"/>
  <c r="V417" i="1" a="1"/>
  <c r="V417" i="1"/>
  <c r="AA395" i="1" a="1"/>
  <c r="AA395" i="1"/>
  <c r="V429" i="1" a="1"/>
  <c r="V429" i="1"/>
  <c r="AK428" i="1" a="1"/>
  <c r="AK428" i="1"/>
  <c r="AF331" i="1" a="1"/>
  <c r="AF331" i="1"/>
  <c r="AK402" i="1" a="1"/>
  <c r="AK402" i="1"/>
  <c r="AK380" i="1" a="1"/>
  <c r="AK380" i="1"/>
  <c r="K449" i="1" a="1"/>
  <c r="K449" i="1"/>
  <c r="AF409" i="1" a="1"/>
  <c r="AF409" i="1"/>
  <c r="AK393" i="1" a="1"/>
  <c r="AK393" i="1"/>
  <c r="V437" i="1" a="1"/>
  <c r="V437" i="1"/>
  <c r="N392" i="1" a="1"/>
  <c r="N392" i="1"/>
  <c r="O392" i="1"/>
  <c r="Q369" i="1" a="1"/>
  <c r="Q369" i="1"/>
  <c r="R369" i="1"/>
  <c r="N462" i="1" a="1"/>
  <c r="N462" i="1"/>
  <c r="O462" i="1"/>
  <c r="V306" i="1" a="1"/>
  <c r="V306" i="1"/>
  <c r="N446" i="1" a="1"/>
  <c r="N446" i="1"/>
  <c r="O446" i="1"/>
  <c r="AF398" i="1" a="1"/>
  <c r="AF398" i="1"/>
  <c r="AK438" i="1" a="1"/>
  <c r="AK438" i="1"/>
  <c r="N311" i="1" a="1"/>
  <c r="N311" i="1"/>
  <c r="O311" i="1"/>
  <c r="K442" i="1" a="1"/>
  <c r="K442" i="1"/>
  <c r="N493" i="1" a="1"/>
  <c r="N493" i="1"/>
  <c r="O493" i="1"/>
  <c r="V458" i="1" a="1"/>
  <c r="V458" i="1"/>
  <c r="V469" i="1" a="1"/>
  <c r="V469" i="1"/>
  <c r="AA396" i="1" a="1"/>
  <c r="AA396" i="1"/>
  <c r="AK509" i="1" a="1"/>
  <c r="AK509" i="1"/>
  <c r="K453" i="1" a="1"/>
  <c r="K453" i="1"/>
  <c r="AF397" i="1" a="1"/>
  <c r="AF397" i="1"/>
  <c r="AF458" i="1" a="1"/>
  <c r="AF458" i="1"/>
  <c r="V419" i="1" a="1"/>
  <c r="V419" i="1"/>
  <c r="AA502" i="1" a="1"/>
  <c r="AA502" i="1"/>
  <c r="AA451" i="1" a="1"/>
  <c r="AA451" i="1"/>
  <c r="AA498" i="1" a="1"/>
  <c r="AA498" i="1"/>
  <c r="N60" i="1" a="1"/>
  <c r="N60" i="1"/>
  <c r="O60" i="1"/>
  <c r="Q477" i="1" a="1"/>
  <c r="Q477" i="1"/>
  <c r="R477" i="1"/>
  <c r="AA486" i="1" a="1"/>
  <c r="AA486" i="1"/>
  <c r="N509" i="1" a="1"/>
  <c r="N509" i="1"/>
  <c r="O509" i="1"/>
  <c r="AA500" i="1" a="1"/>
  <c r="AA500" i="1"/>
  <c r="V369" i="1" a="1"/>
  <c r="V369" i="1"/>
  <c r="AF363" i="1" a="1"/>
  <c r="AF363" i="1"/>
  <c r="Q433" i="1" a="1"/>
  <c r="Q433" i="1"/>
  <c r="R433" i="1"/>
  <c r="Q442" i="1" a="1"/>
  <c r="Q442" i="1"/>
  <c r="R442" i="1"/>
  <c r="AK466" i="1" a="1"/>
  <c r="AK466" i="1"/>
  <c r="V278" i="1" a="1"/>
  <c r="V278" i="1"/>
  <c r="AK372" i="1" a="1"/>
  <c r="AK372" i="1"/>
  <c r="K487" i="1" a="1"/>
  <c r="K487" i="1"/>
  <c r="L487" i="1"/>
  <c r="Q400" i="1" a="1"/>
  <c r="Q400" i="1"/>
  <c r="R400" i="1"/>
  <c r="Q445" i="1" a="1"/>
  <c r="Q445" i="1"/>
  <c r="R445" i="1"/>
  <c r="AF427" i="1" a="1"/>
  <c r="AF427" i="1"/>
  <c r="Q491" i="1" a="1"/>
  <c r="Q491" i="1"/>
  <c r="R491" i="1"/>
  <c r="V460" i="1" a="1"/>
  <c r="V460" i="1"/>
  <c r="N499" i="1" a="1"/>
  <c r="N499" i="1"/>
  <c r="O499" i="1"/>
  <c r="N492" i="1" a="1"/>
  <c r="N492" i="1"/>
  <c r="O492" i="1"/>
  <c r="N500" i="1" a="1"/>
  <c r="N500" i="1"/>
  <c r="O500" i="1"/>
  <c r="K439" i="1" a="1"/>
  <c r="K439" i="1"/>
  <c r="Q500" i="1" a="1"/>
  <c r="Q500" i="1"/>
  <c r="R500" i="1"/>
  <c r="AA457" i="1" a="1"/>
  <c r="AA457" i="1"/>
  <c r="AK482" i="1" a="1"/>
  <c r="AK482" i="1"/>
  <c r="AK388" i="1" a="1"/>
  <c r="AK388" i="1"/>
  <c r="AF443" i="1" a="1"/>
  <c r="AF443" i="1"/>
  <c r="AK489" i="1" a="1"/>
  <c r="AK489" i="1"/>
  <c r="N470" i="1" a="1"/>
  <c r="N470" i="1"/>
  <c r="O470" i="1"/>
  <c r="AF465" i="1" a="1"/>
  <c r="AF465" i="1"/>
  <c r="N464" i="1" a="1"/>
  <c r="N464" i="1"/>
  <c r="O464" i="1"/>
  <c r="V292" i="1" a="1"/>
  <c r="V292" i="1"/>
  <c r="V240" i="1" a="1"/>
  <c r="V240" i="1"/>
  <c r="K372" i="1" a="1"/>
  <c r="K372" i="1"/>
  <c r="Q297" i="1" a="1"/>
  <c r="Q297" i="1"/>
  <c r="R297" i="1"/>
  <c r="AF394" i="1" a="1"/>
  <c r="AF394" i="1"/>
  <c r="N406" i="1" a="1"/>
  <c r="N406" i="1"/>
  <c r="O406" i="1"/>
  <c r="Q419" i="1" a="1"/>
  <c r="Q419" i="1"/>
  <c r="R419" i="1"/>
  <c r="AF493" i="1" a="1"/>
  <c r="AF493" i="1"/>
  <c r="AK407" i="1" a="1"/>
  <c r="AK407" i="1"/>
  <c r="AF500" i="1" a="1"/>
  <c r="AF500" i="1"/>
  <c r="AF471" i="1" a="1"/>
  <c r="AF471" i="1"/>
  <c r="AK403" i="1" a="1"/>
  <c r="AK403" i="1"/>
  <c r="AK506" i="1" a="1"/>
  <c r="AK506" i="1"/>
  <c r="N424" i="1" a="1"/>
  <c r="N424" i="1"/>
  <c r="O424" i="1"/>
  <c r="N53" i="1" a="1"/>
  <c r="N53" i="1"/>
  <c r="O53" i="1"/>
  <c r="AA495" i="1" a="1"/>
  <c r="AA495" i="1"/>
  <c r="Q493" i="1" a="1"/>
  <c r="Q493" i="1"/>
  <c r="R493" i="1"/>
  <c r="AA377" i="1" a="1"/>
  <c r="AA377" i="1"/>
  <c r="N290" i="1" a="1"/>
  <c r="N290" i="1"/>
  <c r="O290" i="1"/>
  <c r="AA323" i="1" a="1"/>
  <c r="AA323" i="1"/>
  <c r="AK463" i="1" a="1"/>
  <c r="AK463" i="1"/>
  <c r="N341" i="1" a="1"/>
  <c r="N341" i="1"/>
  <c r="O341" i="1"/>
  <c r="K404" i="1" a="1"/>
  <c r="K404" i="1"/>
  <c r="AA360" i="1" a="1"/>
  <c r="AA360" i="1"/>
  <c r="Q327" i="1" a="1"/>
  <c r="Q327" i="1"/>
  <c r="R327" i="1"/>
  <c r="N463" i="1" a="1"/>
  <c r="N463" i="1"/>
  <c r="O463" i="1"/>
  <c r="AF412" i="1" a="1"/>
  <c r="AF412" i="1"/>
  <c r="AK436" i="1" a="1"/>
  <c r="AK436" i="1"/>
  <c r="AF339" i="1" a="1"/>
  <c r="AF339" i="1"/>
  <c r="Q480" i="1" a="1"/>
  <c r="Q480" i="1"/>
  <c r="R480" i="1"/>
  <c r="AF453" i="1" a="1"/>
  <c r="AF453" i="1"/>
  <c r="AF486" i="1" a="1"/>
  <c r="AF486" i="1"/>
  <c r="AF422" i="1" a="1"/>
  <c r="AF422" i="1"/>
  <c r="Q409" i="1" a="1"/>
  <c r="Q409" i="1"/>
  <c r="R409" i="1"/>
  <c r="AK364" i="1" a="1"/>
  <c r="AK364" i="1"/>
  <c r="AA431" i="1" a="1"/>
  <c r="AA431" i="1"/>
  <c r="K353" i="1" a="1"/>
  <c r="K353" i="1"/>
  <c r="AA391" i="1" a="1"/>
  <c r="AA391" i="1"/>
  <c r="AK414" i="1" a="1"/>
  <c r="AK414" i="1"/>
  <c r="Q385" i="1" a="1"/>
  <c r="Q385" i="1"/>
  <c r="R385" i="1"/>
  <c r="Q430" i="1" a="1"/>
  <c r="Q430" i="1"/>
  <c r="R430" i="1"/>
  <c r="AF406" i="1" a="1"/>
  <c r="AF406" i="1"/>
  <c r="V399" i="1" a="1"/>
  <c r="V399" i="1"/>
  <c r="AF435" i="1" a="1"/>
  <c r="AF435" i="1"/>
  <c r="Q475" i="1" a="1"/>
  <c r="Q475" i="1"/>
  <c r="R475" i="1"/>
  <c r="AA461" i="1" a="1"/>
  <c r="AA461" i="1"/>
  <c r="N261" i="1" a="1"/>
  <c r="N261" i="1"/>
  <c r="O261" i="1"/>
  <c r="N498" i="1" a="1"/>
  <c r="N498" i="1"/>
  <c r="O498" i="1"/>
  <c r="AF416" i="1" a="1"/>
  <c r="AF416" i="1"/>
  <c r="Q499" i="1" a="1"/>
  <c r="Q499" i="1"/>
  <c r="R499" i="1"/>
  <c r="AF408" i="1" a="1"/>
  <c r="AF408" i="1"/>
  <c r="Q466" i="1" a="1"/>
  <c r="Q466" i="1"/>
  <c r="R466" i="1"/>
  <c r="N454" i="1" a="1"/>
  <c r="N454" i="1"/>
  <c r="O454" i="1"/>
  <c r="Q502" i="1" a="1"/>
  <c r="Q502" i="1"/>
  <c r="R502" i="1"/>
  <c r="AF259" i="1" a="1"/>
  <c r="AF259" i="1"/>
  <c r="AF401" i="1" a="1"/>
  <c r="AF401" i="1"/>
  <c r="K455" i="1" a="1"/>
  <c r="K455" i="1"/>
  <c r="AF444" i="1" a="1"/>
  <c r="AF444" i="1"/>
  <c r="N431" i="1" a="1"/>
  <c r="N431" i="1"/>
  <c r="O431" i="1"/>
  <c r="AA425" i="1" a="1"/>
  <c r="AA425" i="1"/>
  <c r="K481" i="1" a="1"/>
  <c r="K481" i="1"/>
  <c r="Q476" i="1" a="1"/>
  <c r="Q476" i="1"/>
  <c r="R476" i="1"/>
  <c r="AK415" i="1" a="1"/>
  <c r="AK415" i="1"/>
  <c r="V464" i="1" a="1"/>
  <c r="V464" i="1"/>
  <c r="AK441" i="1" a="1"/>
  <c r="AK441" i="1"/>
  <c r="N475" i="1" a="1"/>
  <c r="N475" i="1"/>
  <c r="O475" i="1"/>
  <c r="AK449" i="1" a="1"/>
  <c r="AK449" i="1"/>
  <c r="K422" i="1" a="1"/>
  <c r="K422" i="1"/>
  <c r="AF469" i="1" a="1"/>
  <c r="AF469" i="1"/>
  <c r="AF487" i="1" a="1"/>
  <c r="AF487" i="1"/>
  <c r="K386" i="1" a="1"/>
  <c r="K386" i="1"/>
  <c r="Q473" i="1" a="1"/>
  <c r="Q473" i="1"/>
  <c r="R473" i="1"/>
  <c r="AK365" i="1" a="1"/>
  <c r="AK365" i="1"/>
  <c r="AA427" i="1" a="1"/>
  <c r="AA427" i="1"/>
  <c r="N328" i="1" a="1"/>
  <c r="N328" i="1"/>
  <c r="O328" i="1"/>
  <c r="V439" i="1" a="1"/>
  <c r="V439" i="1"/>
  <c r="AA364" i="1" a="1"/>
  <c r="AA364" i="1"/>
  <c r="K374" i="1" a="1"/>
  <c r="K374" i="1"/>
  <c r="K482" i="1" a="1"/>
  <c r="K482" i="1"/>
  <c r="K493" i="1" a="1"/>
  <c r="K493" i="1"/>
  <c r="N506" i="1" a="1"/>
  <c r="N506" i="1"/>
  <c r="O506" i="1"/>
  <c r="AA470" i="1" a="1"/>
  <c r="AA470" i="1"/>
  <c r="V499" i="1" a="1"/>
  <c r="V499" i="1"/>
  <c r="AA367" i="1" a="1"/>
  <c r="AA367" i="1"/>
  <c r="AK477" i="1" a="1"/>
  <c r="AK477" i="1"/>
  <c r="K468" i="1" a="1"/>
  <c r="K468" i="1"/>
  <c r="AK475" i="1" a="1"/>
  <c r="AK475" i="1"/>
  <c r="V380" i="1" a="1"/>
  <c r="V380" i="1"/>
  <c r="Q488" i="1" a="1"/>
  <c r="Q488" i="1"/>
  <c r="R488" i="1"/>
  <c r="N508" i="1" a="1"/>
  <c r="N508" i="1"/>
  <c r="O508" i="1"/>
  <c r="AA460" i="1" a="1"/>
  <c r="AA460" i="1"/>
  <c r="K444" i="1" a="1"/>
  <c r="K444" i="1"/>
  <c r="Q412" i="1" a="1"/>
  <c r="Q412" i="1"/>
  <c r="R412" i="1"/>
  <c r="Q396" i="1" a="1"/>
  <c r="Q396" i="1"/>
  <c r="R396" i="1"/>
  <c r="AA487" i="1" a="1"/>
  <c r="AA487" i="1"/>
  <c r="AF445" i="1" a="1"/>
  <c r="AF445" i="1"/>
  <c r="AA485" i="1" a="1"/>
  <c r="AA485" i="1"/>
  <c r="Q490" i="1" a="1"/>
  <c r="Q490" i="1"/>
  <c r="R490" i="1"/>
  <c r="N477" i="1" a="1"/>
  <c r="N477" i="1"/>
  <c r="O477" i="1"/>
  <c r="Q506" i="1" a="1"/>
  <c r="Q506" i="1"/>
  <c r="R506" i="1"/>
  <c r="V450" i="1" a="1"/>
  <c r="V450" i="1"/>
  <c r="Q478" i="1" a="1"/>
  <c r="Q478" i="1"/>
  <c r="R478" i="1"/>
  <c r="AK404" i="1" a="1"/>
  <c r="AK404" i="1"/>
  <c r="Q446" i="1" a="1"/>
  <c r="Q446" i="1"/>
  <c r="R446" i="1"/>
  <c r="V468" i="1" a="1"/>
  <c r="V468" i="1"/>
  <c r="AA484" i="1" a="1"/>
  <c r="AA484" i="1"/>
  <c r="AF425" i="1" a="1"/>
  <c r="AF425" i="1"/>
  <c r="AA481" i="1" a="1"/>
  <c r="AA481" i="1"/>
  <c r="AA482" i="1" a="1"/>
  <c r="AA482" i="1"/>
  <c r="K364" i="1" a="1"/>
  <c r="K364" i="1"/>
  <c r="L364" i="1"/>
  <c r="AF476" i="1" a="1"/>
  <c r="AF476" i="1"/>
  <c r="AF431" i="1" a="1"/>
  <c r="AF431" i="1"/>
  <c r="AA290" i="1" a="1"/>
  <c r="AA290" i="1"/>
  <c r="AA353" i="1" a="1"/>
  <c r="AA353" i="1"/>
  <c r="N254" i="1" a="1"/>
  <c r="N254" i="1"/>
  <c r="O254" i="1"/>
  <c r="AA477" i="1" a="1"/>
  <c r="AA477" i="1"/>
  <c r="AA480" i="1" a="1"/>
  <c r="AA480" i="1"/>
  <c r="AA474" i="1" a="1"/>
  <c r="AA474" i="1"/>
  <c r="AK494" i="1" a="1"/>
  <c r="AK494" i="1"/>
  <c r="AK502" i="1" a="1"/>
  <c r="AK502" i="1"/>
  <c r="N488" i="1" a="1"/>
  <c r="N488" i="1"/>
  <c r="O488" i="1"/>
  <c r="V498" i="1" a="1"/>
  <c r="V498" i="1"/>
  <c r="K360" i="1" a="1"/>
  <c r="K360" i="1"/>
  <c r="AK491" i="1" a="1"/>
  <c r="AK491" i="1"/>
  <c r="AK376" i="1" a="1"/>
  <c r="AK376" i="1"/>
  <c r="N405" i="1" a="1"/>
  <c r="N405" i="1"/>
  <c r="O405" i="1"/>
  <c r="AK487" i="1" a="1"/>
  <c r="AK487" i="1"/>
  <c r="AA472" i="1" a="1"/>
  <c r="AA472" i="1"/>
  <c r="AF489" i="1" a="1"/>
  <c r="AF489" i="1"/>
  <c r="V461" i="1" a="1"/>
  <c r="V461" i="1"/>
  <c r="AK498" i="1" a="1"/>
  <c r="AK498" i="1"/>
  <c r="N486" i="1" a="1"/>
  <c r="N486" i="1"/>
  <c r="O486" i="1"/>
  <c r="Q494" i="1" a="1"/>
  <c r="Q494" i="1"/>
  <c r="R494" i="1"/>
  <c r="AA496" i="1" a="1"/>
  <c r="AA496" i="1"/>
  <c r="AA466" i="1" a="1"/>
  <c r="AA466" i="1"/>
  <c r="AK465" i="1" a="1"/>
  <c r="AK465" i="1"/>
  <c r="Q311" i="1" a="1"/>
  <c r="Q311" i="1"/>
  <c r="R311" i="1"/>
  <c r="AA445" i="1" a="1"/>
  <c r="AA445" i="1"/>
  <c r="K325" i="1" a="1"/>
  <c r="K325" i="1"/>
  <c r="V445" i="1" a="1"/>
  <c r="V445" i="1"/>
  <c r="K383" i="1" a="1"/>
  <c r="K383" i="1"/>
  <c r="V475" i="1" a="1"/>
  <c r="V475" i="1"/>
  <c r="AK480" i="1" a="1"/>
  <c r="AK480" i="1"/>
  <c r="AF462" i="1" a="1"/>
  <c r="AF462" i="1"/>
  <c r="AF384" i="1" a="1"/>
  <c r="AF384" i="1"/>
  <c r="V453" i="1" a="1"/>
  <c r="V453" i="1"/>
  <c r="AF507" i="1" a="1"/>
  <c r="AF507" i="1"/>
  <c r="K450" i="1" a="1"/>
  <c r="K450" i="1"/>
  <c r="Q469" i="1" a="1"/>
  <c r="Q469" i="1"/>
  <c r="R469" i="1"/>
  <c r="N491" i="1" a="1"/>
  <c r="N491" i="1"/>
  <c r="O491" i="1"/>
  <c r="AK488" i="1" a="1"/>
  <c r="AK488" i="1"/>
  <c r="K410" i="1" a="1"/>
  <c r="K410" i="1"/>
  <c r="N501" i="1" a="1"/>
  <c r="N501" i="1"/>
  <c r="O501" i="1"/>
  <c r="AK384" i="1" a="1"/>
  <c r="AK384" i="1"/>
  <c r="N442" i="1" a="1"/>
  <c r="N442" i="1"/>
  <c r="O442" i="1"/>
  <c r="AA455" i="1" a="1"/>
  <c r="AA455" i="1"/>
  <c r="V479" i="1" a="1"/>
  <c r="V479" i="1"/>
  <c r="V505" i="1" a="1"/>
  <c r="V505" i="1"/>
  <c r="Q495" i="1" a="1"/>
  <c r="Q495" i="1"/>
  <c r="R495" i="1"/>
  <c r="K490" i="1" a="1"/>
  <c r="K490" i="1"/>
  <c r="AF498" i="1" a="1"/>
  <c r="AF498" i="1"/>
  <c r="Q482" i="1" a="1"/>
  <c r="Q482" i="1"/>
  <c r="R482" i="1"/>
  <c r="Q459" i="1" a="1"/>
  <c r="Q459" i="1"/>
  <c r="R459" i="1"/>
  <c r="AF481" i="1" a="1"/>
  <c r="AF481" i="1"/>
  <c r="AK442" i="1" a="1"/>
  <c r="AK442" i="1"/>
  <c r="Q424" i="1" a="1"/>
  <c r="Q424" i="1"/>
  <c r="R424" i="1"/>
  <c r="Q467" i="1" a="1"/>
  <c r="Q467" i="1"/>
  <c r="R467" i="1"/>
  <c r="K483" i="1" a="1"/>
  <c r="K483" i="1"/>
  <c r="N503" i="1" a="1"/>
  <c r="N503" i="1"/>
  <c r="O503" i="1"/>
  <c r="N260" i="1" a="1"/>
  <c r="N260" i="1"/>
  <c r="O260" i="1"/>
  <c r="AF402" i="1" a="1"/>
  <c r="AF402" i="1"/>
  <c r="AA504" i="1" a="1"/>
  <c r="AA504" i="1"/>
  <c r="AA508" i="1" a="1"/>
  <c r="AA508" i="1"/>
  <c r="V489" i="1" a="1"/>
  <c r="V489" i="1"/>
  <c r="Q436" i="1" a="1"/>
  <c r="Q436" i="1"/>
  <c r="R436" i="1"/>
  <c r="K509" i="1" a="1"/>
  <c r="K509" i="1"/>
  <c r="V500" i="1" a="1"/>
  <c r="V500" i="1"/>
  <c r="AF479" i="1" a="1"/>
  <c r="AF479" i="1"/>
  <c r="AK486" i="1" a="1"/>
  <c r="AK486" i="1"/>
  <c r="K428" i="1" a="1"/>
  <c r="K428" i="1"/>
  <c r="N391" i="1" a="1"/>
  <c r="N391" i="1"/>
  <c r="O391" i="1"/>
  <c r="K495" i="1" a="1"/>
  <c r="K495" i="1"/>
  <c r="AF467" i="1" a="1"/>
  <c r="AF467" i="1"/>
  <c r="Q471" i="1" a="1"/>
  <c r="Q471" i="1"/>
  <c r="R471" i="1"/>
  <c r="AA202" i="1" a="1"/>
  <c r="AA202" i="1"/>
  <c r="V412" i="1" a="1"/>
  <c r="V412" i="1"/>
  <c r="N412" i="1" a="1"/>
  <c r="N412" i="1"/>
  <c r="O412" i="1"/>
  <c r="N395" i="1" a="1"/>
  <c r="N395" i="1"/>
  <c r="O395" i="1"/>
  <c r="Q487" i="1" a="1"/>
  <c r="Q487" i="1"/>
  <c r="R487" i="1"/>
  <c r="Q444" i="1" a="1"/>
  <c r="Q444" i="1"/>
  <c r="R444" i="1"/>
  <c r="AA421" i="1" a="1"/>
  <c r="AA421" i="1"/>
  <c r="AA342" i="1" a="1"/>
  <c r="AA342" i="1"/>
  <c r="AK400" i="1" a="1"/>
  <c r="AK400" i="1"/>
  <c r="Q460" i="1" a="1"/>
  <c r="Q460" i="1"/>
  <c r="R460" i="1"/>
  <c r="V406" i="1" a="1"/>
  <c r="V406" i="1"/>
  <c r="K471" i="1" a="1"/>
  <c r="K471" i="1"/>
  <c r="N447" i="1" a="1"/>
  <c r="N447" i="1"/>
  <c r="O447" i="1"/>
  <c r="K421" i="1" a="1"/>
  <c r="K421" i="1"/>
  <c r="K489" i="1" a="1"/>
  <c r="K489" i="1"/>
  <c r="Q332" i="1" a="1"/>
  <c r="Q332" i="1"/>
  <c r="R332" i="1"/>
  <c r="K477" i="1" a="1"/>
  <c r="K477" i="1"/>
  <c r="AK423" i="1" a="1"/>
  <c r="AK423" i="1"/>
  <c r="K418" i="1" a="1"/>
  <c r="K418" i="1"/>
  <c r="AF452" i="1" a="1"/>
  <c r="AF452" i="1"/>
  <c r="N444" i="1" a="1"/>
  <c r="N444" i="1"/>
  <c r="O444" i="1"/>
  <c r="AK453" i="1" a="1"/>
  <c r="AK453" i="1"/>
  <c r="AK478" i="1" a="1"/>
  <c r="AK478" i="1"/>
  <c r="AK374" i="1" a="1"/>
  <c r="AK374" i="1"/>
  <c r="AA426" i="1" a="1"/>
  <c r="AA426" i="1"/>
  <c r="AA488" i="1" a="1"/>
  <c r="AA488" i="1"/>
  <c r="K411" i="1" a="1"/>
  <c r="K411" i="1"/>
  <c r="L411" i="1"/>
  <c r="AF478" i="1" a="1"/>
  <c r="AF478" i="1"/>
  <c r="N487" i="1" a="1"/>
  <c r="N487" i="1"/>
  <c r="O487" i="1"/>
  <c r="AA444" i="1" a="1"/>
  <c r="AA444" i="1"/>
  <c r="AK485" i="1" a="1"/>
  <c r="AK485" i="1"/>
  <c r="AF456" i="1" a="1"/>
  <c r="AF456" i="1"/>
  <c r="AF440" i="1" a="1"/>
  <c r="AF440" i="1"/>
  <c r="N478" i="1" a="1"/>
  <c r="N478" i="1"/>
  <c r="O478" i="1"/>
  <c r="V455" i="1" a="1"/>
  <c r="V455" i="1"/>
  <c r="N505" i="1" a="1"/>
  <c r="N505" i="1"/>
  <c r="O505" i="1"/>
  <c r="AA509" i="1" a="1"/>
  <c r="AA509" i="1"/>
  <c r="N450" i="1" a="1"/>
  <c r="N450" i="1"/>
  <c r="O450" i="1"/>
  <c r="V433" i="1" a="1"/>
  <c r="V433" i="1"/>
  <c r="N479" i="1" a="1"/>
  <c r="N479" i="1"/>
  <c r="O479" i="1"/>
  <c r="AF474" i="1" a="1"/>
  <c r="AF474" i="1"/>
  <c r="N473" i="1" a="1"/>
  <c r="N473" i="1"/>
  <c r="O473" i="1"/>
  <c r="AA417" i="1" a="1"/>
  <c r="AA417" i="1"/>
  <c r="AK481" i="1" a="1"/>
  <c r="AK481" i="1"/>
  <c r="K496" i="1" a="1"/>
  <c r="K496" i="1"/>
  <c r="L496" i="1"/>
  <c r="N456" i="1" a="1"/>
  <c r="N456" i="1"/>
  <c r="O456" i="1"/>
  <c r="Q465" i="1" a="1"/>
  <c r="Q465" i="1"/>
  <c r="R465" i="1"/>
  <c r="K473" i="1" a="1"/>
  <c r="K473" i="1"/>
  <c r="K459" i="1" a="1"/>
  <c r="K459" i="1"/>
  <c r="AA384" i="1" a="1"/>
  <c r="AA384" i="1"/>
  <c r="AK467" i="1" a="1"/>
  <c r="AK467" i="1"/>
  <c r="AA399" i="1" a="1"/>
  <c r="AA399" i="1"/>
  <c r="AK493" i="1" a="1"/>
  <c r="AK493" i="1"/>
  <c r="N409" i="1" a="1"/>
  <c r="N409" i="1"/>
  <c r="O409" i="1"/>
  <c r="T409" i="1"/>
  <c r="AK451" i="1" a="1"/>
  <c r="AK451" i="1"/>
  <c r="K432" i="1" a="1"/>
  <c r="K432" i="1"/>
  <c r="AK456" i="1" a="1"/>
  <c r="AK456" i="1"/>
  <c r="AF459" i="1" a="1"/>
  <c r="AF459" i="1"/>
  <c r="N434" i="1" a="1"/>
  <c r="N434" i="1"/>
  <c r="O434" i="1"/>
  <c r="N469" i="1" a="1"/>
  <c r="N469" i="1"/>
  <c r="O469" i="1"/>
  <c r="V66" i="1" a="1"/>
  <c r="V66" i="1"/>
  <c r="V414" i="1" a="1"/>
  <c r="V414" i="1"/>
  <c r="K478" i="1" a="1"/>
  <c r="K478" i="1"/>
  <c r="N438" i="1" a="1"/>
  <c r="N438" i="1"/>
  <c r="O438" i="1"/>
  <c r="V487" i="1" a="1"/>
  <c r="V487" i="1"/>
  <c r="N323" i="1" a="1"/>
  <c r="N323" i="1"/>
  <c r="O323" i="1"/>
  <c r="AA465" i="1" a="1"/>
  <c r="AA465" i="1"/>
  <c r="AA503" i="1" a="1"/>
  <c r="AA503" i="1"/>
  <c r="V407" i="1" a="1"/>
  <c r="V407" i="1"/>
  <c r="AF454" i="1" a="1"/>
  <c r="AF454" i="1"/>
  <c r="V504" i="1" a="1"/>
  <c r="V504" i="1"/>
  <c r="AF393" i="1" a="1"/>
  <c r="AF393" i="1"/>
  <c r="AK492" i="1" a="1"/>
  <c r="AK492" i="1"/>
  <c r="AA381" i="1" a="1"/>
  <c r="AA381" i="1"/>
  <c r="Q464" i="1" a="1"/>
  <c r="Q464" i="1"/>
  <c r="R464" i="1"/>
  <c r="K500" i="1" a="1"/>
  <c r="K500" i="1"/>
  <c r="L500" i="1"/>
  <c r="AF450" i="1" a="1"/>
  <c r="AF450" i="1"/>
  <c r="AK346" i="1" a="1"/>
  <c r="AK346" i="1"/>
  <c r="V326" i="1" a="1"/>
  <c r="V326" i="1"/>
  <c r="V495" i="1" a="1"/>
  <c r="V495" i="1"/>
  <c r="AF499" i="1" a="1"/>
  <c r="AF499" i="1"/>
  <c r="K458" i="1" a="1"/>
  <c r="K458" i="1"/>
  <c r="L458" i="1"/>
  <c r="N64" i="1" a="1"/>
  <c r="N64" i="1"/>
  <c r="O64" i="1"/>
  <c r="AA401" i="1" a="1"/>
  <c r="AA401" i="1"/>
  <c r="AF501" i="1" a="1"/>
  <c r="AF501" i="1"/>
  <c r="N489" i="1" a="1"/>
  <c r="N489" i="1"/>
  <c r="O489" i="1"/>
  <c r="N453" i="1" a="1"/>
  <c r="N453" i="1"/>
  <c r="O453" i="1"/>
  <c r="AF503" i="1" a="1"/>
  <c r="AF503" i="1"/>
  <c r="K381" i="1" a="1"/>
  <c r="K381" i="1"/>
  <c r="AA463" i="1" a="1"/>
  <c r="AA463" i="1"/>
  <c r="AA449" i="1" a="1"/>
  <c r="AA449" i="1"/>
  <c r="V497" i="1" a="1"/>
  <c r="V497" i="1"/>
  <c r="Q481" i="1" a="1"/>
  <c r="Q481" i="1"/>
  <c r="R481" i="1"/>
  <c r="AK496" i="1" a="1"/>
  <c r="AK496" i="1"/>
  <c r="AF417" i="1" a="1"/>
  <c r="AF417" i="1"/>
  <c r="AF389" i="1" a="1"/>
  <c r="AF389" i="1"/>
  <c r="N429" i="1" a="1"/>
  <c r="N429" i="1"/>
  <c r="O429" i="1"/>
  <c r="AK471" i="1" a="1"/>
  <c r="AK471" i="1"/>
  <c r="V470" i="1" a="1"/>
  <c r="V470" i="1"/>
  <c r="V483" i="1" a="1"/>
  <c r="V483" i="1"/>
  <c r="N457" i="1" a="1"/>
  <c r="N457" i="1"/>
  <c r="O457" i="1"/>
  <c r="AA441" i="1" a="1"/>
  <c r="AA441" i="1"/>
  <c r="V52" i="1" a="1"/>
  <c r="V52" i="1"/>
  <c r="V474" i="1" a="1"/>
  <c r="V474" i="1"/>
  <c r="N384" i="1" a="1"/>
  <c r="N384" i="1"/>
  <c r="O384" i="1"/>
  <c r="Q372" i="1" a="1"/>
  <c r="Q372" i="1"/>
  <c r="R372" i="1"/>
  <c r="AK419" i="1" a="1"/>
  <c r="AK419" i="1"/>
  <c r="AK461" i="1" a="1"/>
  <c r="AK461" i="1"/>
  <c r="N449" i="1" a="1"/>
  <c r="N449" i="1"/>
  <c r="O449" i="1"/>
  <c r="AF491" i="1" a="1"/>
  <c r="AF491" i="1"/>
  <c r="AA462" i="1" a="1"/>
  <c r="AA462" i="1"/>
  <c r="AK469" i="1" a="1"/>
  <c r="AK469" i="1"/>
  <c r="K464" i="1" a="1"/>
  <c r="K464" i="1"/>
  <c r="V416" i="1" a="1"/>
  <c r="V416" i="1"/>
  <c r="AK421" i="1" a="1"/>
  <c r="AK421" i="1"/>
  <c r="K499" i="1" a="1"/>
  <c r="K499" i="1"/>
  <c r="V482" i="1" a="1"/>
  <c r="V482" i="1"/>
  <c r="Q368" i="1" a="1"/>
  <c r="Q368" i="1"/>
  <c r="R368" i="1"/>
  <c r="V486" i="1" a="1"/>
  <c r="V486" i="1"/>
  <c r="AF488" i="1" a="1"/>
  <c r="AF488" i="1"/>
  <c r="N481" i="1" a="1"/>
  <c r="N481" i="1"/>
  <c r="O481" i="1"/>
  <c r="AF490" i="1" a="1"/>
  <c r="AF490" i="1"/>
  <c r="Q388" i="1" a="1"/>
  <c r="Q388" i="1"/>
  <c r="R388" i="1"/>
  <c r="V509" i="1" a="1"/>
  <c r="V509" i="1"/>
  <c r="V473" i="1" a="1"/>
  <c r="V473" i="1"/>
  <c r="K462" i="1" a="1"/>
  <c r="K462" i="1"/>
  <c r="K498" i="1" a="1"/>
  <c r="K498" i="1"/>
  <c r="K466" i="1" a="1"/>
  <c r="K466" i="1"/>
  <c r="K505" i="1" a="1"/>
  <c r="K505" i="1"/>
  <c r="K508" i="1" a="1"/>
  <c r="K508" i="1"/>
  <c r="Q489" i="1" a="1"/>
  <c r="Q489" i="1"/>
  <c r="R489" i="1"/>
  <c r="N421" i="1" a="1"/>
  <c r="N421" i="1"/>
  <c r="O421" i="1"/>
  <c r="K504" i="1" a="1"/>
  <c r="K504" i="1"/>
  <c r="Q431" i="1" a="1"/>
  <c r="Q431" i="1"/>
  <c r="R431" i="1"/>
  <c r="Q449" i="1" a="1"/>
  <c r="Q449" i="1"/>
  <c r="R449" i="1"/>
  <c r="AF419" i="1" a="1"/>
  <c r="AF419" i="1"/>
  <c r="AK508" i="1" a="1"/>
  <c r="AK508" i="1"/>
  <c r="AK479" i="1" a="1"/>
  <c r="AK479" i="1"/>
  <c r="AF455" i="1" a="1"/>
  <c r="AF455" i="1"/>
  <c r="AF324" i="1" a="1"/>
  <c r="AF324" i="1"/>
  <c r="V425" i="1" a="1"/>
  <c r="V425" i="1"/>
  <c r="AA365" i="1" a="1"/>
  <c r="AA365" i="1"/>
  <c r="N440" i="1" a="1"/>
  <c r="N440" i="1"/>
  <c r="O440" i="1"/>
  <c r="AF457" i="1" a="1"/>
  <c r="AF457" i="1"/>
  <c r="V434" i="1" a="1"/>
  <c r="V434" i="1"/>
  <c r="Q423" i="1" a="1"/>
  <c r="Q423" i="1"/>
  <c r="R423" i="1"/>
  <c r="N496" i="1" a="1"/>
  <c r="N496" i="1"/>
  <c r="O496" i="1"/>
  <c r="AF472" i="1" a="1"/>
  <c r="AF472" i="1"/>
  <c r="AF41" i="1" a="1"/>
  <c r="AF41" i="1"/>
  <c r="K67" i="1" a="1"/>
  <c r="K67" i="1"/>
  <c r="AF31" i="1" a="1"/>
  <c r="AF31" i="1"/>
  <c r="AK11" i="1" a="1"/>
  <c r="AK11" i="1"/>
  <c r="N117" i="1" a="1"/>
  <c r="N117" i="1"/>
  <c r="O117" i="1"/>
  <c r="K76" i="1" a="1"/>
  <c r="K76" i="1"/>
  <c r="AF103" i="1" a="1"/>
  <c r="AF103" i="1"/>
  <c r="Q102" i="1" a="1"/>
  <c r="Q102" i="1"/>
  <c r="R102" i="1"/>
  <c r="AF25" i="1" a="1"/>
  <c r="AF25" i="1"/>
  <c r="AK90" i="1" a="1"/>
  <c r="AK90" i="1"/>
  <c r="N77" i="1" a="1"/>
  <c r="N77" i="1"/>
  <c r="O77" i="1"/>
  <c r="K38" i="1" a="1"/>
  <c r="K38" i="1"/>
  <c r="Q454" i="1" a="1"/>
  <c r="Q454" i="1"/>
  <c r="R454" i="1"/>
  <c r="Q70" i="1" a="1"/>
  <c r="Q70" i="1"/>
  <c r="R70" i="1"/>
  <c r="N32" i="1" a="1"/>
  <c r="N32" i="1"/>
  <c r="O32" i="1"/>
  <c r="N88" i="1" a="1"/>
  <c r="N88" i="1"/>
  <c r="O88" i="1"/>
  <c r="N78" i="1" a="1"/>
  <c r="N78" i="1"/>
  <c r="O78" i="1"/>
  <c r="Q62" i="1" a="1"/>
  <c r="Q62" i="1"/>
  <c r="R62" i="1"/>
  <c r="AA23" i="1" a="1"/>
  <c r="AA23" i="1"/>
  <c r="AF133" i="1" a="1"/>
  <c r="AF133" i="1"/>
  <c r="AA58" i="1" a="1"/>
  <c r="AA58" i="1"/>
  <c r="Q22" i="1" a="1"/>
  <c r="Q22" i="1"/>
  <c r="R22" i="1"/>
  <c r="K18" i="1" a="1"/>
  <c r="K18" i="1"/>
  <c r="N10" i="1" a="1"/>
  <c r="N10" i="1"/>
  <c r="O10" i="1"/>
  <c r="AF79" i="1" a="1"/>
  <c r="AF79" i="1"/>
  <c r="Q65" i="1" a="1"/>
  <c r="Q65" i="1"/>
  <c r="R65" i="1"/>
  <c r="Q28" i="1" a="1"/>
  <c r="Q28" i="1"/>
  <c r="R28" i="1"/>
  <c r="AK175" i="1" a="1"/>
  <c r="AK175" i="1"/>
  <c r="AF90" i="1" a="1"/>
  <c r="AF90" i="1"/>
  <c r="AF47" i="1" a="1"/>
  <c r="AF47" i="1"/>
  <c r="AA21" i="1" a="1"/>
  <c r="AA21" i="1"/>
  <c r="AA32" i="1" a="1"/>
  <c r="AA32" i="1"/>
  <c r="AK61" i="1" a="1"/>
  <c r="AK61" i="1"/>
  <c r="AF62" i="1" a="1"/>
  <c r="AF62" i="1"/>
  <c r="V74" i="1" a="1"/>
  <c r="V74" i="1"/>
  <c r="V77" i="1" a="1"/>
  <c r="V77" i="1"/>
  <c r="Q109" i="1" a="1"/>
  <c r="Q109" i="1"/>
  <c r="R109" i="1"/>
  <c r="Q124" i="1" a="1"/>
  <c r="Q124" i="1"/>
  <c r="R124" i="1"/>
  <c r="AF54" i="1" a="1"/>
  <c r="AF54" i="1"/>
  <c r="AA37" i="1" a="1"/>
  <c r="AA37" i="1"/>
  <c r="Q86" i="1" a="1"/>
  <c r="Q86" i="1"/>
  <c r="R86" i="1"/>
  <c r="AA76" i="1" a="1"/>
  <c r="AA76" i="1"/>
  <c r="AF28" i="1" a="1"/>
  <c r="AF28" i="1"/>
  <c r="AA83" i="1" a="1"/>
  <c r="AA83" i="1"/>
  <c r="N24" i="1" a="1"/>
  <c r="N24" i="1"/>
  <c r="O24" i="1"/>
  <c r="AF66" i="1" a="1"/>
  <c r="AF66" i="1"/>
  <c r="N38" i="1" a="1"/>
  <c r="N38" i="1"/>
  <c r="O38" i="1"/>
  <c r="AK40" i="1" a="1"/>
  <c r="AK40" i="1"/>
  <c r="N95" i="1" a="1"/>
  <c r="N95" i="1"/>
  <c r="O95" i="1"/>
  <c r="AA84" i="1" a="1"/>
  <c r="AA84" i="1"/>
  <c r="AA88" i="1" a="1"/>
  <c r="AA88" i="1"/>
  <c r="K111" i="1" a="1"/>
  <c r="K111" i="1"/>
  <c r="Q59" i="1" a="1"/>
  <c r="Q59" i="1"/>
  <c r="R59" i="1"/>
  <c r="Q60" i="1" a="1"/>
  <c r="Q60" i="1"/>
  <c r="R60" i="1"/>
  <c r="Q69" i="1" a="1"/>
  <c r="Q69" i="1"/>
  <c r="R69" i="1"/>
  <c r="AA54" i="1" a="1"/>
  <c r="AA54" i="1"/>
  <c r="AK105" i="1" a="1"/>
  <c r="AK105" i="1"/>
  <c r="Q108" i="1" a="1"/>
  <c r="Q108" i="1"/>
  <c r="R108" i="1"/>
  <c r="K87" i="1" a="1"/>
  <c r="K87" i="1"/>
  <c r="AA26" i="1" a="1"/>
  <c r="AA26" i="1"/>
  <c r="Q67" i="1" a="1"/>
  <c r="Q67" i="1"/>
  <c r="R67" i="1"/>
  <c r="Q83" i="1" a="1"/>
  <c r="Q83" i="1"/>
  <c r="R83" i="1"/>
  <c r="V58" i="1" a="1"/>
  <c r="V58" i="1"/>
  <c r="AF93" i="1" a="1"/>
  <c r="AF93" i="1"/>
  <c r="K30" i="1" a="1"/>
  <c r="K30" i="1"/>
  <c r="AF22" i="1" a="1"/>
  <c r="AF22" i="1"/>
  <c r="N16" i="1" a="1"/>
  <c r="N16" i="1"/>
  <c r="O16" i="1"/>
  <c r="Q17" i="1" a="1"/>
  <c r="Q17" i="1"/>
  <c r="R17" i="1"/>
  <c r="K130" i="1" a="1"/>
  <c r="K130" i="1"/>
  <c r="AK69" i="1" a="1"/>
  <c r="AK69" i="1"/>
  <c r="N12" i="1" a="1"/>
  <c r="N12" i="1"/>
  <c r="O12" i="1"/>
  <c r="AA22" i="1" a="1"/>
  <c r="AA22" i="1"/>
  <c r="V44" i="1" a="1"/>
  <c r="V44" i="1"/>
  <c r="N18" i="1" a="1"/>
  <c r="N18" i="1"/>
  <c r="O18" i="1"/>
  <c r="K108" i="1" a="1"/>
  <c r="K108" i="1"/>
  <c r="Q145" i="1" a="1"/>
  <c r="Q145" i="1"/>
  <c r="R145" i="1"/>
  <c r="N52" i="1" a="1"/>
  <c r="N52" i="1"/>
  <c r="O52" i="1"/>
  <c r="V46" i="1" a="1"/>
  <c r="V46" i="1"/>
  <c r="V55" i="1" a="1"/>
  <c r="V55" i="1"/>
  <c r="AA12" i="1" a="1"/>
  <c r="AA12" i="1"/>
  <c r="AF88" i="1" a="1"/>
  <c r="AF88" i="1"/>
  <c r="N68" i="1" a="1"/>
  <c r="N68" i="1"/>
  <c r="O68" i="1"/>
  <c r="Q24" i="1" a="1"/>
  <c r="Q24" i="1"/>
  <c r="R24" i="1"/>
  <c r="AK99" i="1" a="1"/>
  <c r="AK99" i="1"/>
  <c r="AA104" i="1" a="1"/>
  <c r="AA104" i="1"/>
  <c r="AA49" i="1" a="1"/>
  <c r="AA49" i="1"/>
  <c r="AF50" i="1" a="1"/>
  <c r="AF50" i="1"/>
  <c r="AF17" i="1" a="1"/>
  <c r="AF17" i="1"/>
  <c r="V49" i="1" a="1"/>
  <c r="V49" i="1"/>
  <c r="AF60" i="1" a="1"/>
  <c r="AF60" i="1"/>
  <c r="AA85" i="1" a="1"/>
  <c r="AA85" i="1"/>
  <c r="AA35" i="1" a="1"/>
  <c r="AA35" i="1"/>
  <c r="AK20" i="1" a="1"/>
  <c r="AK20" i="1"/>
  <c r="V59" i="1" a="1"/>
  <c r="V59" i="1"/>
  <c r="Q50" i="1" a="1"/>
  <c r="Q50" i="1"/>
  <c r="R50" i="1"/>
  <c r="AA39" i="1" a="1"/>
  <c r="AA39" i="1"/>
  <c r="K21" i="1" a="1"/>
  <c r="K21" i="1"/>
  <c r="V39" i="1" a="1"/>
  <c r="V39" i="1"/>
  <c r="AA47" i="1" a="1"/>
  <c r="AA47" i="1"/>
  <c r="Q88" i="1" a="1"/>
  <c r="Q88" i="1"/>
  <c r="R88" i="1"/>
  <c r="N102" i="1" a="1"/>
  <c r="N102" i="1"/>
  <c r="O102" i="1"/>
  <c r="Q63" i="1" a="1"/>
  <c r="Q63" i="1"/>
  <c r="R63" i="1"/>
  <c r="AK65" i="1" a="1"/>
  <c r="AK65" i="1"/>
  <c r="AF170" i="1" a="1"/>
  <c r="AF170" i="1"/>
  <c r="AK70" i="1" a="1"/>
  <c r="AK70" i="1"/>
  <c r="V107" i="1" a="1"/>
  <c r="V107" i="1"/>
  <c r="K81" i="1" a="1"/>
  <c r="K81" i="1"/>
  <c r="K24" i="1" a="1"/>
  <c r="K24" i="1"/>
  <c r="AF131" i="1" a="1"/>
  <c r="AF131" i="1"/>
  <c r="AK44" i="1" a="1"/>
  <c r="AK44" i="1"/>
  <c r="Q35" i="1" a="1"/>
  <c r="Q35" i="1"/>
  <c r="R35" i="1"/>
  <c r="AK88" i="1" a="1"/>
  <c r="AK88" i="1"/>
  <c r="N19" i="1" a="1"/>
  <c r="N19" i="1"/>
  <c r="O19" i="1"/>
  <c r="AK75" i="1" a="1"/>
  <c r="AK75" i="1"/>
  <c r="V42" i="1" a="1"/>
  <c r="V42" i="1"/>
  <c r="K29" i="1" a="1"/>
  <c r="K29" i="1"/>
  <c r="V41" i="1" a="1"/>
  <c r="V41" i="1"/>
  <c r="AK27" i="1" a="1"/>
  <c r="AK27" i="1"/>
  <c r="V60" i="1" a="1"/>
  <c r="V60" i="1"/>
  <c r="AK85" i="1" a="1"/>
  <c r="AK85" i="1"/>
  <c r="Q38" i="1" a="1"/>
  <c r="Q38" i="1"/>
  <c r="R38" i="1"/>
  <c r="N70" i="1" a="1"/>
  <c r="N70" i="1"/>
  <c r="O70" i="1"/>
  <c r="V50" i="1" a="1"/>
  <c r="V50" i="1"/>
  <c r="Q40" i="1" a="1"/>
  <c r="Q40" i="1"/>
  <c r="R40" i="1"/>
  <c r="V40" i="1" a="1"/>
  <c r="V40" i="1"/>
  <c r="AF10" i="1" a="1"/>
  <c r="AF10" i="1"/>
  <c r="AA36" i="1" a="1"/>
  <c r="AA36" i="1"/>
  <c r="K93" i="1" a="1"/>
  <c r="K93" i="1"/>
  <c r="AK91" i="1" a="1"/>
  <c r="AK91" i="1"/>
  <c r="AF72" i="1" a="1"/>
  <c r="AF72" i="1"/>
  <c r="AK46" i="1" a="1"/>
  <c r="AK46" i="1"/>
  <c r="V125" i="1" a="1"/>
  <c r="V125" i="1"/>
  <c r="AA53" i="1" a="1"/>
  <c r="AA53" i="1"/>
  <c r="AF23" i="1" a="1"/>
  <c r="AF23" i="1"/>
  <c r="N49" i="1" a="1"/>
  <c r="N49" i="1"/>
  <c r="O49" i="1"/>
  <c r="AK95" i="1" a="1"/>
  <c r="AK95" i="1"/>
  <c r="AF37" i="1" a="1"/>
  <c r="AF37" i="1"/>
  <c r="V63" i="1" a="1"/>
  <c r="V63" i="1"/>
  <c r="Q10" i="1" a="1"/>
  <c r="Q10" i="1"/>
  <c r="R10" i="1"/>
  <c r="AA93" i="1" a="1"/>
  <c r="AA93" i="1"/>
  <c r="Q127" i="1" a="1"/>
  <c r="Q127" i="1"/>
  <c r="R127" i="1"/>
  <c r="AF40" i="1" a="1"/>
  <c r="AF40" i="1"/>
  <c r="Q32" i="1" a="1"/>
  <c r="Q32" i="1"/>
  <c r="R32" i="1"/>
  <c r="AA27" i="1" a="1"/>
  <c r="AA27" i="1"/>
  <c r="AF51" i="1" a="1"/>
  <c r="AF51" i="1"/>
  <c r="K15" i="1" a="1"/>
  <c r="K15" i="1"/>
  <c r="AA134" i="1" a="1"/>
  <c r="AA134" i="1"/>
  <c r="AK67" i="1" a="1"/>
  <c r="AK67" i="1"/>
  <c r="AA42" i="1" a="1"/>
  <c r="AA42" i="1"/>
  <c r="AA56" i="1" a="1"/>
  <c r="AA56" i="1"/>
  <c r="V83" i="1" a="1"/>
  <c r="V83" i="1"/>
  <c r="AF97" i="1" a="1"/>
  <c r="AF97" i="1"/>
  <c r="V98" i="1" a="1"/>
  <c r="V98" i="1"/>
  <c r="AF67" i="1" a="1"/>
  <c r="AF67" i="1"/>
  <c r="Q36" i="1" a="1"/>
  <c r="Q36" i="1"/>
  <c r="R36" i="1"/>
  <c r="AF73" i="1" a="1"/>
  <c r="AF73" i="1"/>
  <c r="Q41" i="1" a="1"/>
  <c r="Q41" i="1"/>
  <c r="R41" i="1"/>
  <c r="AK43" i="1" a="1"/>
  <c r="AK43" i="1"/>
  <c r="AA31" i="1" a="1"/>
  <c r="AA31" i="1"/>
  <c r="Q82" i="1" a="1"/>
  <c r="Q82" i="1"/>
  <c r="R82" i="1"/>
  <c r="V93" i="1" a="1"/>
  <c r="V93" i="1"/>
  <c r="AK63" i="1" a="1"/>
  <c r="AK63" i="1"/>
  <c r="Q14" i="1" a="1"/>
  <c r="Q14" i="1"/>
  <c r="R14" i="1"/>
  <c r="AF96" i="1" a="1"/>
  <c r="AF96" i="1"/>
  <c r="K80" i="1" a="1"/>
  <c r="K80" i="1"/>
  <c r="K68" i="1" a="1"/>
  <c r="K68" i="1"/>
  <c r="Q54" i="1" a="1"/>
  <c r="Q54" i="1"/>
  <c r="R54" i="1"/>
  <c r="K75" i="1" a="1"/>
  <c r="K75" i="1"/>
  <c r="K122" i="1" a="1"/>
  <c r="K122" i="1"/>
  <c r="AF35" i="1" a="1"/>
  <c r="AF35" i="1"/>
  <c r="AK51" i="1" a="1"/>
  <c r="AK51" i="1"/>
  <c r="N42" i="1" a="1"/>
  <c r="N42" i="1"/>
  <c r="O42" i="1"/>
  <c r="K96" i="1" a="1"/>
  <c r="K96" i="1"/>
  <c r="N67" i="1" a="1"/>
  <c r="N67" i="1"/>
  <c r="O67" i="1"/>
  <c r="Q78" i="1" a="1"/>
  <c r="Q78" i="1"/>
  <c r="R78" i="1"/>
  <c r="AK73" i="1" a="1"/>
  <c r="AK73" i="1"/>
  <c r="AK76" i="1" a="1"/>
  <c r="AK76" i="1"/>
  <c r="AK57" i="1" a="1"/>
  <c r="AK57" i="1"/>
  <c r="V96" i="1" a="1"/>
  <c r="V96" i="1"/>
  <c r="V109" i="1" a="1"/>
  <c r="V109" i="1"/>
  <c r="AF142" i="1" a="1"/>
  <c r="AF142" i="1"/>
  <c r="AK72" i="1" a="1"/>
  <c r="AK72" i="1"/>
  <c r="AF71" i="1" a="1"/>
  <c r="AF71" i="1"/>
  <c r="AF34" i="1" a="1"/>
  <c r="AF34" i="1"/>
  <c r="AK34" i="1" a="1"/>
  <c r="AK34" i="1"/>
  <c r="Q68" i="1" a="1"/>
  <c r="Q68" i="1"/>
  <c r="R68" i="1"/>
  <c r="AA51" i="1" a="1"/>
  <c r="AA51" i="1"/>
  <c r="AK92" i="1" a="1"/>
  <c r="AK92" i="1"/>
  <c r="Q123" i="1" a="1"/>
  <c r="Q123" i="1"/>
  <c r="R123" i="1"/>
  <c r="V141" i="1" a="1"/>
  <c r="V141" i="1"/>
  <c r="Q42" i="1" a="1"/>
  <c r="Q42" i="1"/>
  <c r="R42" i="1"/>
  <c r="AA28" i="1" a="1"/>
  <c r="AA28" i="1"/>
  <c r="AA117" i="1" a="1"/>
  <c r="AA117" i="1"/>
  <c r="AK38" i="1" a="1"/>
  <c r="AK38" i="1"/>
  <c r="V32" i="1" a="1"/>
  <c r="V32" i="1"/>
  <c r="V85" i="1" a="1"/>
  <c r="V85" i="1"/>
  <c r="Q93" i="1" a="1"/>
  <c r="Q93" i="1"/>
  <c r="R93" i="1"/>
  <c r="AK45" i="1" a="1"/>
  <c r="AK45" i="1"/>
  <c r="AK68" i="1" a="1"/>
  <c r="AK68" i="1"/>
  <c r="AF44" i="1" a="1"/>
  <c r="AF44" i="1"/>
  <c r="AF56" i="1" a="1"/>
  <c r="AF56" i="1"/>
  <c r="K100" i="1" a="1"/>
  <c r="K100" i="1"/>
  <c r="AA62" i="1" a="1"/>
  <c r="AA62" i="1"/>
  <c r="K14" i="1" a="1"/>
  <c r="K14" i="1"/>
  <c r="Q13" i="1" a="1"/>
  <c r="Q13" i="1"/>
  <c r="R13" i="1"/>
  <c r="AA73" i="1" a="1"/>
  <c r="AA73" i="1"/>
  <c r="V81" i="1" a="1"/>
  <c r="V81" i="1"/>
  <c r="V108" i="1" a="1"/>
  <c r="V108" i="1"/>
  <c r="Q74" i="1" a="1"/>
  <c r="Q74" i="1"/>
  <c r="R74" i="1"/>
  <c r="AK58" i="1" a="1"/>
  <c r="AK58" i="1"/>
  <c r="V97" i="1" a="1"/>
  <c r="V97" i="1"/>
  <c r="K107" i="1" a="1"/>
  <c r="K107" i="1"/>
  <c r="V82" i="1" a="1"/>
  <c r="V82" i="1"/>
  <c r="AF59" i="1" a="1"/>
  <c r="AF59" i="1"/>
  <c r="AA69" i="1" a="1"/>
  <c r="AA69" i="1"/>
  <c r="K83" i="1" a="1"/>
  <c r="K83" i="1"/>
  <c r="N97" i="1" a="1"/>
  <c r="N97" i="1"/>
  <c r="O97" i="1"/>
  <c r="AA16" i="1" a="1"/>
  <c r="AA16" i="1"/>
  <c r="AF75" i="1" a="1"/>
  <c r="AF75" i="1"/>
  <c r="AK31" i="1" a="1"/>
  <c r="AK31" i="1"/>
  <c r="AK39" i="1" a="1"/>
  <c r="AK39" i="1"/>
  <c r="AA40" i="1" a="1"/>
  <c r="AA40" i="1"/>
  <c r="Q37" i="1" a="1"/>
  <c r="Q37" i="1"/>
  <c r="R37" i="1"/>
  <c r="AF85" i="1" a="1"/>
  <c r="AF85" i="1"/>
  <c r="N11" i="1" a="1"/>
  <c r="N11" i="1"/>
  <c r="O11" i="1"/>
  <c r="AK116" i="1" a="1"/>
  <c r="AK116" i="1"/>
  <c r="K13" i="1" a="1"/>
  <c r="K13" i="1"/>
  <c r="AK60" i="1" a="1"/>
  <c r="AK60" i="1"/>
  <c r="AK35" i="1" a="1"/>
  <c r="AK35" i="1"/>
  <c r="AF123" i="1" a="1"/>
  <c r="AF123" i="1"/>
  <c r="N73" i="1" a="1"/>
  <c r="N73" i="1"/>
  <c r="O73" i="1"/>
  <c r="AA71" i="1" a="1"/>
  <c r="AA71" i="1"/>
  <c r="Q48" i="1" a="1"/>
  <c r="Q48" i="1"/>
  <c r="R48" i="1"/>
  <c r="AK21" i="1" a="1"/>
  <c r="AK21" i="1"/>
  <c r="AF53" i="1" a="1"/>
  <c r="AF53" i="1"/>
  <c r="AK54" i="1" a="1"/>
  <c r="AK54" i="1"/>
  <c r="Q64" i="1" a="1"/>
  <c r="Q64" i="1"/>
  <c r="R64" i="1"/>
  <c r="V104" i="1" a="1"/>
  <c r="V104" i="1"/>
  <c r="AK132" i="1" a="1"/>
  <c r="AK132" i="1"/>
  <c r="Q72" i="1" a="1"/>
  <c r="Q72" i="1"/>
  <c r="R72" i="1"/>
  <c r="Q11" i="1" a="1"/>
  <c r="Q11" i="1"/>
  <c r="R11" i="1"/>
  <c r="AF82" i="1" a="1"/>
  <c r="AF82" i="1"/>
  <c r="AA89" i="1" a="1"/>
  <c r="AA89" i="1"/>
  <c r="Q144" i="1" a="1"/>
  <c r="Q144" i="1"/>
  <c r="R144" i="1"/>
  <c r="N26" i="1" a="1"/>
  <c r="N26" i="1"/>
  <c r="O26" i="1"/>
  <c r="Q56" i="1" a="1"/>
  <c r="Q56" i="1"/>
  <c r="R56" i="1"/>
  <c r="N29" i="1" a="1"/>
  <c r="N29" i="1"/>
  <c r="O29" i="1"/>
  <c r="N30" i="1" a="1"/>
  <c r="N30" i="1"/>
  <c r="O30" i="1"/>
  <c r="Q31" i="1" a="1"/>
  <c r="Q31" i="1"/>
  <c r="R31" i="1"/>
  <c r="AK36" i="1" a="1"/>
  <c r="AK36" i="1"/>
  <c r="V87" i="1" a="1"/>
  <c r="V87" i="1"/>
  <c r="N92" i="1" a="1"/>
  <c r="N92" i="1"/>
  <c r="O92" i="1"/>
  <c r="Q84" i="1" a="1"/>
  <c r="Q84" i="1"/>
  <c r="R84" i="1"/>
  <c r="Q76" i="1" a="1"/>
  <c r="Q76" i="1"/>
  <c r="R76" i="1"/>
  <c r="AF20" i="1" a="1"/>
  <c r="AF20" i="1"/>
  <c r="AF70" i="1" a="1"/>
  <c r="AF70" i="1"/>
  <c r="AA138" i="1" a="1"/>
  <c r="AA138" i="1"/>
  <c r="AK14" i="1" a="1"/>
  <c r="AK14" i="1"/>
  <c r="N98" i="1" a="1"/>
  <c r="N98" i="1"/>
  <c r="O98" i="1"/>
  <c r="AF106" i="1" a="1"/>
  <c r="AF106" i="1"/>
  <c r="N89" i="1" a="1"/>
  <c r="N89" i="1"/>
  <c r="O89" i="1"/>
  <c r="N63" i="1" a="1"/>
  <c r="N63" i="1"/>
  <c r="O63" i="1"/>
  <c r="AK29" i="1" a="1"/>
  <c r="AK29" i="1"/>
  <c r="AK83" i="1" a="1"/>
  <c r="AK83" i="1"/>
  <c r="AK28" i="1" a="1"/>
  <c r="AK28" i="1"/>
  <c r="AK32" i="1" a="1"/>
  <c r="AK32" i="1"/>
  <c r="Q55" i="1" a="1"/>
  <c r="Q55" i="1"/>
  <c r="R55" i="1"/>
  <c r="Q81" i="1" a="1"/>
  <c r="Q81" i="1"/>
  <c r="R81" i="1"/>
  <c r="Q95" i="1" a="1"/>
  <c r="Q95" i="1"/>
  <c r="R95" i="1"/>
  <c r="AA87" i="1" a="1"/>
  <c r="AA87" i="1"/>
  <c r="AF63" i="1" a="1"/>
  <c r="AF63" i="1"/>
  <c r="AK48" i="1" a="1"/>
  <c r="AK48" i="1"/>
  <c r="AF81" i="1" a="1"/>
  <c r="AF81" i="1"/>
  <c r="AF110" i="1" a="1"/>
  <c r="AF110" i="1"/>
  <c r="K110" i="1" a="1"/>
  <c r="K110" i="1"/>
  <c r="AF32" i="1" a="1"/>
  <c r="AF32" i="1"/>
  <c r="K91" i="1" a="1"/>
  <c r="K91" i="1"/>
  <c r="V101" i="1" a="1"/>
  <c r="V101" i="1"/>
  <c r="N33" i="1" a="1"/>
  <c r="N33" i="1"/>
  <c r="O33" i="1"/>
  <c r="K73" i="1" a="1"/>
  <c r="K73" i="1"/>
  <c r="N31" i="1" a="1"/>
  <c r="N31" i="1"/>
  <c r="O31" i="1"/>
  <c r="K131" i="1" a="1"/>
  <c r="K131" i="1"/>
  <c r="AK41" i="1" a="1"/>
  <c r="AK41" i="1"/>
  <c r="AK66" i="1" a="1"/>
  <c r="AK66" i="1"/>
  <c r="AA59" i="1" a="1"/>
  <c r="AA59" i="1"/>
  <c r="Q91" i="1" a="1"/>
  <c r="Q91" i="1"/>
  <c r="R91" i="1"/>
  <c r="AK50" i="1" a="1"/>
  <c r="AK50" i="1"/>
  <c r="AA44" i="1" a="1"/>
  <c r="AA44" i="1"/>
  <c r="AA82" i="1" a="1"/>
  <c r="AA82" i="1"/>
  <c r="AK82" i="1" a="1"/>
  <c r="AK82" i="1"/>
  <c r="AF52" i="1" a="1"/>
  <c r="AF52" i="1"/>
  <c r="AK102" i="1" a="1"/>
  <c r="AK102" i="1"/>
  <c r="AA19" i="1" a="1"/>
  <c r="AA19" i="1"/>
  <c r="V31" i="1" a="1"/>
  <c r="V31" i="1"/>
  <c r="AA103" i="1" a="1"/>
  <c r="AA103" i="1"/>
  <c r="N44" i="1" a="1"/>
  <c r="N44" i="1"/>
  <c r="O44" i="1"/>
  <c r="AF102" i="1" a="1"/>
  <c r="AF102" i="1"/>
  <c r="AF68" i="1" a="1"/>
  <c r="AF68" i="1"/>
  <c r="AF104" i="1" a="1"/>
  <c r="AF104" i="1"/>
  <c r="AF107" i="1" a="1"/>
  <c r="AF107" i="1"/>
  <c r="V94" i="1" a="1"/>
  <c r="V94" i="1"/>
  <c r="AF29" i="1" a="1"/>
  <c r="AF29" i="1"/>
  <c r="Q79" i="1" a="1"/>
  <c r="Q79" i="1"/>
  <c r="R79" i="1"/>
  <c r="Q44" i="1" a="1"/>
  <c r="Q44" i="1"/>
  <c r="R44" i="1"/>
  <c r="AF26" i="1" a="1"/>
  <c r="AF26" i="1"/>
  <c r="N69" i="1" a="1"/>
  <c r="N69" i="1"/>
  <c r="O69" i="1"/>
  <c r="K94" i="1" a="1"/>
  <c r="K94" i="1"/>
  <c r="Q96" i="1" a="1"/>
  <c r="Q96" i="1"/>
  <c r="R96" i="1"/>
  <c r="K113" i="1" a="1"/>
  <c r="K113" i="1"/>
  <c r="K23" i="1" a="1"/>
  <c r="K23" i="1"/>
  <c r="AA50" i="1" a="1"/>
  <c r="AA50" i="1"/>
  <c r="AF92" i="1" a="1"/>
  <c r="AF92" i="1"/>
  <c r="AK16" i="1" a="1"/>
  <c r="AK16" i="1"/>
  <c r="Q47" i="1" a="1"/>
  <c r="Q47" i="1"/>
  <c r="R47" i="1"/>
  <c r="AA91" i="1" a="1"/>
  <c r="AA91" i="1"/>
  <c r="Q45" i="1" a="1"/>
  <c r="Q45" i="1"/>
  <c r="R45" i="1"/>
  <c r="AA112" i="1" a="1"/>
  <c r="AA112" i="1"/>
  <c r="V120" i="1" a="1"/>
  <c r="V120" i="1"/>
  <c r="AF76" i="1" a="1"/>
  <c r="AF76" i="1"/>
  <c r="Q12" i="1" a="1"/>
  <c r="Q12" i="1"/>
  <c r="R12" i="1"/>
  <c r="AK47" i="1" a="1"/>
  <c r="AK47" i="1"/>
  <c r="V76" i="1" a="1"/>
  <c r="V76" i="1"/>
  <c r="N91" i="1" a="1"/>
  <c r="N91" i="1"/>
  <c r="O91" i="1"/>
  <c r="K20" i="1" a="1"/>
  <c r="K20" i="1"/>
  <c r="AF95" i="1" a="1"/>
  <c r="AF95" i="1"/>
  <c r="AF39" i="1" a="1"/>
  <c r="AF39" i="1"/>
  <c r="AF64" i="1" a="1"/>
  <c r="AF64" i="1"/>
  <c r="AK33" i="1" a="1"/>
  <c r="AK33" i="1"/>
  <c r="V167" i="1" a="1"/>
  <c r="V167" i="1"/>
  <c r="AA65" i="1" a="1"/>
  <c r="AA65" i="1"/>
  <c r="Q105" i="1" a="1"/>
  <c r="Q105" i="1"/>
  <c r="R105" i="1"/>
  <c r="N90" i="1" a="1"/>
  <c r="N90" i="1"/>
  <c r="O90" i="1"/>
  <c r="Q112" i="1" a="1"/>
  <c r="Q112" i="1"/>
  <c r="R112" i="1"/>
  <c r="Q71" i="1" a="1"/>
  <c r="Q71" i="1"/>
  <c r="R71" i="1"/>
  <c r="V95" i="1" a="1"/>
  <c r="V95" i="1"/>
  <c r="N138" i="1" a="1"/>
  <c r="N138" i="1"/>
  <c r="O138" i="1"/>
  <c r="AF58" i="1" a="1"/>
  <c r="AF58" i="1"/>
  <c r="AA98" i="1" a="1"/>
  <c r="AA98" i="1"/>
  <c r="N22" i="1" a="1"/>
  <c r="N22" i="1"/>
  <c r="O22" i="1"/>
  <c r="AA18" i="1" a="1"/>
  <c r="AA18" i="1"/>
  <c r="Q34" i="1" a="1"/>
  <c r="Q34" i="1"/>
  <c r="R34" i="1"/>
  <c r="AK122" i="1" a="1"/>
  <c r="AK122" i="1"/>
  <c r="N110" i="1" a="1"/>
  <c r="N110" i="1"/>
  <c r="O110" i="1"/>
  <c r="K121" i="1" a="1"/>
  <c r="K121" i="1"/>
  <c r="AA107" i="1" a="1"/>
  <c r="AA107" i="1"/>
  <c r="AK144" i="1" a="1"/>
  <c r="AK144" i="1"/>
  <c r="AK101" i="1" a="1"/>
  <c r="AK101" i="1"/>
  <c r="V45" i="1" a="1"/>
  <c r="V45" i="1"/>
  <c r="V80" i="1" a="1"/>
  <c r="V80" i="1"/>
  <c r="AF61" i="1" a="1"/>
  <c r="AF61" i="1"/>
  <c r="Q104" i="1" a="1"/>
  <c r="Q104" i="1"/>
  <c r="R104" i="1"/>
  <c r="N59" i="1" a="1"/>
  <c r="N59" i="1"/>
  <c r="O59" i="1"/>
  <c r="V103" i="1" a="1"/>
  <c r="V103" i="1"/>
  <c r="AA11" i="1" a="1"/>
  <c r="AA11" i="1"/>
  <c r="AA64" i="1" a="1"/>
  <c r="AA64" i="1"/>
  <c r="AF46" i="1" a="1"/>
  <c r="AF46" i="1"/>
  <c r="V86" i="1" a="1"/>
  <c r="V86" i="1"/>
  <c r="AK12" i="1" a="1"/>
  <c r="AK12" i="1"/>
  <c r="K124" i="1" a="1"/>
  <c r="K124" i="1"/>
  <c r="K135" i="1" a="1"/>
  <c r="K135" i="1"/>
  <c r="K90" i="1" a="1"/>
  <c r="K90" i="1"/>
  <c r="AF119" i="1" a="1"/>
  <c r="AF119" i="1"/>
  <c r="AF27" i="1" a="1"/>
  <c r="AF27" i="1"/>
  <c r="N99" i="1" a="1"/>
  <c r="N99" i="1"/>
  <c r="O99" i="1"/>
  <c r="K92" i="1" a="1"/>
  <c r="K92" i="1"/>
  <c r="V136" i="1" a="1"/>
  <c r="V136" i="1"/>
  <c r="V61" i="1" a="1"/>
  <c r="V61" i="1"/>
  <c r="Q66" i="1" a="1"/>
  <c r="Q66" i="1"/>
  <c r="R66" i="1"/>
  <c r="Q99" i="1" a="1"/>
  <c r="Q99" i="1"/>
  <c r="R99" i="1"/>
  <c r="AK71" i="1" a="1"/>
  <c r="AK71" i="1"/>
  <c r="AK23" i="1" a="1"/>
  <c r="AK23" i="1"/>
  <c r="AK22" i="1" a="1"/>
  <c r="AK22" i="1"/>
  <c r="V88" i="1" a="1"/>
  <c r="V88" i="1"/>
  <c r="N76" i="1" a="1"/>
  <c r="N76" i="1"/>
  <c r="O76" i="1"/>
  <c r="Q21" i="1" a="1"/>
  <c r="Q21" i="1"/>
  <c r="R21" i="1"/>
  <c r="AA14" i="1" a="1"/>
  <c r="AA14" i="1"/>
  <c r="AA45" i="1" a="1"/>
  <c r="AA45" i="1"/>
  <c r="AK30" i="1" a="1"/>
  <c r="AK30" i="1"/>
  <c r="AA46" i="1" a="1"/>
  <c r="AA46" i="1"/>
  <c r="Q15" i="1" a="1"/>
  <c r="Q15" i="1"/>
  <c r="R15" i="1"/>
  <c r="AF74" i="1" a="1"/>
  <c r="AF74" i="1"/>
  <c r="AA43" i="1" a="1"/>
  <c r="AA43" i="1"/>
  <c r="AA99" i="1" a="1"/>
  <c r="AA99" i="1"/>
  <c r="K82" i="1" a="1"/>
  <c r="K82" i="1"/>
  <c r="L82" i="1"/>
  <c r="V102" i="1" a="1"/>
  <c r="V102" i="1"/>
  <c r="AK53" i="1" a="1"/>
  <c r="AK53" i="1"/>
  <c r="N116" i="1" a="1"/>
  <c r="N116" i="1"/>
  <c r="O116" i="1"/>
  <c r="V27" i="1" a="1"/>
  <c r="V27" i="1"/>
  <c r="N25" i="1" a="1"/>
  <c r="N25" i="1"/>
  <c r="O25" i="1"/>
  <c r="AA70" i="1" a="1"/>
  <c r="AA70" i="1"/>
  <c r="K22" i="1" a="1"/>
  <c r="K22" i="1"/>
  <c r="AF65" i="1" a="1"/>
  <c r="AF65" i="1"/>
  <c r="AK146" i="1" a="1"/>
  <c r="AK146" i="1"/>
  <c r="AK125" i="1" a="1"/>
  <c r="AK125" i="1"/>
  <c r="V91" i="1" a="1"/>
  <c r="V91" i="1"/>
  <c r="AK19" i="1" a="1"/>
  <c r="AK19" i="1"/>
  <c r="N72" i="1" a="1"/>
  <c r="N72" i="1"/>
  <c r="O72" i="1"/>
  <c r="Q26" i="1" a="1"/>
  <c r="Q26" i="1"/>
  <c r="R26" i="1"/>
  <c r="AA13" i="1" a="1"/>
  <c r="AA13" i="1"/>
  <c r="AF42" i="1" a="1"/>
  <c r="AF42" i="1"/>
  <c r="AA29" i="1" a="1"/>
  <c r="AA29" i="1"/>
  <c r="Q23" i="1" a="1"/>
  <c r="Q23" i="1"/>
  <c r="R23" i="1"/>
  <c r="AK89" i="1" a="1"/>
  <c r="AK89" i="1"/>
  <c r="AA30" i="1" a="1"/>
  <c r="AA30" i="1"/>
  <c r="AK84" i="1" a="1"/>
  <c r="AK84" i="1"/>
  <c r="AK107" i="1" a="1"/>
  <c r="AK107" i="1"/>
  <c r="AK112" i="1" a="1"/>
  <c r="AK112" i="1"/>
  <c r="V62" i="1" a="1"/>
  <c r="V62" i="1"/>
  <c r="N80" i="1" a="1"/>
  <c r="N80" i="1"/>
  <c r="O80" i="1"/>
  <c r="AA61" i="1" a="1"/>
  <c r="AA61" i="1"/>
  <c r="Q30" i="1" a="1"/>
  <c r="Q30" i="1"/>
  <c r="R30" i="1"/>
  <c r="K37" i="1" a="1"/>
  <c r="K37" i="1"/>
  <c r="AA77" i="1" a="1"/>
  <c r="AA77" i="1"/>
  <c r="AK113" i="1" a="1"/>
  <c r="AK113" i="1"/>
  <c r="V100" i="1" a="1"/>
  <c r="V100" i="1"/>
  <c r="N37" i="1" a="1"/>
  <c r="N37" i="1"/>
  <c r="O37" i="1"/>
  <c r="Q58" i="1" a="1"/>
  <c r="Q58" i="1"/>
  <c r="R58" i="1"/>
  <c r="N14" i="1" a="1"/>
  <c r="N14" i="1"/>
  <c r="O14" i="1"/>
  <c r="Q85" i="1" a="1"/>
  <c r="Q85" i="1"/>
  <c r="R85" i="1"/>
  <c r="Q52" i="1" a="1"/>
  <c r="Q52" i="1"/>
  <c r="R52" i="1"/>
  <c r="N94" i="1" a="1"/>
  <c r="N94" i="1"/>
  <c r="O94" i="1"/>
  <c r="N15" i="1" a="1"/>
  <c r="N15" i="1"/>
  <c r="O15" i="1"/>
  <c r="V54" i="1" a="1"/>
  <c r="V54" i="1"/>
  <c r="N17" i="1" a="1"/>
  <c r="N17" i="1"/>
  <c r="O17" i="1"/>
  <c r="AK52" i="1" a="1"/>
  <c r="AK52" i="1"/>
  <c r="Q77" i="1" a="1"/>
  <c r="Q77" i="1"/>
  <c r="R77" i="1"/>
  <c r="Q61" i="1" a="1"/>
  <c r="Q61" i="1"/>
  <c r="R61" i="1"/>
  <c r="AA55" i="1" a="1"/>
  <c r="AA55" i="1"/>
  <c r="V57" i="1" a="1"/>
  <c r="V57" i="1"/>
  <c r="K101" i="1" a="1"/>
  <c r="K101" i="1"/>
  <c r="Q94" i="1" a="1"/>
  <c r="Q94" i="1"/>
  <c r="R94" i="1"/>
  <c r="N36" i="1" a="1"/>
  <c r="N36" i="1"/>
  <c r="O36" i="1"/>
  <c r="AA68" i="1" a="1"/>
  <c r="AA68" i="1"/>
  <c r="AK13" i="1" a="1"/>
  <c r="AK13" i="1"/>
  <c r="AF14" i="1" a="1"/>
  <c r="AF14" i="1"/>
  <c r="AF89" i="1" a="1"/>
  <c r="AF89" i="1"/>
  <c r="AA17" i="1" a="1"/>
  <c r="AA17" i="1"/>
  <c r="K78" i="1" a="1"/>
  <c r="K78" i="1"/>
  <c r="K85" i="1" a="1"/>
  <c r="K85" i="1"/>
  <c r="N50" i="1" a="1"/>
  <c r="N50" i="1"/>
  <c r="O50" i="1"/>
  <c r="AF45" i="1" a="1"/>
  <c r="AF45" i="1"/>
  <c r="AK26" i="1" a="1"/>
  <c r="AK26" i="1"/>
  <c r="AA97" i="1" a="1"/>
  <c r="AA97" i="1"/>
  <c r="AK37" i="1" a="1"/>
  <c r="AK37" i="1"/>
  <c r="AK77" i="1" a="1"/>
  <c r="AK77" i="1"/>
  <c r="N27" i="1" a="1"/>
  <c r="N27" i="1"/>
  <c r="O27" i="1"/>
  <c r="AA140" i="1" a="1"/>
  <c r="AA140" i="1"/>
  <c r="AA41" i="1" a="1"/>
  <c r="AA41" i="1"/>
  <c r="AK42" i="1" a="1"/>
  <c r="AK42" i="1"/>
  <c r="N115" i="1" a="1"/>
  <c r="N115" i="1"/>
  <c r="O115" i="1"/>
  <c r="AF87" i="1" a="1"/>
  <c r="AF87" i="1"/>
  <c r="AK86" i="1" a="1"/>
  <c r="AK86" i="1"/>
  <c r="AA24" i="1" a="1"/>
  <c r="AA24" i="1"/>
  <c r="V84" i="1" a="1"/>
  <c r="V84" i="1"/>
  <c r="N106" i="1" a="1"/>
  <c r="N106" i="1"/>
  <c r="O106" i="1"/>
  <c r="N74" i="1" a="1"/>
  <c r="N74" i="1"/>
  <c r="O74" i="1"/>
  <c r="AA66" i="1" a="1"/>
  <c r="AA66" i="1"/>
  <c r="AA115" i="1" a="1"/>
  <c r="AA115" i="1"/>
  <c r="K25" i="1" a="1"/>
  <c r="K25" i="1"/>
  <c r="K95" i="1" a="1"/>
  <c r="K95" i="1"/>
  <c r="N41" i="1" a="1"/>
  <c r="N41" i="1"/>
  <c r="O41" i="1"/>
  <c r="AA60" i="1" a="1"/>
  <c r="AA60" i="1"/>
  <c r="V53" i="1" a="1"/>
  <c r="V53" i="1"/>
  <c r="AK49" i="1" a="1"/>
  <c r="AK49" i="1"/>
  <c r="N45" i="1" a="1"/>
  <c r="N45" i="1"/>
  <c r="O45" i="1"/>
  <c r="AF105" i="1" a="1"/>
  <c r="AF105" i="1"/>
  <c r="AA108" i="1" a="1"/>
  <c r="AA108" i="1"/>
  <c r="Q20" i="1" a="1"/>
  <c r="Q20" i="1"/>
  <c r="R20" i="1"/>
  <c r="Q33" i="1" a="1"/>
  <c r="Q33" i="1"/>
  <c r="R33" i="1"/>
  <c r="K86" i="1" a="1"/>
  <c r="K86" i="1"/>
  <c r="AF15" i="1" a="1"/>
  <c r="AF15" i="1"/>
  <c r="Q73" i="1" a="1"/>
  <c r="Q73" i="1"/>
  <c r="R73" i="1"/>
  <c r="AK17" i="1" a="1"/>
  <c r="AK17" i="1"/>
  <c r="AA86" i="1" a="1"/>
  <c r="AA86" i="1"/>
  <c r="AA10" i="1" a="1"/>
  <c r="AA10" i="1"/>
  <c r="N287" i="1" a="1"/>
  <c r="N287" i="1"/>
  <c r="O287" i="1"/>
  <c r="V426" i="1" a="1"/>
  <c r="V426" i="1"/>
  <c r="AK87" i="1" a="1"/>
  <c r="AK87" i="1"/>
  <c r="AK145" i="1" a="1"/>
  <c r="AK145" i="1"/>
  <c r="AF78" i="1" a="1"/>
  <c r="AF78" i="1"/>
  <c r="N150" i="1" a="1"/>
  <c r="N150" i="1"/>
  <c r="O150" i="1"/>
  <c r="AK64" i="1" a="1"/>
  <c r="AK64" i="1"/>
  <c r="V139" i="1" a="1"/>
  <c r="V139" i="1"/>
  <c r="AA25" i="1" a="1"/>
  <c r="AA25" i="1"/>
  <c r="V131" i="1" a="1"/>
  <c r="V131" i="1"/>
  <c r="V65" i="1" a="1"/>
  <c r="V65" i="1"/>
  <c r="AA116" i="1" a="1"/>
  <c r="AA116" i="1"/>
  <c r="N39" i="1" a="1"/>
  <c r="N39" i="1"/>
  <c r="O39" i="1"/>
  <c r="AF149" i="1" a="1"/>
  <c r="AF149" i="1"/>
  <c r="V134" i="1" a="1"/>
  <c r="V134" i="1"/>
  <c r="N23" i="1" a="1"/>
  <c r="N23" i="1"/>
  <c r="O23" i="1"/>
  <c r="AF69" i="1" a="1"/>
  <c r="AF69" i="1"/>
  <c r="V51" i="1" a="1"/>
  <c r="V51" i="1"/>
  <c r="K117" i="1" a="1"/>
  <c r="K117" i="1"/>
  <c r="AA130" i="1" a="1"/>
  <c r="AA130" i="1"/>
  <c r="N21" i="1" a="1"/>
  <c r="N21" i="1"/>
  <c r="O21" i="1"/>
  <c r="V142" i="1" a="1"/>
  <c r="V142" i="1"/>
  <c r="AK62" i="1" a="1"/>
  <c r="AK62" i="1"/>
  <c r="AK115" i="1" a="1"/>
  <c r="AK115" i="1"/>
  <c r="AK106" i="1" a="1"/>
  <c r="AK106" i="1"/>
  <c r="Q16" i="1" a="1"/>
  <c r="Q16" i="1"/>
  <c r="R16" i="1"/>
  <c r="V105" i="1" a="1"/>
  <c r="V105" i="1"/>
  <c r="AA80" i="1" a="1"/>
  <c r="AA80" i="1"/>
  <c r="AK136" i="1" a="1"/>
  <c r="AK136" i="1"/>
  <c r="K12" i="1" a="1"/>
  <c r="K12" i="1"/>
  <c r="AK139" i="1" a="1"/>
  <c r="AK139" i="1"/>
  <c r="Q132" i="1" a="1"/>
  <c r="Q132" i="1"/>
  <c r="R132" i="1"/>
  <c r="AK140" i="1" a="1"/>
  <c r="AK140" i="1"/>
  <c r="Q141" i="1" a="1"/>
  <c r="Q141" i="1"/>
  <c r="R141" i="1"/>
  <c r="K166" i="1" a="1"/>
  <c r="K166" i="1"/>
  <c r="V111" i="1" a="1"/>
  <c r="V111" i="1"/>
  <c r="N86" i="1" a="1"/>
  <c r="N86" i="1"/>
  <c r="O86" i="1"/>
  <c r="N35" i="1" a="1"/>
  <c r="N35" i="1"/>
  <c r="O35" i="1"/>
  <c r="AF118" i="1" a="1"/>
  <c r="AF118" i="1"/>
  <c r="Q103" i="1" a="1"/>
  <c r="Q103" i="1"/>
  <c r="R103" i="1"/>
  <c r="AF144" i="1" a="1"/>
  <c r="AF144" i="1"/>
  <c r="AA72" i="1" a="1"/>
  <c r="AA72" i="1"/>
  <c r="K126" i="1" a="1"/>
  <c r="K126" i="1"/>
  <c r="AF21" i="1" a="1"/>
  <c r="AF21" i="1"/>
  <c r="V79" i="1" a="1"/>
  <c r="V79" i="1"/>
  <c r="N46" i="1" a="1"/>
  <c r="N46" i="1"/>
  <c r="O46" i="1"/>
  <c r="N109" i="1" a="1"/>
  <c r="N109" i="1"/>
  <c r="O109" i="1"/>
  <c r="AF12" i="1" a="1"/>
  <c r="AF12" i="1"/>
  <c r="Q29" i="1" a="1"/>
  <c r="Q29" i="1"/>
  <c r="R29" i="1"/>
  <c r="Q152" i="1" a="1"/>
  <c r="Q152" i="1"/>
  <c r="R152" i="1"/>
  <c r="K104" i="1" a="1"/>
  <c r="K104" i="1"/>
  <c r="N128" i="1" a="1"/>
  <c r="N128" i="1"/>
  <c r="O128" i="1"/>
  <c r="AF77" i="1" a="1"/>
  <c r="AF77" i="1"/>
  <c r="AK81" i="1" a="1"/>
  <c r="AK81" i="1"/>
  <c r="N79" i="1" a="1"/>
  <c r="N79" i="1"/>
  <c r="O79" i="1"/>
  <c r="AK74" i="1" a="1"/>
  <c r="AK74" i="1"/>
  <c r="K88" i="1" a="1"/>
  <c r="K88" i="1"/>
  <c r="AA162" i="1" a="1"/>
  <c r="AA162" i="1"/>
  <c r="N34" i="1" a="1"/>
  <c r="N34" i="1"/>
  <c r="O34" i="1"/>
  <c r="Q121" i="1" a="1"/>
  <c r="Q121" i="1"/>
  <c r="R121" i="1"/>
  <c r="AF43" i="1" a="1"/>
  <c r="AF43" i="1"/>
  <c r="Q46" i="1" a="1"/>
  <c r="Q46" i="1"/>
  <c r="R46" i="1"/>
  <c r="K26" i="1" a="1"/>
  <c r="K26" i="1"/>
  <c r="N82" i="1" a="1"/>
  <c r="N82" i="1"/>
  <c r="O82" i="1"/>
  <c r="N122" i="1" a="1"/>
  <c r="N122" i="1"/>
  <c r="O122" i="1"/>
  <c r="AK97" i="1" a="1"/>
  <c r="AK97" i="1"/>
  <c r="AA96" i="1" a="1"/>
  <c r="AA96" i="1"/>
  <c r="AF101" i="1" a="1"/>
  <c r="AF101" i="1"/>
  <c r="V113" i="1" a="1"/>
  <c r="V113" i="1"/>
  <c r="AA20" i="1" a="1"/>
  <c r="AA20" i="1"/>
  <c r="AF160" i="1" a="1"/>
  <c r="AF160" i="1"/>
  <c r="Q89" i="1" a="1"/>
  <c r="Q89" i="1"/>
  <c r="R89" i="1"/>
  <c r="N134" i="1" a="1"/>
  <c r="N134" i="1"/>
  <c r="O134" i="1"/>
  <c r="Q25" i="1" a="1"/>
  <c r="Q25" i="1"/>
  <c r="R25" i="1"/>
  <c r="AF159" i="1" a="1"/>
  <c r="AF159" i="1"/>
  <c r="AK111" i="1" a="1"/>
  <c r="AK111" i="1"/>
  <c r="N113" i="1" a="1"/>
  <c r="N113" i="1"/>
  <c r="O113" i="1"/>
  <c r="AK59" i="1" a="1"/>
  <c r="AK59" i="1"/>
  <c r="V10" i="1" a="1"/>
  <c r="V10" i="1"/>
  <c r="K11" i="1" a="1"/>
  <c r="K11" i="1"/>
  <c r="AF38" i="1" a="1"/>
  <c r="AF38" i="1"/>
  <c r="AA124" i="1" a="1"/>
  <c r="AA124" i="1"/>
  <c r="Q130" i="1" a="1"/>
  <c r="Q130" i="1"/>
  <c r="R130" i="1"/>
  <c r="V28" i="1" a="1"/>
  <c r="V28" i="1"/>
  <c r="AK96" i="1" a="1"/>
  <c r="AK96" i="1"/>
  <c r="Q90" i="1" a="1"/>
  <c r="Q90" i="1"/>
  <c r="R90" i="1"/>
  <c r="Q147" i="1" a="1"/>
  <c r="Q147" i="1"/>
  <c r="R147" i="1"/>
  <c r="N20" i="1" a="1"/>
  <c r="N20" i="1"/>
  <c r="O20" i="1"/>
  <c r="N13" i="1" a="1"/>
  <c r="N13" i="1"/>
  <c r="O13" i="1"/>
  <c r="AF86" i="1" a="1"/>
  <c r="AF86" i="1"/>
  <c r="AK117" i="1" a="1"/>
  <c r="AK117" i="1"/>
  <c r="AF49" i="1" a="1"/>
  <c r="AF49" i="1"/>
  <c r="Q19" i="1" a="1"/>
  <c r="Q19" i="1"/>
  <c r="R19" i="1"/>
  <c r="AK18" i="1" a="1"/>
  <c r="AK18" i="1"/>
  <c r="N83" i="1" a="1"/>
  <c r="N83" i="1"/>
  <c r="O83" i="1"/>
  <c r="K74" i="1" a="1"/>
  <c r="K74" i="1"/>
  <c r="K129" i="1" a="1"/>
  <c r="K129" i="1"/>
  <c r="K144" i="1" a="1"/>
  <c r="K144" i="1"/>
  <c r="AK55" i="1" a="1"/>
  <c r="AK55" i="1"/>
  <c r="AA109" i="1" a="1"/>
  <c r="AA109" i="1"/>
  <c r="N75" i="1" a="1"/>
  <c r="N75" i="1"/>
  <c r="O75" i="1"/>
  <c r="Q136" i="1" a="1"/>
  <c r="Q136" i="1"/>
  <c r="R136" i="1"/>
  <c r="AA105" i="1" a="1"/>
  <c r="AA105" i="1"/>
  <c r="Q131" i="1" a="1"/>
  <c r="Q131" i="1"/>
  <c r="R131" i="1"/>
  <c r="AK24" i="1" a="1"/>
  <c r="AK24" i="1"/>
  <c r="Q117" i="1" a="1"/>
  <c r="Q117" i="1"/>
  <c r="R117" i="1"/>
  <c r="N131" i="1" a="1"/>
  <c r="N131" i="1"/>
  <c r="O131" i="1"/>
  <c r="Q80" i="1" a="1"/>
  <c r="Q80" i="1"/>
  <c r="R80" i="1"/>
  <c r="AF48" i="1" a="1"/>
  <c r="AF48" i="1"/>
  <c r="V121" i="1" a="1"/>
  <c r="V121" i="1"/>
  <c r="AA15" i="1" a="1"/>
  <c r="AA15" i="1"/>
  <c r="AA78" i="1" a="1"/>
  <c r="AA78" i="1"/>
  <c r="K112" i="1" a="1"/>
  <c r="K112" i="1"/>
  <c r="V106" i="1" a="1"/>
  <c r="V106" i="1"/>
  <c r="Q135" i="1" a="1"/>
  <c r="Q135" i="1"/>
  <c r="R135" i="1"/>
  <c r="AF109" i="1" a="1"/>
  <c r="AF109" i="1"/>
  <c r="AF91" i="1" a="1"/>
  <c r="AF91" i="1"/>
  <c r="AK94" i="1" a="1"/>
  <c r="AK94" i="1"/>
  <c r="V152" i="1" a="1"/>
  <c r="V152" i="1"/>
  <c r="AA57" i="1" a="1"/>
  <c r="AA57" i="1"/>
  <c r="K145" i="1" a="1"/>
  <c r="K145" i="1"/>
  <c r="AA81" i="1" a="1"/>
  <c r="AA81" i="1"/>
  <c r="AA48" i="1" a="1"/>
  <c r="AA48" i="1"/>
  <c r="N129" i="1" a="1"/>
  <c r="N129" i="1"/>
  <c r="O129" i="1"/>
  <c r="N101" i="1" a="1"/>
  <c r="N101" i="1"/>
  <c r="O101" i="1"/>
  <c r="N142" i="1" a="1"/>
  <c r="N142" i="1"/>
  <c r="O142" i="1"/>
  <c r="N51" i="1" a="1"/>
  <c r="N51" i="1"/>
  <c r="O51" i="1"/>
  <c r="N81" i="1" a="1"/>
  <c r="N81" i="1"/>
  <c r="O81" i="1"/>
  <c r="AK127" i="1" a="1"/>
  <c r="AK127" i="1"/>
  <c r="AK25" i="1" a="1"/>
  <c r="AK25" i="1"/>
  <c r="AF84" i="1" a="1"/>
  <c r="AF84" i="1"/>
  <c r="K119" i="1" a="1"/>
  <c r="K119" i="1"/>
  <c r="K89" i="1" a="1"/>
  <c r="K89" i="1"/>
  <c r="K109" i="1" a="1"/>
  <c r="K109" i="1"/>
  <c r="AF137" i="1" a="1"/>
  <c r="AF137" i="1"/>
  <c r="AA142" i="1" a="1"/>
  <c r="AA142" i="1"/>
  <c r="V99" i="1" a="1"/>
  <c r="V99" i="1"/>
  <c r="AF114" i="1" a="1"/>
  <c r="AF114" i="1"/>
  <c r="Q39" i="1" a="1"/>
  <c r="Q39" i="1"/>
  <c r="R39" i="1"/>
  <c r="AF124" i="1" a="1"/>
  <c r="AF124" i="1"/>
  <c r="Q43" i="1" a="1"/>
  <c r="Q43" i="1"/>
  <c r="R43" i="1"/>
  <c r="Q57" i="1" a="1"/>
  <c r="Q57" i="1"/>
  <c r="R57" i="1"/>
  <c r="AF57" i="1" a="1"/>
  <c r="AF57" i="1"/>
  <c r="K106" i="1" a="1"/>
  <c r="K106" i="1"/>
  <c r="Q53" i="1" a="1"/>
  <c r="Q53" i="1"/>
  <c r="R53" i="1"/>
  <c r="Q133" i="1" a="1"/>
  <c r="Q133" i="1"/>
  <c r="R133" i="1"/>
  <c r="AF55" i="1" a="1"/>
  <c r="AF55" i="1"/>
  <c r="N103" i="1" a="1"/>
  <c r="N103" i="1"/>
  <c r="O103" i="1"/>
  <c r="AA113" i="1" a="1"/>
  <c r="AA113" i="1"/>
  <c r="AA95" i="1" a="1"/>
  <c r="AA95" i="1"/>
  <c r="Q75" i="1" a="1"/>
  <c r="Q75" i="1"/>
  <c r="R75" i="1"/>
  <c r="Q51" i="1" a="1"/>
  <c r="Q51" i="1"/>
  <c r="R51" i="1"/>
  <c r="N126" i="1" a="1"/>
  <c r="N126" i="1"/>
  <c r="O126" i="1"/>
  <c r="Q151" i="1" a="1"/>
  <c r="Q151" i="1"/>
  <c r="R151" i="1"/>
  <c r="V124" i="1" a="1"/>
  <c r="V124" i="1"/>
  <c r="AK143" i="1" a="1"/>
  <c r="AK143" i="1"/>
  <c r="H36" i="50"/>
  <c r="I36" i="50"/>
  <c r="H22" i="50"/>
  <c r="I22" i="50"/>
  <c r="H20" i="50"/>
  <c r="I20" i="50"/>
  <c r="J20" i="50"/>
  <c r="E20" i="50"/>
  <c r="V36" i="1" a="1"/>
  <c r="V36" i="1"/>
  <c r="V71" i="1" a="1"/>
  <c r="V71" i="1"/>
  <c r="V67" i="1" a="1"/>
  <c r="V67" i="1"/>
  <c r="V20" i="1" a="1"/>
  <c r="V20" i="1"/>
  <c r="V33" i="1" a="1"/>
  <c r="V33" i="1"/>
  <c r="V21" i="1" a="1"/>
  <c r="V21" i="1"/>
  <c r="V34" i="1" a="1"/>
  <c r="V34" i="1"/>
  <c r="V72" i="1" a="1"/>
  <c r="V72" i="1"/>
  <c r="V11" i="1" a="1"/>
  <c r="V11" i="1"/>
  <c r="V24" i="1" a="1"/>
  <c r="V24" i="1"/>
  <c r="V14" i="1" a="1"/>
  <c r="V14" i="1"/>
  <c r="V30" i="1" a="1"/>
  <c r="V30" i="1"/>
  <c r="V38" i="1" a="1"/>
  <c r="V38" i="1"/>
  <c r="V18" i="1" a="1"/>
  <c r="V18" i="1"/>
  <c r="V23" i="1" a="1"/>
  <c r="V23" i="1"/>
  <c r="V26" i="1" a="1"/>
  <c r="V26" i="1"/>
  <c r="V17" i="1" a="1"/>
  <c r="V17" i="1"/>
  <c r="V29" i="1" a="1"/>
  <c r="V29" i="1"/>
  <c r="V37" i="1" a="1"/>
  <c r="V37" i="1"/>
  <c r="V68" i="1" a="1"/>
  <c r="V68" i="1"/>
  <c r="V47" i="1" a="1"/>
  <c r="V47" i="1"/>
  <c r="V25" i="1" a="1"/>
  <c r="V25" i="1"/>
  <c r="V69" i="1" a="1"/>
  <c r="V69" i="1"/>
  <c r="V35" i="1" a="1"/>
  <c r="V35" i="1"/>
  <c r="V22" i="1" a="1"/>
  <c r="V22" i="1"/>
  <c r="V13" i="1" a="1"/>
  <c r="V13" i="1"/>
  <c r="V12" i="1" a="1"/>
  <c r="V12" i="1"/>
  <c r="V19" i="1" a="1"/>
  <c r="V19" i="1"/>
  <c r="V48" i="1" a="1"/>
  <c r="V48" i="1"/>
  <c r="V70" i="1" a="1"/>
  <c r="V70" i="1"/>
  <c r="V16" i="1" a="1"/>
  <c r="V16" i="1"/>
  <c r="V15" i="1" a="1"/>
  <c r="V15" i="1"/>
  <c r="S294" i="1"/>
  <c r="S440" i="1"/>
  <c r="S487" i="1"/>
  <c r="S486" i="1"/>
  <c r="J22" i="50"/>
  <c r="E22" i="50"/>
  <c r="J19" i="50"/>
  <c r="E19" i="50"/>
  <c r="G15" i="39"/>
  <c r="J15" i="39"/>
  <c r="J21" i="50"/>
  <c r="E21" i="50"/>
  <c r="J17" i="50"/>
  <c r="E17" i="50"/>
  <c r="X48" i="1"/>
  <c r="W48" i="1"/>
  <c r="AG159" i="1"/>
  <c r="AH159" i="1"/>
  <c r="AL87" i="1"/>
  <c r="AM87" i="1"/>
  <c r="AM125" i="1"/>
  <c r="AL125" i="1"/>
  <c r="W76" i="1"/>
  <c r="X76" i="1"/>
  <c r="AL116" i="1"/>
  <c r="AM116" i="1"/>
  <c r="AH67" i="1"/>
  <c r="AG67" i="1"/>
  <c r="AG490" i="1"/>
  <c r="AH490" i="1"/>
  <c r="AB384" i="1"/>
  <c r="AC384" i="1"/>
  <c r="AB506" i="1"/>
  <c r="AC506" i="1"/>
  <c r="X446" i="1"/>
  <c r="W446" i="1"/>
  <c r="AG461" i="1"/>
  <c r="AH461" i="1"/>
  <c r="X485" i="1"/>
  <c r="W485" i="1"/>
  <c r="AC501" i="1"/>
  <c r="AB501" i="1"/>
  <c r="AD501" i="1"/>
  <c r="AL420" i="1"/>
  <c r="AM420" i="1"/>
  <c r="AL223" i="1"/>
  <c r="AM223" i="1"/>
  <c r="AH217" i="1"/>
  <c r="AG217" i="1"/>
  <c r="AG343" i="1"/>
  <c r="AH343" i="1"/>
  <c r="X363" i="1"/>
  <c r="W363" i="1"/>
  <c r="AM241" i="1"/>
  <c r="AL241" i="1"/>
  <c r="AN241" i="1"/>
  <c r="AH336" i="1"/>
  <c r="AG336" i="1"/>
  <c r="AI336" i="1"/>
  <c r="AC285" i="1"/>
  <c r="AB285" i="1"/>
  <c r="AD285" i="1"/>
  <c r="X340" i="1"/>
  <c r="W340" i="1"/>
  <c r="X73" i="1"/>
  <c r="W73" i="1"/>
  <c r="W304" i="1"/>
  <c r="X304" i="1"/>
  <c r="AG122" i="1"/>
  <c r="AH122" i="1"/>
  <c r="AI122" i="1"/>
  <c r="AL104" i="1"/>
  <c r="AM104" i="1"/>
  <c r="AG125" i="1"/>
  <c r="AH125" i="1"/>
  <c r="W215" i="1"/>
  <c r="X215" i="1"/>
  <c r="AL137" i="1"/>
  <c r="AM137" i="1"/>
  <c r="AC24" i="1"/>
  <c r="AB24" i="1"/>
  <c r="AC107" i="1"/>
  <c r="AB107" i="1"/>
  <c r="AD107" i="1"/>
  <c r="AM76" i="1"/>
  <c r="AL76" i="1"/>
  <c r="AN76" i="1"/>
  <c r="L130" i="1"/>
  <c r="T130" i="1"/>
  <c r="AB58" i="1"/>
  <c r="AC58" i="1"/>
  <c r="AM492" i="1"/>
  <c r="AL492" i="1"/>
  <c r="AB508" i="1"/>
  <c r="AC508" i="1"/>
  <c r="AG394" i="1"/>
  <c r="AH394" i="1"/>
  <c r="L265" i="1"/>
  <c r="S265" i="1"/>
  <c r="AM472" i="1"/>
  <c r="AL472" i="1"/>
  <c r="AN472" i="1"/>
  <c r="AH370" i="1"/>
  <c r="AG370" i="1"/>
  <c r="W331" i="1"/>
  <c r="X331" i="1"/>
  <c r="AB412" i="1"/>
  <c r="AC412" i="1"/>
  <c r="AM424" i="1"/>
  <c r="AL424" i="1"/>
  <c r="L340" i="1"/>
  <c r="S340" i="1"/>
  <c r="AL356" i="1"/>
  <c r="AM356" i="1"/>
  <c r="AL267" i="1"/>
  <c r="AM267" i="1"/>
  <c r="X231" i="1"/>
  <c r="W231" i="1"/>
  <c r="Y231" i="1"/>
  <c r="W345" i="1"/>
  <c r="X345" i="1"/>
  <c r="L319" i="1"/>
  <c r="S319" i="1"/>
  <c r="AG242" i="1"/>
  <c r="AH242" i="1"/>
  <c r="L218" i="1"/>
  <c r="S218" i="1"/>
  <c r="W329" i="1"/>
  <c r="X329" i="1"/>
  <c r="AB363" i="1"/>
  <c r="AC363" i="1"/>
  <c r="AL278" i="1"/>
  <c r="AM278" i="1"/>
  <c r="AG366" i="1"/>
  <c r="AH366" i="1"/>
  <c r="AM332" i="1"/>
  <c r="AL332" i="1"/>
  <c r="AN332" i="1"/>
  <c r="AB264" i="1"/>
  <c r="AC264" i="1"/>
  <c r="AB269" i="1"/>
  <c r="AC269" i="1"/>
  <c r="L336" i="1"/>
  <c r="S336" i="1"/>
  <c r="AC249" i="1"/>
  <c r="AB249" i="1"/>
  <c r="L400" i="1"/>
  <c r="AH362" i="1"/>
  <c r="AG362" i="1"/>
  <c r="AM275" i="1"/>
  <c r="AL275" i="1"/>
  <c r="L249" i="1"/>
  <c r="S249" i="1"/>
  <c r="AC258" i="1"/>
  <c r="AB258" i="1"/>
  <c r="AM311" i="1"/>
  <c r="AL311" i="1"/>
  <c r="L179" i="1"/>
  <c r="S179" i="1"/>
  <c r="L429" i="1"/>
  <c r="S429" i="1"/>
  <c r="L267" i="1"/>
  <c r="AL261" i="1"/>
  <c r="AM261" i="1"/>
  <c r="L240" i="1"/>
  <c r="S240" i="1"/>
  <c r="T240" i="1"/>
  <c r="X299" i="1"/>
  <c r="W299" i="1"/>
  <c r="AG254" i="1"/>
  <c r="AH254" i="1"/>
  <c r="L243" i="1"/>
  <c r="S243" i="1"/>
  <c r="AC106" i="1"/>
  <c r="AB106" i="1"/>
  <c r="L302" i="1"/>
  <c r="S302" i="1"/>
  <c r="AG215" i="1"/>
  <c r="AH215" i="1"/>
  <c r="L150" i="1"/>
  <c r="T150" i="1"/>
  <c r="AL325" i="1"/>
  <c r="AM325" i="1"/>
  <c r="W288" i="1"/>
  <c r="X288" i="1"/>
  <c r="L287" i="1"/>
  <c r="S287" i="1"/>
  <c r="AB177" i="1"/>
  <c r="AC177" i="1"/>
  <c r="AB302" i="1"/>
  <c r="AC302" i="1"/>
  <c r="AH209" i="1"/>
  <c r="AG209" i="1"/>
  <c r="AG162" i="1"/>
  <c r="AH162" i="1"/>
  <c r="AL178" i="1"/>
  <c r="AM178" i="1"/>
  <c r="AC251" i="1"/>
  <c r="AB251" i="1"/>
  <c r="AG275" i="1"/>
  <c r="AH275" i="1"/>
  <c r="AH265" i="1"/>
  <c r="AG265" i="1"/>
  <c r="AG24" i="1"/>
  <c r="AH24" i="1"/>
  <c r="L245" i="1"/>
  <c r="S245" i="1"/>
  <c r="L116" i="1"/>
  <c r="AL260" i="1"/>
  <c r="AM260" i="1"/>
  <c r="L232" i="1"/>
  <c r="T212" i="1"/>
  <c r="S212" i="1"/>
  <c r="AM174" i="1"/>
  <c r="AL174" i="1"/>
  <c r="AL193" i="1"/>
  <c r="AM193" i="1"/>
  <c r="AH240" i="1"/>
  <c r="AG240" i="1"/>
  <c r="X258" i="1"/>
  <c r="W258" i="1"/>
  <c r="AM306" i="1"/>
  <c r="AL306" i="1"/>
  <c r="X264" i="1"/>
  <c r="W264" i="1"/>
  <c r="AM224" i="1"/>
  <c r="AL224" i="1"/>
  <c r="AG282" i="1"/>
  <c r="AH282" i="1"/>
  <c r="AG165" i="1"/>
  <c r="AH165" i="1"/>
  <c r="AC190" i="1"/>
  <c r="AB190" i="1"/>
  <c r="AB305" i="1"/>
  <c r="AC305" i="1"/>
  <c r="W168" i="1"/>
  <c r="X168" i="1"/>
  <c r="AC174" i="1"/>
  <c r="AB174" i="1"/>
  <c r="W172" i="1"/>
  <c r="X172" i="1"/>
  <c r="L99" i="1"/>
  <c r="S99" i="1"/>
  <c r="AH173" i="1"/>
  <c r="AG173" i="1"/>
  <c r="L181" i="1"/>
  <c r="S181" i="1"/>
  <c r="AG193" i="1"/>
  <c r="AH193" i="1"/>
  <c r="L183" i="1"/>
  <c r="S183" i="1"/>
  <c r="W180" i="1"/>
  <c r="X180" i="1"/>
  <c r="W133" i="1"/>
  <c r="X133" i="1"/>
  <c r="X199" i="1"/>
  <c r="W199" i="1"/>
  <c r="AH196" i="1"/>
  <c r="AG196" i="1"/>
  <c r="L194" i="1"/>
  <c r="AC94" i="1"/>
  <c r="AB94" i="1"/>
  <c r="W92" i="1"/>
  <c r="X92" i="1"/>
  <c r="AH30" i="1"/>
  <c r="AG30" i="1"/>
  <c r="AM93" i="1"/>
  <c r="AL93" i="1"/>
  <c r="L132" i="1"/>
  <c r="T132" i="1"/>
  <c r="AL184" i="1"/>
  <c r="AM184" i="1"/>
  <c r="AM203" i="1"/>
  <c r="AL203" i="1"/>
  <c r="L133" i="1"/>
  <c r="S133" i="1"/>
  <c r="AB185" i="1"/>
  <c r="AC185" i="1"/>
  <c r="AB179" i="1"/>
  <c r="AC179" i="1"/>
  <c r="AL135" i="1"/>
  <c r="AM135" i="1"/>
  <c r="AC171" i="1"/>
  <c r="AB171" i="1"/>
  <c r="W119" i="1"/>
  <c r="X119" i="1"/>
  <c r="AG33" i="1"/>
  <c r="AH33" i="1"/>
  <c r="X56" i="1"/>
  <c r="W56" i="1"/>
  <c r="AB67" i="1"/>
  <c r="AC67" i="1"/>
  <c r="L64" i="1"/>
  <c r="S64" i="1"/>
  <c r="L57" i="1"/>
  <c r="T57" i="1"/>
  <c r="L40" i="1"/>
  <c r="X19" i="1"/>
  <c r="W19" i="1"/>
  <c r="X26" i="1"/>
  <c r="W26" i="1"/>
  <c r="X20" i="1"/>
  <c r="W20" i="1"/>
  <c r="L89" i="1"/>
  <c r="L145" i="1"/>
  <c r="S145" i="1"/>
  <c r="AG48" i="1"/>
  <c r="AH48" i="1"/>
  <c r="L129" i="1"/>
  <c r="AM96" i="1"/>
  <c r="AL96" i="1"/>
  <c r="AG43" i="1"/>
  <c r="AH43" i="1"/>
  <c r="L29" i="1"/>
  <c r="S29" i="1"/>
  <c r="AL106" i="1"/>
  <c r="AM106" i="1"/>
  <c r="AL49" i="1"/>
  <c r="AM49" i="1"/>
  <c r="AM86" i="1"/>
  <c r="AL86" i="1"/>
  <c r="AC55" i="1"/>
  <c r="AB55" i="1"/>
  <c r="AC30" i="1"/>
  <c r="AB30" i="1"/>
  <c r="AH65" i="1"/>
  <c r="AG65" i="1"/>
  <c r="AG46" i="1"/>
  <c r="AH46" i="1"/>
  <c r="L121" i="1"/>
  <c r="S121" i="1"/>
  <c r="AM66" i="1"/>
  <c r="AL66" i="1"/>
  <c r="AL48" i="1"/>
  <c r="AM48" i="1"/>
  <c r="AH106" i="1"/>
  <c r="AG106" i="1"/>
  <c r="AL54" i="1"/>
  <c r="AM54" i="1"/>
  <c r="AG85" i="1"/>
  <c r="AH85" i="1"/>
  <c r="L107" i="1"/>
  <c r="S107" i="1"/>
  <c r="AG44" i="1"/>
  <c r="AH44" i="1"/>
  <c r="AL92" i="1"/>
  <c r="AM92" i="1"/>
  <c r="AL73" i="1"/>
  <c r="AM73" i="1"/>
  <c r="AG96" i="1"/>
  <c r="AH96" i="1"/>
  <c r="AG97" i="1"/>
  <c r="AH97" i="1"/>
  <c r="AC93" i="1"/>
  <c r="AB93" i="1"/>
  <c r="L93" i="1"/>
  <c r="S93" i="1"/>
  <c r="T29" i="1"/>
  <c r="AH170" i="1"/>
  <c r="AG170" i="1"/>
  <c r="AC35" i="1"/>
  <c r="AB35" i="1"/>
  <c r="AC12" i="1"/>
  <c r="AB12" i="1"/>
  <c r="AB54" i="1"/>
  <c r="AC54" i="1"/>
  <c r="AC83" i="1"/>
  <c r="AB83" i="1"/>
  <c r="AC32" i="1"/>
  <c r="AB32" i="1"/>
  <c r="AG133" i="1"/>
  <c r="AH133" i="1"/>
  <c r="AH457" i="1"/>
  <c r="AG457" i="1"/>
  <c r="AH488" i="1"/>
  <c r="AG488" i="1"/>
  <c r="AM461" i="1"/>
  <c r="AL461" i="1"/>
  <c r="AG389" i="1"/>
  <c r="AH389" i="1"/>
  <c r="AC401" i="1"/>
  <c r="AB401" i="1"/>
  <c r="AG393" i="1"/>
  <c r="AH393" i="1"/>
  <c r="L473" i="1"/>
  <c r="S473" i="1"/>
  <c r="AL374" i="1"/>
  <c r="AM374" i="1"/>
  <c r="L471" i="1"/>
  <c r="S471" i="1"/>
  <c r="AC504" i="1"/>
  <c r="AB504" i="1"/>
  <c r="L490" i="1"/>
  <c r="S490" i="1"/>
  <c r="L450" i="1"/>
  <c r="T450" i="1"/>
  <c r="AL465" i="1"/>
  <c r="AM465" i="1"/>
  <c r="AM491" i="1"/>
  <c r="AL491" i="1"/>
  <c r="AH431" i="1"/>
  <c r="AG431" i="1"/>
  <c r="X380" i="1"/>
  <c r="W380" i="1"/>
  <c r="W439" i="1"/>
  <c r="X439" i="1"/>
  <c r="W464" i="1"/>
  <c r="X464" i="1"/>
  <c r="AL436" i="1"/>
  <c r="AM436" i="1"/>
  <c r="AC495" i="1"/>
  <c r="AB495" i="1"/>
  <c r="AD495" i="1"/>
  <c r="W278" i="1"/>
  <c r="X278" i="1"/>
  <c r="AC451" i="1"/>
  <c r="AB451" i="1"/>
  <c r="AM380" i="1"/>
  <c r="AL380" i="1"/>
  <c r="AB373" i="1"/>
  <c r="AC373" i="1"/>
  <c r="L507" i="1"/>
  <c r="AH508" i="1"/>
  <c r="AG508" i="1"/>
  <c r="W448" i="1"/>
  <c r="X448" i="1"/>
  <c r="AC388" i="1"/>
  <c r="AB388" i="1"/>
  <c r="AC418" i="1"/>
  <c r="AB418" i="1"/>
  <c r="X436" i="1"/>
  <c r="W436" i="1"/>
  <c r="Y436" i="1"/>
  <c r="X422" i="1"/>
  <c r="W422" i="1"/>
  <c r="L494" i="1"/>
  <c r="S494" i="1"/>
  <c r="AH378" i="1"/>
  <c r="AG378" i="1"/>
  <c r="L379" i="1"/>
  <c r="S379" i="1"/>
  <c r="L311" i="1"/>
  <c r="S311" i="1"/>
  <c r="AM385" i="1"/>
  <c r="AL385" i="1"/>
  <c r="AL383" i="1"/>
  <c r="AM383" i="1"/>
  <c r="AB380" i="1"/>
  <c r="AC380" i="1"/>
  <c r="AL476" i="1"/>
  <c r="AM476" i="1"/>
  <c r="L465" i="1"/>
  <c r="S465" i="1"/>
  <c r="AH418" i="1"/>
  <c r="AG418" i="1"/>
  <c r="AC492" i="1"/>
  <c r="AB492" i="1"/>
  <c r="X310" i="1"/>
  <c r="W310" i="1"/>
  <c r="L415" i="1"/>
  <c r="S415" i="1"/>
  <c r="AG504" i="1"/>
  <c r="AH504" i="1"/>
  <c r="AG464" i="1"/>
  <c r="AH464" i="1"/>
  <c r="AG509" i="1"/>
  <c r="AH509" i="1"/>
  <c r="AM345" i="1"/>
  <c r="AL345" i="1"/>
  <c r="W447" i="1"/>
  <c r="X447" i="1"/>
  <c r="W342" i="1"/>
  <c r="X342" i="1"/>
  <c r="AL381" i="1"/>
  <c r="AM381" i="1"/>
  <c r="AN381" i="1"/>
  <c r="AG298" i="1"/>
  <c r="AH298" i="1"/>
  <c r="W376" i="1"/>
  <c r="X376" i="1"/>
  <c r="AB338" i="1"/>
  <c r="AC338" i="1"/>
  <c r="AC390" i="1"/>
  <c r="AB390" i="1"/>
  <c r="AC281" i="1"/>
  <c r="AB281" i="1"/>
  <c r="AB268" i="1"/>
  <c r="AC268" i="1"/>
  <c r="AC324" i="1"/>
  <c r="AB324" i="1"/>
  <c r="AL427" i="1"/>
  <c r="AM427" i="1"/>
  <c r="AL247" i="1"/>
  <c r="AM247" i="1"/>
  <c r="AL434" i="1"/>
  <c r="AM434" i="1"/>
  <c r="L349" i="1"/>
  <c r="W391" i="1"/>
  <c r="X391" i="1"/>
  <c r="X361" i="1"/>
  <c r="W361" i="1"/>
  <c r="AL368" i="1"/>
  <c r="AM368" i="1"/>
  <c r="AM320" i="1"/>
  <c r="AL320" i="1"/>
  <c r="L377" i="1"/>
  <c r="S377" i="1"/>
  <c r="AL327" i="1"/>
  <c r="AM327" i="1"/>
  <c r="AM366" i="1"/>
  <c r="AL366" i="1"/>
  <c r="AH281" i="1"/>
  <c r="AG281" i="1"/>
  <c r="AG434" i="1"/>
  <c r="AH434" i="1"/>
  <c r="AM321" i="1"/>
  <c r="AL321" i="1"/>
  <c r="L250" i="1"/>
  <c r="S250" i="1"/>
  <c r="AG269" i="1"/>
  <c r="AH269" i="1"/>
  <c r="X192" i="1"/>
  <c r="W192" i="1"/>
  <c r="AH368" i="1"/>
  <c r="AG368" i="1"/>
  <c r="AL317" i="1"/>
  <c r="AM317" i="1"/>
  <c r="L242" i="1"/>
  <c r="S242" i="1"/>
  <c r="X317" i="1"/>
  <c r="W317" i="1"/>
  <c r="AC300" i="1"/>
  <c r="AB300" i="1"/>
  <c r="X254" i="1"/>
  <c r="W254" i="1"/>
  <c r="Y254" i="1"/>
  <c r="AB310" i="1"/>
  <c r="AC310" i="1"/>
  <c r="W336" i="1"/>
  <c r="X336" i="1"/>
  <c r="AH256" i="1"/>
  <c r="AG256" i="1"/>
  <c r="AM331" i="1"/>
  <c r="AL331" i="1"/>
  <c r="AG301" i="1"/>
  <c r="AH301" i="1"/>
  <c r="X253" i="1"/>
  <c r="W253" i="1"/>
  <c r="Y253" i="1"/>
  <c r="AL290" i="1"/>
  <c r="AM290" i="1"/>
  <c r="W324" i="1"/>
  <c r="X324" i="1"/>
  <c r="X364" i="1"/>
  <c r="W364" i="1"/>
  <c r="AB340" i="1"/>
  <c r="AC340" i="1"/>
  <c r="L402" i="1"/>
  <c r="S402" i="1"/>
  <c r="L359" i="1"/>
  <c r="L339" i="1"/>
  <c r="S339" i="1"/>
  <c r="X322" i="1"/>
  <c r="W322" i="1"/>
  <c r="AL165" i="1"/>
  <c r="AM165" i="1"/>
  <c r="AN165" i="1"/>
  <c r="W151" i="1"/>
  <c r="X151" i="1"/>
  <c r="L234" i="1"/>
  <c r="S234" i="1"/>
  <c r="AL274" i="1"/>
  <c r="AM274" i="1"/>
  <c r="AL271" i="1"/>
  <c r="AM271" i="1"/>
  <c r="W311" i="1"/>
  <c r="X311" i="1"/>
  <c r="AC223" i="1"/>
  <c r="AB223" i="1"/>
  <c r="AL262" i="1"/>
  <c r="AM262" i="1"/>
  <c r="AB262" i="1"/>
  <c r="AC262" i="1"/>
  <c r="AH146" i="1"/>
  <c r="AG146" i="1"/>
  <c r="AI146" i="1"/>
  <c r="AG250" i="1"/>
  <c r="AH250" i="1"/>
  <c r="L188" i="1"/>
  <c r="S188" i="1"/>
  <c r="AB241" i="1"/>
  <c r="AC241" i="1"/>
  <c r="AG154" i="1"/>
  <c r="AH154" i="1"/>
  <c r="AL195" i="1"/>
  <c r="AM195" i="1"/>
  <c r="L105" i="1"/>
  <c r="T105" i="1"/>
  <c r="AL232" i="1"/>
  <c r="AM232" i="1"/>
  <c r="W261" i="1"/>
  <c r="X261" i="1"/>
  <c r="W154" i="1"/>
  <c r="X154" i="1"/>
  <c r="AL216" i="1"/>
  <c r="AM216" i="1"/>
  <c r="AG288" i="1"/>
  <c r="AH288" i="1"/>
  <c r="AM213" i="1"/>
  <c r="AL213" i="1"/>
  <c r="AL114" i="1"/>
  <c r="AM114" i="1"/>
  <c r="AB260" i="1"/>
  <c r="AC260" i="1"/>
  <c r="L205" i="1"/>
  <c r="S205" i="1"/>
  <c r="AM181" i="1"/>
  <c r="AL181" i="1"/>
  <c r="AL233" i="1"/>
  <c r="AM233" i="1"/>
  <c r="L293" i="1"/>
  <c r="AC203" i="1"/>
  <c r="AB203" i="1"/>
  <c r="W205" i="1"/>
  <c r="X205" i="1"/>
  <c r="L103" i="1"/>
  <c r="T103" i="1"/>
  <c r="W183" i="1"/>
  <c r="X183" i="1"/>
  <c r="AM129" i="1"/>
  <c r="AL129" i="1"/>
  <c r="L158" i="1"/>
  <c r="S158" i="1"/>
  <c r="L151" i="1"/>
  <c r="T151" i="1"/>
  <c r="AH221" i="1"/>
  <c r="AG221" i="1"/>
  <c r="X149" i="1"/>
  <c r="W149" i="1"/>
  <c r="AG157" i="1"/>
  <c r="AH157" i="1"/>
  <c r="AL180" i="1"/>
  <c r="AM180" i="1"/>
  <c r="L200" i="1"/>
  <c r="S200" i="1"/>
  <c r="AB136" i="1"/>
  <c r="AC136" i="1"/>
  <c r="AC52" i="1"/>
  <c r="AB52" i="1"/>
  <c r="AC195" i="1"/>
  <c r="AB195" i="1"/>
  <c r="AB180" i="1"/>
  <c r="AC180" i="1"/>
  <c r="AD180" i="1"/>
  <c r="W157" i="1"/>
  <c r="X157" i="1"/>
  <c r="AB154" i="1"/>
  <c r="AC154" i="1"/>
  <c r="AG176" i="1"/>
  <c r="AH176" i="1"/>
  <c r="X155" i="1"/>
  <c r="W155" i="1"/>
  <c r="X170" i="1"/>
  <c r="W170" i="1"/>
  <c r="X147" i="1"/>
  <c r="W147" i="1"/>
  <c r="AH130" i="1"/>
  <c r="AG130" i="1"/>
  <c r="AB207" i="1"/>
  <c r="AC207" i="1"/>
  <c r="AB102" i="1"/>
  <c r="AC102" i="1"/>
  <c r="AH16" i="1"/>
  <c r="AG16" i="1"/>
  <c r="X220" i="1"/>
  <c r="W220" i="1"/>
  <c r="AM103" i="1"/>
  <c r="AL103" i="1"/>
  <c r="L154" i="1"/>
  <c r="S154" i="1"/>
  <c r="X90" i="1"/>
  <c r="W90" i="1"/>
  <c r="Y90" i="1"/>
  <c r="L162" i="1"/>
  <c r="S162" i="1"/>
  <c r="L19" i="1"/>
  <c r="S19" i="1"/>
  <c r="AG80" i="1"/>
  <c r="AH80" i="1"/>
  <c r="AM100" i="1"/>
  <c r="AL100" i="1"/>
  <c r="AL124" i="1"/>
  <c r="AM124" i="1"/>
  <c r="L53" i="1"/>
  <c r="S53" i="1"/>
  <c r="L55" i="1"/>
  <c r="S55" i="1"/>
  <c r="L32" i="1"/>
  <c r="S32" i="1"/>
  <c r="X21" i="1"/>
  <c r="W21" i="1"/>
  <c r="W105" i="1"/>
  <c r="X105" i="1"/>
  <c r="AB43" i="1"/>
  <c r="AC43" i="1"/>
  <c r="AL36" i="1"/>
  <c r="AM36" i="1"/>
  <c r="AG72" i="1"/>
  <c r="AH72" i="1"/>
  <c r="W412" i="1"/>
  <c r="X412" i="1"/>
  <c r="L331" i="1"/>
  <c r="S331" i="1"/>
  <c r="AH410" i="1"/>
  <c r="AG410" i="1"/>
  <c r="L497" i="1"/>
  <c r="S497" i="1"/>
  <c r="W496" i="1"/>
  <c r="X496" i="1"/>
  <c r="X250" i="1"/>
  <c r="W250" i="1"/>
  <c r="W273" i="1"/>
  <c r="X273" i="1"/>
  <c r="AH308" i="1"/>
  <c r="AG308" i="1"/>
  <c r="AH321" i="1"/>
  <c r="AG321" i="1"/>
  <c r="AL395" i="1"/>
  <c r="AM395" i="1"/>
  <c r="AL199" i="1"/>
  <c r="AM199" i="1"/>
  <c r="X187" i="1"/>
  <c r="W187" i="1"/>
  <c r="X176" i="1"/>
  <c r="W176" i="1"/>
  <c r="Y176" i="1"/>
  <c r="AC196" i="1"/>
  <c r="AB196" i="1"/>
  <c r="AC101" i="1"/>
  <c r="AB101" i="1"/>
  <c r="L79" i="1"/>
  <c r="T79" i="1"/>
  <c r="W33" i="1"/>
  <c r="X33" i="1"/>
  <c r="AM84" i="1"/>
  <c r="AL84" i="1"/>
  <c r="AN84" i="1"/>
  <c r="W98" i="1"/>
  <c r="X98" i="1"/>
  <c r="AG25" i="1"/>
  <c r="AH25" i="1"/>
  <c r="AB509" i="1"/>
  <c r="AC509" i="1"/>
  <c r="AB364" i="1"/>
  <c r="AC364" i="1"/>
  <c r="L442" i="1"/>
  <c r="S442" i="1"/>
  <c r="AG224" i="1"/>
  <c r="AH224" i="1"/>
  <c r="X12" i="1"/>
  <c r="W12" i="1"/>
  <c r="X23" i="1"/>
  <c r="W23" i="1"/>
  <c r="X67" i="1"/>
  <c r="W67" i="1"/>
  <c r="AM143" i="1"/>
  <c r="AL143" i="1"/>
  <c r="L106" i="1"/>
  <c r="S106" i="1"/>
  <c r="L119" i="1"/>
  <c r="S119" i="1"/>
  <c r="AB57" i="1"/>
  <c r="AC57" i="1"/>
  <c r="L74" i="1"/>
  <c r="S74" i="1"/>
  <c r="W28" i="1"/>
  <c r="X28" i="1"/>
  <c r="AH12" i="1"/>
  <c r="AG12" i="1"/>
  <c r="X111" i="1"/>
  <c r="W111" i="1"/>
  <c r="AL115" i="1"/>
  <c r="AM115" i="1"/>
  <c r="AC116" i="1"/>
  <c r="AB116" i="1"/>
  <c r="AB10" i="1"/>
  <c r="AC10" i="1"/>
  <c r="W53" i="1"/>
  <c r="X53" i="1"/>
  <c r="AH87" i="1"/>
  <c r="AG87" i="1"/>
  <c r="L85" i="1"/>
  <c r="W100" i="1"/>
  <c r="X100" i="1"/>
  <c r="AL89" i="1"/>
  <c r="AM89" i="1"/>
  <c r="L22" i="1"/>
  <c r="S22" i="1"/>
  <c r="AC46" i="1"/>
  <c r="AB46" i="1"/>
  <c r="W61" i="1"/>
  <c r="X61" i="1"/>
  <c r="Y61" i="1"/>
  <c r="AC64" i="1"/>
  <c r="AB64" i="1"/>
  <c r="S105" i="1"/>
  <c r="AH76" i="1"/>
  <c r="AG76" i="1"/>
  <c r="L94" i="1"/>
  <c r="S94" i="1"/>
  <c r="AB103" i="1"/>
  <c r="AC103" i="1"/>
  <c r="AL41" i="1"/>
  <c r="AM41" i="1"/>
  <c r="AG63" i="1"/>
  <c r="AH63" i="1"/>
  <c r="AG53" i="1"/>
  <c r="AH53" i="1"/>
  <c r="X97" i="1"/>
  <c r="W97" i="1"/>
  <c r="AL68" i="1"/>
  <c r="AM68" i="1"/>
  <c r="AC51" i="1"/>
  <c r="AB51" i="1"/>
  <c r="W83" i="1"/>
  <c r="X83" i="1"/>
  <c r="AC36" i="1"/>
  <c r="AB36" i="1"/>
  <c r="X42" i="1"/>
  <c r="W42" i="1"/>
  <c r="Y42" i="1"/>
  <c r="AM65" i="1"/>
  <c r="AL65" i="1"/>
  <c r="AB85" i="1"/>
  <c r="AC85" i="1"/>
  <c r="W55" i="1"/>
  <c r="X55" i="1"/>
  <c r="AH28" i="1"/>
  <c r="AG28" i="1"/>
  <c r="AB21" i="1"/>
  <c r="AC21" i="1"/>
  <c r="AB23" i="1"/>
  <c r="AC23" i="1"/>
  <c r="AG103" i="1"/>
  <c r="AH103" i="1"/>
  <c r="T440" i="1"/>
  <c r="W486" i="1"/>
  <c r="X486" i="1"/>
  <c r="AM419" i="1"/>
  <c r="AL419" i="1"/>
  <c r="AG417" i="1"/>
  <c r="AH417" i="1"/>
  <c r="X504" i="1"/>
  <c r="W504" i="1"/>
  <c r="W455" i="1"/>
  <c r="X455" i="1"/>
  <c r="AM478" i="1"/>
  <c r="AL478" i="1"/>
  <c r="X406" i="1"/>
  <c r="W406" i="1"/>
  <c r="AG467" i="1"/>
  <c r="AH467" i="1"/>
  <c r="AG402" i="1"/>
  <c r="AH402" i="1"/>
  <c r="AH507" i="1"/>
  <c r="AG507" i="1"/>
  <c r="AC466" i="1"/>
  <c r="AB466" i="1"/>
  <c r="L360" i="1"/>
  <c r="AG476" i="1"/>
  <c r="AH476" i="1"/>
  <c r="AL475" i="1"/>
  <c r="AM475" i="1"/>
  <c r="AL415" i="1"/>
  <c r="AM415" i="1"/>
  <c r="AG408" i="1"/>
  <c r="AH408" i="1"/>
  <c r="AM414" i="1"/>
  <c r="AL414" i="1"/>
  <c r="AG412" i="1"/>
  <c r="AH412" i="1"/>
  <c r="L372" i="1"/>
  <c r="S372" i="1"/>
  <c r="L439" i="1"/>
  <c r="S439" i="1"/>
  <c r="AL466" i="1"/>
  <c r="AM466" i="1"/>
  <c r="AC502" i="1"/>
  <c r="AB502" i="1"/>
  <c r="AL438" i="1"/>
  <c r="AM438" i="1"/>
  <c r="AM402" i="1"/>
  <c r="AL402" i="1"/>
  <c r="AN402" i="1"/>
  <c r="AH314" i="1"/>
  <c r="AG314" i="1"/>
  <c r="AB446" i="1"/>
  <c r="AC446" i="1"/>
  <c r="L423" i="1"/>
  <c r="S423" i="1"/>
  <c r="L380" i="1"/>
  <c r="S380" i="1"/>
  <c r="X321" i="1"/>
  <c r="W321" i="1"/>
  <c r="AH436" i="1"/>
  <c r="AG436" i="1"/>
  <c r="L366" i="1"/>
  <c r="S366" i="1"/>
  <c r="T366" i="1"/>
  <c r="AH278" i="1"/>
  <c r="AG278" i="1"/>
  <c r="AB410" i="1"/>
  <c r="AC410" i="1"/>
  <c r="AG477" i="1"/>
  <c r="AH477" i="1"/>
  <c r="W386" i="1"/>
  <c r="X386" i="1"/>
  <c r="AL397" i="1"/>
  <c r="AM397" i="1"/>
  <c r="AH353" i="1"/>
  <c r="AG353" i="1"/>
  <c r="AI353" i="1"/>
  <c r="AH347" i="1"/>
  <c r="AG347" i="1"/>
  <c r="L451" i="1"/>
  <c r="S451" i="1"/>
  <c r="L443" i="1"/>
  <c r="T443" i="1"/>
  <c r="AC423" i="1"/>
  <c r="AB423" i="1"/>
  <c r="AG280" i="1"/>
  <c r="AH280" i="1"/>
  <c r="L456" i="1"/>
  <c r="AM417" i="1"/>
  <c r="AL417" i="1"/>
  <c r="AL344" i="1"/>
  <c r="AM344" i="1"/>
  <c r="X351" i="1"/>
  <c r="W351" i="1"/>
  <c r="L474" i="1"/>
  <c r="S474" i="1"/>
  <c r="AG413" i="1"/>
  <c r="AH413" i="1"/>
  <c r="AH400" i="1"/>
  <c r="AG400" i="1"/>
  <c r="L472" i="1"/>
  <c r="S472" i="1"/>
  <c r="AH407" i="1"/>
  <c r="AG407" i="1"/>
  <c r="AB429" i="1"/>
  <c r="AC429" i="1"/>
  <c r="AC490" i="1"/>
  <c r="AB490" i="1"/>
  <c r="L454" i="1"/>
  <c r="T454" i="1"/>
  <c r="W392" i="1"/>
  <c r="X392" i="1"/>
  <c r="W235" i="1"/>
  <c r="X235" i="1"/>
  <c r="L292" i="1"/>
  <c r="W394" i="1"/>
  <c r="X394" i="1"/>
  <c r="W384" i="1"/>
  <c r="X384" i="1"/>
  <c r="L322" i="1"/>
  <c r="S322" i="1"/>
  <c r="AB409" i="1"/>
  <c r="AC409" i="1"/>
  <c r="X435" i="1"/>
  <c r="W435" i="1"/>
  <c r="L361" i="1"/>
  <c r="AL396" i="1"/>
  <c r="AM396" i="1"/>
  <c r="AC291" i="1"/>
  <c r="AB291" i="1"/>
  <c r="AD291" i="1"/>
  <c r="L417" i="1"/>
  <c r="S417" i="1"/>
  <c r="W359" i="1"/>
  <c r="X359" i="1"/>
  <c r="AC494" i="1"/>
  <c r="AB494" i="1"/>
  <c r="AC433" i="1"/>
  <c r="AB433" i="1"/>
  <c r="L296" i="1"/>
  <c r="S296" i="1"/>
  <c r="L303" i="1"/>
  <c r="S303" i="1"/>
  <c r="AB406" i="1"/>
  <c r="AC406" i="1"/>
  <c r="AG367" i="1"/>
  <c r="AH367" i="1"/>
  <c r="W353" i="1"/>
  <c r="X353" i="1"/>
  <c r="AB240" i="1"/>
  <c r="AC240" i="1"/>
  <c r="AM237" i="1"/>
  <c r="AL237" i="1"/>
  <c r="L254" i="1"/>
  <c r="S254" i="1"/>
  <c r="AC306" i="1"/>
  <c r="AB306" i="1"/>
  <c r="X365" i="1"/>
  <c r="W365" i="1"/>
  <c r="Y365" i="1"/>
  <c r="L301" i="1"/>
  <c r="S301" i="1"/>
  <c r="AH304" i="1"/>
  <c r="AG304" i="1"/>
  <c r="AH325" i="1"/>
  <c r="AG325" i="1"/>
  <c r="AG268" i="1"/>
  <c r="AH268" i="1"/>
  <c r="AC267" i="1"/>
  <c r="AB267" i="1"/>
  <c r="L370" i="1"/>
  <c r="S370" i="1"/>
  <c r="AH375" i="1"/>
  <c r="AG375" i="1"/>
  <c r="AI375" i="1"/>
  <c r="AB371" i="1"/>
  <c r="AC371" i="1"/>
  <c r="AG230" i="1"/>
  <c r="AH230" i="1"/>
  <c r="L329" i="1"/>
  <c r="AL334" i="1"/>
  <c r="AM334" i="1"/>
  <c r="X251" i="1"/>
  <c r="W251" i="1"/>
  <c r="AM235" i="1"/>
  <c r="AL235" i="1"/>
  <c r="AC303" i="1"/>
  <c r="AB303" i="1"/>
  <c r="AG322" i="1"/>
  <c r="AH322" i="1"/>
  <c r="L283" i="1"/>
  <c r="L355" i="1"/>
  <c r="AH352" i="1"/>
  <c r="AG352" i="1"/>
  <c r="AB336" i="1"/>
  <c r="AC336" i="1"/>
  <c r="AL291" i="1"/>
  <c r="AM291" i="1"/>
  <c r="L233" i="1"/>
  <c r="S233" i="1"/>
  <c r="AG310" i="1"/>
  <c r="AH310" i="1"/>
  <c r="L333" i="1"/>
  <c r="S333" i="1"/>
  <c r="AB236" i="1"/>
  <c r="AC236" i="1"/>
  <c r="AC299" i="1"/>
  <c r="AB299" i="1"/>
  <c r="AC479" i="1"/>
  <c r="AB479" i="1"/>
  <c r="AG354" i="1"/>
  <c r="AH354" i="1"/>
  <c r="AM457" i="1"/>
  <c r="AL457" i="1"/>
  <c r="W377" i="1"/>
  <c r="X377" i="1"/>
  <c r="L332" i="1"/>
  <c r="T332" i="1"/>
  <c r="L320" i="1"/>
  <c r="S320" i="1"/>
  <c r="W266" i="1"/>
  <c r="X266" i="1"/>
  <c r="AH241" i="1"/>
  <c r="AG241" i="1"/>
  <c r="X271" i="1"/>
  <c r="W271" i="1"/>
  <c r="L222" i="1"/>
  <c r="S222" i="1"/>
  <c r="AG257" i="1"/>
  <c r="AH257" i="1"/>
  <c r="L184" i="1"/>
  <c r="S184" i="1"/>
  <c r="L167" i="1"/>
  <c r="S167" i="1"/>
  <c r="AG287" i="1"/>
  <c r="AH287" i="1"/>
  <c r="W262" i="1"/>
  <c r="X262" i="1"/>
  <c r="AG341" i="1"/>
  <c r="AH341" i="1"/>
  <c r="AL234" i="1"/>
  <c r="AM234" i="1"/>
  <c r="L258" i="1"/>
  <c r="S258" i="1"/>
  <c r="AL130" i="1"/>
  <c r="AM130" i="1"/>
  <c r="L253" i="1"/>
  <c r="S253" i="1"/>
  <c r="L286" i="1"/>
  <c r="S286" i="1"/>
  <c r="L239" i="1"/>
  <c r="S239" i="1"/>
  <c r="AM171" i="1"/>
  <c r="AL171" i="1"/>
  <c r="L291" i="1"/>
  <c r="S291" i="1"/>
  <c r="AG141" i="1"/>
  <c r="AH141" i="1"/>
  <c r="L318" i="1"/>
  <c r="S318" i="1"/>
  <c r="AG210" i="1"/>
  <c r="AH210" i="1"/>
  <c r="AB191" i="1"/>
  <c r="AC191" i="1"/>
  <c r="L223" i="1"/>
  <c r="S223" i="1"/>
  <c r="AC301" i="1"/>
  <c r="AB301" i="1"/>
  <c r="AM265" i="1"/>
  <c r="AL265" i="1"/>
  <c r="AL120" i="1"/>
  <c r="AM120" i="1"/>
  <c r="AB270" i="1"/>
  <c r="AC270" i="1"/>
  <c r="AB205" i="1"/>
  <c r="AC205" i="1"/>
  <c r="X295" i="1"/>
  <c r="W295" i="1"/>
  <c r="W202" i="1"/>
  <c r="X202" i="1"/>
  <c r="Y202" i="1"/>
  <c r="AM249" i="1"/>
  <c r="AL249" i="1"/>
  <c r="AB229" i="1"/>
  <c r="AC229" i="1"/>
  <c r="AL339" i="1"/>
  <c r="AM339" i="1"/>
  <c r="W272" i="1"/>
  <c r="X272" i="1"/>
  <c r="AM187" i="1"/>
  <c r="AL187" i="1"/>
  <c r="AG148" i="1"/>
  <c r="AH148" i="1"/>
  <c r="AG116" i="1"/>
  <c r="AH116" i="1"/>
  <c r="AH213" i="1"/>
  <c r="AG213" i="1"/>
  <c r="AI213" i="1"/>
  <c r="AM158" i="1"/>
  <c r="AL158" i="1"/>
  <c r="AC149" i="1"/>
  <c r="AB149" i="1"/>
  <c r="AM160" i="1"/>
  <c r="AL160" i="1"/>
  <c r="AL147" i="1"/>
  <c r="AM147" i="1"/>
  <c r="L156" i="1"/>
  <c r="S156" i="1"/>
  <c r="L186" i="1"/>
  <c r="S186" i="1"/>
  <c r="W236" i="1"/>
  <c r="X236" i="1"/>
  <c r="AL163" i="1"/>
  <c r="AM163" i="1"/>
  <c r="AH134" i="1"/>
  <c r="AG134" i="1"/>
  <c r="L98" i="1"/>
  <c r="AB217" i="1"/>
  <c r="AC217" i="1"/>
  <c r="L241" i="1"/>
  <c r="S241" i="1"/>
  <c r="AG201" i="1"/>
  <c r="AH201" i="1"/>
  <c r="AC155" i="1"/>
  <c r="AB155" i="1"/>
  <c r="AL229" i="1"/>
  <c r="AM229" i="1"/>
  <c r="W195" i="1"/>
  <c r="X195" i="1"/>
  <c r="W138" i="1"/>
  <c r="X138" i="1"/>
  <c r="AM172" i="1"/>
  <c r="AL172" i="1"/>
  <c r="AL182" i="1"/>
  <c r="AM182" i="1"/>
  <c r="AC133" i="1"/>
  <c r="AB133" i="1"/>
  <c r="X196" i="1"/>
  <c r="W196" i="1"/>
  <c r="AB123" i="1"/>
  <c r="AC123" i="1"/>
  <c r="AB38" i="1"/>
  <c r="AC38" i="1"/>
  <c r="AL15" i="1"/>
  <c r="AM15" i="1"/>
  <c r="L70" i="1"/>
  <c r="L72" i="1"/>
  <c r="L104" i="1"/>
  <c r="S104" i="1"/>
  <c r="AL107" i="1"/>
  <c r="AM107" i="1"/>
  <c r="AM27" i="1"/>
  <c r="AL27" i="1"/>
  <c r="AL90" i="1"/>
  <c r="AM90" i="1"/>
  <c r="L421" i="1"/>
  <c r="L374" i="1"/>
  <c r="L469" i="1"/>
  <c r="S469" i="1"/>
  <c r="AB439" i="1"/>
  <c r="AC439" i="1"/>
  <c r="AC483" i="1"/>
  <c r="AB483" i="1"/>
  <c r="AD483" i="1"/>
  <c r="X160" i="1"/>
  <c r="W160" i="1"/>
  <c r="W430" i="1"/>
  <c r="X430" i="1"/>
  <c r="AH284" i="1"/>
  <c r="AG284" i="1"/>
  <c r="AL350" i="1"/>
  <c r="AM350" i="1"/>
  <c r="X397" i="1"/>
  <c r="W397" i="1"/>
  <c r="L290" i="1"/>
  <c r="S290" i="1"/>
  <c r="AB197" i="1"/>
  <c r="AC197" i="1"/>
  <c r="AL196" i="1"/>
  <c r="AM196" i="1"/>
  <c r="AM169" i="1"/>
  <c r="AL169" i="1"/>
  <c r="L177" i="1"/>
  <c r="S177" i="1"/>
  <c r="AG74" i="1"/>
  <c r="AH74" i="1"/>
  <c r="AG81" i="1"/>
  <c r="AH81" i="1"/>
  <c r="AL91" i="1"/>
  <c r="AM91" i="1"/>
  <c r="AH396" i="1"/>
  <c r="AG396" i="1"/>
  <c r="AB450" i="1"/>
  <c r="AC450" i="1"/>
  <c r="L345" i="1"/>
  <c r="S345" i="1"/>
  <c r="AM455" i="1"/>
  <c r="AL455" i="1"/>
  <c r="AM355" i="1"/>
  <c r="AL355" i="1"/>
  <c r="AH373" i="1"/>
  <c r="AG373" i="1"/>
  <c r="W18" i="1"/>
  <c r="X18" i="1"/>
  <c r="L166" i="1"/>
  <c r="S166" i="1"/>
  <c r="AL113" i="1"/>
  <c r="AM113" i="1"/>
  <c r="AB70" i="1"/>
  <c r="AC70" i="1"/>
  <c r="AL30" i="1"/>
  <c r="AM30" i="1"/>
  <c r="X136" i="1"/>
  <c r="W136" i="1"/>
  <c r="AB11" i="1"/>
  <c r="AC11" i="1"/>
  <c r="AM122" i="1"/>
  <c r="AL122" i="1"/>
  <c r="AC65" i="1"/>
  <c r="AB65" i="1"/>
  <c r="X120" i="1"/>
  <c r="W120" i="1"/>
  <c r="W31" i="1"/>
  <c r="X31" i="1"/>
  <c r="L131" i="1"/>
  <c r="S131" i="1"/>
  <c r="AB87" i="1"/>
  <c r="AC87" i="1"/>
  <c r="AL14" i="1"/>
  <c r="AM14" i="1"/>
  <c r="AL21" i="1"/>
  <c r="AM21" i="1"/>
  <c r="AB40" i="1"/>
  <c r="AC40" i="1"/>
  <c r="AM58" i="1"/>
  <c r="AL58" i="1"/>
  <c r="AL45" i="1"/>
  <c r="AM45" i="1"/>
  <c r="AM63" i="1"/>
  <c r="AL63" i="1"/>
  <c r="AC56" i="1"/>
  <c r="AB56" i="1"/>
  <c r="W63" i="1"/>
  <c r="X63" i="1"/>
  <c r="AG10" i="1"/>
  <c r="AH10" i="1"/>
  <c r="AL75" i="1"/>
  <c r="AM75" i="1"/>
  <c r="AG60" i="1"/>
  <c r="AH60" i="1"/>
  <c r="W46" i="1"/>
  <c r="X46" i="1"/>
  <c r="AH22" i="1"/>
  <c r="AG22" i="1"/>
  <c r="AB76" i="1"/>
  <c r="AC76" i="1"/>
  <c r="AG47" i="1"/>
  <c r="AH47" i="1"/>
  <c r="L76" i="1"/>
  <c r="AC365" i="1"/>
  <c r="AB365" i="1"/>
  <c r="L508" i="1"/>
  <c r="S508" i="1"/>
  <c r="AL496" i="1"/>
  <c r="AM496" i="1"/>
  <c r="T458" i="1"/>
  <c r="S458" i="1"/>
  <c r="AG454" i="1"/>
  <c r="AH454" i="1"/>
  <c r="AG459" i="1"/>
  <c r="AH459" i="1"/>
  <c r="AM453" i="1"/>
  <c r="AL453" i="1"/>
  <c r="L495" i="1"/>
  <c r="S495" i="1"/>
  <c r="X505" i="1"/>
  <c r="W505" i="1"/>
  <c r="X453" i="1"/>
  <c r="W453" i="1"/>
  <c r="AB496" i="1"/>
  <c r="AC496" i="1"/>
  <c r="X498" i="1"/>
  <c r="W498" i="1"/>
  <c r="Y498" i="1"/>
  <c r="T364" i="1"/>
  <c r="S364" i="1"/>
  <c r="L468" i="1"/>
  <c r="T468" i="1"/>
  <c r="AC427" i="1"/>
  <c r="AB427" i="1"/>
  <c r="AB391" i="1"/>
  <c r="AC391" i="1"/>
  <c r="X240" i="1"/>
  <c r="W240" i="1"/>
  <c r="W419" i="1"/>
  <c r="X419" i="1"/>
  <c r="AG398" i="1"/>
  <c r="AH398" i="1"/>
  <c r="AG331" i="1"/>
  <c r="AH331" i="1"/>
  <c r="L403" i="1"/>
  <c r="AG473" i="1"/>
  <c r="AH473" i="1"/>
  <c r="AL503" i="1"/>
  <c r="AM503" i="1"/>
  <c r="AH332" i="1"/>
  <c r="AG332" i="1"/>
  <c r="AC434" i="1"/>
  <c r="AB434" i="1"/>
  <c r="X502" i="1"/>
  <c r="W502" i="1"/>
  <c r="AB334" i="1"/>
  <c r="AC334" i="1"/>
  <c r="X303" i="1"/>
  <c r="W303" i="1"/>
  <c r="AL501" i="1"/>
  <c r="AM501" i="1"/>
  <c r="AC386" i="1"/>
  <c r="AB386" i="1"/>
  <c r="X484" i="1"/>
  <c r="W484" i="1"/>
  <c r="Y484" i="1"/>
  <c r="AB392" i="1"/>
  <c r="AC392" i="1"/>
  <c r="AC467" i="1"/>
  <c r="AB467" i="1"/>
  <c r="AC358" i="1"/>
  <c r="AB358" i="1"/>
  <c r="AH423" i="1"/>
  <c r="AG423" i="1"/>
  <c r="AB352" i="1"/>
  <c r="AC352" i="1"/>
  <c r="X456" i="1"/>
  <c r="W456" i="1"/>
  <c r="AG420" i="1"/>
  <c r="AH420" i="1"/>
  <c r="AB436" i="1"/>
  <c r="AC436" i="1"/>
  <c r="AH506" i="1"/>
  <c r="AG506" i="1"/>
  <c r="AM329" i="1"/>
  <c r="AL329" i="1"/>
  <c r="AG371" i="1"/>
  <c r="AH371" i="1"/>
  <c r="L419" i="1"/>
  <c r="AC397" i="1"/>
  <c r="AB397" i="1"/>
  <c r="AB403" i="1"/>
  <c r="AC403" i="1"/>
  <c r="W480" i="1"/>
  <c r="X480" i="1"/>
  <c r="L407" i="1"/>
  <c r="S407" i="1"/>
  <c r="W463" i="1"/>
  <c r="X463" i="1"/>
  <c r="X334" i="1"/>
  <c r="W334" i="1"/>
  <c r="L437" i="1"/>
  <c r="S437" i="1"/>
  <c r="X309" i="1"/>
  <c r="W309" i="1"/>
  <c r="L248" i="1"/>
  <c r="S248" i="1"/>
  <c r="W349" i="1"/>
  <c r="X349" i="1"/>
  <c r="W432" i="1"/>
  <c r="X432" i="1"/>
  <c r="AL362" i="1"/>
  <c r="AM362" i="1"/>
  <c r="L378" i="1"/>
  <c r="S378" i="1"/>
  <c r="AB415" i="1"/>
  <c r="AC415" i="1"/>
  <c r="AC458" i="1"/>
  <c r="AB458" i="1"/>
  <c r="L414" i="1"/>
  <c r="S414" i="1"/>
  <c r="AH309" i="1"/>
  <c r="AG309" i="1"/>
  <c r="L382" i="1"/>
  <c r="S382" i="1"/>
  <c r="X346" i="1"/>
  <c r="W346" i="1"/>
  <c r="L420" i="1"/>
  <c r="S420" i="1"/>
  <c r="W354" i="1"/>
  <c r="X354" i="1"/>
  <c r="W232" i="1"/>
  <c r="X232" i="1"/>
  <c r="L276" i="1"/>
  <c r="S276" i="1"/>
  <c r="W222" i="1"/>
  <c r="X222" i="1"/>
  <c r="AB231" i="1"/>
  <c r="AC231" i="1"/>
  <c r="AM399" i="1"/>
  <c r="AL399" i="1"/>
  <c r="AL342" i="1"/>
  <c r="AM342" i="1"/>
  <c r="AH267" i="1"/>
  <c r="AG267" i="1"/>
  <c r="L251" i="1"/>
  <c r="S251" i="1"/>
  <c r="L338" i="1"/>
  <c r="S338" i="1"/>
  <c r="L368" i="1"/>
  <c r="S368" i="1"/>
  <c r="L327" i="1"/>
  <c r="S327" i="1"/>
  <c r="L193" i="1"/>
  <c r="S193" i="1"/>
  <c r="L373" i="1"/>
  <c r="S373" i="1"/>
  <c r="AB357" i="1"/>
  <c r="AC357" i="1"/>
  <c r="AM263" i="1"/>
  <c r="AL263" i="1"/>
  <c r="L299" i="1"/>
  <c r="AC325" i="1"/>
  <c r="AB325" i="1"/>
  <c r="L314" i="1"/>
  <c r="S314" i="1"/>
  <c r="AL347" i="1"/>
  <c r="AM347" i="1"/>
  <c r="AB326" i="1"/>
  <c r="AC326" i="1"/>
  <c r="AB319" i="1"/>
  <c r="AC319" i="1"/>
  <c r="AH306" i="1"/>
  <c r="AG306" i="1"/>
  <c r="AM257" i="1"/>
  <c r="AL257" i="1"/>
  <c r="W246" i="1"/>
  <c r="X246" i="1"/>
  <c r="Y246" i="1"/>
  <c r="AL341" i="1"/>
  <c r="AM341" i="1"/>
  <c r="L204" i="1"/>
  <c r="S204" i="1"/>
  <c r="L244" i="1"/>
  <c r="S244" i="1"/>
  <c r="AB263" i="1"/>
  <c r="AC263" i="1"/>
  <c r="AL238" i="1"/>
  <c r="AM238" i="1"/>
  <c r="X503" i="1"/>
  <c r="W503" i="1"/>
  <c r="L395" i="1"/>
  <c r="S395" i="1"/>
  <c r="W381" i="1"/>
  <c r="X381" i="1"/>
  <c r="AC368" i="1"/>
  <c r="AB368" i="1"/>
  <c r="L317" i="1"/>
  <c r="S317" i="1"/>
  <c r="W210" i="1"/>
  <c r="X210" i="1"/>
  <c r="AL258" i="1"/>
  <c r="AM258" i="1"/>
  <c r="W191" i="1"/>
  <c r="X191" i="1"/>
  <c r="AM188" i="1"/>
  <c r="AL188" i="1"/>
  <c r="D36" i="39" a="1"/>
  <c r="D36" i="39"/>
  <c r="D23" i="39" a="1"/>
  <c r="D23" i="39"/>
  <c r="J23" i="39"/>
  <c r="D32" i="39" a="1"/>
  <c r="D32" i="39"/>
  <c r="D22" i="39" a="1"/>
  <c r="D22" i="39"/>
  <c r="J22" i="39"/>
  <c r="D27" i="39" a="1"/>
  <c r="D27" i="39"/>
  <c r="J27" i="39"/>
  <c r="D40" i="39" a="1"/>
  <c r="D40" i="39"/>
  <c r="J40" i="39"/>
  <c r="D39" i="39" a="1"/>
  <c r="D39" i="39"/>
  <c r="D34" i="39" a="1"/>
  <c r="D34" i="39"/>
  <c r="D37" i="39" a="1"/>
  <c r="D37" i="39"/>
  <c r="J37" i="39"/>
  <c r="D41" i="39" a="1"/>
  <c r="D41" i="39"/>
  <c r="D19" i="39" a="1"/>
  <c r="D19" i="39"/>
  <c r="J19" i="39"/>
  <c r="D26" i="39" a="1"/>
  <c r="D26" i="39"/>
  <c r="J26" i="39"/>
  <c r="D21" i="39" a="1"/>
  <c r="D21" i="39"/>
  <c r="J21" i="39"/>
  <c r="D30" i="39" a="1"/>
  <c r="D30" i="39"/>
  <c r="J30" i="39"/>
  <c r="D18" i="39" a="1"/>
  <c r="D18" i="39"/>
  <c r="D38" i="39" a="1"/>
  <c r="D38" i="39"/>
  <c r="J38" i="39"/>
  <c r="D33" i="39" a="1"/>
  <c r="D33" i="39"/>
  <c r="D35" i="39" a="1"/>
  <c r="D35" i="39"/>
  <c r="J35" i="39"/>
  <c r="D29" i="39" a="1"/>
  <c r="D29" i="39"/>
  <c r="J29" i="39"/>
  <c r="D20" i="39" a="1"/>
  <c r="D20" i="39"/>
  <c r="J20" i="39"/>
  <c r="D28" i="39" a="1"/>
  <c r="D28" i="39"/>
  <c r="J28" i="39"/>
  <c r="D24" i="39" a="1"/>
  <c r="D24" i="39"/>
  <c r="J24" i="39"/>
  <c r="D25" i="39" a="1"/>
  <c r="D25" i="39"/>
  <c r="J25" i="39"/>
  <c r="D31" i="39" a="1"/>
  <c r="D31" i="39"/>
  <c r="AM150" i="1"/>
  <c r="AL150" i="1"/>
  <c r="W233" i="1"/>
  <c r="X233" i="1"/>
  <c r="X156" i="1"/>
  <c r="W156" i="1"/>
  <c r="X268" i="1"/>
  <c r="W268" i="1"/>
  <c r="L341" i="1"/>
  <c r="S341" i="1"/>
  <c r="W259" i="1"/>
  <c r="X259" i="1"/>
  <c r="AH244" i="1"/>
  <c r="AG244" i="1"/>
  <c r="X184" i="1"/>
  <c r="W184" i="1"/>
  <c r="L198" i="1"/>
  <c r="AH115" i="1"/>
  <c r="AG115" i="1"/>
  <c r="L210" i="1"/>
  <c r="S210" i="1"/>
  <c r="AH188" i="1"/>
  <c r="AG188" i="1"/>
  <c r="L159" i="1"/>
  <c r="S159" i="1"/>
  <c r="AC170" i="1"/>
  <c r="AB170" i="1"/>
  <c r="AG219" i="1"/>
  <c r="AH219" i="1"/>
  <c r="X171" i="1"/>
  <c r="W171" i="1"/>
  <c r="AM314" i="1"/>
  <c r="AL314" i="1"/>
  <c r="AB271" i="1"/>
  <c r="AC271" i="1"/>
  <c r="AL225" i="1"/>
  <c r="AM225" i="1"/>
  <c r="AH198" i="1"/>
  <c r="AG198" i="1"/>
  <c r="AG83" i="1"/>
  <c r="AH83" i="1"/>
  <c r="X243" i="1"/>
  <c r="W243" i="1"/>
  <c r="AB176" i="1"/>
  <c r="AC176" i="1"/>
  <c r="L316" i="1"/>
  <c r="S316" i="1"/>
  <c r="AB230" i="1"/>
  <c r="AC230" i="1"/>
  <c r="AH195" i="1"/>
  <c r="AG195" i="1"/>
  <c r="AH138" i="1"/>
  <c r="AG138" i="1"/>
  <c r="AI138" i="1"/>
  <c r="AG273" i="1"/>
  <c r="AH273" i="1"/>
  <c r="L225" i="1"/>
  <c r="S225" i="1"/>
  <c r="AG264" i="1"/>
  <c r="AH264" i="1"/>
  <c r="AL299" i="1"/>
  <c r="AM299" i="1"/>
  <c r="AH192" i="1"/>
  <c r="AG192" i="1"/>
  <c r="AG171" i="1"/>
  <c r="AH171" i="1"/>
  <c r="AC159" i="1"/>
  <c r="AB159" i="1"/>
  <c r="AG187" i="1"/>
  <c r="AH187" i="1"/>
  <c r="AC122" i="1"/>
  <c r="AB122" i="1"/>
  <c r="L309" i="1"/>
  <c r="S309" i="1"/>
  <c r="W270" i="1"/>
  <c r="X270" i="1"/>
  <c r="AL134" i="1"/>
  <c r="AM134" i="1"/>
  <c r="L182" i="1"/>
  <c r="S182" i="1"/>
  <c r="AL119" i="1"/>
  <c r="AM119" i="1"/>
  <c r="X216" i="1"/>
  <c r="W216" i="1"/>
  <c r="L161" i="1"/>
  <c r="S161" i="1"/>
  <c r="AL170" i="1"/>
  <c r="AM170" i="1"/>
  <c r="AH128" i="1"/>
  <c r="AG128" i="1"/>
  <c r="X218" i="1"/>
  <c r="W218" i="1"/>
  <c r="AH205" i="1"/>
  <c r="AG205" i="1"/>
  <c r="AL183" i="1"/>
  <c r="AM183" i="1"/>
  <c r="AL126" i="1"/>
  <c r="AM126" i="1"/>
  <c r="AH132" i="1"/>
  <c r="AG132" i="1"/>
  <c r="AB193" i="1"/>
  <c r="AC193" i="1"/>
  <c r="AG143" i="1"/>
  <c r="AH143" i="1"/>
  <c r="AM177" i="1"/>
  <c r="AL177" i="1"/>
  <c r="AL189" i="1"/>
  <c r="AM189" i="1"/>
  <c r="AB141" i="1"/>
  <c r="AC141" i="1"/>
  <c r="L180" i="1"/>
  <c r="S180" i="1"/>
  <c r="AC128" i="1"/>
  <c r="AB128" i="1"/>
  <c r="AB137" i="1"/>
  <c r="AC137" i="1"/>
  <c r="AG121" i="1"/>
  <c r="AH121" i="1"/>
  <c r="L216" i="1"/>
  <c r="AL131" i="1"/>
  <c r="AM131" i="1"/>
  <c r="AB152" i="1"/>
  <c r="AC152" i="1"/>
  <c r="X64" i="1"/>
  <c r="W64" i="1"/>
  <c r="AB79" i="1"/>
  <c r="AC79" i="1"/>
  <c r="L52" i="1"/>
  <c r="S52" i="1"/>
  <c r="L28" i="1"/>
  <c r="S28" i="1"/>
  <c r="L101" i="1"/>
  <c r="T101" i="1"/>
  <c r="L68" i="1"/>
  <c r="S68" i="1"/>
  <c r="S450" i="1"/>
  <c r="X467" i="1"/>
  <c r="W467" i="1"/>
  <c r="L445" i="1"/>
  <c r="S445" i="1"/>
  <c r="AB389" i="1"/>
  <c r="AC389" i="1"/>
  <c r="L362" i="1"/>
  <c r="S362" i="1"/>
  <c r="AG320" i="1"/>
  <c r="AH320" i="1"/>
  <c r="AH305" i="1"/>
  <c r="AG305" i="1"/>
  <c r="AC156" i="1"/>
  <c r="AB156" i="1"/>
  <c r="AG190" i="1"/>
  <c r="AH190" i="1"/>
  <c r="W238" i="1"/>
  <c r="X238" i="1"/>
  <c r="AG274" i="1"/>
  <c r="AH274" i="1"/>
  <c r="AM206" i="1"/>
  <c r="AL206" i="1"/>
  <c r="AN206" i="1"/>
  <c r="AG147" i="1"/>
  <c r="AH147" i="1"/>
  <c r="X129" i="1"/>
  <c r="W129" i="1"/>
  <c r="L43" i="1"/>
  <c r="L113" i="1"/>
  <c r="T113" i="1"/>
  <c r="L80" i="1"/>
  <c r="S80" i="1"/>
  <c r="L459" i="1"/>
  <c r="S459" i="1"/>
  <c r="AB290" i="1"/>
  <c r="AC290" i="1"/>
  <c r="AM372" i="1"/>
  <c r="AL372" i="1"/>
  <c r="AG466" i="1"/>
  <c r="AH466" i="1"/>
  <c r="L300" i="1"/>
  <c r="S300" i="1"/>
  <c r="W428" i="1"/>
  <c r="X428" i="1"/>
  <c r="AL470" i="1"/>
  <c r="AM470" i="1"/>
  <c r="AH291" i="1"/>
  <c r="AG291" i="1"/>
  <c r="W71" i="1"/>
  <c r="X71" i="1"/>
  <c r="AG160" i="1"/>
  <c r="AH160" i="1"/>
  <c r="L78" i="1"/>
  <c r="S78" i="1"/>
  <c r="AL94" i="1"/>
  <c r="AM94" i="1"/>
  <c r="AL18" i="1"/>
  <c r="AM18" i="1"/>
  <c r="AB124" i="1"/>
  <c r="AC124" i="1"/>
  <c r="AB20" i="1"/>
  <c r="AC20" i="1"/>
  <c r="AC162" i="1"/>
  <c r="AB162" i="1"/>
  <c r="X142" i="1"/>
  <c r="W142" i="1"/>
  <c r="X131" i="1"/>
  <c r="W131" i="1"/>
  <c r="AM17" i="1"/>
  <c r="AL17" i="1"/>
  <c r="AL42" i="1"/>
  <c r="AM42" i="1"/>
  <c r="AB17" i="1"/>
  <c r="AC17" i="1"/>
  <c r="AL52" i="1"/>
  <c r="AM52" i="1"/>
  <c r="AB77" i="1"/>
  <c r="AC77" i="1"/>
  <c r="AC29" i="1"/>
  <c r="AB29" i="1"/>
  <c r="AB45" i="1"/>
  <c r="AC45" i="1"/>
  <c r="L92" i="1"/>
  <c r="S92" i="1"/>
  <c r="W103" i="1"/>
  <c r="X103" i="1"/>
  <c r="X167" i="1"/>
  <c r="W167" i="1"/>
  <c r="Y167" i="1"/>
  <c r="AB112" i="1"/>
  <c r="AC112" i="1"/>
  <c r="AG26" i="1"/>
  <c r="AH26" i="1"/>
  <c r="AB19" i="1"/>
  <c r="AC19" i="1"/>
  <c r="AB138" i="1"/>
  <c r="AC138" i="1"/>
  <c r="AM39" i="1"/>
  <c r="AL39" i="1"/>
  <c r="AL34" i="1"/>
  <c r="AM34" i="1"/>
  <c r="L96" i="1"/>
  <c r="X93" i="1"/>
  <c r="W93" i="1"/>
  <c r="AB42" i="1"/>
  <c r="AC42" i="1"/>
  <c r="AG37" i="1"/>
  <c r="AH37" i="1"/>
  <c r="W40" i="1"/>
  <c r="X40" i="1"/>
  <c r="W49" i="1"/>
  <c r="X49" i="1"/>
  <c r="L30" i="1"/>
  <c r="AG90" i="1"/>
  <c r="AH90" i="1"/>
  <c r="X425" i="1"/>
  <c r="W425" i="1"/>
  <c r="L505" i="1"/>
  <c r="S505" i="1"/>
  <c r="X482" i="1"/>
  <c r="W482" i="1"/>
  <c r="AG499" i="1"/>
  <c r="AH499" i="1"/>
  <c r="X407" i="1"/>
  <c r="W407" i="1"/>
  <c r="AM456" i="1"/>
  <c r="AL456" i="1"/>
  <c r="T496" i="1"/>
  <c r="S496" i="1"/>
  <c r="AH440" i="1"/>
  <c r="AG440" i="1"/>
  <c r="AM400" i="1"/>
  <c r="AL400" i="1"/>
  <c r="W479" i="1"/>
  <c r="X479" i="1"/>
  <c r="AG384" i="1"/>
  <c r="AH384" i="1"/>
  <c r="AC482" i="1"/>
  <c r="AB482" i="1"/>
  <c r="AB485" i="1"/>
  <c r="AC485" i="1"/>
  <c r="AM477" i="1"/>
  <c r="AL477" i="1"/>
  <c r="AL365" i="1"/>
  <c r="AM365" i="1"/>
  <c r="L481" i="1"/>
  <c r="T481" i="1"/>
  <c r="AG416" i="1"/>
  <c r="AH416" i="1"/>
  <c r="L353" i="1"/>
  <c r="S353" i="1"/>
  <c r="AM506" i="1"/>
  <c r="AL506" i="1"/>
  <c r="W292" i="1"/>
  <c r="X292" i="1"/>
  <c r="AH458" i="1"/>
  <c r="AG458" i="1"/>
  <c r="AL428" i="1"/>
  <c r="AM428" i="1"/>
  <c r="AL322" i="1"/>
  <c r="AM322" i="1"/>
  <c r="L393" i="1"/>
  <c r="S393" i="1"/>
  <c r="AM409" i="1"/>
  <c r="AL409" i="1"/>
  <c r="X449" i="1"/>
  <c r="W449" i="1"/>
  <c r="AH360" i="1"/>
  <c r="AG360" i="1"/>
  <c r="AM499" i="1"/>
  <c r="AL499" i="1"/>
  <c r="W454" i="1"/>
  <c r="X454" i="1"/>
  <c r="AL330" i="1"/>
  <c r="AM330" i="1"/>
  <c r="L397" i="1"/>
  <c r="S397" i="1"/>
  <c r="AG372" i="1"/>
  <c r="AH372" i="1"/>
  <c r="L503" i="1"/>
  <c r="S503" i="1"/>
  <c r="AC411" i="1"/>
  <c r="AB411" i="1"/>
  <c r="AH388" i="1"/>
  <c r="AG388" i="1"/>
  <c r="AL297" i="1"/>
  <c r="AM297" i="1"/>
  <c r="AG484" i="1"/>
  <c r="AH484" i="1"/>
  <c r="X357" i="1"/>
  <c r="W357" i="1"/>
  <c r="AC430" i="1"/>
  <c r="AB430" i="1"/>
  <c r="AB478" i="1"/>
  <c r="AC478" i="1"/>
  <c r="AH496" i="1"/>
  <c r="AG496" i="1"/>
  <c r="L413" i="1"/>
  <c r="L307" i="1"/>
  <c r="AM507" i="1"/>
  <c r="AL507" i="1"/>
  <c r="AL448" i="1"/>
  <c r="AM448" i="1"/>
  <c r="AG448" i="1"/>
  <c r="AH448" i="1"/>
  <c r="X471" i="1"/>
  <c r="W471" i="1"/>
  <c r="L434" i="1"/>
  <c r="S434" i="1"/>
  <c r="W459" i="1"/>
  <c r="X459" i="1"/>
  <c r="AG377" i="1"/>
  <c r="AH377" i="1"/>
  <c r="L405" i="1"/>
  <c r="S405" i="1"/>
  <c r="AB266" i="1"/>
  <c r="AC266" i="1"/>
  <c r="AH382" i="1"/>
  <c r="AG382" i="1"/>
  <c r="AH405" i="1"/>
  <c r="AG405" i="1"/>
  <c r="AC308" i="1"/>
  <c r="AB308" i="1"/>
  <c r="AL446" i="1"/>
  <c r="AM446" i="1"/>
  <c r="L384" i="1"/>
  <c r="S384" i="1"/>
  <c r="AL444" i="1"/>
  <c r="AM444" i="1"/>
  <c r="AH358" i="1"/>
  <c r="AG358" i="1"/>
  <c r="L435" i="1"/>
  <c r="S435" i="1"/>
  <c r="L365" i="1"/>
  <c r="S365" i="1"/>
  <c r="AH342" i="1"/>
  <c r="AG342" i="1"/>
  <c r="L371" i="1"/>
  <c r="S371" i="1"/>
  <c r="AM323" i="1"/>
  <c r="AL323" i="1"/>
  <c r="AL483" i="1"/>
  <c r="AM483" i="1"/>
  <c r="L430" i="1"/>
  <c r="S430" i="1"/>
  <c r="X385" i="1"/>
  <c r="W385" i="1"/>
  <c r="AH211" i="1"/>
  <c r="AG211" i="1"/>
  <c r="X370" i="1"/>
  <c r="W370" i="1"/>
  <c r="AB242" i="1"/>
  <c r="AC242" i="1"/>
  <c r="X341" i="1"/>
  <c r="W341" i="1"/>
  <c r="L275" i="1"/>
  <c r="S275" i="1"/>
  <c r="L263" i="1"/>
  <c r="S263" i="1"/>
  <c r="L197" i="1"/>
  <c r="X395" i="1"/>
  <c r="W395" i="1"/>
  <c r="AM378" i="1"/>
  <c r="AL378" i="1"/>
  <c r="L347" i="1"/>
  <c r="S347" i="1"/>
  <c r="AL425" i="1"/>
  <c r="AM425" i="1"/>
  <c r="AM255" i="1"/>
  <c r="AL255" i="1"/>
  <c r="AB329" i="1"/>
  <c r="AC329" i="1"/>
  <c r="AG387" i="1"/>
  <c r="AH387" i="1"/>
  <c r="L334" i="1"/>
  <c r="AM282" i="1"/>
  <c r="AL282" i="1"/>
  <c r="AB343" i="1"/>
  <c r="AC343" i="1"/>
  <c r="X267" i="1"/>
  <c r="W267" i="1"/>
  <c r="AH351" i="1"/>
  <c r="AG351" i="1"/>
  <c r="AM351" i="1"/>
  <c r="AL351" i="1"/>
  <c r="L357" i="1"/>
  <c r="AL352" i="1"/>
  <c r="AM352" i="1"/>
  <c r="AL340" i="1"/>
  <c r="AM340" i="1"/>
  <c r="X293" i="1"/>
  <c r="W293" i="1"/>
  <c r="AM319" i="1"/>
  <c r="AL319" i="1"/>
  <c r="AG385" i="1"/>
  <c r="AH385" i="1"/>
  <c r="X282" i="1"/>
  <c r="W282" i="1"/>
  <c r="AC394" i="1"/>
  <c r="AB394" i="1"/>
  <c r="X315" i="1"/>
  <c r="W315" i="1"/>
  <c r="AC339" i="1"/>
  <c r="AB339" i="1"/>
  <c r="L246" i="1"/>
  <c r="S246" i="1"/>
  <c r="AB309" i="1"/>
  <c r="AC309" i="1"/>
  <c r="AC469" i="1"/>
  <c r="AB469" i="1"/>
  <c r="AC404" i="1"/>
  <c r="AB404" i="1"/>
  <c r="AB405" i="1"/>
  <c r="AC405" i="1"/>
  <c r="AM443" i="1"/>
  <c r="AL443" i="1"/>
  <c r="AG329" i="1"/>
  <c r="AH329" i="1"/>
  <c r="X212" i="1"/>
  <c r="W212" i="1"/>
  <c r="AH229" i="1"/>
  <c r="AG229" i="1"/>
  <c r="L196" i="1"/>
  <c r="S196" i="1"/>
  <c r="AB317" i="1"/>
  <c r="AC317" i="1"/>
  <c r="W313" i="1"/>
  <c r="X313" i="1"/>
  <c r="X208" i="1"/>
  <c r="W208" i="1"/>
  <c r="X182" i="1"/>
  <c r="W182" i="1"/>
  <c r="L185" i="1"/>
  <c r="S185" i="1"/>
  <c r="AB139" i="1"/>
  <c r="AC139" i="1"/>
  <c r="X249" i="1"/>
  <c r="W249" i="1"/>
  <c r="W279" i="1"/>
  <c r="X279" i="1"/>
  <c r="W219" i="1"/>
  <c r="X219" i="1"/>
  <c r="L285" i="1"/>
  <c r="L261" i="1"/>
  <c r="S261" i="1"/>
  <c r="AL185" i="1"/>
  <c r="AM185" i="1"/>
  <c r="AC315" i="1"/>
  <c r="AB315" i="1"/>
  <c r="AG168" i="1"/>
  <c r="AH168" i="1"/>
  <c r="AM190" i="1"/>
  <c r="AL190" i="1"/>
  <c r="AN190" i="1"/>
  <c r="L171" i="1"/>
  <c r="S171" i="1"/>
  <c r="AL305" i="1"/>
  <c r="AM305" i="1"/>
  <c r="AB225" i="1"/>
  <c r="AC225" i="1"/>
  <c r="AC201" i="1"/>
  <c r="AB201" i="1"/>
  <c r="L207" i="1"/>
  <c r="S207" i="1"/>
  <c r="W137" i="1"/>
  <c r="X137" i="1"/>
  <c r="X198" i="1"/>
  <c r="W198" i="1"/>
  <c r="AL281" i="1"/>
  <c r="AM281" i="1"/>
  <c r="L237" i="1"/>
  <c r="S237" i="1"/>
  <c r="L236" i="1"/>
  <c r="S236" i="1"/>
  <c r="AB296" i="1"/>
  <c r="AC296" i="1"/>
  <c r="X225" i="1"/>
  <c r="W225" i="1"/>
  <c r="X128" i="1"/>
  <c r="W128" i="1"/>
  <c r="AC147" i="1"/>
  <c r="AB147" i="1"/>
  <c r="AB163" i="1"/>
  <c r="AC163" i="1"/>
  <c r="AL212" i="1"/>
  <c r="AM212" i="1"/>
  <c r="W291" i="1"/>
  <c r="X291" i="1"/>
  <c r="AC151" i="1"/>
  <c r="AB151" i="1"/>
  <c r="AB166" i="1"/>
  <c r="AC166" i="1"/>
  <c r="AL162" i="1"/>
  <c r="AM162" i="1"/>
  <c r="X115" i="1"/>
  <c r="W115" i="1"/>
  <c r="X161" i="1"/>
  <c r="W161" i="1"/>
  <c r="AL148" i="1"/>
  <c r="AM148" i="1"/>
  <c r="L174" i="1"/>
  <c r="AH136" i="1"/>
  <c r="AG136" i="1"/>
  <c r="AM228" i="1"/>
  <c r="AL228" i="1"/>
  <c r="AG145" i="1"/>
  <c r="AH145" i="1"/>
  <c r="AC189" i="1"/>
  <c r="AB189" i="1"/>
  <c r="AH204" i="1"/>
  <c r="AG204" i="1"/>
  <c r="AC131" i="1"/>
  <c r="AB131" i="1"/>
  <c r="AM200" i="1"/>
  <c r="AL200" i="1"/>
  <c r="AH180" i="1"/>
  <c r="AG180" i="1"/>
  <c r="L139" i="1"/>
  <c r="S139" i="1"/>
  <c r="L138" i="1"/>
  <c r="T138" i="1"/>
  <c r="AB210" i="1"/>
  <c r="AC210" i="1"/>
  <c r="L221" i="1"/>
  <c r="S221" i="1"/>
  <c r="AG164" i="1"/>
  <c r="AH164" i="1"/>
  <c r="X158" i="1"/>
  <c r="W158" i="1"/>
  <c r="AL80" i="1"/>
  <c r="AM80" i="1"/>
  <c r="W112" i="1"/>
  <c r="X112" i="1"/>
  <c r="L16" i="1"/>
  <c r="T16" i="1"/>
  <c r="J12" i="39"/>
  <c r="G12" i="39"/>
  <c r="L60" i="1"/>
  <c r="S60" i="1"/>
  <c r="AH137" i="1"/>
  <c r="AG137" i="1"/>
  <c r="W134" i="1"/>
  <c r="X134" i="1"/>
  <c r="AM144" i="1"/>
  <c r="AL144" i="1"/>
  <c r="AG59" i="1"/>
  <c r="AH59" i="1"/>
  <c r="AL471" i="1"/>
  <c r="AM471" i="1"/>
  <c r="L280" i="1"/>
  <c r="S280" i="1"/>
  <c r="AC376" i="1"/>
  <c r="AB376" i="1"/>
  <c r="X388" i="1"/>
  <c r="W388" i="1"/>
  <c r="L358" i="1"/>
  <c r="S358" i="1"/>
  <c r="W294" i="1"/>
  <c r="X294" i="1"/>
  <c r="AL391" i="1"/>
  <c r="AM391" i="1"/>
  <c r="X372" i="1"/>
  <c r="W372" i="1"/>
  <c r="AH323" i="1"/>
  <c r="AG323" i="1"/>
  <c r="W373" i="1"/>
  <c r="X373" i="1"/>
  <c r="L273" i="1"/>
  <c r="S273" i="1"/>
  <c r="AC188" i="1"/>
  <c r="AB188" i="1"/>
  <c r="AL301" i="1"/>
  <c r="AM301" i="1"/>
  <c r="AM239" i="1"/>
  <c r="AL239" i="1"/>
  <c r="AB148" i="1"/>
  <c r="AC148" i="1"/>
  <c r="AB227" i="1"/>
  <c r="AC227" i="1"/>
  <c r="X178" i="1"/>
  <c r="W178" i="1"/>
  <c r="Y178" i="1"/>
  <c r="AL10" i="1"/>
  <c r="AM10" i="1"/>
  <c r="L109" i="1"/>
  <c r="S109" i="1"/>
  <c r="X426" i="1"/>
  <c r="W426" i="1"/>
  <c r="W86" i="1"/>
  <c r="X86" i="1"/>
  <c r="X82" i="1"/>
  <c r="W82" i="1"/>
  <c r="AG88" i="1"/>
  <c r="AH88" i="1"/>
  <c r="AB457" i="1"/>
  <c r="AC457" i="1"/>
  <c r="AB443" i="1"/>
  <c r="AC443" i="1"/>
  <c r="L392" i="1"/>
  <c r="AG415" i="1"/>
  <c r="AH415" i="1"/>
  <c r="W366" i="1"/>
  <c r="X366" i="1"/>
  <c r="AB316" i="1"/>
  <c r="AC316" i="1"/>
  <c r="AH57" i="1"/>
  <c r="AG57" i="1"/>
  <c r="W38" i="1"/>
  <c r="X38" i="1"/>
  <c r="AC25" i="1"/>
  <c r="AB25" i="1"/>
  <c r="L95" i="1"/>
  <c r="S95" i="1"/>
  <c r="AB41" i="1"/>
  <c r="AC41" i="1"/>
  <c r="AG89" i="1"/>
  <c r="AH89" i="1"/>
  <c r="L37" i="1"/>
  <c r="S37" i="1"/>
  <c r="AG42" i="1"/>
  <c r="AH42" i="1"/>
  <c r="X27" i="1"/>
  <c r="W27" i="1"/>
  <c r="AC14" i="1"/>
  <c r="AB14" i="1"/>
  <c r="AC18" i="1"/>
  <c r="AB18" i="1"/>
  <c r="AM33" i="1"/>
  <c r="AL33" i="1"/>
  <c r="AL102" i="1"/>
  <c r="AM102" i="1"/>
  <c r="L73" i="1"/>
  <c r="S73" i="1"/>
  <c r="AH70" i="1"/>
  <c r="AG70" i="1"/>
  <c r="AI70" i="1"/>
  <c r="AC71" i="1"/>
  <c r="AB71" i="1"/>
  <c r="AM31" i="1"/>
  <c r="AL31" i="1"/>
  <c r="X108" i="1"/>
  <c r="W108" i="1"/>
  <c r="W85" i="1"/>
  <c r="X85" i="1"/>
  <c r="AH34" i="1"/>
  <c r="AG34" i="1"/>
  <c r="AM67" i="1"/>
  <c r="AL67" i="1"/>
  <c r="AM95" i="1"/>
  <c r="AL95" i="1"/>
  <c r="AM88" i="1"/>
  <c r="AL88" i="1"/>
  <c r="AG17" i="1"/>
  <c r="AH17" i="1"/>
  <c r="AG93" i="1"/>
  <c r="AH93" i="1"/>
  <c r="L111" i="1"/>
  <c r="S111" i="1"/>
  <c r="AC37" i="1"/>
  <c r="AB37" i="1"/>
  <c r="AM175" i="1"/>
  <c r="AL175" i="1"/>
  <c r="AL11" i="1"/>
  <c r="AM11" i="1"/>
  <c r="AH324" i="1"/>
  <c r="AG324" i="1"/>
  <c r="L466" i="1"/>
  <c r="S466" i="1"/>
  <c r="L499" i="1"/>
  <c r="S499" i="1"/>
  <c r="X474" i="1"/>
  <c r="W474" i="1"/>
  <c r="X497" i="1"/>
  <c r="W497" i="1"/>
  <c r="W495" i="1"/>
  <c r="X495" i="1"/>
  <c r="AC503" i="1"/>
  <c r="AB503" i="1"/>
  <c r="L432" i="1"/>
  <c r="S432" i="1"/>
  <c r="AL481" i="1"/>
  <c r="AM481" i="1"/>
  <c r="AG456" i="1"/>
  <c r="AH456" i="1"/>
  <c r="AH452" i="1"/>
  <c r="AG452" i="1"/>
  <c r="AB342" i="1"/>
  <c r="AC342" i="1"/>
  <c r="L428" i="1"/>
  <c r="S428" i="1"/>
  <c r="L483" i="1"/>
  <c r="S483" i="1"/>
  <c r="AC455" i="1"/>
  <c r="AB455" i="1"/>
  <c r="AH462" i="1"/>
  <c r="AG462" i="1"/>
  <c r="T486" i="1"/>
  <c r="AM502" i="1"/>
  <c r="AL502" i="1"/>
  <c r="AC481" i="1"/>
  <c r="AB481" i="1"/>
  <c r="AG445" i="1"/>
  <c r="AH445" i="1"/>
  <c r="AB367" i="1"/>
  <c r="AC367" i="1"/>
  <c r="AB425" i="1"/>
  <c r="AC425" i="1"/>
  <c r="AC431" i="1"/>
  <c r="AB431" i="1"/>
  <c r="AB360" i="1"/>
  <c r="AC360" i="1"/>
  <c r="AL403" i="1"/>
  <c r="AM403" i="1"/>
  <c r="AG363" i="1"/>
  <c r="AH363" i="1"/>
  <c r="AG397" i="1"/>
  <c r="AH397" i="1"/>
  <c r="X306" i="1"/>
  <c r="W306" i="1"/>
  <c r="W429" i="1"/>
  <c r="X429" i="1"/>
  <c r="L262" i="1"/>
  <c r="S262" i="1"/>
  <c r="AG421" i="1"/>
  <c r="AH421" i="1"/>
  <c r="AH485" i="1"/>
  <c r="AG485" i="1"/>
  <c r="L385" i="1"/>
  <c r="S385" i="1"/>
  <c r="AM398" i="1"/>
  <c r="AL398" i="1"/>
  <c r="AM359" i="1"/>
  <c r="AL359" i="1"/>
  <c r="X229" i="1"/>
  <c r="W229" i="1"/>
  <c r="X466" i="1"/>
  <c r="W466" i="1"/>
  <c r="W444" i="1"/>
  <c r="X444" i="1"/>
  <c r="L201" i="1"/>
  <c r="S201" i="1"/>
  <c r="X494" i="1"/>
  <c r="W494" i="1"/>
  <c r="X472" i="1"/>
  <c r="W472" i="1"/>
  <c r="X408" i="1"/>
  <c r="W408" i="1"/>
  <c r="AL338" i="1"/>
  <c r="AM338" i="1"/>
  <c r="L376" i="1"/>
  <c r="AM394" i="1"/>
  <c r="AL394" i="1"/>
  <c r="AG492" i="1"/>
  <c r="AH492" i="1"/>
  <c r="L491" i="1"/>
  <c r="S491" i="1"/>
  <c r="AH502" i="1"/>
  <c r="AG502" i="1"/>
  <c r="AI502" i="1"/>
  <c r="AB438" i="1"/>
  <c r="AC438" i="1"/>
  <c r="W390" i="1"/>
  <c r="X390" i="1"/>
  <c r="X490" i="1"/>
  <c r="W490" i="1"/>
  <c r="AG433" i="1"/>
  <c r="AH433" i="1"/>
  <c r="AL416" i="1"/>
  <c r="AM416" i="1"/>
  <c r="AL440" i="1"/>
  <c r="AM440" i="1"/>
  <c r="X441" i="1"/>
  <c r="W441" i="1"/>
  <c r="AC407" i="1"/>
  <c r="AB407" i="1"/>
  <c r="AL244" i="1"/>
  <c r="AM244" i="1"/>
  <c r="X462" i="1"/>
  <c r="W462" i="1"/>
  <c r="AL308" i="1"/>
  <c r="AM308" i="1"/>
  <c r="AG411" i="1"/>
  <c r="AH411" i="1"/>
  <c r="AH307" i="1"/>
  <c r="AG307" i="1"/>
  <c r="AG345" i="1"/>
  <c r="AH345" i="1"/>
  <c r="W398" i="1"/>
  <c r="X398" i="1"/>
  <c r="AM272" i="1"/>
  <c r="AL272" i="1"/>
  <c r="L431" i="1"/>
  <c r="S431" i="1"/>
  <c r="AC375" i="1"/>
  <c r="AB375" i="1"/>
  <c r="AB322" i="1"/>
  <c r="AC322" i="1"/>
  <c r="L369" i="1"/>
  <c r="AH441" i="1"/>
  <c r="AG441" i="1"/>
  <c r="AC447" i="1"/>
  <c r="AB447" i="1"/>
  <c r="L433" i="1"/>
  <c r="S433" i="1"/>
  <c r="AM392" i="1"/>
  <c r="AL392" i="1"/>
  <c r="W338" i="1"/>
  <c r="X338" i="1"/>
  <c r="AB254" i="1"/>
  <c r="AC254" i="1"/>
  <c r="L351" i="1"/>
  <c r="S351" i="1"/>
  <c r="L367" i="1"/>
  <c r="S367" i="1"/>
  <c r="X332" i="1"/>
  <c r="W332" i="1"/>
  <c r="X234" i="1"/>
  <c r="W234" i="1"/>
  <c r="AB278" i="1"/>
  <c r="AC278" i="1"/>
  <c r="AG326" i="1"/>
  <c r="AH326" i="1"/>
  <c r="AC125" i="1"/>
  <c r="AB125" i="1"/>
  <c r="AM371" i="1"/>
  <c r="AL371" i="1"/>
  <c r="AM318" i="1"/>
  <c r="AL318" i="1"/>
  <c r="X352" i="1"/>
  <c r="W352" i="1"/>
  <c r="AH158" i="1"/>
  <c r="AG158" i="1"/>
  <c r="AC288" i="1"/>
  <c r="AB288" i="1"/>
  <c r="AG303" i="1"/>
  <c r="AH303" i="1"/>
  <c r="X325" i="1"/>
  <c r="W325" i="1"/>
  <c r="L228" i="1"/>
  <c r="S228" i="1"/>
  <c r="S394" i="1"/>
  <c r="AC335" i="1"/>
  <c r="AB335" i="1"/>
  <c r="AH317" i="1"/>
  <c r="AG317" i="1"/>
  <c r="AG216" i="1"/>
  <c r="AH216" i="1"/>
  <c r="L321" i="1"/>
  <c r="S321" i="1"/>
  <c r="AG361" i="1"/>
  <c r="AH361" i="1"/>
  <c r="AL309" i="1"/>
  <c r="AM309" i="1"/>
  <c r="AH266" i="1"/>
  <c r="AG266" i="1"/>
  <c r="AB206" i="1"/>
  <c r="AC206" i="1"/>
  <c r="X265" i="1"/>
  <c r="W265" i="1"/>
  <c r="AG286" i="1"/>
  <c r="AH286" i="1"/>
  <c r="AH285" i="1"/>
  <c r="AG285" i="1"/>
  <c r="AC361" i="1"/>
  <c r="AB361" i="1"/>
  <c r="L387" i="1"/>
  <c r="S387" i="1"/>
  <c r="AG238" i="1"/>
  <c r="AH238" i="1"/>
  <c r="AC246" i="1"/>
  <c r="AB246" i="1"/>
  <c r="AB234" i="1"/>
  <c r="AC234" i="1"/>
  <c r="AG376" i="1"/>
  <c r="AH376" i="1"/>
  <c r="L324" i="1"/>
  <c r="S324" i="1"/>
  <c r="L343" i="1"/>
  <c r="S343" i="1"/>
  <c r="W319" i="1"/>
  <c r="X319" i="1"/>
  <c r="W413" i="1"/>
  <c r="X413" i="1"/>
  <c r="AM437" i="1"/>
  <c r="AL437" i="1"/>
  <c r="AM307" i="1"/>
  <c r="AL307" i="1"/>
  <c r="AM377" i="1"/>
  <c r="AL377" i="1"/>
  <c r="AL283" i="1"/>
  <c r="AM283" i="1"/>
  <c r="AC286" i="1"/>
  <c r="AB286" i="1"/>
  <c r="AL191" i="1"/>
  <c r="AM191" i="1"/>
  <c r="W179" i="1"/>
  <c r="X179" i="1"/>
  <c r="AH252" i="1"/>
  <c r="AG252" i="1"/>
  <c r="AI252" i="1"/>
  <c r="L213" i="1"/>
  <c r="S213" i="1"/>
  <c r="AH184" i="1"/>
  <c r="AG184" i="1"/>
  <c r="X256" i="1"/>
  <c r="W256" i="1"/>
  <c r="L342" i="1"/>
  <c r="AG315" i="1"/>
  <c r="AH315" i="1"/>
  <c r="AH189" i="1"/>
  <c r="AG189" i="1"/>
  <c r="AL197" i="1"/>
  <c r="AM197" i="1"/>
  <c r="AN197" i="1"/>
  <c r="AL142" i="1"/>
  <c r="AM142" i="1"/>
  <c r="AH99" i="1"/>
  <c r="AG99" i="1"/>
  <c r="L278" i="1"/>
  <c r="AG223" i="1"/>
  <c r="AH223" i="1"/>
  <c r="W89" i="1"/>
  <c r="X89" i="1"/>
  <c r="L266" i="1"/>
  <c r="S266" i="1"/>
  <c r="W242" i="1"/>
  <c r="X242" i="1"/>
  <c r="L136" i="1"/>
  <c r="T136" i="1"/>
  <c r="AC212" i="1"/>
  <c r="AB212" i="1"/>
  <c r="AB127" i="1"/>
  <c r="AC127" i="1"/>
  <c r="X286" i="1"/>
  <c r="W286" i="1"/>
  <c r="AB199" i="1"/>
  <c r="AC199" i="1"/>
  <c r="AC221" i="1"/>
  <c r="AB221" i="1"/>
  <c r="L164" i="1"/>
  <c r="S164" i="1"/>
  <c r="W263" i="1"/>
  <c r="X263" i="1"/>
  <c r="AH182" i="1"/>
  <c r="AG182" i="1"/>
  <c r="AC146" i="1"/>
  <c r="AB146" i="1"/>
  <c r="L102" i="1"/>
  <c r="T102" i="1"/>
  <c r="AM210" i="1"/>
  <c r="AL210" i="1"/>
  <c r="AB144" i="1"/>
  <c r="AC144" i="1"/>
  <c r="AL252" i="1"/>
  <c r="AM252" i="1"/>
  <c r="AC245" i="1"/>
  <c r="AB245" i="1"/>
  <c r="AL220" i="1"/>
  <c r="AM220" i="1"/>
  <c r="L141" i="1"/>
  <c r="S141" i="1"/>
  <c r="L160" i="1"/>
  <c r="AM226" i="1"/>
  <c r="AL226" i="1"/>
  <c r="AB222" i="1"/>
  <c r="AC222" i="1"/>
  <c r="AL250" i="1"/>
  <c r="AM250" i="1"/>
  <c r="W237" i="1"/>
  <c r="X237" i="1"/>
  <c r="AH155" i="1"/>
  <c r="AG155" i="1"/>
  <c r="AB121" i="1"/>
  <c r="AC121" i="1"/>
  <c r="L190" i="1"/>
  <c r="S190" i="1"/>
  <c r="L187" i="1"/>
  <c r="S187" i="1"/>
  <c r="X75" i="1"/>
  <c r="W75" i="1"/>
  <c r="AC161" i="1"/>
  <c r="AB161" i="1"/>
  <c r="X185" i="1"/>
  <c r="W185" i="1"/>
  <c r="L195" i="1"/>
  <c r="S195" i="1"/>
  <c r="AB33" i="1"/>
  <c r="AC33" i="1"/>
  <c r="AM109" i="1"/>
  <c r="AL109" i="1"/>
  <c r="L146" i="1"/>
  <c r="S146" i="1"/>
  <c r="AB145" i="1"/>
  <c r="AC145" i="1"/>
  <c r="L168" i="1"/>
  <c r="S168" i="1"/>
  <c r="W190" i="1"/>
  <c r="X190" i="1"/>
  <c r="X159" i="1"/>
  <c r="W159" i="1"/>
  <c r="AG181" i="1"/>
  <c r="AH181" i="1"/>
  <c r="AH151" i="1"/>
  <c r="AG151" i="1"/>
  <c r="X162" i="1"/>
  <c r="W162" i="1"/>
  <c r="AC194" i="1"/>
  <c r="AB194" i="1"/>
  <c r="AL204" i="1"/>
  <c r="AM204" i="1"/>
  <c r="X146" i="1"/>
  <c r="W146" i="1"/>
  <c r="AG163" i="1"/>
  <c r="AH163" i="1"/>
  <c r="L175" i="1"/>
  <c r="S175" i="1"/>
  <c r="AH18" i="1"/>
  <c r="AG18" i="1"/>
  <c r="W166" i="1"/>
  <c r="X166" i="1"/>
  <c r="AL56" i="1"/>
  <c r="AM56" i="1"/>
  <c r="W118" i="1"/>
  <c r="X118" i="1"/>
  <c r="G30" i="39"/>
  <c r="L51" i="1"/>
  <c r="T51" i="1"/>
  <c r="L59" i="1"/>
  <c r="S59" i="1"/>
  <c r="L44" i="1"/>
  <c r="S44" i="1"/>
  <c r="L62" i="1"/>
  <c r="J33" i="50"/>
  <c r="E33" i="50"/>
  <c r="G35" i="39"/>
  <c r="X29" i="1"/>
  <c r="W29" i="1"/>
  <c r="AG118" i="1"/>
  <c r="AH118" i="1"/>
  <c r="AM71" i="1"/>
  <c r="AL71" i="1"/>
  <c r="W104" i="1"/>
  <c r="X104" i="1"/>
  <c r="W59" i="1"/>
  <c r="X59" i="1"/>
  <c r="X367" i="1"/>
  <c r="W367" i="1"/>
  <c r="AL370" i="1"/>
  <c r="AM370" i="1"/>
  <c r="L269" i="1"/>
  <c r="S269" i="1"/>
  <c r="AB370" i="1"/>
  <c r="AC370" i="1"/>
  <c r="X203" i="1"/>
  <c r="W203" i="1"/>
  <c r="AL328" i="1"/>
  <c r="AM328" i="1"/>
  <c r="AH293" i="1"/>
  <c r="AG293" i="1"/>
  <c r="AL358" i="1"/>
  <c r="AM358" i="1"/>
  <c r="L170" i="1"/>
  <c r="S170" i="1"/>
  <c r="G13" i="39"/>
  <c r="J13" i="39"/>
  <c r="AM146" i="1"/>
  <c r="AL146" i="1"/>
  <c r="X41" i="1"/>
  <c r="W41" i="1"/>
  <c r="L504" i="1"/>
  <c r="S504" i="1"/>
  <c r="AB202" i="1"/>
  <c r="AC202" i="1"/>
  <c r="AM441" i="1"/>
  <c r="AL441" i="1"/>
  <c r="AL429" i="1"/>
  <c r="AM429" i="1"/>
  <c r="W284" i="1"/>
  <c r="X284" i="1"/>
  <c r="W383" i="1"/>
  <c r="X383" i="1"/>
  <c r="AM62" i="1"/>
  <c r="AL62" i="1"/>
  <c r="X22" i="1"/>
  <c r="W22" i="1"/>
  <c r="X35" i="1"/>
  <c r="W35" i="1"/>
  <c r="X113" i="1"/>
  <c r="W113" i="1"/>
  <c r="AH109" i="1"/>
  <c r="AG109" i="1"/>
  <c r="AH21" i="1"/>
  <c r="AG21" i="1"/>
  <c r="L25" i="1"/>
  <c r="AH64" i="1"/>
  <c r="AG64" i="1"/>
  <c r="AC91" i="1"/>
  <c r="AB91" i="1"/>
  <c r="AG52" i="1"/>
  <c r="AH52" i="1"/>
  <c r="AG20" i="1"/>
  <c r="AH20" i="1"/>
  <c r="AC89" i="1"/>
  <c r="AB89" i="1"/>
  <c r="AG75" i="1"/>
  <c r="AH75" i="1"/>
  <c r="W81" i="1"/>
  <c r="X81" i="1"/>
  <c r="W32" i="1"/>
  <c r="X32" i="1"/>
  <c r="AG71" i="1"/>
  <c r="AH71" i="1"/>
  <c r="AL51" i="1"/>
  <c r="AM51" i="1"/>
  <c r="AC31" i="1"/>
  <c r="AB31" i="1"/>
  <c r="AC134" i="1"/>
  <c r="AB134" i="1"/>
  <c r="W50" i="1"/>
  <c r="X50" i="1"/>
  <c r="AC47" i="1"/>
  <c r="AB47" i="1"/>
  <c r="AG50" i="1"/>
  <c r="AH50" i="1"/>
  <c r="L108" i="1"/>
  <c r="S108" i="1"/>
  <c r="W58" i="1"/>
  <c r="X58" i="1"/>
  <c r="AB88" i="1"/>
  <c r="AC88" i="1"/>
  <c r="AG54" i="1"/>
  <c r="AH54" i="1"/>
  <c r="AH31" i="1"/>
  <c r="AG31" i="1"/>
  <c r="AH455" i="1"/>
  <c r="AG455" i="1"/>
  <c r="L498" i="1"/>
  <c r="S498" i="1"/>
  <c r="AM421" i="1"/>
  <c r="AL421" i="1"/>
  <c r="W52" i="1"/>
  <c r="X52" i="1"/>
  <c r="AB449" i="1"/>
  <c r="AC449" i="1"/>
  <c r="W326" i="1"/>
  <c r="X326" i="1"/>
  <c r="AC465" i="1"/>
  <c r="AB465" i="1"/>
  <c r="AM451" i="1"/>
  <c r="AL451" i="1"/>
  <c r="AC417" i="1"/>
  <c r="AB417" i="1"/>
  <c r="AL485" i="1"/>
  <c r="AM485" i="1"/>
  <c r="L418" i="1"/>
  <c r="S418" i="1"/>
  <c r="AB421" i="1"/>
  <c r="AC421" i="1"/>
  <c r="AL486" i="1"/>
  <c r="AM486" i="1"/>
  <c r="AL480" i="1"/>
  <c r="AM480" i="1"/>
  <c r="AM498" i="1"/>
  <c r="AL498" i="1"/>
  <c r="AM494" i="1"/>
  <c r="AL494" i="1"/>
  <c r="AH425" i="1"/>
  <c r="AG425" i="1"/>
  <c r="AB487" i="1"/>
  <c r="AC487" i="1"/>
  <c r="X499" i="1"/>
  <c r="W499" i="1"/>
  <c r="L386" i="1"/>
  <c r="S386" i="1"/>
  <c r="AM364" i="1"/>
  <c r="AL364" i="1"/>
  <c r="L404" i="1"/>
  <c r="AG471" i="1"/>
  <c r="AH471" i="1"/>
  <c r="AH465" i="1"/>
  <c r="AG465" i="1"/>
  <c r="X460" i="1"/>
  <c r="W460" i="1"/>
  <c r="X369" i="1"/>
  <c r="W369" i="1"/>
  <c r="L453" i="1"/>
  <c r="T453" i="1"/>
  <c r="AB395" i="1"/>
  <c r="AC395" i="1"/>
  <c r="AH494" i="1"/>
  <c r="AG494" i="1"/>
  <c r="W404" i="1"/>
  <c r="X404" i="1"/>
  <c r="W452" i="1"/>
  <c r="X452" i="1"/>
  <c r="W374" i="1"/>
  <c r="X374" i="1"/>
  <c r="L476" i="1"/>
  <c r="S476" i="1"/>
  <c r="AG359" i="1"/>
  <c r="AH359" i="1"/>
  <c r="AC497" i="1"/>
  <c r="AB497" i="1"/>
  <c r="AB428" i="1"/>
  <c r="AC428" i="1"/>
  <c r="W393" i="1"/>
  <c r="X393" i="1"/>
  <c r="AB366" i="1"/>
  <c r="AC366" i="1"/>
  <c r="L304" i="1"/>
  <c r="AG439" i="1"/>
  <c r="AH439" i="1"/>
  <c r="X427" i="1"/>
  <c r="W427" i="1"/>
  <c r="AB452" i="1"/>
  <c r="AC452" i="1"/>
  <c r="AM464" i="1"/>
  <c r="AL464" i="1"/>
  <c r="L470" i="1"/>
  <c r="S470" i="1"/>
  <c r="AH311" i="1"/>
  <c r="AG311" i="1"/>
  <c r="L457" i="1"/>
  <c r="S457" i="1"/>
  <c r="AG495" i="1"/>
  <c r="AH495" i="1"/>
  <c r="L447" i="1"/>
  <c r="AM459" i="1"/>
  <c r="AL459" i="1"/>
  <c r="X368" i="1"/>
  <c r="W368" i="1"/>
  <c r="AB408" i="1"/>
  <c r="AC408" i="1"/>
  <c r="AM315" i="1"/>
  <c r="AL315" i="1"/>
  <c r="AM468" i="1"/>
  <c r="AL468" i="1"/>
  <c r="AB330" i="1"/>
  <c r="AC330" i="1"/>
  <c r="W277" i="1"/>
  <c r="X277" i="1"/>
  <c r="AM473" i="1"/>
  <c r="AL473" i="1"/>
  <c r="L438" i="1"/>
  <c r="S438" i="1"/>
  <c r="AM382" i="1"/>
  <c r="AL382" i="1"/>
  <c r="AC320" i="1"/>
  <c r="AB320" i="1"/>
  <c r="AL357" i="1"/>
  <c r="AM357" i="1"/>
  <c r="X356" i="1"/>
  <c r="W356" i="1"/>
  <c r="AG300" i="1"/>
  <c r="AH300" i="1"/>
  <c r="AL369" i="1"/>
  <c r="AM369" i="1"/>
  <c r="W379" i="1"/>
  <c r="X379" i="1"/>
  <c r="AL304" i="1"/>
  <c r="AM304" i="1"/>
  <c r="AL360" i="1"/>
  <c r="AM360" i="1"/>
  <c r="AB211" i="1"/>
  <c r="AC211" i="1"/>
  <c r="AH356" i="1"/>
  <c r="AG356" i="1"/>
  <c r="AG381" i="1"/>
  <c r="AH381" i="1"/>
  <c r="W400" i="1"/>
  <c r="X400" i="1"/>
  <c r="AG36" i="1"/>
  <c r="AH36" i="1"/>
  <c r="L328" i="1"/>
  <c r="S328" i="1"/>
  <c r="AL280" i="1"/>
  <c r="AM280" i="1"/>
  <c r="AG395" i="1"/>
  <c r="AH395" i="1"/>
  <c r="W248" i="1"/>
  <c r="X248" i="1"/>
  <c r="Y248" i="1"/>
  <c r="L230" i="1"/>
  <c r="AG166" i="1"/>
  <c r="AH166" i="1"/>
  <c r="AB422" i="1"/>
  <c r="AC422" i="1"/>
  <c r="W396" i="1"/>
  <c r="X396" i="1"/>
  <c r="AB304" i="1"/>
  <c r="AC304" i="1"/>
  <c r="AB354" i="1"/>
  <c r="AC354" i="1"/>
  <c r="X344" i="1"/>
  <c r="W344" i="1"/>
  <c r="AC244" i="1"/>
  <c r="AB244" i="1"/>
  <c r="W405" i="1"/>
  <c r="X405" i="1"/>
  <c r="AB382" i="1"/>
  <c r="AC382" i="1"/>
  <c r="L257" i="1"/>
  <c r="S257" i="1"/>
  <c r="W337" i="1"/>
  <c r="X337" i="1"/>
  <c r="AM202" i="1"/>
  <c r="AL202" i="1"/>
  <c r="AC272" i="1"/>
  <c r="AB272" i="1"/>
  <c r="X343" i="1"/>
  <c r="W343" i="1"/>
  <c r="Y343" i="1"/>
  <c r="X312" i="1"/>
  <c r="W312" i="1"/>
  <c r="AB416" i="1"/>
  <c r="AC416" i="1"/>
  <c r="AM312" i="1"/>
  <c r="AL312" i="1"/>
  <c r="AH365" i="1"/>
  <c r="AG365" i="1"/>
  <c r="AM286" i="1"/>
  <c r="AL286" i="1"/>
  <c r="X358" i="1"/>
  <c r="W358" i="1"/>
  <c r="Y358" i="1"/>
  <c r="AM379" i="1"/>
  <c r="AL379" i="1"/>
  <c r="AH247" i="1"/>
  <c r="AG247" i="1"/>
  <c r="AL215" i="1"/>
  <c r="AM215" i="1"/>
  <c r="W140" i="1"/>
  <c r="X140" i="1"/>
  <c r="X362" i="1"/>
  <c r="W362" i="1"/>
  <c r="AG249" i="1"/>
  <c r="AH249" i="1"/>
  <c r="AH312" i="1"/>
  <c r="AG312" i="1"/>
  <c r="AG318" i="1"/>
  <c r="AH318" i="1"/>
  <c r="AG337" i="1"/>
  <c r="AH337" i="1"/>
  <c r="AC432" i="1"/>
  <c r="AB432" i="1"/>
  <c r="AB383" i="1"/>
  <c r="AC383" i="1"/>
  <c r="W387" i="1"/>
  <c r="X387" i="1"/>
  <c r="Y387" i="1"/>
  <c r="AH292" i="1"/>
  <c r="AG292" i="1"/>
  <c r="AH296" i="1"/>
  <c r="AG296" i="1"/>
  <c r="L255" i="1"/>
  <c r="S255" i="1"/>
  <c r="AL222" i="1"/>
  <c r="AM222" i="1"/>
  <c r="L192" i="1"/>
  <c r="L271" i="1"/>
  <c r="S271" i="1"/>
  <c r="AG272" i="1"/>
  <c r="AH272" i="1"/>
  <c r="X116" i="1"/>
  <c r="W116" i="1"/>
  <c r="AL300" i="1"/>
  <c r="AM300" i="1"/>
  <c r="AB313" i="1"/>
  <c r="AC313" i="1"/>
  <c r="AL219" i="1"/>
  <c r="AM219" i="1"/>
  <c r="AB165" i="1"/>
  <c r="AC165" i="1"/>
  <c r="L284" i="1"/>
  <c r="S284" i="1"/>
  <c r="AG253" i="1"/>
  <c r="AH253" i="1"/>
  <c r="W122" i="1"/>
  <c r="X122" i="1"/>
  <c r="AB178" i="1"/>
  <c r="AC178" i="1"/>
  <c r="AL246" i="1"/>
  <c r="AM246" i="1"/>
  <c r="AG235" i="1"/>
  <c r="AH235" i="1"/>
  <c r="AG234" i="1"/>
  <c r="AH234" i="1"/>
  <c r="L155" i="1"/>
  <c r="S155" i="1"/>
  <c r="X335" i="1"/>
  <c r="W335" i="1"/>
  <c r="W214" i="1"/>
  <c r="X214" i="1"/>
  <c r="L277" i="1"/>
  <c r="S277" i="1"/>
  <c r="AC253" i="1"/>
  <c r="AB253" i="1"/>
  <c r="L203" i="1"/>
  <c r="S203" i="1"/>
  <c r="L189" i="1"/>
  <c r="S189" i="1"/>
  <c r="L308" i="1"/>
  <c r="S308" i="1"/>
  <c r="AL242" i="1"/>
  <c r="AM242" i="1"/>
  <c r="AB150" i="1"/>
  <c r="AC150" i="1"/>
  <c r="W255" i="1"/>
  <c r="X255" i="1"/>
  <c r="L157" i="1"/>
  <c r="S157" i="1"/>
  <c r="AL295" i="1"/>
  <c r="AM295" i="1"/>
  <c r="AL236" i="1"/>
  <c r="AM236" i="1"/>
  <c r="AC213" i="1"/>
  <c r="AB213" i="1"/>
  <c r="AM128" i="1"/>
  <c r="AL128" i="1"/>
  <c r="AM176" i="1"/>
  <c r="AL176" i="1"/>
  <c r="AC129" i="1"/>
  <c r="AB129" i="1"/>
  <c r="AM276" i="1"/>
  <c r="AL276" i="1"/>
  <c r="AG206" i="1"/>
  <c r="AH206" i="1"/>
  <c r="L176" i="1"/>
  <c r="S176" i="1"/>
  <c r="AM149" i="1"/>
  <c r="AL149" i="1"/>
  <c r="AH112" i="1"/>
  <c r="AG112" i="1"/>
  <c r="AM141" i="1"/>
  <c r="AL141" i="1"/>
  <c r="AH202" i="1"/>
  <c r="AG202" i="1"/>
  <c r="L153" i="1"/>
  <c r="S153" i="1"/>
  <c r="X135" i="1"/>
  <c r="W135" i="1"/>
  <c r="L173" i="1"/>
  <c r="S173" i="1"/>
  <c r="X189" i="1"/>
  <c r="W189" i="1"/>
  <c r="AL153" i="1"/>
  <c r="AM153" i="1"/>
  <c r="AG98" i="1"/>
  <c r="AH98" i="1"/>
  <c r="AB135" i="1"/>
  <c r="AC135" i="1"/>
  <c r="AB157" i="1"/>
  <c r="AC157" i="1"/>
  <c r="AM168" i="1"/>
  <c r="AL168" i="1"/>
  <c r="AG179" i="1"/>
  <c r="AH179" i="1"/>
  <c r="AH174" i="1"/>
  <c r="AG174" i="1"/>
  <c r="AM159" i="1"/>
  <c r="AL159" i="1"/>
  <c r="L118" i="1"/>
  <c r="AG153" i="1"/>
  <c r="AH153" i="1"/>
  <c r="AG167" i="1"/>
  <c r="AH167" i="1"/>
  <c r="AH183" i="1"/>
  <c r="AG183" i="1"/>
  <c r="AG111" i="1"/>
  <c r="AH111" i="1"/>
  <c r="AM151" i="1"/>
  <c r="AL151" i="1"/>
  <c r="AN151" i="1"/>
  <c r="X174" i="1"/>
  <c r="W174" i="1"/>
  <c r="L137" i="1"/>
  <c r="S137" i="1"/>
  <c r="X132" i="1"/>
  <c r="W132" i="1"/>
  <c r="X43" i="1"/>
  <c r="W43" i="1"/>
  <c r="L50" i="1"/>
  <c r="S50" i="1"/>
  <c r="L31" i="1"/>
  <c r="L63" i="1"/>
  <c r="S63" i="1"/>
  <c r="L58" i="1"/>
  <c r="AL55" i="1"/>
  <c r="AM55" i="1"/>
  <c r="AL26" i="1"/>
  <c r="AM26" i="1"/>
  <c r="L23" i="1"/>
  <c r="T23" i="1"/>
  <c r="AM57" i="1"/>
  <c r="AL57" i="1"/>
  <c r="AH66" i="1"/>
  <c r="AG66" i="1"/>
  <c r="W414" i="1"/>
  <c r="X414" i="1"/>
  <c r="AC353" i="1"/>
  <c r="AB353" i="1"/>
  <c r="AL482" i="1"/>
  <c r="AM482" i="1"/>
  <c r="W423" i="1"/>
  <c r="X423" i="1"/>
  <c r="AG346" i="1"/>
  <c r="AH346" i="1"/>
  <c r="AI346" i="1"/>
  <c r="AH451" i="1"/>
  <c r="AG451" i="1"/>
  <c r="AH255" i="1"/>
  <c r="AG255" i="1"/>
  <c r="L424" i="1"/>
  <c r="S424" i="1"/>
  <c r="W287" i="1"/>
  <c r="X287" i="1"/>
  <c r="AB345" i="1"/>
  <c r="AC345" i="1"/>
  <c r="AC293" i="1"/>
  <c r="AB293" i="1"/>
  <c r="AB312" i="1"/>
  <c r="AC312" i="1"/>
  <c r="X290" i="1"/>
  <c r="W290" i="1"/>
  <c r="AM164" i="1"/>
  <c r="AL164" i="1"/>
  <c r="W245" i="1"/>
  <c r="X245" i="1"/>
  <c r="L163" i="1"/>
  <c r="S163" i="1"/>
  <c r="X17" i="1"/>
  <c r="W17" i="1"/>
  <c r="J36" i="50"/>
  <c r="E36" i="50"/>
  <c r="G38" i="39"/>
  <c r="AH149" i="1"/>
  <c r="AG149" i="1"/>
  <c r="AM20" i="1"/>
  <c r="AL20" i="1"/>
  <c r="AG498" i="1"/>
  <c r="AH498" i="1"/>
  <c r="AG424" i="1"/>
  <c r="AH424" i="1"/>
  <c r="X415" i="1"/>
  <c r="W415" i="1"/>
  <c r="W152" i="1"/>
  <c r="X152" i="1"/>
  <c r="AB60" i="1"/>
  <c r="AC60" i="1"/>
  <c r="AH91" i="1"/>
  <c r="AG91" i="1"/>
  <c r="L88" i="1"/>
  <c r="S88" i="1"/>
  <c r="L11" i="1"/>
  <c r="S11" i="1"/>
  <c r="AC130" i="1"/>
  <c r="AB130" i="1"/>
  <c r="X54" i="1"/>
  <c r="W54" i="1"/>
  <c r="Y54" i="1"/>
  <c r="W10" i="1"/>
  <c r="X10" i="1"/>
  <c r="AM139" i="1"/>
  <c r="AL139" i="1"/>
  <c r="AG119" i="1"/>
  <c r="AH119" i="1"/>
  <c r="AH39" i="1"/>
  <c r="AG39" i="1"/>
  <c r="AH29" i="1"/>
  <c r="AG29" i="1"/>
  <c r="AM82" i="1"/>
  <c r="AL82" i="1"/>
  <c r="W101" i="1"/>
  <c r="X101" i="1"/>
  <c r="AM32" i="1"/>
  <c r="AL32" i="1"/>
  <c r="AG82" i="1"/>
  <c r="AH82" i="1"/>
  <c r="AG123" i="1"/>
  <c r="AH123" i="1"/>
  <c r="AB16" i="1"/>
  <c r="AC16" i="1"/>
  <c r="AB73" i="1"/>
  <c r="AC73" i="1"/>
  <c r="AM38" i="1"/>
  <c r="AL38" i="1"/>
  <c r="AM72" i="1"/>
  <c r="AL72" i="1"/>
  <c r="AG35" i="1"/>
  <c r="AH35" i="1"/>
  <c r="AL43" i="1"/>
  <c r="AM43" i="1"/>
  <c r="L15" i="1"/>
  <c r="S15" i="1"/>
  <c r="AH23" i="1"/>
  <c r="AG23" i="1"/>
  <c r="AM44" i="1"/>
  <c r="AL44" i="1"/>
  <c r="W39" i="1"/>
  <c r="X39" i="1"/>
  <c r="Y39" i="1"/>
  <c r="AB49" i="1"/>
  <c r="AC49" i="1"/>
  <c r="AB84" i="1"/>
  <c r="AC84" i="1"/>
  <c r="L67" i="1"/>
  <c r="AM479" i="1"/>
  <c r="AL479" i="1"/>
  <c r="L462" i="1"/>
  <c r="S462" i="1"/>
  <c r="W416" i="1"/>
  <c r="X416" i="1"/>
  <c r="AC441" i="1"/>
  <c r="AB441" i="1"/>
  <c r="AC463" i="1"/>
  <c r="AB463" i="1"/>
  <c r="AM346" i="1"/>
  <c r="AL346" i="1"/>
  <c r="AC444" i="1"/>
  <c r="AB444" i="1"/>
  <c r="AL423" i="1"/>
  <c r="AM423" i="1"/>
  <c r="AG479" i="1"/>
  <c r="AH479" i="1"/>
  <c r="AL384" i="1"/>
  <c r="AM384" i="1"/>
  <c r="X475" i="1"/>
  <c r="W475" i="1"/>
  <c r="X461" i="1"/>
  <c r="W461" i="1"/>
  <c r="AC474" i="1"/>
  <c r="AB474" i="1"/>
  <c r="AC484" i="1"/>
  <c r="AB484" i="1"/>
  <c r="AC470" i="1"/>
  <c r="AB470" i="1"/>
  <c r="AG487" i="1"/>
  <c r="AH487" i="1"/>
  <c r="AG444" i="1"/>
  <c r="AH444" i="1"/>
  <c r="AC461" i="1"/>
  <c r="AB461" i="1"/>
  <c r="AH500" i="1"/>
  <c r="AG500" i="1"/>
  <c r="AB500" i="1"/>
  <c r="AC500" i="1"/>
  <c r="AM509" i="1"/>
  <c r="AL509" i="1"/>
  <c r="W417" i="1"/>
  <c r="X417" i="1"/>
  <c r="L501" i="1"/>
  <c r="AG447" i="1"/>
  <c r="AH447" i="1"/>
  <c r="X481" i="1"/>
  <c r="W481" i="1"/>
  <c r="W440" i="1"/>
  <c r="X440" i="1"/>
  <c r="AL375" i="1"/>
  <c r="AM375" i="1"/>
  <c r="AC400" i="1"/>
  <c r="AB400" i="1"/>
  <c r="X488" i="1"/>
  <c r="W488" i="1"/>
  <c r="W501" i="1"/>
  <c r="X501" i="1"/>
  <c r="AB468" i="1"/>
  <c r="AC468" i="1"/>
  <c r="AL433" i="1"/>
  <c r="AM433" i="1"/>
  <c r="AH463" i="1"/>
  <c r="AG463" i="1"/>
  <c r="AM418" i="1"/>
  <c r="AL418" i="1"/>
  <c r="L427" i="1"/>
  <c r="S427" i="1"/>
  <c r="AC475" i="1"/>
  <c r="AB475" i="1"/>
  <c r="AD475" i="1"/>
  <c r="X424" i="1"/>
  <c r="W424" i="1"/>
  <c r="X493" i="1"/>
  <c r="W493" i="1"/>
  <c r="L480" i="1"/>
  <c r="S480" i="1"/>
  <c r="AB476" i="1"/>
  <c r="AC476" i="1"/>
  <c r="AL497" i="1"/>
  <c r="AM497" i="1"/>
  <c r="AB505" i="1"/>
  <c r="AC505" i="1"/>
  <c r="X283" i="1"/>
  <c r="W283" i="1"/>
  <c r="X465" i="1"/>
  <c r="W465" i="1"/>
  <c r="AG468" i="1"/>
  <c r="AH468" i="1"/>
  <c r="W476" i="1"/>
  <c r="X476" i="1"/>
  <c r="T394" i="1"/>
  <c r="W421" i="1"/>
  <c r="X421" i="1"/>
  <c r="W280" i="1"/>
  <c r="X280" i="1"/>
  <c r="AB442" i="1"/>
  <c r="AC442" i="1"/>
  <c r="AH480" i="1"/>
  <c r="AG480" i="1"/>
  <c r="AB456" i="1"/>
  <c r="AC456" i="1"/>
  <c r="AB459" i="1"/>
  <c r="AC459" i="1"/>
  <c r="AL401" i="1"/>
  <c r="AM401" i="1"/>
  <c r="AM450" i="1"/>
  <c r="AL450" i="1"/>
  <c r="AC289" i="1"/>
  <c r="AB289" i="1"/>
  <c r="L259" i="1"/>
  <c r="S259" i="1"/>
  <c r="AL326" i="1"/>
  <c r="AM326" i="1"/>
  <c r="AC311" i="1"/>
  <c r="AB311" i="1"/>
  <c r="L426" i="1"/>
  <c r="W378" i="1"/>
  <c r="X378" i="1"/>
  <c r="W347" i="1"/>
  <c r="X347" i="1"/>
  <c r="AC347" i="1"/>
  <c r="AB347" i="1"/>
  <c r="AM279" i="1"/>
  <c r="AL279" i="1"/>
  <c r="AL430" i="1"/>
  <c r="AM430" i="1"/>
  <c r="AL408" i="1"/>
  <c r="AM408" i="1"/>
  <c r="W355" i="1"/>
  <c r="X355" i="1"/>
  <c r="W301" i="1"/>
  <c r="X301" i="1"/>
  <c r="L475" i="1"/>
  <c r="AG349" i="1"/>
  <c r="AH349" i="1"/>
  <c r="AC252" i="1"/>
  <c r="AB252" i="1"/>
  <c r="AG237" i="1"/>
  <c r="AH237" i="1"/>
  <c r="AC341" i="1"/>
  <c r="AB341" i="1"/>
  <c r="L305" i="1"/>
  <c r="S305" i="1"/>
  <c r="AC435" i="1"/>
  <c r="AB435" i="1"/>
  <c r="L306" i="1"/>
  <c r="S306" i="1"/>
  <c r="AL349" i="1"/>
  <c r="AM349" i="1"/>
  <c r="AM248" i="1"/>
  <c r="AL248" i="1"/>
  <c r="X181" i="1"/>
  <c r="W181" i="1"/>
  <c r="AB369" i="1"/>
  <c r="AC369" i="1"/>
  <c r="AL316" i="1"/>
  <c r="AM316" i="1"/>
  <c r="AC274" i="1"/>
  <c r="AB274" i="1"/>
  <c r="AG426" i="1"/>
  <c r="AH426" i="1"/>
  <c r="AC419" i="1"/>
  <c r="AB419" i="1"/>
  <c r="AC346" i="1"/>
  <c r="AB346" i="1"/>
  <c r="L229" i="1"/>
  <c r="L352" i="1"/>
  <c r="S352" i="1"/>
  <c r="AM454" i="1"/>
  <c r="AL454" i="1"/>
  <c r="AL289" i="1"/>
  <c r="AM289" i="1"/>
  <c r="L281" i="1"/>
  <c r="S281" i="1"/>
  <c r="AM270" i="1"/>
  <c r="AL270" i="1"/>
  <c r="AB356" i="1"/>
  <c r="AC356" i="1"/>
  <c r="L335" i="1"/>
  <c r="S335" i="1"/>
  <c r="AC294" i="1"/>
  <c r="AB294" i="1"/>
  <c r="W308" i="1"/>
  <c r="X308" i="1"/>
  <c r="AH243" i="1"/>
  <c r="AG243" i="1"/>
  <c r="L396" i="1"/>
  <c r="S396" i="1"/>
  <c r="AH327" i="1"/>
  <c r="AG327" i="1"/>
  <c r="AB224" i="1"/>
  <c r="AC224" i="1"/>
  <c r="AB437" i="1"/>
  <c r="AC437" i="1"/>
  <c r="AB413" i="1"/>
  <c r="AC413" i="1"/>
  <c r="AM269" i="1"/>
  <c r="AL269" i="1"/>
  <c r="AL277" i="1"/>
  <c r="AM277" i="1"/>
  <c r="W197" i="1"/>
  <c r="X197" i="1"/>
  <c r="AC243" i="1"/>
  <c r="AB243" i="1"/>
  <c r="AM154" i="1"/>
  <c r="AL154" i="1"/>
  <c r="AB248" i="1"/>
  <c r="AC248" i="1"/>
  <c r="AC209" i="1"/>
  <c r="AB209" i="1"/>
  <c r="W213" i="1"/>
  <c r="X213" i="1"/>
  <c r="AH135" i="1"/>
  <c r="AG135" i="1"/>
  <c r="AL251" i="1"/>
  <c r="AM251" i="1"/>
  <c r="AL209" i="1"/>
  <c r="AM209" i="1"/>
  <c r="AG227" i="1"/>
  <c r="AH227" i="1"/>
  <c r="AM264" i="1"/>
  <c r="AL264" i="1"/>
  <c r="W201" i="1"/>
  <c r="X201" i="1"/>
  <c r="L298" i="1"/>
  <c r="S298" i="1"/>
  <c r="AB110" i="1"/>
  <c r="AC110" i="1"/>
  <c r="AB204" i="1"/>
  <c r="AC204" i="1"/>
  <c r="AL201" i="1"/>
  <c r="AM201" i="1"/>
  <c r="AG236" i="1"/>
  <c r="AH236" i="1"/>
  <c r="AL173" i="1"/>
  <c r="AM173" i="1"/>
  <c r="L224" i="1"/>
  <c r="S224" i="1"/>
  <c r="X224" i="1"/>
  <c r="W224" i="1"/>
  <c r="AB218" i="1"/>
  <c r="AC218" i="1"/>
  <c r="W217" i="1"/>
  <c r="X217" i="1"/>
  <c r="AG226" i="1"/>
  <c r="AH226" i="1"/>
  <c r="L120" i="1"/>
  <c r="S120" i="1"/>
  <c r="AC327" i="1"/>
  <c r="AB327" i="1"/>
  <c r="W252" i="1"/>
  <c r="X252" i="1"/>
  <c r="L147" i="1"/>
  <c r="S147" i="1"/>
  <c r="AH129" i="1"/>
  <c r="AG129" i="1"/>
  <c r="AH333" i="1"/>
  <c r="AG333" i="1"/>
  <c r="L247" i="1"/>
  <c r="S247" i="1"/>
  <c r="X126" i="1"/>
  <c r="W126" i="1"/>
  <c r="AB120" i="1"/>
  <c r="AC120" i="1"/>
  <c r="AC259" i="1"/>
  <c r="AB259" i="1"/>
  <c r="L165" i="1"/>
  <c r="S165" i="1"/>
  <c r="AB175" i="1"/>
  <c r="AC175" i="1"/>
  <c r="L169" i="1"/>
  <c r="S169" i="1"/>
  <c r="AG100" i="1"/>
  <c r="AH100" i="1"/>
  <c r="L279" i="1"/>
  <c r="S279" i="1"/>
  <c r="X165" i="1"/>
  <c r="W165" i="1"/>
  <c r="L231" i="1"/>
  <c r="S231" i="1"/>
  <c r="X211" i="1"/>
  <c r="W211" i="1"/>
  <c r="AH212" i="1"/>
  <c r="AG212" i="1"/>
  <c r="AM231" i="1"/>
  <c r="AL231" i="1"/>
  <c r="AB34" i="1"/>
  <c r="AC34" i="1"/>
  <c r="X164" i="1"/>
  <c r="W164" i="1"/>
  <c r="AL157" i="1"/>
  <c r="AM157" i="1"/>
  <c r="W114" i="1"/>
  <c r="X114" i="1"/>
  <c r="X221" i="1"/>
  <c r="W221" i="1"/>
  <c r="AC169" i="1"/>
  <c r="AB169" i="1"/>
  <c r="AL118" i="1"/>
  <c r="AM118" i="1"/>
  <c r="L152" i="1"/>
  <c r="AG186" i="1"/>
  <c r="AH186" i="1"/>
  <c r="AL192" i="1"/>
  <c r="AM192" i="1"/>
  <c r="L178" i="1"/>
  <c r="S178" i="1"/>
  <c r="W239" i="1"/>
  <c r="X239" i="1"/>
  <c r="AC75" i="1"/>
  <c r="AB75" i="1"/>
  <c r="W144" i="1"/>
  <c r="X144" i="1"/>
  <c r="AL123" i="1"/>
  <c r="AM123" i="1"/>
  <c r="AG117" i="1"/>
  <c r="AH117" i="1"/>
  <c r="AM79" i="1"/>
  <c r="AL79" i="1"/>
  <c r="L33" i="1"/>
  <c r="L39" i="1"/>
  <c r="S39" i="1"/>
  <c r="L45" i="1"/>
  <c r="S45" i="1"/>
  <c r="AB48" i="1"/>
  <c r="AC48" i="1"/>
  <c r="AH105" i="1"/>
  <c r="AG105" i="1"/>
  <c r="X141" i="1"/>
  <c r="W141" i="1"/>
  <c r="AL69" i="1"/>
  <c r="AM69" i="1"/>
  <c r="AB381" i="1"/>
  <c r="AC381" i="1"/>
  <c r="AC445" i="1"/>
  <c r="AB445" i="1"/>
  <c r="AC377" i="1"/>
  <c r="AB377" i="1"/>
  <c r="AL411" i="1"/>
  <c r="AM411" i="1"/>
  <c r="AL387" i="1"/>
  <c r="AM387" i="1"/>
  <c r="X307" i="1"/>
  <c r="W307" i="1"/>
  <c r="AB372" i="1"/>
  <c r="AC372" i="1"/>
  <c r="AM386" i="1"/>
  <c r="AL386" i="1"/>
  <c r="AN386" i="1"/>
  <c r="L356" i="1"/>
  <c r="S356" i="1"/>
  <c r="X204" i="1"/>
  <c r="W204" i="1"/>
  <c r="L219" i="1"/>
  <c r="S219" i="1"/>
  <c r="L256" i="1"/>
  <c r="AB186" i="1"/>
  <c r="AC186" i="1"/>
  <c r="AM167" i="1"/>
  <c r="AL167" i="1"/>
  <c r="AG225" i="1"/>
  <c r="AH225" i="1"/>
  <c r="AH172" i="1"/>
  <c r="AG172" i="1"/>
  <c r="L36" i="1"/>
  <c r="W121" i="1"/>
  <c r="X121" i="1"/>
  <c r="AL47" i="1"/>
  <c r="AM47" i="1"/>
  <c r="AM105" i="1"/>
  <c r="AL105" i="1"/>
  <c r="W66" i="1"/>
  <c r="X66" i="1"/>
  <c r="AM376" i="1"/>
  <c r="AL376" i="1"/>
  <c r="AB498" i="1"/>
  <c r="AC498" i="1"/>
  <c r="X339" i="1"/>
  <c r="W339" i="1"/>
  <c r="AM462" i="1"/>
  <c r="AL462" i="1"/>
  <c r="X401" i="1"/>
  <c r="W401" i="1"/>
  <c r="AH414" i="1"/>
  <c r="AG414" i="1"/>
  <c r="W13" i="1"/>
  <c r="X13" i="1"/>
  <c r="S130" i="1"/>
  <c r="W65" i="1"/>
  <c r="X65" i="1"/>
  <c r="S57" i="1"/>
  <c r="AM127" i="1"/>
  <c r="AL127" i="1"/>
  <c r="X79" i="1"/>
  <c r="W79" i="1"/>
  <c r="AH124" i="1"/>
  <c r="AG124" i="1"/>
  <c r="AG101" i="1"/>
  <c r="AH101" i="1"/>
  <c r="W139" i="1"/>
  <c r="X139" i="1"/>
  <c r="AG27" i="1"/>
  <c r="AH27" i="1"/>
  <c r="AI27" i="1"/>
  <c r="W24" i="1"/>
  <c r="X24" i="1"/>
  <c r="L86" i="1"/>
  <c r="S86" i="1"/>
  <c r="AH61" i="1"/>
  <c r="AG61" i="1"/>
  <c r="W47" i="1"/>
  <c r="X47" i="1"/>
  <c r="G22" i="39"/>
  <c r="AM59" i="1"/>
  <c r="AL59" i="1"/>
  <c r="AB72" i="1"/>
  <c r="AC72" i="1"/>
  <c r="W102" i="1"/>
  <c r="X102" i="1"/>
  <c r="AG58" i="1"/>
  <c r="AH58" i="1"/>
  <c r="W94" i="1"/>
  <c r="X94" i="1"/>
  <c r="L122" i="1"/>
  <c r="T122" i="1"/>
  <c r="AH51" i="1"/>
  <c r="AG51" i="1"/>
  <c r="AG131" i="1"/>
  <c r="AH131" i="1"/>
  <c r="AC104" i="1"/>
  <c r="AB104" i="1"/>
  <c r="X44" i="1"/>
  <c r="W44" i="1"/>
  <c r="AH79" i="1"/>
  <c r="AG79" i="1"/>
  <c r="AG41" i="1"/>
  <c r="AH41" i="1"/>
  <c r="AL508" i="1"/>
  <c r="AM508" i="1"/>
  <c r="X473" i="1"/>
  <c r="W473" i="1"/>
  <c r="L464" i="1"/>
  <c r="S464" i="1"/>
  <c r="L381" i="1"/>
  <c r="AH450" i="1"/>
  <c r="AG450" i="1"/>
  <c r="W487" i="1"/>
  <c r="X487" i="1"/>
  <c r="AM493" i="1"/>
  <c r="AL493" i="1"/>
  <c r="AG474" i="1"/>
  <c r="AH474" i="1"/>
  <c r="T487" i="1"/>
  <c r="L477" i="1"/>
  <c r="S477" i="1"/>
  <c r="W500" i="1"/>
  <c r="X500" i="1"/>
  <c r="AL442" i="1"/>
  <c r="AM442" i="1"/>
  <c r="L383" i="1"/>
  <c r="S383" i="1"/>
  <c r="AG489" i="1"/>
  <c r="AH489" i="1"/>
  <c r="AC480" i="1"/>
  <c r="AB480" i="1"/>
  <c r="W468" i="1"/>
  <c r="X468" i="1"/>
  <c r="AG469" i="1"/>
  <c r="AH469" i="1"/>
  <c r="L455" i="1"/>
  <c r="S455" i="1"/>
  <c r="AG422" i="1"/>
  <c r="AH422" i="1"/>
  <c r="AM463" i="1"/>
  <c r="AL463" i="1"/>
  <c r="AL407" i="1"/>
  <c r="AM407" i="1"/>
  <c r="AL489" i="1"/>
  <c r="AM489" i="1"/>
  <c r="AH427" i="1"/>
  <c r="AG427" i="1"/>
  <c r="AC396" i="1"/>
  <c r="AB396" i="1"/>
  <c r="L401" i="1"/>
  <c r="S401" i="1"/>
  <c r="AC493" i="1"/>
  <c r="AB493" i="1"/>
  <c r="S468" i="1"/>
  <c r="L485" i="1"/>
  <c r="S485" i="1"/>
  <c r="AL474" i="1"/>
  <c r="AM474" i="1"/>
  <c r="L467" i="1"/>
  <c r="S467" i="1"/>
  <c r="L354" i="1"/>
  <c r="S354" i="1"/>
  <c r="L69" i="1"/>
  <c r="S69" i="1"/>
  <c r="W438" i="1"/>
  <c r="X438" i="1"/>
  <c r="L441" i="1"/>
  <c r="AG403" i="1"/>
  <c r="AH403" i="1"/>
  <c r="L268" i="1"/>
  <c r="S268" i="1"/>
  <c r="L484" i="1"/>
  <c r="S484" i="1"/>
  <c r="AB464" i="1"/>
  <c r="AC464" i="1"/>
  <c r="AH428" i="1"/>
  <c r="AG428" i="1"/>
  <c r="AB454" i="1"/>
  <c r="AC454" i="1"/>
  <c r="X389" i="1"/>
  <c r="W389" i="1"/>
  <c r="AH483" i="1"/>
  <c r="AG483" i="1"/>
  <c r="AC499" i="1"/>
  <c r="AB499" i="1"/>
  <c r="L425" i="1"/>
  <c r="AL337" i="1"/>
  <c r="AM337" i="1"/>
  <c r="AH482" i="1"/>
  <c r="AG482" i="1"/>
  <c r="AB491" i="1"/>
  <c r="AC491" i="1"/>
  <c r="L390" i="1"/>
  <c r="S390" i="1"/>
  <c r="AC332" i="1"/>
  <c r="AB332" i="1"/>
  <c r="X285" i="1"/>
  <c r="W285" i="1"/>
  <c r="AM490" i="1"/>
  <c r="AL490" i="1"/>
  <c r="AH392" i="1"/>
  <c r="AG392" i="1"/>
  <c r="W492" i="1"/>
  <c r="X492" i="1"/>
  <c r="AG429" i="1"/>
  <c r="AH429" i="1"/>
  <c r="AI429" i="1"/>
  <c r="AB414" i="1"/>
  <c r="AC414" i="1"/>
  <c r="W328" i="1"/>
  <c r="X328" i="1"/>
  <c r="AL292" i="1"/>
  <c r="AM292" i="1"/>
  <c r="AM273" i="1"/>
  <c r="AL273" i="1"/>
  <c r="AH442" i="1"/>
  <c r="AG442" i="1"/>
  <c r="AI442" i="1"/>
  <c r="AB239" i="1"/>
  <c r="AC239" i="1"/>
  <c r="AC424" i="1"/>
  <c r="AB424" i="1"/>
  <c r="X275" i="1"/>
  <c r="W275" i="1"/>
  <c r="AH374" i="1"/>
  <c r="AG374" i="1"/>
  <c r="AM405" i="1"/>
  <c r="AL405" i="1"/>
  <c r="W418" i="1"/>
  <c r="X418" i="1"/>
  <c r="Y418" i="1"/>
  <c r="AB297" i="1"/>
  <c r="AC297" i="1"/>
  <c r="AD297" i="1"/>
  <c r="AM324" i="1"/>
  <c r="AL324" i="1"/>
  <c r="L330" i="1"/>
  <c r="S330" i="1"/>
  <c r="AG316" i="1"/>
  <c r="AH316" i="1"/>
  <c r="L274" i="1"/>
  <c r="S274" i="1"/>
  <c r="AM303" i="1"/>
  <c r="AL303" i="1"/>
  <c r="AC398" i="1"/>
  <c r="AB398" i="1"/>
  <c r="AB337" i="1"/>
  <c r="AC337" i="1"/>
  <c r="AL336" i="1"/>
  <c r="AM336" i="1"/>
  <c r="AM335" i="1"/>
  <c r="AL335" i="1"/>
  <c r="W305" i="1"/>
  <c r="X305" i="1"/>
  <c r="X226" i="1"/>
  <c r="W226" i="1"/>
  <c r="AB321" i="1"/>
  <c r="AC321" i="1"/>
  <c r="AC280" i="1"/>
  <c r="AB280" i="1"/>
  <c r="AH251" i="1"/>
  <c r="AG251" i="1"/>
  <c r="AM431" i="1"/>
  <c r="AL431" i="1"/>
  <c r="AM363" i="1"/>
  <c r="AL363" i="1"/>
  <c r="AH313" i="1"/>
  <c r="AG313" i="1"/>
  <c r="L252" i="1"/>
  <c r="S252" i="1"/>
  <c r="AB344" i="1"/>
  <c r="AC344" i="1"/>
  <c r="AG260" i="1"/>
  <c r="AH260" i="1"/>
  <c r="L272" i="1"/>
  <c r="S272" i="1"/>
  <c r="AL412" i="1"/>
  <c r="AM412" i="1"/>
  <c r="AG295" i="1"/>
  <c r="AH295" i="1"/>
  <c r="AC328" i="1"/>
  <c r="AB328" i="1"/>
  <c r="AG330" i="1"/>
  <c r="AH330" i="1"/>
  <c r="AH344" i="1"/>
  <c r="AG344" i="1"/>
  <c r="L217" i="1"/>
  <c r="S217" i="1"/>
  <c r="AG126" i="1"/>
  <c r="AH126" i="1"/>
  <c r="AM354" i="1"/>
  <c r="AL354" i="1"/>
  <c r="X333" i="1"/>
  <c r="W333" i="1"/>
  <c r="AB295" i="1"/>
  <c r="AC295" i="1"/>
  <c r="AL284" i="1"/>
  <c r="AM284" i="1"/>
  <c r="AC172" i="1"/>
  <c r="AB172" i="1"/>
  <c r="AG390" i="1"/>
  <c r="AH390" i="1"/>
  <c r="L416" i="1"/>
  <c r="S416" i="1"/>
  <c r="AB440" i="1"/>
  <c r="AC440" i="1"/>
  <c r="AM439" i="1"/>
  <c r="AL439" i="1"/>
  <c r="L344" i="1"/>
  <c r="S344" i="1"/>
  <c r="L436" i="1"/>
  <c r="S436" i="1"/>
  <c r="AG271" i="1"/>
  <c r="AH271" i="1"/>
  <c r="AH276" i="1"/>
  <c r="AG276" i="1"/>
  <c r="L323" i="1"/>
  <c r="AG248" i="1"/>
  <c r="AH248" i="1"/>
  <c r="AC183" i="1"/>
  <c r="AB183" i="1"/>
  <c r="AC192" i="1"/>
  <c r="AB192" i="1"/>
  <c r="AM221" i="1"/>
  <c r="AL221" i="1"/>
  <c r="AG94" i="1"/>
  <c r="AH94" i="1"/>
  <c r="AB283" i="1"/>
  <c r="AC283" i="1"/>
  <c r="AH289" i="1"/>
  <c r="AG289" i="1"/>
  <c r="X206" i="1"/>
  <c r="W206" i="1"/>
  <c r="AG297" i="1"/>
  <c r="AH297" i="1"/>
  <c r="AG177" i="1"/>
  <c r="AH177" i="1"/>
  <c r="AG185" i="1"/>
  <c r="AH185" i="1"/>
  <c r="AG231" i="1"/>
  <c r="AH231" i="1"/>
  <c r="AM211" i="1"/>
  <c r="AL211" i="1"/>
  <c r="X302" i="1"/>
  <c r="W302" i="1"/>
  <c r="L191" i="1"/>
  <c r="S191" i="1"/>
  <c r="L206" i="1"/>
  <c r="S206" i="1"/>
  <c r="AL313" i="1"/>
  <c r="AM313" i="1"/>
  <c r="AC173" i="1"/>
  <c r="AB173" i="1"/>
  <c r="AD173" i="1"/>
  <c r="W297" i="1"/>
  <c r="X297" i="1"/>
  <c r="AC200" i="1"/>
  <c r="AB200" i="1"/>
  <c r="W193" i="1"/>
  <c r="X193" i="1"/>
  <c r="AM108" i="1"/>
  <c r="AL108" i="1"/>
  <c r="L264" i="1"/>
  <c r="S264" i="1"/>
  <c r="X194" i="1"/>
  <c r="W194" i="1"/>
  <c r="AL166" i="1"/>
  <c r="AM166" i="1"/>
  <c r="L282" i="1"/>
  <c r="AG239" i="1"/>
  <c r="AH239" i="1"/>
  <c r="W274" i="1"/>
  <c r="X274" i="1"/>
  <c r="AL245" i="1"/>
  <c r="AM245" i="1"/>
  <c r="AG279" i="1"/>
  <c r="AH279" i="1"/>
  <c r="AM254" i="1"/>
  <c r="AL254" i="1"/>
  <c r="W207" i="1"/>
  <c r="X207" i="1"/>
  <c r="AC228" i="1"/>
  <c r="AB228" i="1"/>
  <c r="L134" i="1"/>
  <c r="S134" i="1"/>
  <c r="AM179" i="1"/>
  <c r="AL179" i="1"/>
  <c r="L149" i="1"/>
  <c r="S149" i="1"/>
  <c r="L84" i="1"/>
  <c r="T84" i="1"/>
  <c r="X148" i="1"/>
  <c r="W148" i="1"/>
  <c r="AC119" i="1"/>
  <c r="AB119" i="1"/>
  <c r="L128" i="1"/>
  <c r="S128" i="1"/>
  <c r="AC168" i="1"/>
  <c r="AB168" i="1"/>
  <c r="AL133" i="1"/>
  <c r="AM133" i="1"/>
  <c r="W78" i="1"/>
  <c r="X78" i="1"/>
  <c r="L199" i="1"/>
  <c r="S199" i="1"/>
  <c r="AG199" i="1"/>
  <c r="AH199" i="1"/>
  <c r="AG161" i="1"/>
  <c r="AH161" i="1"/>
  <c r="AM138" i="1"/>
  <c r="AL138" i="1"/>
  <c r="AG203" i="1"/>
  <c r="AH203" i="1"/>
  <c r="AB181" i="1"/>
  <c r="AC181" i="1"/>
  <c r="L143" i="1"/>
  <c r="S143" i="1"/>
  <c r="AB143" i="1"/>
  <c r="AC143" i="1"/>
  <c r="L172" i="1"/>
  <c r="S172" i="1"/>
  <c r="X188" i="1"/>
  <c r="W188" i="1"/>
  <c r="L114" i="1"/>
  <c r="S114" i="1"/>
  <c r="AL207" i="1"/>
  <c r="AM207" i="1"/>
  <c r="AC167" i="1"/>
  <c r="AB167" i="1"/>
  <c r="AC63" i="1"/>
  <c r="AB63" i="1"/>
  <c r="AL78" i="1"/>
  <c r="AM78" i="1"/>
  <c r="J23" i="50"/>
  <c r="E23" i="50"/>
  <c r="G25" i="39"/>
  <c r="L35" i="1"/>
  <c r="L65" i="1"/>
  <c r="L54" i="1"/>
  <c r="AC15" i="1"/>
  <c r="AB15" i="1"/>
  <c r="AG110" i="1"/>
  <c r="AH110" i="1"/>
  <c r="AH40" i="1"/>
  <c r="AG40" i="1"/>
  <c r="X489" i="1"/>
  <c r="W489" i="1"/>
  <c r="AG406" i="1"/>
  <c r="AH406" i="1"/>
  <c r="W442" i="1"/>
  <c r="X442" i="1"/>
  <c r="L463" i="1"/>
  <c r="S463" i="1"/>
  <c r="AM413" i="1"/>
  <c r="AL413" i="1"/>
  <c r="X316" i="1"/>
  <c r="W316" i="1"/>
  <c r="AC318" i="1"/>
  <c r="AB318" i="1"/>
  <c r="L391" i="1"/>
  <c r="S391" i="1"/>
  <c r="AH270" i="1"/>
  <c r="AG270" i="1"/>
  <c r="AC275" i="1"/>
  <c r="AB275" i="1"/>
  <c r="AG214" i="1"/>
  <c r="AH214" i="1"/>
  <c r="AM186" i="1"/>
  <c r="AL186" i="1"/>
  <c r="G17" i="39"/>
  <c r="J17" i="39"/>
  <c r="L144" i="1"/>
  <c r="S144" i="1"/>
  <c r="X57" i="1"/>
  <c r="W57" i="1"/>
  <c r="AG102" i="1"/>
  <c r="AH102" i="1"/>
  <c r="W434" i="1"/>
  <c r="X434" i="1"/>
  <c r="AC426" i="1"/>
  <c r="AB426" i="1"/>
  <c r="X457" i="1"/>
  <c r="W457" i="1"/>
  <c r="L492" i="1"/>
  <c r="S492" i="1"/>
  <c r="W371" i="1"/>
  <c r="X371" i="1"/>
  <c r="AB333" i="1"/>
  <c r="AC333" i="1"/>
  <c r="AL288" i="1"/>
  <c r="AM288" i="1"/>
  <c r="AG84" i="1"/>
  <c r="AH84" i="1"/>
  <c r="AB86" i="1"/>
  <c r="AC86" i="1"/>
  <c r="X36" i="1"/>
  <c r="W36" i="1"/>
  <c r="AH38" i="1"/>
  <c r="AG38" i="1"/>
  <c r="X69" i="1"/>
  <c r="W69" i="1"/>
  <c r="K47" i="1" a="1"/>
  <c r="K47" i="1"/>
  <c r="N61" i="1" a="1"/>
  <c r="N61" i="1"/>
  <c r="O61" i="1"/>
  <c r="K48" i="1" a="1"/>
  <c r="K48" i="1"/>
  <c r="N43" i="1" a="1"/>
  <c r="N43" i="1"/>
  <c r="O43" i="1"/>
  <c r="K41" i="1" a="1"/>
  <c r="K41" i="1"/>
  <c r="K42" i="1" a="1"/>
  <c r="K42" i="1"/>
  <c r="N54" i="1" a="1"/>
  <c r="N54" i="1"/>
  <c r="O54" i="1"/>
  <c r="N62" i="1" a="1"/>
  <c r="N62" i="1"/>
  <c r="O62" i="1"/>
  <c r="N40" i="1" a="1"/>
  <c r="N40" i="1"/>
  <c r="O40" i="1"/>
  <c r="K46" i="1" a="1"/>
  <c r="K46" i="1"/>
  <c r="S132" i="1"/>
  <c r="AH14" i="1"/>
  <c r="AG14" i="1"/>
  <c r="AC105" i="1"/>
  <c r="AB105" i="1"/>
  <c r="L126" i="1"/>
  <c r="S126" i="1"/>
  <c r="AC115" i="1"/>
  <c r="AB115" i="1"/>
  <c r="AC61" i="1"/>
  <c r="AB61" i="1"/>
  <c r="AC98" i="1"/>
  <c r="AB98" i="1"/>
  <c r="W15" i="1"/>
  <c r="X15" i="1"/>
  <c r="AH114" i="1"/>
  <c r="AG114" i="1"/>
  <c r="S136" i="1"/>
  <c r="AL81" i="1"/>
  <c r="AM81" i="1"/>
  <c r="S150" i="1"/>
  <c r="AL77" i="1"/>
  <c r="AM77" i="1"/>
  <c r="X80" i="1"/>
  <c r="W80" i="1"/>
  <c r="AM16" i="1"/>
  <c r="AL16" i="1"/>
  <c r="AM28" i="1"/>
  <c r="AL28" i="1"/>
  <c r="AM35" i="1"/>
  <c r="AL35" i="1"/>
  <c r="AG142" i="1"/>
  <c r="AH142" i="1"/>
  <c r="W68" i="1"/>
  <c r="X68" i="1"/>
  <c r="AC113" i="1"/>
  <c r="AB113" i="1"/>
  <c r="L112" i="1"/>
  <c r="S112" i="1"/>
  <c r="AG77" i="1"/>
  <c r="AH77" i="1"/>
  <c r="AH69" i="1"/>
  <c r="AG69" i="1"/>
  <c r="AM19" i="1"/>
  <c r="AL19" i="1"/>
  <c r="AM22" i="1"/>
  <c r="AL22" i="1"/>
  <c r="S138" i="1"/>
  <c r="AH107" i="1"/>
  <c r="AG107" i="1"/>
  <c r="AH32" i="1"/>
  <c r="AG32" i="1"/>
  <c r="AI32" i="1"/>
  <c r="L14" i="1"/>
  <c r="W109" i="1"/>
  <c r="X109" i="1"/>
  <c r="AC27" i="1"/>
  <c r="AB27" i="1"/>
  <c r="L24" i="1"/>
  <c r="S24" i="1"/>
  <c r="AM99" i="1"/>
  <c r="AL99" i="1"/>
  <c r="AM40" i="1"/>
  <c r="AL40" i="1"/>
  <c r="L38" i="1"/>
  <c r="AH419" i="1"/>
  <c r="AG419" i="1"/>
  <c r="W483" i="1"/>
  <c r="X483" i="1"/>
  <c r="L410" i="1"/>
  <c r="S410" i="1"/>
  <c r="AB472" i="1"/>
  <c r="AC472" i="1"/>
  <c r="L444" i="1"/>
  <c r="S444" i="1"/>
  <c r="L422" i="1"/>
  <c r="S422" i="1"/>
  <c r="AG486" i="1"/>
  <c r="AH486" i="1"/>
  <c r="AH443" i="1"/>
  <c r="AG443" i="1"/>
  <c r="AI443" i="1"/>
  <c r="AC486" i="1"/>
  <c r="AB486" i="1"/>
  <c r="AL343" i="1"/>
  <c r="AM343" i="1"/>
  <c r="L389" i="1"/>
  <c r="S389" i="1"/>
  <c r="W507" i="1"/>
  <c r="X507" i="1"/>
  <c r="L452" i="1"/>
  <c r="S452" i="1"/>
  <c r="AG497" i="1"/>
  <c r="AH497" i="1"/>
  <c r="W411" i="1"/>
  <c r="X411" i="1"/>
  <c r="AG404" i="1"/>
  <c r="AH404" i="1"/>
  <c r="L448" i="1"/>
  <c r="S448" i="1"/>
  <c r="AL504" i="1"/>
  <c r="AM504" i="1"/>
  <c r="L479" i="1"/>
  <c r="S479" i="1"/>
  <c r="AM500" i="1"/>
  <c r="AL500" i="1"/>
  <c r="AH369" i="1"/>
  <c r="AG369" i="1"/>
  <c r="X491" i="1"/>
  <c r="W491" i="1"/>
  <c r="AC473" i="1"/>
  <c r="AB473" i="1"/>
  <c r="AG449" i="1"/>
  <c r="AH449" i="1"/>
  <c r="AM361" i="1"/>
  <c r="AL361" i="1"/>
  <c r="AM495" i="1"/>
  <c r="AL495" i="1"/>
  <c r="W410" i="1"/>
  <c r="X410" i="1"/>
  <c r="X360" i="1"/>
  <c r="W360" i="1"/>
  <c r="AM194" i="1"/>
  <c r="AL194" i="1"/>
  <c r="X403" i="1"/>
  <c r="W403" i="1"/>
  <c r="AM373" i="1"/>
  <c r="AL373" i="1"/>
  <c r="AC387" i="1"/>
  <c r="AB387" i="1"/>
  <c r="AH319" i="1"/>
  <c r="AG319" i="1"/>
  <c r="AG334" i="1"/>
  <c r="AH334" i="1"/>
  <c r="AL390" i="1"/>
  <c r="AM390" i="1"/>
  <c r="AG355" i="1"/>
  <c r="AH355" i="1"/>
  <c r="AG446" i="1"/>
  <c r="AH446" i="1"/>
  <c r="L312" i="1"/>
  <c r="S312" i="1"/>
  <c r="L406" i="1"/>
  <c r="S406" i="1"/>
  <c r="W320" i="1"/>
  <c r="X320" i="1"/>
  <c r="L346" i="1"/>
  <c r="S346" i="1"/>
  <c r="AM256" i="1"/>
  <c r="AL256" i="1"/>
  <c r="W348" i="1"/>
  <c r="X348" i="1"/>
  <c r="AM458" i="1"/>
  <c r="AL458" i="1"/>
  <c r="X431" i="1"/>
  <c r="W431" i="1"/>
  <c r="AB314" i="1"/>
  <c r="AC314" i="1"/>
  <c r="AC402" i="1"/>
  <c r="AB402" i="1"/>
  <c r="AC348" i="1"/>
  <c r="AB348" i="1"/>
  <c r="AH222" i="1"/>
  <c r="AG222" i="1"/>
  <c r="AM333" i="1"/>
  <c r="AL333" i="1"/>
  <c r="L315" i="1"/>
  <c r="S315" i="1"/>
  <c r="L375" i="1"/>
  <c r="S375" i="1"/>
  <c r="AB265" i="1"/>
  <c r="AC265" i="1"/>
  <c r="L408" i="1"/>
  <c r="S408" i="1"/>
  <c r="AH357" i="1"/>
  <c r="AG357" i="1"/>
  <c r="AC235" i="1"/>
  <c r="AB235" i="1"/>
  <c r="AC298" i="1"/>
  <c r="AB298" i="1"/>
  <c r="AH218" i="1"/>
  <c r="AG218" i="1"/>
  <c r="AI218" i="1"/>
  <c r="AB279" i="1"/>
  <c r="AC279" i="1"/>
  <c r="AH364" i="1"/>
  <c r="AG364" i="1"/>
  <c r="L235" i="1"/>
  <c r="S235" i="1"/>
  <c r="X327" i="1"/>
  <c r="W327" i="1"/>
  <c r="AB208" i="1"/>
  <c r="AC208" i="1"/>
  <c r="AC331" i="1"/>
  <c r="AB331" i="1"/>
  <c r="AD331" i="1"/>
  <c r="AH277" i="1"/>
  <c r="AG277" i="1"/>
  <c r="AC237" i="1"/>
  <c r="AB237" i="1"/>
  <c r="X318" i="1"/>
  <c r="W318" i="1"/>
  <c r="W200" i="1"/>
  <c r="X200" i="1"/>
  <c r="W276" i="1"/>
  <c r="X276" i="1"/>
  <c r="W281" i="1"/>
  <c r="X281" i="1"/>
  <c r="Y281" i="1"/>
  <c r="S409" i="1"/>
  <c r="AB292" i="1"/>
  <c r="AC292" i="1"/>
  <c r="AC255" i="1"/>
  <c r="AB255" i="1"/>
  <c r="AG302" i="1"/>
  <c r="AH302" i="1"/>
  <c r="AB233" i="1"/>
  <c r="AC233" i="1"/>
  <c r="W289" i="1"/>
  <c r="X289" i="1"/>
  <c r="AH335" i="1"/>
  <c r="AG335" i="1"/>
  <c r="AL353" i="1"/>
  <c r="AM353" i="1"/>
  <c r="AB276" i="1"/>
  <c r="AC276" i="1"/>
  <c r="AG299" i="1"/>
  <c r="AH299" i="1"/>
  <c r="AB378" i="1"/>
  <c r="AC378" i="1"/>
  <c r="AH246" i="1"/>
  <c r="AG246" i="1"/>
  <c r="L289" i="1"/>
  <c r="S289" i="1"/>
  <c r="AC393" i="1"/>
  <c r="AB393" i="1"/>
  <c r="AH399" i="1"/>
  <c r="AG399" i="1"/>
  <c r="AL422" i="1"/>
  <c r="AM422" i="1"/>
  <c r="AG350" i="1"/>
  <c r="AH350" i="1"/>
  <c r="X375" i="1"/>
  <c r="W375" i="1"/>
  <c r="AB307" i="1"/>
  <c r="AC307" i="1"/>
  <c r="W300" i="1"/>
  <c r="X300" i="1"/>
  <c r="L297" i="1"/>
  <c r="S297" i="1"/>
  <c r="AC238" i="1"/>
  <c r="AB238" i="1"/>
  <c r="AB219" i="1"/>
  <c r="AC219" i="1"/>
  <c r="AB182" i="1"/>
  <c r="AC182" i="1"/>
  <c r="L260" i="1"/>
  <c r="AC198" i="1"/>
  <c r="AB198" i="1"/>
  <c r="AC74" i="1"/>
  <c r="AB74" i="1"/>
  <c r="AL230" i="1"/>
  <c r="AM230" i="1"/>
  <c r="AG338" i="1"/>
  <c r="AH338" i="1"/>
  <c r="AB282" i="1"/>
  <c r="AC282" i="1"/>
  <c r="AC287" i="1"/>
  <c r="AB287" i="1"/>
  <c r="AH290" i="1"/>
  <c r="AG290" i="1"/>
  <c r="AB257" i="1"/>
  <c r="AC257" i="1"/>
  <c r="W173" i="1"/>
  <c r="X173" i="1"/>
  <c r="AH328" i="1"/>
  <c r="AG328" i="1"/>
  <c r="AG228" i="1"/>
  <c r="AH228" i="1"/>
  <c r="W150" i="1"/>
  <c r="X150" i="1"/>
  <c r="AG140" i="1"/>
  <c r="AH140" i="1"/>
  <c r="W314" i="1"/>
  <c r="X314" i="1"/>
  <c r="X298" i="1"/>
  <c r="W298" i="1"/>
  <c r="AG194" i="1"/>
  <c r="AH194" i="1"/>
  <c r="AM253" i="1"/>
  <c r="AL253" i="1"/>
  <c r="AC184" i="1"/>
  <c r="AB184" i="1"/>
  <c r="AG152" i="1"/>
  <c r="AH152" i="1"/>
  <c r="AM287" i="1"/>
  <c r="AL287" i="1"/>
  <c r="L209" i="1"/>
  <c r="S209" i="1"/>
  <c r="AL266" i="1"/>
  <c r="AM266" i="1"/>
  <c r="AN266" i="1"/>
  <c r="AC284" i="1"/>
  <c r="AB284" i="1"/>
  <c r="AG220" i="1"/>
  <c r="AH220" i="1"/>
  <c r="AG169" i="1"/>
  <c r="AH169" i="1"/>
  <c r="W260" i="1"/>
  <c r="X260" i="1"/>
  <c r="L208" i="1"/>
  <c r="S208" i="1"/>
  <c r="AM205" i="1"/>
  <c r="AL205" i="1"/>
  <c r="W143" i="1"/>
  <c r="X143" i="1"/>
  <c r="AG113" i="1"/>
  <c r="AH113" i="1"/>
  <c r="AB277" i="1"/>
  <c r="AC277" i="1"/>
  <c r="AH139" i="1"/>
  <c r="AG139" i="1"/>
  <c r="AB160" i="1"/>
  <c r="AC160" i="1"/>
  <c r="L77" i="1"/>
  <c r="S77" i="1"/>
  <c r="AB90" i="1"/>
  <c r="AC90" i="1"/>
  <c r="AD90" i="1"/>
  <c r="L125" i="1"/>
  <c r="S125" i="1"/>
  <c r="W123" i="1"/>
  <c r="X123" i="1"/>
  <c r="AM208" i="1"/>
  <c r="AL208" i="1"/>
  <c r="L211" i="1"/>
  <c r="L97" i="1"/>
  <c r="S97" i="1"/>
  <c r="AH150" i="1"/>
  <c r="AG150" i="1"/>
  <c r="AG200" i="1"/>
  <c r="AH200" i="1"/>
  <c r="AL214" i="1"/>
  <c r="AM214" i="1"/>
  <c r="W153" i="1"/>
  <c r="X153" i="1"/>
  <c r="AC158" i="1"/>
  <c r="AB158" i="1"/>
  <c r="AB92" i="1"/>
  <c r="AC92" i="1"/>
  <c r="L142" i="1"/>
  <c r="S142" i="1"/>
  <c r="W130" i="1"/>
  <c r="X130" i="1"/>
  <c r="AG127" i="1"/>
  <c r="AH127" i="1"/>
  <c r="AB111" i="1"/>
  <c r="AC111" i="1"/>
  <c r="AD111" i="1"/>
  <c r="AG120" i="1"/>
  <c r="AH120" i="1"/>
  <c r="AM161" i="1"/>
  <c r="AL161" i="1"/>
  <c r="L140" i="1"/>
  <c r="S140" i="1"/>
  <c r="AG11" i="1"/>
  <c r="AH11" i="1"/>
  <c r="AL121" i="1"/>
  <c r="AM121" i="1"/>
  <c r="AG13" i="1"/>
  <c r="AH13" i="1"/>
  <c r="L27" i="1"/>
  <c r="S27" i="1"/>
  <c r="L71" i="1"/>
  <c r="S71" i="1"/>
  <c r="L61" i="1"/>
  <c r="J30" i="50"/>
  <c r="E30" i="50"/>
  <c r="AH55" i="1"/>
  <c r="AG55" i="1"/>
  <c r="L26" i="1"/>
  <c r="W84" i="1"/>
  <c r="X84" i="1"/>
  <c r="AL12" i="1"/>
  <c r="AM12" i="1"/>
  <c r="AG68" i="1"/>
  <c r="AH68" i="1"/>
  <c r="L100" i="1"/>
  <c r="S100" i="1"/>
  <c r="W107" i="1"/>
  <c r="X107" i="1"/>
  <c r="AH62" i="1"/>
  <c r="AG62" i="1"/>
  <c r="AI62" i="1"/>
  <c r="AG491" i="1"/>
  <c r="AH491" i="1"/>
  <c r="AB488" i="1"/>
  <c r="AC488" i="1"/>
  <c r="AG409" i="1"/>
  <c r="AH409" i="1"/>
  <c r="AH386" i="1"/>
  <c r="AG386" i="1"/>
  <c r="AC507" i="1"/>
  <c r="AB507" i="1"/>
  <c r="AH470" i="1"/>
  <c r="AG470" i="1"/>
  <c r="AI470" i="1"/>
  <c r="X402" i="1"/>
  <c r="W402" i="1"/>
  <c r="AM285" i="1"/>
  <c r="AL285" i="1"/>
  <c r="AM452" i="1"/>
  <c r="AL452" i="1"/>
  <c r="X230" i="1"/>
  <c r="W230" i="1"/>
  <c r="AL447" i="1"/>
  <c r="AM447" i="1"/>
  <c r="X350" i="1"/>
  <c r="W350" i="1"/>
  <c r="W177" i="1"/>
  <c r="X177" i="1"/>
  <c r="AL410" i="1"/>
  <c r="AM410" i="1"/>
  <c r="AH108" i="1"/>
  <c r="AG108" i="1"/>
  <c r="T220" i="1"/>
  <c r="S220" i="1"/>
  <c r="AM259" i="1"/>
  <c r="AL259" i="1"/>
  <c r="W247" i="1"/>
  <c r="X247" i="1"/>
  <c r="AL294" i="1"/>
  <c r="AM294" i="1"/>
  <c r="L115" i="1"/>
  <c r="S115" i="1"/>
  <c r="L56" i="1"/>
  <c r="AB81" i="1"/>
  <c r="AC81" i="1"/>
  <c r="S16" i="1"/>
  <c r="AG45" i="1"/>
  <c r="AH45" i="1"/>
  <c r="AC59" i="1"/>
  <c r="AB59" i="1"/>
  <c r="AG56" i="1"/>
  <c r="AH56" i="1"/>
  <c r="AL70" i="1"/>
  <c r="AM70" i="1"/>
  <c r="AL61" i="1"/>
  <c r="AM61" i="1"/>
  <c r="AG501" i="1"/>
  <c r="AH501" i="1"/>
  <c r="X450" i="1"/>
  <c r="W450" i="1"/>
  <c r="AH339" i="1"/>
  <c r="AG339" i="1"/>
  <c r="L449" i="1"/>
  <c r="S449" i="1"/>
  <c r="AH391" i="1"/>
  <c r="AG391" i="1"/>
  <c r="AH437" i="1"/>
  <c r="AG437" i="1"/>
  <c r="L461" i="1"/>
  <c r="S461" i="1"/>
  <c r="AL296" i="1"/>
  <c r="AM296" i="1"/>
  <c r="AH383" i="1"/>
  <c r="AG383" i="1"/>
  <c r="AH430" i="1"/>
  <c r="AG430" i="1"/>
  <c r="X296" i="1"/>
  <c r="W296" i="1"/>
  <c r="AC214" i="1"/>
  <c r="AB214" i="1"/>
  <c r="W124" i="1"/>
  <c r="X124" i="1"/>
  <c r="AL25" i="1"/>
  <c r="AM25" i="1"/>
  <c r="W30" i="1"/>
  <c r="X30" i="1"/>
  <c r="AL24" i="1"/>
  <c r="AM24" i="1"/>
  <c r="AL140" i="1"/>
  <c r="AM140" i="1"/>
  <c r="W14" i="1"/>
  <c r="X14" i="1"/>
  <c r="AG49" i="1"/>
  <c r="AH49" i="1"/>
  <c r="AL74" i="1"/>
  <c r="AM74" i="1"/>
  <c r="AN74" i="1"/>
  <c r="AG15" i="1"/>
  <c r="AH15" i="1"/>
  <c r="AB140" i="1"/>
  <c r="AC140" i="1"/>
  <c r="AC13" i="1"/>
  <c r="AB13" i="1"/>
  <c r="X25" i="1"/>
  <c r="W25" i="1"/>
  <c r="Y25" i="1"/>
  <c r="AL117" i="1"/>
  <c r="AM117" i="1"/>
  <c r="AC96" i="1"/>
  <c r="AB96" i="1"/>
  <c r="L117" i="1"/>
  <c r="S117" i="1"/>
  <c r="AL64" i="1"/>
  <c r="AM64" i="1"/>
  <c r="AL13" i="1"/>
  <c r="AM13" i="1"/>
  <c r="AM53" i="1"/>
  <c r="AL53" i="1"/>
  <c r="X11" i="1"/>
  <c r="W11" i="1"/>
  <c r="AC95" i="1"/>
  <c r="AB95" i="1"/>
  <c r="X106" i="1"/>
  <c r="W106" i="1"/>
  <c r="AH86" i="1"/>
  <c r="AG86" i="1"/>
  <c r="AM97" i="1"/>
  <c r="AL97" i="1"/>
  <c r="L12" i="1"/>
  <c r="S12" i="1"/>
  <c r="X51" i="1"/>
  <c r="W51" i="1"/>
  <c r="AB66" i="1"/>
  <c r="AC66" i="1"/>
  <c r="AB68" i="1"/>
  <c r="AC68" i="1"/>
  <c r="X88" i="1"/>
  <c r="W88" i="1"/>
  <c r="L90" i="1"/>
  <c r="AH95" i="1"/>
  <c r="AG95" i="1"/>
  <c r="AC82" i="1"/>
  <c r="AB82" i="1"/>
  <c r="L91" i="1"/>
  <c r="S91" i="1"/>
  <c r="AB117" i="1"/>
  <c r="AC117" i="1"/>
  <c r="AC53" i="1"/>
  <c r="AB53" i="1"/>
  <c r="L21" i="1"/>
  <c r="X16" i="1"/>
  <c r="W16" i="1"/>
  <c r="W72" i="1"/>
  <c r="X72" i="1"/>
  <c r="W99" i="1"/>
  <c r="X99" i="1"/>
  <c r="S113" i="1"/>
  <c r="S122" i="1"/>
  <c r="AH144" i="1"/>
  <c r="AG144" i="1"/>
  <c r="AM136" i="1"/>
  <c r="AL136" i="1"/>
  <c r="AH78" i="1"/>
  <c r="AG78" i="1"/>
  <c r="AL37" i="1"/>
  <c r="AM37" i="1"/>
  <c r="X62" i="1"/>
  <c r="W62" i="1"/>
  <c r="T82" i="1"/>
  <c r="S82" i="1"/>
  <c r="L135" i="1"/>
  <c r="T135" i="1"/>
  <c r="W45" i="1"/>
  <c r="X45" i="1"/>
  <c r="L20" i="1"/>
  <c r="S20" i="1"/>
  <c r="AG92" i="1"/>
  <c r="AH92" i="1"/>
  <c r="AC44" i="1"/>
  <c r="AB44" i="1"/>
  <c r="AL83" i="1"/>
  <c r="AM83" i="1"/>
  <c r="AL60" i="1"/>
  <c r="AM60" i="1"/>
  <c r="L83" i="1"/>
  <c r="S83" i="1"/>
  <c r="AB28" i="1"/>
  <c r="AC28" i="1"/>
  <c r="L75" i="1"/>
  <c r="S75" i="1"/>
  <c r="AG73" i="1"/>
  <c r="AH73" i="1"/>
  <c r="W125" i="1"/>
  <c r="X125" i="1"/>
  <c r="AL85" i="1"/>
  <c r="AM85" i="1"/>
  <c r="AB39" i="1"/>
  <c r="AC39" i="1"/>
  <c r="AD39" i="1"/>
  <c r="AC22" i="1"/>
  <c r="AB22" i="1"/>
  <c r="AC26" i="1"/>
  <c r="AB26" i="1"/>
  <c r="W77" i="1"/>
  <c r="X77" i="1"/>
  <c r="AG472" i="1"/>
  <c r="AH472" i="1"/>
  <c r="W509" i="1"/>
  <c r="X509" i="1"/>
  <c r="AL469" i="1"/>
  <c r="AM469" i="1"/>
  <c r="AH503" i="1"/>
  <c r="AG503" i="1"/>
  <c r="T500" i="1"/>
  <c r="S500" i="1"/>
  <c r="AC399" i="1"/>
  <c r="AB399" i="1"/>
  <c r="AG478" i="1"/>
  <c r="AH478" i="1"/>
  <c r="S332" i="1"/>
  <c r="L509" i="1"/>
  <c r="S509" i="1"/>
  <c r="AH481" i="1"/>
  <c r="AG481" i="1"/>
  <c r="X445" i="1"/>
  <c r="W445" i="1"/>
  <c r="AC477" i="1"/>
  <c r="AB477" i="1"/>
  <c r="L493" i="1"/>
  <c r="S493" i="1"/>
  <c r="AG401" i="1"/>
  <c r="AH401" i="1"/>
  <c r="AG435" i="1"/>
  <c r="AH435" i="1"/>
  <c r="AB323" i="1"/>
  <c r="AC323" i="1"/>
  <c r="AG493" i="1"/>
  <c r="AH493" i="1"/>
  <c r="W469" i="1"/>
  <c r="X469" i="1"/>
  <c r="W437" i="1"/>
  <c r="X437" i="1"/>
  <c r="AL505" i="1"/>
  <c r="AM505" i="1"/>
  <c r="AL484" i="1"/>
  <c r="AM484" i="1"/>
  <c r="AM426" i="1"/>
  <c r="AL426" i="1"/>
  <c r="AH475" i="1"/>
  <c r="AG475" i="1"/>
  <c r="X70" i="1"/>
  <c r="W70" i="1"/>
  <c r="Y70" i="1"/>
  <c r="W37" i="1"/>
  <c r="X37" i="1"/>
  <c r="W34" i="1"/>
  <c r="X34" i="1"/>
  <c r="S103" i="1"/>
  <c r="AB142" i="1"/>
  <c r="AC142" i="1"/>
  <c r="AB78" i="1"/>
  <c r="AC78" i="1"/>
  <c r="AC109" i="1"/>
  <c r="AB109" i="1"/>
  <c r="AL111" i="1"/>
  <c r="AM111" i="1"/>
  <c r="AB80" i="1"/>
  <c r="AC80" i="1"/>
  <c r="S23" i="1"/>
  <c r="AM145" i="1"/>
  <c r="AL145" i="1"/>
  <c r="AB108" i="1"/>
  <c r="AC108" i="1"/>
  <c r="AB97" i="1"/>
  <c r="AC97" i="1"/>
  <c r="AM112" i="1"/>
  <c r="AL112" i="1"/>
  <c r="W91" i="1"/>
  <c r="X91" i="1"/>
  <c r="AB99" i="1"/>
  <c r="AC99" i="1"/>
  <c r="AL23" i="1"/>
  <c r="AM23" i="1"/>
  <c r="L124" i="1"/>
  <c r="S124" i="1"/>
  <c r="AL101" i="1"/>
  <c r="AM101" i="1"/>
  <c r="W95" i="1"/>
  <c r="X95" i="1"/>
  <c r="AC50" i="1"/>
  <c r="AB50" i="1"/>
  <c r="AH104" i="1"/>
  <c r="AG104" i="1"/>
  <c r="AM50" i="1"/>
  <c r="AL50" i="1"/>
  <c r="L110" i="1"/>
  <c r="S110" i="1"/>
  <c r="AM29" i="1"/>
  <c r="AL29" i="1"/>
  <c r="X87" i="1"/>
  <c r="W87" i="1"/>
  <c r="AM132" i="1"/>
  <c r="AL132" i="1"/>
  <c r="L13" i="1"/>
  <c r="S13" i="1"/>
  <c r="AB69" i="1"/>
  <c r="AC69" i="1"/>
  <c r="AC62" i="1"/>
  <c r="AB62" i="1"/>
  <c r="W96" i="1"/>
  <c r="X96" i="1"/>
  <c r="AM46" i="1"/>
  <c r="AL46" i="1"/>
  <c r="W60" i="1"/>
  <c r="X60" i="1"/>
  <c r="L81" i="1"/>
  <c r="T81" i="1"/>
  <c r="L87" i="1"/>
  <c r="S87" i="1"/>
  <c r="W74" i="1"/>
  <c r="X74" i="1"/>
  <c r="L18" i="1"/>
  <c r="S18" i="1"/>
  <c r="AC462" i="1"/>
  <c r="AB462" i="1"/>
  <c r="X470" i="1"/>
  <c r="W470" i="1"/>
  <c r="S453" i="1"/>
  <c r="L478" i="1"/>
  <c r="S478" i="1"/>
  <c r="AM467" i="1"/>
  <c r="AL467" i="1"/>
  <c r="X433" i="1"/>
  <c r="W433" i="1"/>
  <c r="T411" i="1"/>
  <c r="S411" i="1"/>
  <c r="L489" i="1"/>
  <c r="S489" i="1"/>
  <c r="AL488" i="1"/>
  <c r="AM488" i="1"/>
  <c r="L325" i="1"/>
  <c r="S325" i="1"/>
  <c r="AM487" i="1"/>
  <c r="AL487" i="1"/>
  <c r="AL404" i="1"/>
  <c r="AM404" i="1"/>
  <c r="AB460" i="1"/>
  <c r="AC460" i="1"/>
  <c r="L482" i="1"/>
  <c r="S482" i="1"/>
  <c r="AL449" i="1"/>
  <c r="AM449" i="1"/>
  <c r="AG259" i="1"/>
  <c r="AH259" i="1"/>
  <c r="W399" i="1"/>
  <c r="X399" i="1"/>
  <c r="Y399" i="1"/>
  <c r="AG453" i="1"/>
  <c r="AH453" i="1"/>
  <c r="AM388" i="1"/>
  <c r="AL388" i="1"/>
  <c r="X458" i="1"/>
  <c r="W458" i="1"/>
  <c r="AM393" i="1"/>
  <c r="AL393" i="1"/>
  <c r="AL432" i="1"/>
  <c r="AM432" i="1"/>
  <c r="AB448" i="1"/>
  <c r="AC448" i="1"/>
  <c r="W508" i="1"/>
  <c r="X508" i="1"/>
  <c r="L460" i="1"/>
  <c r="S460" i="1"/>
  <c r="L399" i="1"/>
  <c r="S399" i="1"/>
  <c r="AL389" i="1"/>
  <c r="AM389" i="1"/>
  <c r="AH432" i="1"/>
  <c r="AG432" i="1"/>
  <c r="L488" i="1"/>
  <c r="W477" i="1"/>
  <c r="X477" i="1"/>
  <c r="W506" i="1"/>
  <c r="X506" i="1"/>
  <c r="L313" i="1"/>
  <c r="S313" i="1"/>
  <c r="L506" i="1"/>
  <c r="AC471" i="1"/>
  <c r="AB471" i="1"/>
  <c r="AL367" i="1"/>
  <c r="AM367" i="1"/>
  <c r="AB420" i="1"/>
  <c r="AC420" i="1"/>
  <c r="X451" i="1"/>
  <c r="W451" i="1"/>
  <c r="AB359" i="1"/>
  <c r="AC359" i="1"/>
  <c r="X443" i="1"/>
  <c r="W443" i="1"/>
  <c r="W409" i="1"/>
  <c r="X409" i="1"/>
  <c r="AH505" i="1"/>
  <c r="AG505" i="1"/>
  <c r="AM406" i="1"/>
  <c r="AL406" i="1"/>
  <c r="L502" i="1"/>
  <c r="S502" i="1"/>
  <c r="AC374" i="1"/>
  <c r="AB374" i="1"/>
  <c r="AH438" i="1"/>
  <c r="AG438" i="1"/>
  <c r="L446" i="1"/>
  <c r="S446" i="1"/>
  <c r="L348" i="1"/>
  <c r="S348" i="1"/>
  <c r="AH348" i="1"/>
  <c r="AG348" i="1"/>
  <c r="AB489" i="1"/>
  <c r="AC489" i="1"/>
  <c r="AL445" i="1"/>
  <c r="AM445" i="1"/>
  <c r="AG460" i="1"/>
  <c r="AH460" i="1"/>
  <c r="AL460" i="1"/>
  <c r="AM460" i="1"/>
  <c r="AC256" i="1"/>
  <c r="AB256" i="1"/>
  <c r="AC453" i="1"/>
  <c r="AB453" i="1"/>
  <c r="W478" i="1"/>
  <c r="X478" i="1"/>
  <c r="AG380" i="1"/>
  <c r="AH380" i="1"/>
  <c r="AG191" i="1"/>
  <c r="AH191" i="1"/>
  <c r="W163" i="1"/>
  <c r="X163" i="1"/>
  <c r="AC385" i="1"/>
  <c r="AB385" i="1"/>
  <c r="AB220" i="1"/>
  <c r="AC220" i="1"/>
  <c r="L326" i="1"/>
  <c r="AH258" i="1"/>
  <c r="AG258" i="1"/>
  <c r="AC379" i="1"/>
  <c r="AB379" i="1"/>
  <c r="X330" i="1"/>
  <c r="W330" i="1"/>
  <c r="AL435" i="1"/>
  <c r="AM435" i="1"/>
  <c r="AG340" i="1"/>
  <c r="AH340" i="1"/>
  <c r="X127" i="1"/>
  <c r="W127" i="1"/>
  <c r="W382" i="1"/>
  <c r="X382" i="1"/>
  <c r="AL298" i="1"/>
  <c r="AM298" i="1"/>
  <c r="X420" i="1"/>
  <c r="W420" i="1"/>
  <c r="AC355" i="1"/>
  <c r="AB355" i="1"/>
  <c r="W209" i="1"/>
  <c r="X209" i="1"/>
  <c r="AC362" i="1"/>
  <c r="AB362" i="1"/>
  <c r="L337" i="1"/>
  <c r="S337" i="1"/>
  <c r="L398" i="1"/>
  <c r="S398" i="1"/>
  <c r="AL310" i="1"/>
  <c r="AM310" i="1"/>
  <c r="W323" i="1"/>
  <c r="X323" i="1"/>
  <c r="L214" i="1"/>
  <c r="S214" i="1"/>
  <c r="X227" i="1"/>
  <c r="W227" i="1"/>
  <c r="AM348" i="1"/>
  <c r="AL348" i="1"/>
  <c r="AC247" i="1"/>
  <c r="AB247" i="1"/>
  <c r="AB351" i="1"/>
  <c r="AC351" i="1"/>
  <c r="W244" i="1"/>
  <c r="X244" i="1"/>
  <c r="L310" i="1"/>
  <c r="S310" i="1"/>
  <c r="L388" i="1"/>
  <c r="S388" i="1"/>
  <c r="AC273" i="1"/>
  <c r="AB273" i="1"/>
  <c r="L350" i="1"/>
  <c r="S350" i="1"/>
  <c r="AM152" i="1"/>
  <c r="AL152" i="1"/>
  <c r="AB349" i="1"/>
  <c r="AC349" i="1"/>
  <c r="L412" i="1"/>
  <c r="S412" i="1"/>
  <c r="T294" i="1"/>
  <c r="AL293" i="1"/>
  <c r="AM293" i="1"/>
  <c r="L363" i="1"/>
  <c r="S363" i="1"/>
  <c r="AH245" i="1"/>
  <c r="AG245" i="1"/>
  <c r="W257" i="1"/>
  <c r="X257" i="1"/>
  <c r="AM243" i="1"/>
  <c r="AL243" i="1"/>
  <c r="AG379" i="1"/>
  <c r="AH379" i="1"/>
  <c r="AH294" i="1"/>
  <c r="AG294" i="1"/>
  <c r="L288" i="1"/>
  <c r="S288" i="1"/>
  <c r="W269" i="1"/>
  <c r="X269" i="1"/>
  <c r="AC250" i="1"/>
  <c r="AB250" i="1"/>
  <c r="AH207" i="1"/>
  <c r="AG207" i="1"/>
  <c r="X228" i="1"/>
  <c r="W228" i="1"/>
  <c r="AH232" i="1"/>
  <c r="AG232" i="1"/>
  <c r="AI232" i="1"/>
  <c r="L123" i="1"/>
  <c r="S123" i="1"/>
  <c r="AG263" i="1"/>
  <c r="AH263" i="1"/>
  <c r="AC215" i="1"/>
  <c r="AB215" i="1"/>
  <c r="X110" i="1"/>
  <c r="W110" i="1"/>
  <c r="AH233" i="1"/>
  <c r="AG233" i="1"/>
  <c r="AL217" i="1"/>
  <c r="AM217" i="1"/>
  <c r="AB226" i="1"/>
  <c r="AC226" i="1"/>
  <c r="AC261" i="1"/>
  <c r="AB261" i="1"/>
  <c r="AB216" i="1"/>
  <c r="AC216" i="1"/>
  <c r="X117" i="1"/>
  <c r="W117" i="1"/>
  <c r="L238" i="1"/>
  <c r="S238" i="1"/>
  <c r="L295" i="1"/>
  <c r="AM110" i="1"/>
  <c r="AL110" i="1"/>
  <c r="AN110" i="1"/>
  <c r="AH262" i="1"/>
  <c r="AG262" i="1"/>
  <c r="L227" i="1"/>
  <c r="S227" i="1"/>
  <c r="AM240" i="1"/>
  <c r="AL240" i="1"/>
  <c r="AN240" i="1"/>
  <c r="AB100" i="1"/>
  <c r="AC100" i="1"/>
  <c r="AB350" i="1"/>
  <c r="AC350" i="1"/>
  <c r="AM268" i="1"/>
  <c r="AL268" i="1"/>
  <c r="AG261" i="1"/>
  <c r="AH261" i="1"/>
  <c r="L202" i="1"/>
  <c r="S202" i="1"/>
  <c r="L148" i="1"/>
  <c r="S148" i="1"/>
  <c r="AM302" i="1"/>
  <c r="AL302" i="1"/>
  <c r="AN302" i="1"/>
  <c r="AL227" i="1"/>
  <c r="AM227" i="1"/>
  <c r="AG283" i="1"/>
  <c r="AH283" i="1"/>
  <c r="X223" i="1"/>
  <c r="W223" i="1"/>
  <c r="L270" i="1"/>
  <c r="S270" i="1"/>
  <c r="L215" i="1"/>
  <c r="S215" i="1"/>
  <c r="AC187" i="1"/>
  <c r="AB187" i="1"/>
  <c r="AC153" i="1"/>
  <c r="AB153" i="1"/>
  <c r="X186" i="1"/>
  <c r="W186" i="1"/>
  <c r="AH197" i="1"/>
  <c r="AG197" i="1"/>
  <c r="L17" i="1"/>
  <c r="S17" i="1"/>
  <c r="AL198" i="1"/>
  <c r="AM198" i="1"/>
  <c r="AH208" i="1"/>
  <c r="AG208" i="1"/>
  <c r="AM98" i="1"/>
  <c r="AL98" i="1"/>
  <c r="AG19" i="1"/>
  <c r="AH19" i="1"/>
  <c r="AM218" i="1"/>
  <c r="AL218" i="1"/>
  <c r="L127" i="1"/>
  <c r="S127" i="1"/>
  <c r="AG178" i="1"/>
  <c r="AH178" i="1"/>
  <c r="W241" i="1"/>
  <c r="X241" i="1"/>
  <c r="AG175" i="1"/>
  <c r="AH175" i="1"/>
  <c r="AM155" i="1"/>
  <c r="AL155" i="1"/>
  <c r="AH156" i="1"/>
  <c r="AG156" i="1"/>
  <c r="W175" i="1"/>
  <c r="X175" i="1"/>
  <c r="W169" i="1"/>
  <c r="X169" i="1"/>
  <c r="AB114" i="1"/>
  <c r="AC114" i="1"/>
  <c r="AB164" i="1"/>
  <c r="AC164" i="1"/>
  <c r="AL156" i="1"/>
  <c r="AM156" i="1"/>
  <c r="AC118" i="1"/>
  <c r="AB118" i="1"/>
  <c r="AC126" i="1"/>
  <c r="AB126" i="1"/>
  <c r="AC232" i="1"/>
  <c r="AB232" i="1"/>
  <c r="L226" i="1"/>
  <c r="X145" i="1"/>
  <c r="W145" i="1"/>
  <c r="AB132" i="1"/>
  <c r="AC132" i="1"/>
  <c r="L49" i="1"/>
  <c r="S49" i="1"/>
  <c r="L34" i="1"/>
  <c r="S34" i="1"/>
  <c r="L10" i="1"/>
  <c r="L66" i="1"/>
  <c r="AD75" i="1"/>
  <c r="AN209" i="1"/>
  <c r="Y423" i="1"/>
  <c r="AD431" i="1"/>
  <c r="AD242" i="1"/>
  <c r="AI81" i="1"/>
  <c r="AD93" i="1"/>
  <c r="T107" i="1"/>
  <c r="T121" i="1"/>
  <c r="AN136" i="1"/>
  <c r="AI15" i="1"/>
  <c r="AI383" i="1"/>
  <c r="S61" i="1"/>
  <c r="AD15" i="1"/>
  <c r="AI458" i="1"/>
  <c r="AN477" i="1"/>
  <c r="AI440" i="1"/>
  <c r="AD29" i="1"/>
  <c r="AN455" i="1"/>
  <c r="AD174" i="1"/>
  <c r="AN174" i="1"/>
  <c r="T170" i="1"/>
  <c r="T269" i="1"/>
  <c r="AI244" i="1"/>
  <c r="T133" i="1"/>
  <c r="T183" i="1"/>
  <c r="T281" i="1"/>
  <c r="Y329" i="1"/>
  <c r="AD255" i="1"/>
  <c r="T235" i="1"/>
  <c r="AI448" i="1"/>
  <c r="S51" i="1"/>
  <c r="AN96" i="1"/>
  <c r="AD132" i="1"/>
  <c r="T155" i="1"/>
  <c r="Y147" i="1"/>
  <c r="AN491" i="1"/>
  <c r="Y492" i="1"/>
  <c r="Y43" i="1"/>
  <c r="T176" i="1"/>
  <c r="AN393" i="1"/>
  <c r="AN50" i="1"/>
  <c r="AI482" i="1"/>
  <c r="Y121" i="1"/>
  <c r="AI75" i="1"/>
  <c r="Y187" i="1"/>
  <c r="Y250" i="1"/>
  <c r="T297" i="1"/>
  <c r="AD165" i="1"/>
  <c r="AN369" i="1"/>
  <c r="Y404" i="1"/>
  <c r="Y82" i="1"/>
  <c r="AI329" i="1"/>
  <c r="AN323" i="1"/>
  <c r="AD232" i="1"/>
  <c r="Y223" i="1"/>
  <c r="AN406" i="1"/>
  <c r="AN145" i="1"/>
  <c r="Y509" i="1"/>
  <c r="AN85" i="1"/>
  <c r="Y194" i="1"/>
  <c r="T224" i="1"/>
  <c r="T298" i="1"/>
  <c r="AI327" i="1"/>
  <c r="Y185" i="1"/>
  <c r="AD245" i="1"/>
  <c r="T324" i="1"/>
  <c r="AN495" i="1"/>
  <c r="AN500" i="1"/>
  <c r="T452" i="1"/>
  <c r="S79" i="1"/>
  <c r="AN470" i="1"/>
  <c r="T161" i="1"/>
  <c r="AD122" i="1"/>
  <c r="AN314" i="1"/>
  <c r="T318" i="1"/>
  <c r="T179" i="1"/>
  <c r="AN125" i="1"/>
  <c r="Y370" i="1"/>
  <c r="Y34" i="1"/>
  <c r="AI401" i="1"/>
  <c r="T53" i="1"/>
  <c r="T154" i="1"/>
  <c r="AI130" i="1"/>
  <c r="Y175" i="1"/>
  <c r="AD350" i="1"/>
  <c r="T34" i="1"/>
  <c r="AD460" i="1"/>
  <c r="Y433" i="1"/>
  <c r="AI436" i="1"/>
  <c r="Y19" i="1"/>
  <c r="AI254" i="1"/>
  <c r="Y445" i="1"/>
  <c r="AI228" i="1"/>
  <c r="AI295" i="1"/>
  <c r="S151" i="1"/>
  <c r="Y374" i="1"/>
  <c r="T314" i="1"/>
  <c r="AI114" i="1"/>
  <c r="AN138" i="1"/>
  <c r="AD499" i="1"/>
  <c r="T484" i="1"/>
  <c r="AD213" i="1"/>
  <c r="AI315" i="1"/>
  <c r="G28" i="39"/>
  <c r="T276" i="1"/>
  <c r="AI352" i="1"/>
  <c r="Y361" i="1"/>
  <c r="T93" i="1"/>
  <c r="AN66" i="1"/>
  <c r="AN86" i="1"/>
  <c r="AD81" i="1"/>
  <c r="AI419" i="1"/>
  <c r="T352" i="1"/>
  <c r="AN497" i="1"/>
  <c r="AI137" i="1"/>
  <c r="T393" i="1"/>
  <c r="Y407" i="1"/>
  <c r="AD290" i="1"/>
  <c r="Y309" i="1"/>
  <c r="T320" i="1"/>
  <c r="AI123" i="1"/>
  <c r="Y154" i="1"/>
  <c r="AI77" i="1"/>
  <c r="AD275" i="1"/>
  <c r="AN405" i="1"/>
  <c r="AN123" i="1"/>
  <c r="Y164" i="1"/>
  <c r="Y465" i="1"/>
  <c r="AI234" i="1"/>
  <c r="AI163" i="1"/>
  <c r="AI181" i="1"/>
  <c r="AI238" i="1"/>
  <c r="AD447" i="1"/>
  <c r="Y490" i="1"/>
  <c r="AI26" i="1"/>
  <c r="AN131" i="1"/>
  <c r="AN362" i="1"/>
  <c r="AN63" i="1"/>
  <c r="AD371" i="1"/>
  <c r="AD101" i="1"/>
  <c r="AD223" i="1"/>
  <c r="AN461" i="1"/>
  <c r="AI362" i="1"/>
  <c r="AD362" i="1"/>
  <c r="Y127" i="1"/>
  <c r="Y478" i="1"/>
  <c r="AI505" i="1"/>
  <c r="Y72" i="1"/>
  <c r="AI95" i="1"/>
  <c r="AD13" i="1"/>
  <c r="AD257" i="1"/>
  <c r="AN353" i="1"/>
  <c r="AI277" i="1"/>
  <c r="Y188" i="1"/>
  <c r="T111" i="1"/>
  <c r="AI34" i="1"/>
  <c r="T73" i="1"/>
  <c r="AI358" i="1"/>
  <c r="Y505" i="1"/>
  <c r="AN249" i="1"/>
  <c r="AN265" i="1"/>
  <c r="Y271" i="1"/>
  <c r="AN65" i="1"/>
  <c r="Y97" i="1"/>
  <c r="Y139" i="1"/>
  <c r="Y447" i="1"/>
  <c r="T49" i="1"/>
  <c r="AN227" i="1"/>
  <c r="Y37" i="1"/>
  <c r="AD477" i="1"/>
  <c r="AD26" i="1"/>
  <c r="T75" i="1"/>
  <c r="AI316" i="1"/>
  <c r="AI227" i="1"/>
  <c r="AD413" i="1"/>
  <c r="T277" i="1"/>
  <c r="AN215" i="1"/>
  <c r="AI395" i="1"/>
  <c r="Y85" i="1"/>
  <c r="AI25" i="1"/>
  <c r="AN374" i="1"/>
  <c r="Y215" i="1"/>
  <c r="T24" i="1"/>
  <c r="AN22" i="1"/>
  <c r="Y68" i="1"/>
  <c r="AN77" i="1"/>
  <c r="Y36" i="1"/>
  <c r="T144" i="1"/>
  <c r="AD318" i="1"/>
  <c r="T264" i="1"/>
  <c r="AD172" i="1"/>
  <c r="T217" i="1"/>
  <c r="T272" i="1"/>
  <c r="Y421" i="1"/>
  <c r="AD505" i="1"/>
  <c r="T427" i="1"/>
  <c r="Y488" i="1"/>
  <c r="AI82" i="1"/>
  <c r="AI359" i="1"/>
  <c r="AI455" i="1"/>
  <c r="AN441" i="1"/>
  <c r="AN56" i="1"/>
  <c r="AD194" i="1"/>
  <c r="T168" i="1"/>
  <c r="AI324" i="1"/>
  <c r="Y108" i="1"/>
  <c r="AN33" i="1"/>
  <c r="AD309" i="1"/>
  <c r="AN39" i="1"/>
  <c r="AI291" i="1"/>
  <c r="AN160" i="1"/>
  <c r="AN187" i="1"/>
  <c r="Y295" i="1"/>
  <c r="T223" i="1"/>
  <c r="AN396" i="1"/>
  <c r="AN311" i="1"/>
  <c r="AD22" i="1"/>
  <c r="AD96" i="1"/>
  <c r="Y230" i="1"/>
  <c r="AD208" i="1"/>
  <c r="T436" i="1"/>
  <c r="AD498" i="1"/>
  <c r="AN43" i="1"/>
  <c r="Y390" i="1"/>
  <c r="AD187" i="1"/>
  <c r="AN293" i="1"/>
  <c r="Y330" i="1"/>
  <c r="AD493" i="1"/>
  <c r="AN79" i="1"/>
  <c r="T178" i="1"/>
  <c r="Y224" i="1"/>
  <c r="AD243" i="1"/>
  <c r="AD400" i="1"/>
  <c r="T50" i="1"/>
  <c r="Y162" i="1"/>
  <c r="AD288" i="1"/>
  <c r="AD339" i="1"/>
  <c r="Y293" i="1"/>
  <c r="AN42" i="1"/>
  <c r="AD124" i="1"/>
  <c r="AN90" i="1"/>
  <c r="AI287" i="1"/>
  <c r="AD374" i="1"/>
  <c r="AI299" i="1"/>
  <c r="AN35" i="1"/>
  <c r="T344" i="1"/>
  <c r="AI450" i="1"/>
  <c r="Y79" i="1"/>
  <c r="Y401" i="1"/>
  <c r="AD346" i="1"/>
  <c r="Y476" i="1"/>
  <c r="AN38" i="1"/>
  <c r="AD205" i="1"/>
  <c r="AD191" i="1"/>
  <c r="AI413" i="1"/>
  <c r="AN415" i="1"/>
  <c r="AN419" i="1"/>
  <c r="Y83" i="1"/>
  <c r="Y170" i="1"/>
  <c r="AI196" i="1"/>
  <c r="T218" i="1"/>
  <c r="AN356" i="1"/>
  <c r="T265" i="1"/>
  <c r="Y11" i="1"/>
  <c r="AI379" i="1"/>
  <c r="AD402" i="1"/>
  <c r="T346" i="1"/>
  <c r="AN28" i="1"/>
  <c r="AI203" i="1"/>
  <c r="Y193" i="1"/>
  <c r="AD295" i="1"/>
  <c r="AN127" i="1"/>
  <c r="AD419" i="1"/>
  <c r="AN248" i="1"/>
  <c r="T462" i="1"/>
  <c r="Y135" i="1"/>
  <c r="Y452" i="1"/>
  <c r="T109" i="1"/>
  <c r="AI59" i="1"/>
  <c r="AD405" i="1"/>
  <c r="AN378" i="1"/>
  <c r="AD319" i="1"/>
  <c r="AN399" i="1"/>
  <c r="T420" i="1"/>
  <c r="AI22" i="1"/>
  <c r="Y377" i="1"/>
  <c r="T333" i="1"/>
  <c r="T451" i="1"/>
  <c r="AD446" i="1"/>
  <c r="T439" i="1"/>
  <c r="AD83" i="1"/>
  <c r="AI107" i="1"/>
  <c r="AN207" i="1"/>
  <c r="AD478" i="1"/>
  <c r="AN489" i="1"/>
  <c r="Y99" i="1"/>
  <c r="AD250" i="1"/>
  <c r="Y257" i="1"/>
  <c r="T350" i="1"/>
  <c r="Y96" i="1"/>
  <c r="AI49" i="1"/>
  <c r="Y124" i="1"/>
  <c r="AN61" i="1"/>
  <c r="Y143" i="1"/>
  <c r="AI194" i="1"/>
  <c r="AN422" i="1"/>
  <c r="T467" i="1"/>
  <c r="Y473" i="1"/>
  <c r="Y307" i="1"/>
  <c r="T165" i="1"/>
  <c r="T305" i="1"/>
  <c r="AN159" i="1"/>
  <c r="AD497" i="1"/>
  <c r="AN71" i="1"/>
  <c r="Y159" i="1"/>
  <c r="AN191" i="1"/>
  <c r="Y413" i="1"/>
  <c r="Y426" i="1"/>
  <c r="Y372" i="1"/>
  <c r="T221" i="1"/>
  <c r="Y291" i="1"/>
  <c r="T275" i="1"/>
  <c r="T430" i="1"/>
  <c r="Y357" i="1"/>
  <c r="AI372" i="1"/>
  <c r="AI305" i="1"/>
  <c r="T193" i="1"/>
  <c r="Y453" i="1"/>
  <c r="AN229" i="1"/>
  <c r="AN339" i="1"/>
  <c r="AN334" i="1"/>
  <c r="AD433" i="1"/>
  <c r="Y386" i="1"/>
  <c r="AI402" i="1"/>
  <c r="T74" i="1"/>
  <c r="Y12" i="1"/>
  <c r="Y98" i="1"/>
  <c r="AI157" i="1"/>
  <c r="Y261" i="1"/>
  <c r="AI96" i="1"/>
  <c r="AN54" i="1"/>
  <c r="AI275" i="1"/>
  <c r="AD106" i="1"/>
  <c r="T429" i="1"/>
  <c r="Y345" i="1"/>
  <c r="Y378" i="1"/>
  <c r="AN471" i="1"/>
  <c r="AN232" i="1"/>
  <c r="Y331" i="1"/>
  <c r="AN389" i="1"/>
  <c r="AI472" i="1"/>
  <c r="Y177" i="1"/>
  <c r="AI110" i="1"/>
  <c r="AN179" i="1"/>
  <c r="AI344" i="1"/>
  <c r="AD480" i="1"/>
  <c r="T219" i="1"/>
  <c r="AD356" i="1"/>
  <c r="AN153" i="1"/>
  <c r="Y214" i="1"/>
  <c r="AD178" i="1"/>
  <c r="AI318" i="1"/>
  <c r="AD416" i="1"/>
  <c r="AD361" i="1"/>
  <c r="AI345" i="1"/>
  <c r="Y466" i="1"/>
  <c r="AN502" i="1"/>
  <c r="AN305" i="1"/>
  <c r="AI484" i="1"/>
  <c r="T368" i="1"/>
  <c r="T222" i="1"/>
  <c r="Y406" i="1"/>
  <c r="AI224" i="1"/>
  <c r="AI508" i="1"/>
  <c r="AD401" i="1"/>
  <c r="AD32" i="1"/>
  <c r="AD55" i="1"/>
  <c r="AI435" i="1"/>
  <c r="AI200" i="1"/>
  <c r="Y468" i="1"/>
  <c r="AD391" i="1"/>
  <c r="AN37" i="1"/>
  <c r="Y109" i="1"/>
  <c r="AD181" i="1"/>
  <c r="AN360" i="1"/>
  <c r="AD20" i="1"/>
  <c r="AN134" i="1"/>
  <c r="T498" i="1"/>
  <c r="AI461" i="1"/>
  <c r="AI294" i="1"/>
  <c r="T310" i="1"/>
  <c r="T214" i="1"/>
  <c r="Y443" i="1"/>
  <c r="T460" i="1"/>
  <c r="AN388" i="1"/>
  <c r="T13" i="1"/>
  <c r="AI73" i="1"/>
  <c r="AI78" i="1"/>
  <c r="Y16" i="1"/>
  <c r="AI339" i="1"/>
  <c r="AD59" i="1"/>
  <c r="T375" i="1"/>
  <c r="AN463" i="1"/>
  <c r="AI41" i="1"/>
  <c r="AI183" i="1"/>
  <c r="Y122" i="1"/>
  <c r="Y116" i="1"/>
  <c r="AD320" i="1"/>
  <c r="AI31" i="1"/>
  <c r="AD202" i="1"/>
  <c r="AN358" i="1"/>
  <c r="T213" i="1"/>
  <c r="AI285" i="1"/>
  <c r="AN10" i="1"/>
  <c r="Y313" i="1"/>
  <c r="Y315" i="1"/>
  <c r="AN297" i="1"/>
  <c r="AN225" i="1"/>
  <c r="AN30" i="1"/>
  <c r="AI341" i="1"/>
  <c r="AD303" i="1"/>
  <c r="Y359" i="1"/>
  <c r="AD85" i="1"/>
  <c r="AN115" i="1"/>
  <c r="AI16" i="1"/>
  <c r="AD52" i="1"/>
  <c r="Y336" i="1"/>
  <c r="AN81" i="1"/>
  <c r="AN429" i="1"/>
  <c r="AD342" i="1"/>
  <c r="S454" i="1"/>
  <c r="Y152" i="1"/>
  <c r="AN252" i="1"/>
  <c r="T273" i="1"/>
  <c r="T358" i="1"/>
  <c r="AD230" i="1"/>
  <c r="AN15" i="1"/>
  <c r="AI504" i="1"/>
  <c r="AD380" i="1"/>
  <c r="Y464" i="1"/>
  <c r="AN184" i="1"/>
  <c r="AN325" i="1"/>
  <c r="AI239" i="1"/>
  <c r="S84" i="1"/>
  <c r="AN173" i="1"/>
  <c r="Y213" i="1"/>
  <c r="Y81" i="1"/>
  <c r="AN299" i="1"/>
  <c r="Y262" i="1"/>
  <c r="AI354" i="1"/>
  <c r="Y84" i="1"/>
  <c r="Y319" i="1"/>
  <c r="AN212" i="1"/>
  <c r="AN444" i="1"/>
  <c r="AD240" i="1"/>
  <c r="AN466" i="1"/>
  <c r="AN114" i="1"/>
  <c r="AI393" i="1"/>
  <c r="AN73" i="1"/>
  <c r="AD359" i="1"/>
  <c r="AI453" i="1"/>
  <c r="Y60" i="1"/>
  <c r="AN373" i="1"/>
  <c r="AN361" i="1"/>
  <c r="T479" i="1"/>
  <c r="T422" i="1"/>
  <c r="AI313" i="1"/>
  <c r="AD454" i="1"/>
  <c r="Y13" i="1"/>
  <c r="T169" i="1"/>
  <c r="T247" i="1"/>
  <c r="Y440" i="1"/>
  <c r="AD444" i="1"/>
  <c r="AI29" i="1"/>
  <c r="AD130" i="1"/>
  <c r="T163" i="1"/>
  <c r="AI166" i="1"/>
  <c r="Y379" i="1"/>
  <c r="AD449" i="1"/>
  <c r="AD222" i="1"/>
  <c r="AD144" i="1"/>
  <c r="AI286" i="1"/>
  <c r="AD425" i="1"/>
  <c r="Y373" i="1"/>
  <c r="AN200" i="1"/>
  <c r="T196" i="1"/>
  <c r="AI37" i="1"/>
  <c r="AD45" i="1"/>
  <c r="Y455" i="1"/>
  <c r="AD64" i="1"/>
  <c r="AD102" i="1"/>
  <c r="AI176" i="1"/>
  <c r="Y322" i="1"/>
  <c r="AN383" i="1"/>
  <c r="Y439" i="1"/>
  <c r="AI177" i="1"/>
  <c r="AI233" i="1"/>
  <c r="AD349" i="1"/>
  <c r="AI475" i="1"/>
  <c r="T27" i="1"/>
  <c r="AN99" i="1"/>
  <c r="AI38" i="1"/>
  <c r="AN273" i="1"/>
  <c r="AN442" i="1"/>
  <c r="AI414" i="1"/>
  <c r="AI236" i="1"/>
  <c r="AD408" i="1"/>
  <c r="T146" i="1"/>
  <c r="AD234" i="1"/>
  <c r="AD19" i="1"/>
  <c r="Y131" i="1"/>
  <c r="AD152" i="1"/>
  <c r="AN113" i="1"/>
  <c r="AI215" i="1"/>
  <c r="AN70" i="1"/>
  <c r="AI477" i="1"/>
  <c r="AI133" i="1"/>
  <c r="AI175" i="1"/>
  <c r="AN152" i="1"/>
  <c r="Y470" i="1"/>
  <c r="AN296" i="1"/>
  <c r="AD233" i="1"/>
  <c r="Y403" i="1"/>
  <c r="T172" i="1"/>
  <c r="AN363" i="1"/>
  <c r="T274" i="1"/>
  <c r="T354" i="1"/>
  <c r="T455" i="1"/>
  <c r="AD372" i="1"/>
  <c r="AI333" i="1"/>
  <c r="AN454" i="1"/>
  <c r="AN473" i="1"/>
  <c r="Y52" i="1"/>
  <c r="AD88" i="1"/>
  <c r="AD31" i="1"/>
  <c r="T59" i="1"/>
  <c r="AI317" i="1"/>
  <c r="AD278" i="1"/>
  <c r="S443" i="1"/>
  <c r="AI397" i="1"/>
  <c r="AD367" i="1"/>
  <c r="T483" i="1"/>
  <c r="AN88" i="1"/>
  <c r="AD469" i="1"/>
  <c r="AD430" i="1"/>
  <c r="T503" i="1"/>
  <c r="Y171" i="1"/>
  <c r="AD76" i="1"/>
  <c r="AN122" i="1"/>
  <c r="T166" i="1"/>
  <c r="T167" i="1"/>
  <c r="Y266" i="1"/>
  <c r="T296" i="1"/>
  <c r="Y23" i="1"/>
  <c r="AD492" i="1"/>
  <c r="AI30" i="1"/>
  <c r="AI265" i="1"/>
  <c r="T302" i="1"/>
  <c r="AD24" i="1"/>
  <c r="S174" i="1"/>
  <c r="T174" i="1"/>
  <c r="S198" i="1"/>
  <c r="T198" i="1"/>
  <c r="AI156" i="1"/>
  <c r="AN268" i="1"/>
  <c r="AN217" i="1"/>
  <c r="AD453" i="1"/>
  <c r="AI348" i="1"/>
  <c r="AI432" i="1"/>
  <c r="AN432" i="1"/>
  <c r="AN46" i="1"/>
  <c r="Y87" i="1"/>
  <c r="Y95" i="1"/>
  <c r="T20" i="1"/>
  <c r="AN97" i="1"/>
  <c r="T115" i="1"/>
  <c r="AN285" i="1"/>
  <c r="AI140" i="1"/>
  <c r="T289" i="1"/>
  <c r="AI335" i="1"/>
  <c r="Y360" i="1"/>
  <c r="Y491" i="1"/>
  <c r="AI404" i="1"/>
  <c r="AD61" i="1"/>
  <c r="Y371" i="1"/>
  <c r="Y489" i="1"/>
  <c r="AD228" i="1"/>
  <c r="T191" i="1"/>
  <c r="AI297" i="1"/>
  <c r="AI251" i="1"/>
  <c r="T330" i="1"/>
  <c r="Y328" i="1"/>
  <c r="AD464" i="1"/>
  <c r="Y487" i="1"/>
  <c r="Y65" i="1"/>
  <c r="S36" i="1"/>
  <c r="T36" i="1"/>
  <c r="AI105" i="1"/>
  <c r="Y165" i="1"/>
  <c r="AD259" i="1"/>
  <c r="Y283" i="1"/>
  <c r="AD461" i="1"/>
  <c r="AN346" i="1"/>
  <c r="T11" i="1"/>
  <c r="AN219" i="1"/>
  <c r="AN312" i="1"/>
  <c r="S361" i="1"/>
  <c r="T361" i="1"/>
  <c r="S359" i="1"/>
  <c r="T359" i="1"/>
  <c r="S342" i="1"/>
  <c r="T342" i="1"/>
  <c r="S392" i="1"/>
  <c r="T392" i="1"/>
  <c r="AN155" i="1"/>
  <c r="T412" i="1"/>
  <c r="Y209" i="1"/>
  <c r="AD256" i="1"/>
  <c r="T348" i="1"/>
  <c r="AD97" i="1"/>
  <c r="AI493" i="1"/>
  <c r="AI503" i="1"/>
  <c r="AD488" i="1"/>
  <c r="AI13" i="1"/>
  <c r="AI113" i="1"/>
  <c r="AI220" i="1"/>
  <c r="Y375" i="1"/>
  <c r="AI246" i="1"/>
  <c r="AI319" i="1"/>
  <c r="AI369" i="1"/>
  <c r="AD486" i="1"/>
  <c r="T410" i="1"/>
  <c r="AN78" i="1"/>
  <c r="AD119" i="1"/>
  <c r="AD200" i="1"/>
  <c r="Y302" i="1"/>
  <c r="Y206" i="1"/>
  <c r="AD183" i="1"/>
  <c r="AN324" i="1"/>
  <c r="AD332" i="1"/>
  <c r="AI427" i="1"/>
  <c r="T356" i="1"/>
  <c r="T279" i="1"/>
  <c r="AD120" i="1"/>
  <c r="Y252" i="1"/>
  <c r="AN251" i="1"/>
  <c r="AD224" i="1"/>
  <c r="Y475" i="1"/>
  <c r="AD463" i="1"/>
  <c r="T88" i="1"/>
  <c r="AN168" i="1"/>
  <c r="T173" i="1"/>
  <c r="AN149" i="1"/>
  <c r="AN128" i="1"/>
  <c r="AD150" i="1"/>
  <c r="AI296" i="1"/>
  <c r="AI247" i="1"/>
  <c r="AD304" i="1"/>
  <c r="AN364" i="1"/>
  <c r="AD370" i="1"/>
  <c r="S355" i="1"/>
  <c r="T355" i="1"/>
  <c r="S329" i="1"/>
  <c r="T329" i="1"/>
  <c r="S400" i="1"/>
  <c r="T400" i="1"/>
  <c r="Y110" i="1"/>
  <c r="AI207" i="1"/>
  <c r="AD471" i="1"/>
  <c r="Y458" i="1"/>
  <c r="T18" i="1"/>
  <c r="T124" i="1"/>
  <c r="AI481" i="1"/>
  <c r="AI144" i="1"/>
  <c r="Y402" i="1"/>
  <c r="AD298" i="1"/>
  <c r="T315" i="1"/>
  <c r="T406" i="1"/>
  <c r="AD27" i="1"/>
  <c r="Y316" i="1"/>
  <c r="AD344" i="1"/>
  <c r="T268" i="1"/>
  <c r="S447" i="1"/>
  <c r="T447" i="1"/>
  <c r="S30" i="1"/>
  <c r="T30" i="1"/>
  <c r="S283" i="1"/>
  <c r="T283" i="1"/>
  <c r="AN98" i="1"/>
  <c r="AD153" i="1"/>
  <c r="T446" i="1"/>
  <c r="Y106" i="1"/>
  <c r="T117" i="1"/>
  <c r="Y350" i="1"/>
  <c r="AD426" i="1"/>
  <c r="Y148" i="1"/>
  <c r="AN254" i="1"/>
  <c r="AI289" i="1"/>
  <c r="T390" i="1"/>
  <c r="T477" i="1"/>
  <c r="T464" i="1"/>
  <c r="T45" i="1"/>
  <c r="AD34" i="1"/>
  <c r="AN270" i="1"/>
  <c r="AN401" i="1"/>
  <c r="AN139" i="1"/>
  <c r="AI498" i="1"/>
  <c r="Y245" i="1"/>
  <c r="AN242" i="1"/>
  <c r="AN300" i="1"/>
  <c r="AI292" i="1"/>
  <c r="AI312" i="1"/>
  <c r="AN379" i="1"/>
  <c r="AD382" i="1"/>
  <c r="T328" i="1"/>
  <c r="AI71" i="1"/>
  <c r="S376" i="1"/>
  <c r="T376" i="1"/>
  <c r="S232" i="1"/>
  <c r="T232" i="1"/>
  <c r="AN484" i="1"/>
  <c r="AI55" i="1"/>
  <c r="T77" i="1"/>
  <c r="AN205" i="1"/>
  <c r="AN458" i="1"/>
  <c r="AI497" i="1"/>
  <c r="AI69" i="1"/>
  <c r="AD105" i="1"/>
  <c r="AD167" i="1"/>
  <c r="T143" i="1"/>
  <c r="T199" i="1"/>
  <c r="Y389" i="1"/>
  <c r="T485" i="1"/>
  <c r="AD104" i="1"/>
  <c r="T86" i="1"/>
  <c r="AN167" i="1"/>
  <c r="T120" i="1"/>
  <c r="T396" i="1"/>
  <c r="AD311" i="1"/>
  <c r="AN164" i="1"/>
  <c r="T424" i="1"/>
  <c r="AD353" i="1"/>
  <c r="T137" i="1"/>
  <c r="AD157" i="1"/>
  <c r="T308" i="1"/>
  <c r="AN357" i="1"/>
  <c r="AI495" i="1"/>
  <c r="S307" i="1"/>
  <c r="T307" i="1"/>
  <c r="AD351" i="1"/>
  <c r="AN23" i="1"/>
  <c r="Y30" i="1"/>
  <c r="AI153" i="1"/>
  <c r="S304" i="1"/>
  <c r="T304" i="1"/>
  <c r="AN486" i="1"/>
  <c r="S413" i="1"/>
  <c r="T413" i="1"/>
  <c r="AD114" i="1"/>
  <c r="T148" i="1"/>
  <c r="AD261" i="1"/>
  <c r="T398" i="1"/>
  <c r="AD379" i="1"/>
  <c r="AI191" i="1"/>
  <c r="AI460" i="1"/>
  <c r="Y506" i="1"/>
  <c r="AN404" i="1"/>
  <c r="T87" i="1"/>
  <c r="AI104" i="1"/>
  <c r="Y62" i="1"/>
  <c r="AD66" i="1"/>
  <c r="AI45" i="1"/>
  <c r="AD507" i="1"/>
  <c r="T97" i="1"/>
  <c r="T208" i="1"/>
  <c r="T209" i="1"/>
  <c r="AN230" i="1"/>
  <c r="Y318" i="1"/>
  <c r="AI486" i="1"/>
  <c r="AI14" i="1"/>
  <c r="AI214" i="1"/>
  <c r="AI276" i="1"/>
  <c r="T416" i="1"/>
  <c r="AD381" i="1"/>
  <c r="AN264" i="1"/>
  <c r="AD209" i="1"/>
  <c r="AD252" i="1"/>
  <c r="AN375" i="1"/>
  <c r="AN44" i="1"/>
  <c r="Y101" i="1"/>
  <c r="AI149" i="1"/>
  <c r="Y290" i="1"/>
  <c r="AI255" i="1"/>
  <c r="AD135" i="1"/>
  <c r="T153" i="1"/>
  <c r="AI206" i="1"/>
  <c r="T189" i="1"/>
  <c r="AI311" i="1"/>
  <c r="Y460" i="1"/>
  <c r="S299" i="1"/>
  <c r="T299" i="1"/>
  <c r="S360" i="1"/>
  <c r="T360" i="1"/>
  <c r="S101" i="1"/>
  <c r="S62" i="1"/>
  <c r="S421" i="1"/>
  <c r="T421" i="1"/>
  <c r="S85" i="1"/>
  <c r="T85" i="1"/>
  <c r="Y169" i="1"/>
  <c r="T270" i="1"/>
  <c r="AI262" i="1"/>
  <c r="T123" i="1"/>
  <c r="T288" i="1"/>
  <c r="T363" i="1"/>
  <c r="AN348" i="1"/>
  <c r="T337" i="1"/>
  <c r="Y382" i="1"/>
  <c r="AD80" i="1"/>
  <c r="Y437" i="1"/>
  <c r="T493" i="1"/>
  <c r="AD82" i="1"/>
  <c r="AN117" i="1"/>
  <c r="T461" i="1"/>
  <c r="AD158" i="1"/>
  <c r="Y260" i="1"/>
  <c r="AN287" i="1"/>
  <c r="AD276" i="1"/>
  <c r="AD237" i="1"/>
  <c r="AI364" i="1"/>
  <c r="T408" i="1"/>
  <c r="AD348" i="1"/>
  <c r="AN256" i="1"/>
  <c r="AI355" i="1"/>
  <c r="AN504" i="1"/>
  <c r="AN40" i="1"/>
  <c r="Y442" i="1"/>
  <c r="T114" i="1"/>
  <c r="AN133" i="1"/>
  <c r="AN245" i="1"/>
  <c r="AN313" i="1"/>
  <c r="AI271" i="1"/>
  <c r="AI428" i="1"/>
  <c r="Y438" i="1"/>
  <c r="AN493" i="1"/>
  <c r="Y24" i="1"/>
  <c r="AN47" i="1"/>
  <c r="Y114" i="1"/>
  <c r="Y211" i="1"/>
  <c r="AD175" i="1"/>
  <c r="T306" i="1"/>
  <c r="T259" i="1"/>
  <c r="AI480" i="1"/>
  <c r="Y493" i="1"/>
  <c r="AD500" i="1"/>
  <c r="AN423" i="1"/>
  <c r="AI23" i="1"/>
  <c r="AI451" i="1"/>
  <c r="T63" i="1"/>
  <c r="AN295" i="1"/>
  <c r="Y344" i="1"/>
  <c r="T25" i="1"/>
  <c r="S25" i="1"/>
  <c r="S334" i="1"/>
  <c r="T334" i="1"/>
  <c r="S98" i="1"/>
  <c r="T98" i="1"/>
  <c r="S349" i="1"/>
  <c r="T349" i="1"/>
  <c r="S89" i="1"/>
  <c r="T89" i="1"/>
  <c r="AD126" i="1"/>
  <c r="T127" i="1"/>
  <c r="T17" i="1"/>
  <c r="AI261" i="1"/>
  <c r="AD273" i="1"/>
  <c r="T325" i="1"/>
  <c r="T12" i="1"/>
  <c r="AI108" i="1"/>
  <c r="AN452" i="1"/>
  <c r="AN208" i="1"/>
  <c r="AN194" i="1"/>
  <c r="T448" i="1"/>
  <c r="T389" i="1"/>
  <c r="T444" i="1"/>
  <c r="AD113" i="1"/>
  <c r="Y80" i="1"/>
  <c r="AD98" i="1"/>
  <c r="Y57" i="1"/>
  <c r="AI270" i="1"/>
  <c r="T134" i="1"/>
  <c r="T206" i="1"/>
  <c r="AN221" i="1"/>
  <c r="AN431" i="1"/>
  <c r="AI374" i="1"/>
  <c r="T401" i="1"/>
  <c r="T383" i="1"/>
  <c r="AN59" i="1"/>
  <c r="Y339" i="1"/>
  <c r="S31" i="1"/>
  <c r="T31" i="1"/>
  <c r="AD253" i="1"/>
  <c r="AI365" i="1"/>
  <c r="AN202" i="1"/>
  <c r="AI21" i="1"/>
  <c r="Y383" i="1"/>
  <c r="S357" i="1"/>
  <c r="T357" i="1"/>
  <c r="S456" i="1"/>
  <c r="T456" i="1"/>
  <c r="Y166" i="1"/>
  <c r="AI182" i="1"/>
  <c r="AI223" i="1"/>
  <c r="Y265" i="1"/>
  <c r="AD201" i="1"/>
  <c r="AD315" i="1"/>
  <c r="AI342" i="1"/>
  <c r="Y459" i="1"/>
  <c r="AN34" i="1"/>
  <c r="AI147" i="1"/>
  <c r="AI273" i="1"/>
  <c r="Y156" i="1"/>
  <c r="AN238" i="1"/>
  <c r="AI306" i="1"/>
  <c r="Y222" i="1"/>
  <c r="AI309" i="1"/>
  <c r="AI506" i="1"/>
  <c r="Y303" i="1"/>
  <c r="AN496" i="1"/>
  <c r="AN14" i="1"/>
  <c r="AI396" i="1"/>
  <c r="Y430" i="1"/>
  <c r="AN147" i="1"/>
  <c r="AI148" i="1"/>
  <c r="AN171" i="1"/>
  <c r="AN237" i="1"/>
  <c r="AI400" i="1"/>
  <c r="AN414" i="1"/>
  <c r="AD466" i="1"/>
  <c r="AN143" i="1"/>
  <c r="AN395" i="1"/>
  <c r="AI410" i="1"/>
  <c r="AI221" i="1"/>
  <c r="AI250" i="1"/>
  <c r="AN271" i="1"/>
  <c r="AI269" i="1"/>
  <c r="AD390" i="1"/>
  <c r="AN385" i="1"/>
  <c r="AD451" i="1"/>
  <c r="AD190" i="1"/>
  <c r="Y288" i="1"/>
  <c r="AD249" i="1"/>
  <c r="Y73" i="1"/>
  <c r="AN154" i="1"/>
  <c r="AD294" i="1"/>
  <c r="AD289" i="1"/>
  <c r="AD442" i="1"/>
  <c r="Y424" i="1"/>
  <c r="Y481" i="1"/>
  <c r="AN479" i="1"/>
  <c r="Y415" i="1"/>
  <c r="Y17" i="1"/>
  <c r="AD293" i="1"/>
  <c r="AN141" i="1"/>
  <c r="AD129" i="1"/>
  <c r="T157" i="1"/>
  <c r="T203" i="1"/>
  <c r="T284" i="1"/>
  <c r="AD244" i="1"/>
  <c r="AN304" i="1"/>
  <c r="T457" i="1"/>
  <c r="T386" i="1"/>
  <c r="T108" i="1"/>
  <c r="Y284" i="1"/>
  <c r="AD145" i="1"/>
  <c r="Y263" i="1"/>
  <c r="AD286" i="1"/>
  <c r="AI411" i="1"/>
  <c r="AN440" i="1"/>
  <c r="Y408" i="1"/>
  <c r="AI462" i="1"/>
  <c r="T499" i="1"/>
  <c r="AI42" i="1"/>
  <c r="AI57" i="1"/>
  <c r="AN391" i="1"/>
  <c r="AD210" i="1"/>
  <c r="Y161" i="1"/>
  <c r="T236" i="1"/>
  <c r="AI405" i="1"/>
  <c r="Y471" i="1"/>
  <c r="AI496" i="1"/>
  <c r="AI388" i="1"/>
  <c r="AN322" i="1"/>
  <c r="AI320" i="1"/>
  <c r="AD263" i="1"/>
  <c r="T414" i="1"/>
  <c r="Y349" i="1"/>
  <c r="AD467" i="1"/>
  <c r="AI473" i="1"/>
  <c r="AD427" i="1"/>
  <c r="T508" i="1"/>
  <c r="AD11" i="1"/>
  <c r="S481" i="1"/>
  <c r="AN196" i="1"/>
  <c r="AN27" i="1"/>
  <c r="AI310" i="1"/>
  <c r="AI280" i="1"/>
  <c r="AI507" i="1"/>
  <c r="AD23" i="1"/>
  <c r="AI53" i="1"/>
  <c r="AI87" i="1"/>
  <c r="AI12" i="1"/>
  <c r="T331" i="1"/>
  <c r="Y21" i="1"/>
  <c r="T19" i="1"/>
  <c r="AN274" i="1"/>
  <c r="AI301" i="1"/>
  <c r="AN320" i="1"/>
  <c r="AN345" i="1"/>
  <c r="AI488" i="1"/>
  <c r="AI97" i="1"/>
  <c r="AI85" i="1"/>
  <c r="AI46" i="1"/>
  <c r="AN106" i="1"/>
  <c r="AD67" i="1"/>
  <c r="AN93" i="1"/>
  <c r="T99" i="1"/>
  <c r="AN178" i="1"/>
  <c r="Y299" i="1"/>
  <c r="T336" i="1"/>
  <c r="AI370" i="1"/>
  <c r="AI217" i="1"/>
  <c r="Y446" i="1"/>
  <c r="G26" i="39"/>
  <c r="Y362" i="1"/>
  <c r="AN286" i="1"/>
  <c r="AD272" i="1"/>
  <c r="Y369" i="1"/>
  <c r="T175" i="1"/>
  <c r="Y352" i="1"/>
  <c r="Y234" i="1"/>
  <c r="T431" i="1"/>
  <c r="T491" i="1"/>
  <c r="AN359" i="1"/>
  <c r="Y112" i="1"/>
  <c r="T435" i="1"/>
  <c r="AN499" i="1"/>
  <c r="AN428" i="1"/>
  <c r="AN400" i="1"/>
  <c r="Y482" i="1"/>
  <c r="AI192" i="1"/>
  <c r="AI195" i="1"/>
  <c r="AI198" i="1"/>
  <c r="T244" i="1"/>
  <c r="T248" i="1"/>
  <c r="T131" i="1"/>
  <c r="Y196" i="1"/>
  <c r="T286" i="1"/>
  <c r="AI241" i="1"/>
  <c r="AI304" i="1"/>
  <c r="Y321" i="1"/>
  <c r="AD502" i="1"/>
  <c r="AI308" i="1"/>
  <c r="T234" i="1"/>
  <c r="Y317" i="1"/>
  <c r="AN321" i="1"/>
  <c r="AI418" i="1"/>
  <c r="Y448" i="1"/>
  <c r="Y133" i="1"/>
  <c r="T245" i="1"/>
  <c r="AD258" i="1"/>
  <c r="G23" i="39"/>
  <c r="T164" i="1"/>
  <c r="T343" i="1"/>
  <c r="T387" i="1"/>
  <c r="T433" i="1"/>
  <c r="Y472" i="1"/>
  <c r="AD455" i="1"/>
  <c r="AP455" i="1"/>
  <c r="AN144" i="1"/>
  <c r="T139" i="1"/>
  <c r="AD163" i="1"/>
  <c r="AN319" i="1"/>
  <c r="AI382" i="1"/>
  <c r="T80" i="1"/>
  <c r="AD389" i="1"/>
  <c r="AD128" i="1"/>
  <c r="AD357" i="1"/>
  <c r="AD458" i="1"/>
  <c r="AN453" i="1"/>
  <c r="T474" i="1"/>
  <c r="T187" i="1"/>
  <c r="AN272" i="1"/>
  <c r="AN398" i="1"/>
  <c r="Y428" i="1"/>
  <c r="Y64" i="1"/>
  <c r="T159" i="1"/>
  <c r="AI420" i="1"/>
  <c r="Y502" i="1"/>
  <c r="AN58" i="1"/>
  <c r="AD133" i="1"/>
  <c r="AN163" i="1"/>
  <c r="AN158" i="1"/>
  <c r="T253" i="1"/>
  <c r="AD479" i="1"/>
  <c r="T301" i="1"/>
  <c r="Y353" i="1"/>
  <c r="AD490" i="1"/>
  <c r="AI28" i="1"/>
  <c r="AD46" i="1"/>
  <c r="Y53" i="1"/>
  <c r="AN195" i="1"/>
  <c r="AI256" i="1"/>
  <c r="AI43" i="1"/>
  <c r="Y172" i="1"/>
  <c r="AI209" i="1"/>
  <c r="AD269" i="1"/>
  <c r="AI125" i="1"/>
  <c r="AD506" i="1"/>
  <c r="AI88" i="1"/>
  <c r="Y381" i="1"/>
  <c r="Y354" i="1"/>
  <c r="G21" i="39"/>
  <c r="AI356" i="1"/>
  <c r="AI465" i="1"/>
  <c r="Y326" i="1"/>
  <c r="Y32" i="1"/>
  <c r="T190" i="1"/>
  <c r="AN210" i="1"/>
  <c r="Y242" i="1"/>
  <c r="AN309" i="1"/>
  <c r="Y388" i="1"/>
  <c r="Y134" i="1"/>
  <c r="Y158" i="1"/>
  <c r="T171" i="1"/>
  <c r="Y219" i="1"/>
  <c r="AN443" i="1"/>
  <c r="Y341" i="1"/>
  <c r="AN94" i="1"/>
  <c r="T300" i="1"/>
  <c r="T316" i="1"/>
  <c r="T395" i="1"/>
  <c r="AD415" i="1"/>
  <c r="AI398" i="1"/>
  <c r="AD336" i="1"/>
  <c r="AI367" i="1"/>
  <c r="AN180" i="1"/>
  <c r="AN216" i="1"/>
  <c r="AN476" i="1"/>
  <c r="AI33" i="1"/>
  <c r="AN261" i="1"/>
  <c r="AD264" i="1"/>
  <c r="AN87" i="1"/>
  <c r="Y277" i="1"/>
  <c r="AI425" i="1"/>
  <c r="T418" i="1"/>
  <c r="AN370" i="1"/>
  <c r="Y29" i="1"/>
  <c r="T351" i="1"/>
  <c r="AN244" i="1"/>
  <c r="T95" i="1"/>
  <c r="AI415" i="1"/>
  <c r="AI136" i="1"/>
  <c r="AD141" i="1"/>
  <c r="AN126" i="1"/>
  <c r="T341" i="1"/>
  <c r="AI10" i="1"/>
  <c r="AD40" i="1"/>
  <c r="AN182" i="1"/>
  <c r="T186" i="1"/>
  <c r="Y384" i="1"/>
  <c r="Y55" i="1"/>
  <c r="AD116" i="1"/>
  <c r="Y157" i="1"/>
  <c r="Y183" i="1"/>
  <c r="T205" i="1"/>
  <c r="AI368" i="1"/>
  <c r="AD268" i="1"/>
  <c r="AN203" i="1"/>
  <c r="T195" i="1"/>
  <c r="AD199" i="1"/>
  <c r="AD407" i="1"/>
  <c r="AD481" i="1"/>
  <c r="AI323" i="1"/>
  <c r="AD376" i="1"/>
  <c r="Y137" i="1"/>
  <c r="AN340" i="1"/>
  <c r="AN456" i="1"/>
  <c r="AD77" i="1"/>
  <c r="Y129" i="1"/>
  <c r="Y191" i="1"/>
  <c r="AO191" i="1"/>
  <c r="AV191" i="1"/>
  <c r="Y503" i="1"/>
  <c r="T327" i="1"/>
  <c r="AD352" i="1"/>
  <c r="AI332" i="1"/>
  <c r="AI454" i="1"/>
  <c r="AD65" i="1"/>
  <c r="T177" i="1"/>
  <c r="AD306" i="1"/>
  <c r="AI407" i="1"/>
  <c r="AI476" i="1"/>
  <c r="AN36" i="1"/>
  <c r="AI242" i="1"/>
  <c r="AI159" i="1"/>
  <c r="AD330" i="1"/>
  <c r="AI494" i="1"/>
  <c r="AI471" i="1"/>
  <c r="AN494" i="1"/>
  <c r="AD134" i="1"/>
  <c r="Y367" i="1"/>
  <c r="AD121" i="1"/>
  <c r="AD146" i="1"/>
  <c r="Y286" i="1"/>
  <c r="Y179" i="1"/>
  <c r="AN437" i="1"/>
  <c r="AI421" i="1"/>
  <c r="Y497" i="1"/>
  <c r="AP497" i="1"/>
  <c r="AD148" i="1"/>
  <c r="AD131" i="1"/>
  <c r="Y225" i="1"/>
  <c r="Y249" i="1"/>
  <c r="AN506" i="1"/>
  <c r="AD162" i="1"/>
  <c r="AI187" i="1"/>
  <c r="AO187" i="1"/>
  <c r="AV187" i="1"/>
  <c r="T225" i="1"/>
  <c r="AD176" i="1"/>
  <c r="AI115" i="1"/>
  <c r="Y268" i="1"/>
  <c r="AN257" i="1"/>
  <c r="AD325" i="1"/>
  <c r="AI423" i="1"/>
  <c r="AI284" i="1"/>
  <c r="AD217" i="1"/>
  <c r="AI116" i="1"/>
  <c r="AI76" i="1"/>
  <c r="AN100" i="1"/>
  <c r="AD281" i="1"/>
  <c r="AI193" i="1"/>
  <c r="Y363" i="1"/>
  <c r="AI67" i="1"/>
  <c r="S56" i="1"/>
  <c r="T56" i="1"/>
  <c r="S96" i="1"/>
  <c r="T96" i="1"/>
  <c r="S403" i="1"/>
  <c r="T403" i="1"/>
  <c r="S292" i="1"/>
  <c r="T292" i="1"/>
  <c r="AN214" i="1"/>
  <c r="AI169" i="1"/>
  <c r="Y173" i="1"/>
  <c r="AI279" i="1"/>
  <c r="AN284" i="1"/>
  <c r="AI260" i="1"/>
  <c r="Y66" i="1"/>
  <c r="AN411" i="1"/>
  <c r="AI117" i="1"/>
  <c r="AN192" i="1"/>
  <c r="AN430" i="1"/>
  <c r="S197" i="1"/>
  <c r="T197" i="1"/>
  <c r="T119" i="1"/>
  <c r="G16" i="39"/>
  <c r="J16" i="39"/>
  <c r="AN156" i="1"/>
  <c r="AN218" i="1"/>
  <c r="AI197" i="1"/>
  <c r="T202" i="1"/>
  <c r="T227" i="1"/>
  <c r="AD216" i="1"/>
  <c r="AD215" i="1"/>
  <c r="AO215" i="1"/>
  <c r="AV215" i="1"/>
  <c r="AN243" i="1"/>
  <c r="AI258" i="1"/>
  <c r="AN467" i="1"/>
  <c r="AN29" i="1"/>
  <c r="AN112" i="1"/>
  <c r="AN111" i="1"/>
  <c r="T509" i="1"/>
  <c r="AN469" i="1"/>
  <c r="T83" i="1"/>
  <c r="AN410" i="1"/>
  <c r="AI409" i="1"/>
  <c r="T100" i="1"/>
  <c r="T61" i="1"/>
  <c r="T140" i="1"/>
  <c r="Y130" i="1"/>
  <c r="T125" i="1"/>
  <c r="AD184" i="1"/>
  <c r="AD74" i="1"/>
  <c r="AI399" i="1"/>
  <c r="AI302" i="1"/>
  <c r="AN390" i="1"/>
  <c r="AN413" i="1"/>
  <c r="AO413" i="1"/>
  <c r="AV413" i="1"/>
  <c r="AI40" i="1"/>
  <c r="AD168" i="1"/>
  <c r="Y297" i="1"/>
  <c r="AN211" i="1"/>
  <c r="AN439" i="1"/>
  <c r="Y275" i="1"/>
  <c r="AN337" i="1"/>
  <c r="Y94" i="1"/>
  <c r="AN462" i="1"/>
  <c r="AN105" i="1"/>
  <c r="AI225" i="1"/>
  <c r="AD377" i="1"/>
  <c r="AI186" i="1"/>
  <c r="T335" i="1"/>
  <c r="AI349" i="1"/>
  <c r="AN326" i="1"/>
  <c r="AD456" i="1"/>
  <c r="S501" i="1"/>
  <c r="T501" i="1"/>
  <c r="AI39" i="1"/>
  <c r="AP39" i="1"/>
  <c r="S58" i="1"/>
  <c r="T58" i="1"/>
  <c r="T255" i="1"/>
  <c r="AI54" i="1"/>
  <c r="AI118" i="1"/>
  <c r="G41" i="39"/>
  <c r="J41" i="39"/>
  <c r="Y456" i="1"/>
  <c r="Y136" i="1"/>
  <c r="AI373" i="1"/>
  <c r="AI134" i="1"/>
  <c r="AN457" i="1"/>
  <c r="AI509" i="1"/>
  <c r="T116" i="1"/>
  <c r="S116" i="1"/>
  <c r="Y123" i="1"/>
  <c r="AD16" i="1"/>
  <c r="S506" i="1"/>
  <c r="T506" i="1"/>
  <c r="AI430" i="1"/>
  <c r="T449" i="1"/>
  <c r="T142" i="1"/>
  <c r="Y47" i="1"/>
  <c r="S475" i="1"/>
  <c r="T475" i="1"/>
  <c r="AI337" i="1"/>
  <c r="Y140" i="1"/>
  <c r="S230" i="1"/>
  <c r="T230" i="1"/>
  <c r="S404" i="1"/>
  <c r="T404" i="1"/>
  <c r="AN485" i="1"/>
  <c r="T228" i="1"/>
  <c r="AD329" i="1"/>
  <c r="Y49" i="1"/>
  <c r="S419" i="1"/>
  <c r="T419" i="1"/>
  <c r="AI298" i="1"/>
  <c r="T15" i="1"/>
  <c r="Y145" i="1"/>
  <c r="AD164" i="1"/>
  <c r="Y244" i="1"/>
  <c r="S326" i="1"/>
  <c r="T326" i="1"/>
  <c r="AD489" i="1"/>
  <c r="T502" i="1"/>
  <c r="T313" i="1"/>
  <c r="T399" i="1"/>
  <c r="AI259" i="1"/>
  <c r="T478" i="1"/>
  <c r="Y74" i="1"/>
  <c r="AD62" i="1"/>
  <c r="T110" i="1"/>
  <c r="AN101" i="1"/>
  <c r="AD109" i="1"/>
  <c r="AN505" i="1"/>
  <c r="AO505" i="1"/>
  <c r="AV505" i="1"/>
  <c r="Y45" i="1"/>
  <c r="AN53" i="1"/>
  <c r="AI56" i="1"/>
  <c r="AN294" i="1"/>
  <c r="AI68" i="1"/>
  <c r="T71" i="1"/>
  <c r="AN161" i="1"/>
  <c r="AI150" i="1"/>
  <c r="AD284" i="1"/>
  <c r="AN253" i="1"/>
  <c r="AI290" i="1"/>
  <c r="AD198" i="1"/>
  <c r="Y327" i="1"/>
  <c r="AD235" i="1"/>
  <c r="AN333" i="1"/>
  <c r="AD473" i="1"/>
  <c r="S14" i="1"/>
  <c r="T14" i="1"/>
  <c r="T126" i="1"/>
  <c r="L42" i="1"/>
  <c r="S42" i="1"/>
  <c r="T492" i="1"/>
  <c r="AI102" i="1"/>
  <c r="T463" i="1"/>
  <c r="AD63" i="1"/>
  <c r="AI161" i="1"/>
  <c r="T128" i="1"/>
  <c r="AI248" i="1"/>
  <c r="Y333" i="1"/>
  <c r="AD328" i="1"/>
  <c r="T252" i="1"/>
  <c r="AD337" i="1"/>
  <c r="S425" i="1"/>
  <c r="T425" i="1"/>
  <c r="T69" i="1"/>
  <c r="AI489" i="1"/>
  <c r="AI474" i="1"/>
  <c r="AI58" i="1"/>
  <c r="AI61" i="1"/>
  <c r="AD445" i="1"/>
  <c r="AD48" i="1"/>
  <c r="S152" i="1"/>
  <c r="T152" i="1"/>
  <c r="T231" i="1"/>
  <c r="AI226" i="1"/>
  <c r="S229" i="1"/>
  <c r="T229" i="1"/>
  <c r="AD369" i="1"/>
  <c r="AD347" i="1"/>
  <c r="Y417" i="1"/>
  <c r="AI487" i="1"/>
  <c r="AD49" i="1"/>
  <c r="AI35" i="1"/>
  <c r="S118" i="1"/>
  <c r="T118" i="1"/>
  <c r="AN236" i="1"/>
  <c r="T28" i="1"/>
  <c r="S216" i="1"/>
  <c r="T216" i="1"/>
  <c r="S76" i="1"/>
  <c r="T76" i="1"/>
  <c r="AN75" i="1"/>
  <c r="AI11" i="1"/>
  <c r="S90" i="1"/>
  <c r="T90" i="1"/>
  <c r="S38" i="1"/>
  <c r="T38" i="1"/>
  <c r="L41" i="1"/>
  <c r="S41" i="1"/>
  <c r="S323" i="1"/>
  <c r="T323" i="1"/>
  <c r="AD354" i="1"/>
  <c r="Y41" i="1"/>
  <c r="S160" i="1"/>
  <c r="T160" i="1"/>
  <c r="AI408" i="1"/>
  <c r="S507" i="1"/>
  <c r="T507" i="1"/>
  <c r="AN436" i="1"/>
  <c r="AI282" i="1"/>
  <c r="AN267" i="1"/>
  <c r="AI340" i="1"/>
  <c r="AD220" i="1"/>
  <c r="AN449" i="1"/>
  <c r="AN488" i="1"/>
  <c r="S21" i="1"/>
  <c r="T21" i="1"/>
  <c r="S81" i="1"/>
  <c r="AN25" i="1"/>
  <c r="Y247" i="1"/>
  <c r="AN12" i="1"/>
  <c r="AD92" i="1"/>
  <c r="S260" i="1"/>
  <c r="T260" i="1"/>
  <c r="AD292" i="1"/>
  <c r="AD143" i="1"/>
  <c r="AI199" i="1"/>
  <c r="AD414" i="1"/>
  <c r="AI422" i="1"/>
  <c r="AN508" i="1"/>
  <c r="AI131" i="1"/>
  <c r="AD186" i="1"/>
  <c r="Y217" i="1"/>
  <c r="AN277" i="1"/>
  <c r="AO493" i="1"/>
  <c r="AV493" i="1"/>
  <c r="AI479" i="1"/>
  <c r="AI376" i="1"/>
  <c r="AD266" i="1"/>
  <c r="AD231" i="1"/>
  <c r="Y463" i="1"/>
  <c r="T380" i="1"/>
  <c r="S441" i="1"/>
  <c r="T441" i="1"/>
  <c r="AD323" i="1"/>
  <c r="AI152" i="1"/>
  <c r="AI283" i="1"/>
  <c r="AD247" i="1"/>
  <c r="AN310" i="1"/>
  <c r="Y420" i="1"/>
  <c r="AN435" i="1"/>
  <c r="AD385" i="1"/>
  <c r="Y451" i="1"/>
  <c r="T482" i="1"/>
  <c r="T489" i="1"/>
  <c r="AD69" i="1"/>
  <c r="AD108" i="1"/>
  <c r="AD78" i="1"/>
  <c r="AD399" i="1"/>
  <c r="Y125" i="1"/>
  <c r="AN83" i="1"/>
  <c r="AD53" i="1"/>
  <c r="Y88" i="1"/>
  <c r="AI86" i="1"/>
  <c r="AN13" i="1"/>
  <c r="Y450" i="1"/>
  <c r="AN259" i="1"/>
  <c r="AI491" i="1"/>
  <c r="AI120" i="1"/>
  <c r="AD307" i="1"/>
  <c r="T312" i="1"/>
  <c r="AD387" i="1"/>
  <c r="T112" i="1"/>
  <c r="AN16" i="1"/>
  <c r="L48" i="1"/>
  <c r="S48" i="1"/>
  <c r="AD86" i="1"/>
  <c r="Y457" i="1"/>
  <c r="T391" i="1"/>
  <c r="AI185" i="1"/>
  <c r="Y226" i="1"/>
  <c r="AN303" i="1"/>
  <c r="AD239" i="1"/>
  <c r="AI483" i="1"/>
  <c r="AD396" i="1"/>
  <c r="AI51" i="1"/>
  <c r="Y102" i="1"/>
  <c r="AI101" i="1"/>
  <c r="S256" i="1"/>
  <c r="T256" i="1"/>
  <c r="T39" i="1"/>
  <c r="AD169" i="1"/>
  <c r="T147" i="1"/>
  <c r="AD218" i="1"/>
  <c r="AN201" i="1"/>
  <c r="AN269" i="1"/>
  <c r="AI243" i="1"/>
  <c r="AD484" i="1"/>
  <c r="AI174" i="1"/>
  <c r="T257" i="1"/>
  <c r="T432" i="1"/>
  <c r="AI219" i="1"/>
  <c r="S72" i="1"/>
  <c r="T72" i="1"/>
  <c r="S129" i="1"/>
  <c r="T129" i="1"/>
  <c r="G14" i="39"/>
  <c r="J14" i="39"/>
  <c r="S211" i="1"/>
  <c r="T211" i="1"/>
  <c r="T54" i="1"/>
  <c r="AO374" i="1"/>
  <c r="AP374" i="1"/>
  <c r="T185" i="1"/>
  <c r="AD485" i="1"/>
  <c r="S70" i="1"/>
  <c r="T70" i="1"/>
  <c r="S67" i="1"/>
  <c r="T67" i="1"/>
  <c r="S226" i="1"/>
  <c r="T226" i="1"/>
  <c r="Y469" i="1"/>
  <c r="AN64" i="1"/>
  <c r="Y14" i="1"/>
  <c r="S26" i="1"/>
  <c r="T26" i="1"/>
  <c r="AD160" i="1"/>
  <c r="Y348" i="1"/>
  <c r="Y410" i="1"/>
  <c r="AN343" i="1"/>
  <c r="AD472" i="1"/>
  <c r="Y15" i="1"/>
  <c r="AP15" i="1"/>
  <c r="L47" i="1"/>
  <c r="S47" i="1"/>
  <c r="AI84" i="1"/>
  <c r="S54" i="1"/>
  <c r="S282" i="1"/>
  <c r="T282" i="1"/>
  <c r="AI390" i="1"/>
  <c r="AI126" i="1"/>
  <c r="AN412" i="1"/>
  <c r="S135" i="1"/>
  <c r="S33" i="1"/>
  <c r="T33" i="1"/>
  <c r="Y239" i="1"/>
  <c r="Y221" i="1"/>
  <c r="AN231" i="1"/>
  <c r="AD204" i="1"/>
  <c r="AD248" i="1"/>
  <c r="AD468" i="1"/>
  <c r="AI111" i="1"/>
  <c r="Y312" i="1"/>
  <c r="S278" i="1"/>
  <c r="T278" i="1"/>
  <c r="AD316" i="1"/>
  <c r="T445" i="1"/>
  <c r="S374" i="1"/>
  <c r="T374" i="1"/>
  <c r="AN130" i="1"/>
  <c r="T32" i="1"/>
  <c r="S267" i="1"/>
  <c r="T267" i="1"/>
  <c r="AD333" i="1"/>
  <c r="S295" i="1"/>
  <c r="T295" i="1"/>
  <c r="T238" i="1"/>
  <c r="Y477" i="1"/>
  <c r="AD219" i="1"/>
  <c r="Y289" i="1"/>
  <c r="AI446" i="1"/>
  <c r="Y411" i="1"/>
  <c r="S65" i="1"/>
  <c r="T65" i="1"/>
  <c r="Y305" i="1"/>
  <c r="AI469" i="1"/>
  <c r="S426" i="1"/>
  <c r="T426" i="1"/>
  <c r="S369" i="1"/>
  <c r="T369" i="1"/>
  <c r="S285" i="1"/>
  <c r="T285" i="1"/>
  <c r="Y270" i="1"/>
  <c r="AD103" i="1"/>
  <c r="S293" i="1"/>
  <c r="T293" i="1"/>
  <c r="S194" i="1"/>
  <c r="T194" i="1"/>
  <c r="AD28" i="1"/>
  <c r="AN24" i="1"/>
  <c r="AD277" i="1"/>
  <c r="Y314" i="1"/>
  <c r="Y276" i="1"/>
  <c r="AD314" i="1"/>
  <c r="AD226" i="1"/>
  <c r="S66" i="1"/>
  <c r="T66" i="1"/>
  <c r="S10" i="1"/>
  <c r="T10" i="1"/>
  <c r="AN298" i="1"/>
  <c r="AD420" i="1"/>
  <c r="AD117" i="1"/>
  <c r="AD68" i="1"/>
  <c r="AD118" i="1"/>
  <c r="AI178" i="1"/>
  <c r="AP178" i="1"/>
  <c r="AN198" i="1"/>
  <c r="T215" i="1"/>
  <c r="AD100" i="1"/>
  <c r="Y117" i="1"/>
  <c r="Y228" i="1"/>
  <c r="T388" i="1"/>
  <c r="Y227" i="1"/>
  <c r="Y163" i="1"/>
  <c r="AN460" i="1"/>
  <c r="AO460" i="1"/>
  <c r="AV460" i="1"/>
  <c r="S488" i="1"/>
  <c r="T488" i="1"/>
  <c r="AD448" i="1"/>
  <c r="AI92" i="1"/>
  <c r="T91" i="1"/>
  <c r="AD95" i="1"/>
  <c r="AI437" i="1"/>
  <c r="AI338" i="1"/>
  <c r="AD238" i="1"/>
  <c r="AI350" i="1"/>
  <c r="AD378" i="1"/>
  <c r="AD279" i="1"/>
  <c r="AD265" i="1"/>
  <c r="AP265" i="1"/>
  <c r="AN186" i="1"/>
  <c r="S35" i="1"/>
  <c r="T35" i="1"/>
  <c r="T149" i="1"/>
  <c r="AN166" i="1"/>
  <c r="AD192" i="1"/>
  <c r="AN335" i="1"/>
  <c r="AI392" i="1"/>
  <c r="AD491" i="1"/>
  <c r="AI403" i="1"/>
  <c r="S381" i="1"/>
  <c r="T381" i="1"/>
  <c r="AI172" i="1"/>
  <c r="Y204" i="1"/>
  <c r="AN387" i="1"/>
  <c r="Y141" i="1"/>
  <c r="AI212" i="1"/>
  <c r="AI100" i="1"/>
  <c r="Y126" i="1"/>
  <c r="AD327" i="1"/>
  <c r="AD60" i="1"/>
  <c r="AN26" i="1"/>
  <c r="S192" i="1"/>
  <c r="T192" i="1"/>
  <c r="AD383" i="1"/>
  <c r="AD91" i="1"/>
  <c r="AN80" i="1"/>
  <c r="AI190" i="1"/>
  <c r="AI141" i="1"/>
  <c r="AI72" i="1"/>
  <c r="T311" i="1"/>
  <c r="T471" i="1"/>
  <c r="AD54" i="1"/>
  <c r="AN49" i="1"/>
  <c r="T243" i="1"/>
  <c r="Y241" i="1"/>
  <c r="AI208" i="1"/>
  <c r="Y269" i="1"/>
  <c r="AI245" i="1"/>
  <c r="Y323" i="1"/>
  <c r="AD355" i="1"/>
  <c r="AI380" i="1"/>
  <c r="AN445" i="1"/>
  <c r="AN487" i="1"/>
  <c r="Y91" i="1"/>
  <c r="AN426" i="1"/>
  <c r="Y77" i="1"/>
  <c r="AD44" i="1"/>
  <c r="Y296" i="1"/>
  <c r="AI391" i="1"/>
  <c r="AI386" i="1"/>
  <c r="Y107" i="1"/>
  <c r="AN121" i="1"/>
  <c r="AI127" i="1"/>
  <c r="Y153" i="1"/>
  <c r="AI139" i="1"/>
  <c r="Y298" i="1"/>
  <c r="AI328" i="1"/>
  <c r="AD282" i="1"/>
  <c r="AD182" i="1"/>
  <c r="AI357" i="1"/>
  <c r="AI222" i="1"/>
  <c r="Y507" i="1"/>
  <c r="AI142" i="1"/>
  <c r="AD115" i="1"/>
  <c r="Y434" i="1"/>
  <c r="Y78" i="1"/>
  <c r="Y207" i="1"/>
  <c r="AI94" i="1"/>
  <c r="AN354" i="1"/>
  <c r="AD321" i="1"/>
  <c r="AD398" i="1"/>
  <c r="AD424" i="1"/>
  <c r="Y285" i="1"/>
  <c r="AN407" i="1"/>
  <c r="Y44" i="1"/>
  <c r="AN376" i="1"/>
  <c r="AN69" i="1"/>
  <c r="AN118" i="1"/>
  <c r="AI129" i="1"/>
  <c r="Y201" i="1"/>
  <c r="Y197" i="1"/>
  <c r="AN316" i="1"/>
  <c r="AD435" i="1"/>
  <c r="AN279" i="1"/>
  <c r="AD459" i="1"/>
  <c r="AN433" i="1"/>
  <c r="AN509" i="1"/>
  <c r="AD470" i="1"/>
  <c r="AN384" i="1"/>
  <c r="AD441" i="1"/>
  <c r="AD84" i="1"/>
  <c r="AO84" i="1"/>
  <c r="Y287" i="1"/>
  <c r="AN482" i="1"/>
  <c r="AI98" i="1"/>
  <c r="AI202" i="1"/>
  <c r="AO202" i="1"/>
  <c r="AV202" i="1"/>
  <c r="AN276" i="1"/>
  <c r="Y335" i="1"/>
  <c r="AD313" i="1"/>
  <c r="AN222" i="1"/>
  <c r="AD432" i="1"/>
  <c r="Y400" i="1"/>
  <c r="AN468" i="1"/>
  <c r="AD452" i="1"/>
  <c r="Y393" i="1"/>
  <c r="AN498" i="1"/>
  <c r="AD417" i="1"/>
  <c r="Y50" i="1"/>
  <c r="AI64" i="1"/>
  <c r="Y35" i="1"/>
  <c r="AN146" i="1"/>
  <c r="AN328" i="1"/>
  <c r="AI151" i="1"/>
  <c r="AI155" i="1"/>
  <c r="AD221" i="1"/>
  <c r="AI361" i="1"/>
  <c r="AN318" i="1"/>
  <c r="Y338" i="1"/>
  <c r="AD322" i="1"/>
  <c r="AI307" i="1"/>
  <c r="AI492" i="1"/>
  <c r="AI363" i="1"/>
  <c r="AI445" i="1"/>
  <c r="T428" i="1"/>
  <c r="AD503" i="1"/>
  <c r="Y27" i="1"/>
  <c r="AD25" i="1"/>
  <c r="AN301" i="1"/>
  <c r="T280" i="1"/>
  <c r="AI145" i="1"/>
  <c r="AD296" i="1"/>
  <c r="AD404" i="1"/>
  <c r="Y267" i="1"/>
  <c r="AN255" i="1"/>
  <c r="T371" i="1"/>
  <c r="T384" i="1"/>
  <c r="T405" i="1"/>
  <c r="Y454" i="1"/>
  <c r="T353" i="1"/>
  <c r="AD482" i="1"/>
  <c r="S102" i="1"/>
  <c r="AD112" i="1"/>
  <c r="AN18" i="1"/>
  <c r="AD156" i="1"/>
  <c r="T52" i="1"/>
  <c r="AN189" i="1"/>
  <c r="AN183" i="1"/>
  <c r="T309" i="1"/>
  <c r="AD170" i="1"/>
  <c r="AN263" i="1"/>
  <c r="T338" i="1"/>
  <c r="T407" i="1"/>
  <c r="AI371" i="1"/>
  <c r="AI331" i="1"/>
  <c r="AI47" i="1"/>
  <c r="Y31" i="1"/>
  <c r="AN355" i="1"/>
  <c r="AN91" i="1"/>
  <c r="AD197" i="1"/>
  <c r="AD155" i="1"/>
  <c r="AD301" i="1"/>
  <c r="T291" i="1"/>
  <c r="T258" i="1"/>
  <c r="T233" i="1"/>
  <c r="AI322" i="1"/>
  <c r="AI268" i="1"/>
  <c r="AP268" i="1"/>
  <c r="T254" i="1"/>
  <c r="AD406" i="1"/>
  <c r="T417" i="1"/>
  <c r="AD409" i="1"/>
  <c r="Y235" i="1"/>
  <c r="T472" i="1"/>
  <c r="AN344" i="1"/>
  <c r="AD410" i="1"/>
  <c r="T423" i="1"/>
  <c r="AI103" i="1"/>
  <c r="AN68" i="1"/>
  <c r="T94" i="1"/>
  <c r="T106" i="1"/>
  <c r="AD196" i="1"/>
  <c r="AI321" i="1"/>
  <c r="Y496" i="1"/>
  <c r="T55" i="1"/>
  <c r="T162" i="1"/>
  <c r="AN233" i="1"/>
  <c r="AI288" i="1"/>
  <c r="T339" i="1"/>
  <c r="Y324" i="1"/>
  <c r="AN327" i="1"/>
  <c r="Y391" i="1"/>
  <c r="AI464" i="1"/>
  <c r="T465" i="1"/>
  <c r="T379" i="1"/>
  <c r="AD418" i="1"/>
  <c r="AD373" i="1"/>
  <c r="AD12" i="1"/>
  <c r="AI48" i="1"/>
  <c r="AN135" i="1"/>
  <c r="AN224" i="1"/>
  <c r="AN193" i="1"/>
  <c r="AI162" i="1"/>
  <c r="AD58" i="1"/>
  <c r="AN137" i="1"/>
  <c r="Y304" i="1"/>
  <c r="AD384" i="1"/>
  <c r="AO379" i="1"/>
  <c r="AV379" i="1"/>
  <c r="AN382" i="1"/>
  <c r="Y22" i="1"/>
  <c r="AD161" i="1"/>
  <c r="T141" i="1"/>
  <c r="AI99" i="1"/>
  <c r="T321" i="1"/>
  <c r="Y325" i="1"/>
  <c r="AN392" i="1"/>
  <c r="AD375" i="1"/>
  <c r="AN394" i="1"/>
  <c r="Y229" i="1"/>
  <c r="T262" i="1"/>
  <c r="T466" i="1"/>
  <c r="AD188" i="1"/>
  <c r="T60" i="1"/>
  <c r="AI180" i="1"/>
  <c r="AN228" i="1"/>
  <c r="Y115" i="1"/>
  <c r="T207" i="1"/>
  <c r="AI168" i="1"/>
  <c r="Y182" i="1"/>
  <c r="AI229" i="1"/>
  <c r="AD394" i="1"/>
  <c r="T263" i="1"/>
  <c r="AI211" i="1"/>
  <c r="AD411" i="1"/>
  <c r="T505" i="1"/>
  <c r="Y142" i="1"/>
  <c r="T459" i="1"/>
  <c r="Y467" i="1"/>
  <c r="AI121" i="1"/>
  <c r="AN177" i="1"/>
  <c r="AI205" i="1"/>
  <c r="Y216" i="1"/>
  <c r="Y184" i="1"/>
  <c r="J34" i="39"/>
  <c r="G34" i="39"/>
  <c r="T204" i="1"/>
  <c r="AN329" i="1"/>
  <c r="AD386" i="1"/>
  <c r="AD434" i="1"/>
  <c r="Y120" i="1"/>
  <c r="T290" i="1"/>
  <c r="Y160" i="1"/>
  <c r="AD149" i="1"/>
  <c r="T184" i="1"/>
  <c r="AI230" i="1"/>
  <c r="AI325" i="1"/>
  <c r="T303" i="1"/>
  <c r="T322" i="1"/>
  <c r="AN417" i="1"/>
  <c r="AI347" i="1"/>
  <c r="AI278" i="1"/>
  <c r="Y504" i="1"/>
  <c r="T22" i="1"/>
  <c r="T497" i="1"/>
  <c r="Y155" i="1"/>
  <c r="AD195" i="1"/>
  <c r="Y149" i="1"/>
  <c r="AN181" i="1"/>
  <c r="AD262" i="1"/>
  <c r="T242" i="1"/>
  <c r="T250" i="1"/>
  <c r="T377" i="1"/>
  <c r="AN380" i="1"/>
  <c r="T145" i="1"/>
  <c r="AI381" i="1"/>
  <c r="AP381" i="1"/>
  <c r="AN315" i="1"/>
  <c r="AO315" i="1"/>
  <c r="AV315" i="1"/>
  <c r="Y427" i="1"/>
  <c r="AD428" i="1"/>
  <c r="AN480" i="1"/>
  <c r="AN451" i="1"/>
  <c r="AN421" i="1"/>
  <c r="Y203" i="1"/>
  <c r="Y118" i="1"/>
  <c r="Y256" i="1"/>
  <c r="AD246" i="1"/>
  <c r="AN371" i="1"/>
  <c r="Y332" i="1"/>
  <c r="Y441" i="1"/>
  <c r="Y494" i="1"/>
  <c r="AN403" i="1"/>
  <c r="AI93" i="1"/>
  <c r="Y366" i="1"/>
  <c r="J39" i="39"/>
  <c r="G39" i="39"/>
  <c r="T251" i="1"/>
  <c r="Y346" i="1"/>
  <c r="T378" i="1"/>
  <c r="AN172" i="1"/>
  <c r="AI378" i="1"/>
  <c r="AD388" i="1"/>
  <c r="AN465" i="1"/>
  <c r="T473" i="1"/>
  <c r="AI457" i="1"/>
  <c r="AD35" i="1"/>
  <c r="AI65" i="1"/>
  <c r="AP65" i="1"/>
  <c r="Y56" i="1"/>
  <c r="AD179" i="1"/>
  <c r="Y199" i="1"/>
  <c r="T181" i="1"/>
  <c r="Y168" i="1"/>
  <c r="Y264" i="1"/>
  <c r="AI24" i="1"/>
  <c r="AI366" i="1"/>
  <c r="T319" i="1"/>
  <c r="T340" i="1"/>
  <c r="Y485" i="1"/>
  <c r="AI490" i="1"/>
  <c r="AD343" i="1"/>
  <c r="AN425" i="1"/>
  <c r="AN446" i="1"/>
  <c r="AI377" i="1"/>
  <c r="AN448" i="1"/>
  <c r="AI416" i="1"/>
  <c r="AI384" i="1"/>
  <c r="Y40" i="1"/>
  <c r="AI264" i="1"/>
  <c r="AN258" i="1"/>
  <c r="AD326" i="1"/>
  <c r="Y63" i="1"/>
  <c r="AN21" i="1"/>
  <c r="AD70" i="1"/>
  <c r="AI201" i="1"/>
  <c r="Y272" i="1"/>
  <c r="AN234" i="1"/>
  <c r="AP234" i="1"/>
  <c r="AN291" i="1"/>
  <c r="AO291" i="1"/>
  <c r="AV291" i="1"/>
  <c r="Y392" i="1"/>
  <c r="AN475" i="1"/>
  <c r="AI467" i="1"/>
  <c r="AD43" i="1"/>
  <c r="AO43" i="1"/>
  <c r="AN290" i="1"/>
  <c r="S40" i="1"/>
  <c r="Y181" i="1"/>
  <c r="AD341" i="1"/>
  <c r="Y301" i="1"/>
  <c r="Y347" i="1"/>
  <c r="Y501" i="1"/>
  <c r="AI500" i="1"/>
  <c r="AD474" i="1"/>
  <c r="Y416" i="1"/>
  <c r="AN72" i="1"/>
  <c r="AN32" i="1"/>
  <c r="AI119" i="1"/>
  <c r="AD312" i="1"/>
  <c r="AN55" i="1"/>
  <c r="Y132" i="1"/>
  <c r="AI179" i="1"/>
  <c r="Y189" i="1"/>
  <c r="AI112" i="1"/>
  <c r="AN176" i="1"/>
  <c r="AI253" i="1"/>
  <c r="Y405" i="1"/>
  <c r="AP405" i="1"/>
  <c r="Y396" i="1"/>
  <c r="AN280" i="1"/>
  <c r="AI300" i="1"/>
  <c r="T438" i="1"/>
  <c r="AI439" i="1"/>
  <c r="Y499" i="1"/>
  <c r="AD465" i="1"/>
  <c r="Y58" i="1"/>
  <c r="AD89" i="1"/>
  <c r="AN62" i="1"/>
  <c r="Y59" i="1"/>
  <c r="Y146" i="1"/>
  <c r="AN109" i="1"/>
  <c r="Y75" i="1"/>
  <c r="Y237" i="1"/>
  <c r="AN220" i="1"/>
  <c r="T266" i="1"/>
  <c r="AN142" i="1"/>
  <c r="AI184" i="1"/>
  <c r="AI216" i="1"/>
  <c r="AI303" i="1"/>
  <c r="AD125" i="1"/>
  <c r="T367" i="1"/>
  <c r="AN308" i="1"/>
  <c r="AD438" i="1"/>
  <c r="T201" i="1"/>
  <c r="Y429" i="1"/>
  <c r="AD360" i="1"/>
  <c r="AI452" i="1"/>
  <c r="Y495" i="1"/>
  <c r="AI17" i="1"/>
  <c r="AN102" i="1"/>
  <c r="T37" i="1"/>
  <c r="Y294" i="1"/>
  <c r="AI164" i="1"/>
  <c r="AN162" i="1"/>
  <c r="AD147" i="1"/>
  <c r="T237" i="1"/>
  <c r="Y279" i="1"/>
  <c r="Y208" i="1"/>
  <c r="Y212" i="1"/>
  <c r="Y282" i="1"/>
  <c r="AN352" i="1"/>
  <c r="AN282" i="1"/>
  <c r="T347" i="1"/>
  <c r="Y385" i="1"/>
  <c r="T365" i="1"/>
  <c r="AD308" i="1"/>
  <c r="AN507" i="1"/>
  <c r="AI360" i="1"/>
  <c r="Y425" i="1"/>
  <c r="AN52" i="1"/>
  <c r="T78" i="1"/>
  <c r="T68" i="1"/>
  <c r="AD79" i="1"/>
  <c r="AD137" i="1"/>
  <c r="AI143" i="1"/>
  <c r="Y218" i="1"/>
  <c r="AN119" i="1"/>
  <c r="AD271" i="1"/>
  <c r="AP271" i="1"/>
  <c r="AI188" i="1"/>
  <c r="J33" i="39"/>
  <c r="G33" i="39"/>
  <c r="AN341" i="1"/>
  <c r="AN347" i="1"/>
  <c r="T373" i="1"/>
  <c r="AI267" i="1"/>
  <c r="T382" i="1"/>
  <c r="T437" i="1"/>
  <c r="Y480" i="1"/>
  <c r="AD358" i="1"/>
  <c r="AN501" i="1"/>
  <c r="Y419" i="1"/>
  <c r="AP419" i="1"/>
  <c r="T495" i="1"/>
  <c r="AD56" i="1"/>
  <c r="T345" i="1"/>
  <c r="AI74" i="1"/>
  <c r="Y397" i="1"/>
  <c r="AD38" i="1"/>
  <c r="T241" i="1"/>
  <c r="Y236" i="1"/>
  <c r="T239" i="1"/>
  <c r="AI257" i="1"/>
  <c r="AD299" i="1"/>
  <c r="AN235" i="1"/>
  <c r="AI314" i="1"/>
  <c r="T372" i="1"/>
  <c r="AI417" i="1"/>
  <c r="AD21" i="1"/>
  <c r="AP21" i="1"/>
  <c r="AD36" i="1"/>
  <c r="AN89" i="1"/>
  <c r="AD10" i="1"/>
  <c r="Y28" i="1"/>
  <c r="Y67" i="1"/>
  <c r="T442" i="1"/>
  <c r="AN124" i="1"/>
  <c r="AD207" i="1"/>
  <c r="AI154" i="1"/>
  <c r="AN262" i="1"/>
  <c r="T402" i="1"/>
  <c r="AD310" i="1"/>
  <c r="AN317" i="1"/>
  <c r="AN434" i="1"/>
  <c r="Y342" i="1"/>
  <c r="T415" i="1"/>
  <c r="T494" i="1"/>
  <c r="AI170" i="1"/>
  <c r="AI106" i="1"/>
  <c r="AP106" i="1"/>
  <c r="AD30" i="1"/>
  <c r="T40" i="1"/>
  <c r="AD185" i="1"/>
  <c r="AI173" i="1"/>
  <c r="AD305" i="1"/>
  <c r="AN306" i="1"/>
  <c r="AD302" i="1"/>
  <c r="AN278" i="1"/>
  <c r="AN424" i="1"/>
  <c r="Y340" i="1"/>
  <c r="AI343" i="1"/>
  <c r="Y48" i="1"/>
  <c r="AI468" i="1"/>
  <c r="AD476" i="1"/>
  <c r="AI447" i="1"/>
  <c r="AI424" i="1"/>
  <c r="Y414" i="1"/>
  <c r="AI167" i="1"/>
  <c r="Y255" i="1"/>
  <c r="AI272" i="1"/>
  <c r="AD422" i="1"/>
  <c r="AD211" i="1"/>
  <c r="Y368" i="1"/>
  <c r="AN51" i="1"/>
  <c r="T62" i="1"/>
  <c r="AN250" i="1"/>
  <c r="AN283" i="1"/>
  <c r="AD206" i="1"/>
  <c r="AP206" i="1"/>
  <c r="AN338" i="1"/>
  <c r="AO497" i="1"/>
  <c r="AV497" i="1"/>
  <c r="AN11" i="1"/>
  <c r="Y38" i="1"/>
  <c r="Y86" i="1"/>
  <c r="AD227" i="1"/>
  <c r="AD166" i="1"/>
  <c r="AD225" i="1"/>
  <c r="AN185" i="1"/>
  <c r="Y479" i="1"/>
  <c r="AD138" i="1"/>
  <c r="Y103" i="1"/>
  <c r="AD17" i="1"/>
  <c r="AI160" i="1"/>
  <c r="AI274" i="1"/>
  <c r="T362" i="1"/>
  <c r="AD193" i="1"/>
  <c r="AI128" i="1"/>
  <c r="T182" i="1"/>
  <c r="AD159" i="1"/>
  <c r="T210" i="1"/>
  <c r="Y233" i="1"/>
  <c r="J18" i="39"/>
  <c r="G18" i="39"/>
  <c r="J32" i="39"/>
  <c r="G32" i="39"/>
  <c r="Y210" i="1"/>
  <c r="AD403" i="1"/>
  <c r="AD436" i="1"/>
  <c r="AN503" i="1"/>
  <c r="AD439" i="1"/>
  <c r="AN107" i="1"/>
  <c r="AD123" i="1"/>
  <c r="Y138" i="1"/>
  <c r="AN397" i="1"/>
  <c r="Y273" i="1"/>
  <c r="Y105" i="1"/>
  <c r="AD136" i="1"/>
  <c r="Y205" i="1"/>
  <c r="AD260" i="1"/>
  <c r="AD241" i="1"/>
  <c r="Y151" i="1"/>
  <c r="AD340" i="1"/>
  <c r="AI434" i="1"/>
  <c r="AN368" i="1"/>
  <c r="AN247" i="1"/>
  <c r="AD338" i="1"/>
  <c r="Y310" i="1"/>
  <c r="Y278" i="1"/>
  <c r="T490" i="1"/>
  <c r="Y92" i="1"/>
  <c r="AD177" i="1"/>
  <c r="AD363" i="1"/>
  <c r="AI394" i="1"/>
  <c r="AN116" i="1"/>
  <c r="G19" i="39"/>
  <c r="G20" i="39"/>
  <c r="AD110" i="1"/>
  <c r="AO110" i="1"/>
  <c r="AV110" i="1"/>
  <c r="AD437" i="1"/>
  <c r="Y308" i="1"/>
  <c r="AN289" i="1"/>
  <c r="AI426" i="1"/>
  <c r="AI237" i="1"/>
  <c r="Y355" i="1"/>
  <c r="AN450" i="1"/>
  <c r="T480" i="1"/>
  <c r="AN418" i="1"/>
  <c r="Y461" i="1"/>
  <c r="AI91" i="1"/>
  <c r="AI66" i="1"/>
  <c r="AI235" i="1"/>
  <c r="T271" i="1"/>
  <c r="Y356" i="1"/>
  <c r="T470" i="1"/>
  <c r="T476" i="1"/>
  <c r="AD487" i="1"/>
  <c r="AD421" i="1"/>
  <c r="AI50" i="1"/>
  <c r="AI20" i="1"/>
  <c r="AI109" i="1"/>
  <c r="T504" i="1"/>
  <c r="Y104" i="1"/>
  <c r="T44" i="1"/>
  <c r="AN204" i="1"/>
  <c r="AD33" i="1"/>
  <c r="AD127" i="1"/>
  <c r="Y89" i="1"/>
  <c r="AI189" i="1"/>
  <c r="AN377" i="1"/>
  <c r="AI266" i="1"/>
  <c r="AD335" i="1"/>
  <c r="AI158" i="1"/>
  <c r="AI326" i="1"/>
  <c r="AI441" i="1"/>
  <c r="Y462" i="1"/>
  <c r="AN416" i="1"/>
  <c r="Y444" i="1"/>
  <c r="T385" i="1"/>
  <c r="Y306" i="1"/>
  <c r="AI456" i="1"/>
  <c r="AN175" i="1"/>
  <c r="AN95" i="1"/>
  <c r="AN31" i="1"/>
  <c r="AD18" i="1"/>
  <c r="AI89" i="1"/>
  <c r="AD443" i="1"/>
  <c r="AP443" i="1"/>
  <c r="AI204" i="1"/>
  <c r="AN148" i="1"/>
  <c r="AD151" i="1"/>
  <c r="Y128" i="1"/>
  <c r="AN281" i="1"/>
  <c r="T261" i="1"/>
  <c r="T246" i="1"/>
  <c r="AI385" i="1"/>
  <c r="AN351" i="1"/>
  <c r="T434" i="1"/>
  <c r="T397" i="1"/>
  <c r="Y449" i="1"/>
  <c r="AN365" i="1"/>
  <c r="AI90" i="1"/>
  <c r="AO90" i="1"/>
  <c r="AD42" i="1"/>
  <c r="T92" i="1"/>
  <c r="AI466" i="1"/>
  <c r="T180" i="1"/>
  <c r="AI132" i="1"/>
  <c r="Y243" i="1"/>
  <c r="Y259" i="1"/>
  <c r="AN150" i="1"/>
  <c r="T317" i="1"/>
  <c r="AN342" i="1"/>
  <c r="Y232" i="1"/>
  <c r="Y432" i="1"/>
  <c r="Y334" i="1"/>
  <c r="AD397" i="1"/>
  <c r="Y240" i="1"/>
  <c r="AD365" i="1"/>
  <c r="Y46" i="1"/>
  <c r="AD87" i="1"/>
  <c r="AD450" i="1"/>
  <c r="AN169" i="1"/>
  <c r="AN350" i="1"/>
  <c r="T469" i="1"/>
  <c r="T104" i="1"/>
  <c r="T156" i="1"/>
  <c r="AD229" i="1"/>
  <c r="AD270" i="1"/>
  <c r="AI210" i="1"/>
  <c r="AD236" i="1"/>
  <c r="Y251" i="1"/>
  <c r="T370" i="1"/>
  <c r="AD494" i="1"/>
  <c r="Y394" i="1"/>
  <c r="AD423" i="1"/>
  <c r="AO423" i="1"/>
  <c r="AV423" i="1"/>
  <c r="AI412" i="1"/>
  <c r="AN478" i="1"/>
  <c r="AI63" i="1"/>
  <c r="Y100" i="1"/>
  <c r="AD364" i="1"/>
  <c r="Y33" i="1"/>
  <c r="AN103" i="1"/>
  <c r="AD154" i="1"/>
  <c r="T200" i="1"/>
  <c r="T158" i="1"/>
  <c r="AD203" i="1"/>
  <c r="T188" i="1"/>
  <c r="AI281" i="1"/>
  <c r="AN427" i="1"/>
  <c r="Y422" i="1"/>
  <c r="Y380" i="1"/>
  <c r="AD504" i="1"/>
  <c r="AN92" i="1"/>
  <c r="AN48" i="1"/>
  <c r="AD94" i="1"/>
  <c r="Y258" i="1"/>
  <c r="AN260" i="1"/>
  <c r="AD251" i="1"/>
  <c r="T287" i="1"/>
  <c r="T249" i="1"/>
  <c r="AD412" i="1"/>
  <c r="AN104" i="1"/>
  <c r="G37" i="39"/>
  <c r="AP252" i="1"/>
  <c r="S43" i="1"/>
  <c r="J36" i="39"/>
  <c r="G36" i="39"/>
  <c r="AO271" i="1"/>
  <c r="AV271" i="1"/>
  <c r="Y20" i="1"/>
  <c r="T64" i="1"/>
  <c r="Y119" i="1"/>
  <c r="AD508" i="1"/>
  <c r="AN223" i="1"/>
  <c r="Y76" i="1"/>
  <c r="G27" i="39"/>
  <c r="G24" i="39"/>
  <c r="AI19" i="1"/>
  <c r="Y186" i="1"/>
  <c r="AI263" i="1"/>
  <c r="AI438" i="1"/>
  <c r="Y409" i="1"/>
  <c r="AN367" i="1"/>
  <c r="Y508" i="1"/>
  <c r="AD462" i="1"/>
  <c r="AN132" i="1"/>
  <c r="AD50" i="1"/>
  <c r="AD99" i="1"/>
  <c r="AD142" i="1"/>
  <c r="AI478" i="1"/>
  <c r="AN60" i="1"/>
  <c r="Y51" i="1"/>
  <c r="AD140" i="1"/>
  <c r="AN140" i="1"/>
  <c r="AD214" i="1"/>
  <c r="AI501" i="1"/>
  <c r="AN447" i="1"/>
  <c r="Y150" i="1"/>
  <c r="AD287" i="1"/>
  <c r="Y300" i="1"/>
  <c r="AD393" i="1"/>
  <c r="Y200" i="1"/>
  <c r="Y431" i="1"/>
  <c r="Y320" i="1"/>
  <c r="AI334" i="1"/>
  <c r="AI449" i="1"/>
  <c r="Y483" i="1"/>
  <c r="AN19" i="1"/>
  <c r="L46" i="1"/>
  <c r="S46" i="1"/>
  <c r="Y69" i="1"/>
  <c r="AN288" i="1"/>
  <c r="AI406" i="1"/>
  <c r="Y274" i="1"/>
  <c r="AN108" i="1"/>
  <c r="AI231" i="1"/>
  <c r="AD283" i="1"/>
  <c r="AD440" i="1"/>
  <c r="AI330" i="1"/>
  <c r="AD280" i="1"/>
  <c r="AN336" i="1"/>
  <c r="AP336" i="1"/>
  <c r="AN292" i="1"/>
  <c r="AN490" i="1"/>
  <c r="AN474" i="1"/>
  <c r="Y500" i="1"/>
  <c r="AI79" i="1"/>
  <c r="AD72" i="1"/>
  <c r="AI124" i="1"/>
  <c r="Y144" i="1"/>
  <c r="AN157" i="1"/>
  <c r="AI135" i="1"/>
  <c r="AD274" i="1"/>
  <c r="AN349" i="1"/>
  <c r="AN408" i="1"/>
  <c r="Y280" i="1"/>
  <c r="AI463" i="1"/>
  <c r="AI444" i="1"/>
  <c r="AD73" i="1"/>
  <c r="AN82" i="1"/>
  <c r="AP82" i="1"/>
  <c r="Y10" i="1"/>
  <c r="AN20" i="1"/>
  <c r="AD345" i="1"/>
  <c r="AN57" i="1"/>
  <c r="Y174" i="1"/>
  <c r="AN246" i="1"/>
  <c r="AO246" i="1"/>
  <c r="AV246" i="1"/>
  <c r="AI249" i="1"/>
  <c r="AP249" i="1"/>
  <c r="Y337" i="1"/>
  <c r="AI36" i="1"/>
  <c r="AN459" i="1"/>
  <c r="AN464" i="1"/>
  <c r="AO464" i="1"/>
  <c r="AV464" i="1"/>
  <c r="AD366" i="1"/>
  <c r="AD395" i="1"/>
  <c r="AD47" i="1"/>
  <c r="AI52" i="1"/>
  <c r="Y113" i="1"/>
  <c r="AI293" i="1"/>
  <c r="AP293" i="1"/>
  <c r="AI18" i="1"/>
  <c r="Y190" i="1"/>
  <c r="AN226" i="1"/>
  <c r="AD212" i="1"/>
  <c r="AN307" i="1"/>
  <c r="AD254" i="1"/>
  <c r="AO254" i="1"/>
  <c r="AV254" i="1"/>
  <c r="Y398" i="1"/>
  <c r="AI433" i="1"/>
  <c r="AO433" i="1"/>
  <c r="AV433" i="1"/>
  <c r="AI485" i="1"/>
  <c r="AN481" i="1"/>
  <c r="Y474" i="1"/>
  <c r="AD37" i="1"/>
  <c r="AP37" i="1"/>
  <c r="AN67" i="1"/>
  <c r="AD71" i="1"/>
  <c r="AD14" i="1"/>
  <c r="AD41" i="1"/>
  <c r="AD457" i="1"/>
  <c r="AN239" i="1"/>
  <c r="AD189" i="1"/>
  <c r="Y198" i="1"/>
  <c r="AD139" i="1"/>
  <c r="AD317" i="1"/>
  <c r="AI351" i="1"/>
  <c r="AI387" i="1"/>
  <c r="AP387" i="1"/>
  <c r="Y395" i="1"/>
  <c r="AN483" i="1"/>
  <c r="AN330" i="1"/>
  <c r="AN409" i="1"/>
  <c r="Y292" i="1"/>
  <c r="AI499" i="1"/>
  <c r="Y93" i="1"/>
  <c r="AN17" i="1"/>
  <c r="Y71" i="1"/>
  <c r="AN372" i="1"/>
  <c r="AP372" i="1"/>
  <c r="T43" i="1"/>
  <c r="Y238" i="1"/>
  <c r="G29" i="39"/>
  <c r="AN170" i="1"/>
  <c r="AI171" i="1"/>
  <c r="AI83" i="1"/>
  <c r="AO83" i="1"/>
  <c r="AV83" i="1"/>
  <c r="J31" i="39"/>
  <c r="G31" i="39"/>
  <c r="AN188" i="1"/>
  <c r="AD368" i="1"/>
  <c r="AD392" i="1"/>
  <c r="AD334" i="1"/>
  <c r="AD496" i="1"/>
  <c r="AI459" i="1"/>
  <c r="AI60" i="1"/>
  <c r="AN45" i="1"/>
  <c r="Y18" i="1"/>
  <c r="Y195" i="1"/>
  <c r="AN120" i="1"/>
  <c r="AD267" i="1"/>
  <c r="Y435" i="1"/>
  <c r="AD429" i="1"/>
  <c r="Y351" i="1"/>
  <c r="AN438" i="1"/>
  <c r="Y486" i="1"/>
  <c r="AD51" i="1"/>
  <c r="AN41" i="1"/>
  <c r="Y111" i="1"/>
  <c r="AD57" i="1"/>
  <c r="AD509" i="1"/>
  <c r="AN199" i="1"/>
  <c r="Y412" i="1"/>
  <c r="AI80" i="1"/>
  <c r="Y220" i="1"/>
  <c r="AN129" i="1"/>
  <c r="AN213" i="1"/>
  <c r="AP213" i="1"/>
  <c r="Y311" i="1"/>
  <c r="Y364" i="1"/>
  <c r="AN331" i="1"/>
  <c r="AD300" i="1"/>
  <c r="Y192" i="1"/>
  <c r="AN366" i="1"/>
  <c r="AD324" i="1"/>
  <c r="Y376" i="1"/>
  <c r="AI431" i="1"/>
  <c r="AI389" i="1"/>
  <c r="AI44" i="1"/>
  <c r="Y26" i="1"/>
  <c r="AD171" i="1"/>
  <c r="Y180" i="1"/>
  <c r="AO180" i="1"/>
  <c r="AV180" i="1"/>
  <c r="AI165" i="1"/>
  <c r="AI240" i="1"/>
  <c r="AN275" i="1"/>
  <c r="AN492" i="1"/>
  <c r="AN420" i="1"/>
  <c r="G40" i="39"/>
  <c r="AO321" i="1"/>
  <c r="AV321" i="1"/>
  <c r="AO122" i="1"/>
  <c r="AV122" i="1"/>
  <c r="AP295" i="1"/>
  <c r="AO249" i="1"/>
  <c r="AV249" i="1"/>
  <c r="AP383" i="1"/>
  <c r="AP468" i="1"/>
  <c r="AO165" i="1"/>
  <c r="AV165" i="1"/>
  <c r="AO309" i="1"/>
  <c r="AV309" i="1"/>
  <c r="AO317" i="1"/>
  <c r="AV317" i="1"/>
  <c r="AP421" i="1"/>
  <c r="AP286" i="1"/>
  <c r="AP321" i="1"/>
  <c r="AP458" i="1"/>
  <c r="AO257" i="1"/>
  <c r="AV257" i="1"/>
  <c r="AP59" i="1"/>
  <c r="AP277" i="1"/>
  <c r="AO455" i="1"/>
  <c r="AV455" i="1"/>
  <c r="AP379" i="1"/>
  <c r="AP154" i="1"/>
  <c r="AO175" i="1"/>
  <c r="AV175" i="1"/>
  <c r="AO62" i="1"/>
  <c r="AV62" i="1"/>
  <c r="AO295" i="1"/>
  <c r="AO353" i="1"/>
  <c r="AV353" i="1"/>
  <c r="AY353" i="1"/>
  <c r="AP122" i="1"/>
  <c r="AO424" i="1"/>
  <c r="AV424" i="1"/>
  <c r="AP202" i="1"/>
  <c r="AO98" i="1"/>
  <c r="AV98" i="1"/>
  <c r="AP370" i="1"/>
  <c r="AO156" i="1"/>
  <c r="AV156" i="1"/>
  <c r="AP493" i="1"/>
  <c r="AP34" i="1"/>
  <c r="AP501" i="1"/>
  <c r="AO407" i="1"/>
  <c r="AV407" i="1"/>
  <c r="AP261" i="1"/>
  <c r="AO404" i="1"/>
  <c r="AV404" i="1"/>
  <c r="AO498" i="1"/>
  <c r="AV498" i="1"/>
  <c r="AY498" i="1"/>
  <c r="AP85" i="1"/>
  <c r="AO140" i="1"/>
  <c r="AV140" i="1"/>
  <c r="AP70" i="1"/>
  <c r="AV84" i="1"/>
  <c r="AP481" i="1"/>
  <c r="AO345" i="1"/>
  <c r="AV345" i="1"/>
  <c r="AO224" i="1"/>
  <c r="AV224" i="1"/>
  <c r="AO25" i="1"/>
  <c r="AV25" i="1"/>
  <c r="AP78" i="1"/>
  <c r="AP116" i="1"/>
  <c r="AP159" i="1"/>
  <c r="AP476" i="1"/>
  <c r="AP288" i="1"/>
  <c r="AO263" i="1"/>
  <c r="AV263" i="1"/>
  <c r="AO377" i="1"/>
  <c r="AV377" i="1"/>
  <c r="AO87" i="1"/>
  <c r="AV87" i="1"/>
  <c r="AP498" i="1"/>
  <c r="AO115" i="1"/>
  <c r="AV115" i="1"/>
  <c r="AO13" i="1"/>
  <c r="AV13" i="1"/>
  <c r="AO284" i="1"/>
  <c r="AV284" i="1"/>
  <c r="AO34" i="1"/>
  <c r="AV34" i="1"/>
  <c r="AP478" i="1"/>
  <c r="AP194" i="1"/>
  <c r="AO166" i="1"/>
  <c r="AV166" i="1"/>
  <c r="AZ166" i="1"/>
  <c r="AP396" i="1"/>
  <c r="AP101" i="1"/>
  <c r="AP319" i="1"/>
  <c r="AO475" i="1"/>
  <c r="AP345" i="1"/>
  <c r="AP53" i="1"/>
  <c r="AO359" i="1"/>
  <c r="AV359" i="1"/>
  <c r="AO339" i="1"/>
  <c r="AV339" i="1"/>
  <c r="AO361" i="1"/>
  <c r="AV361" i="1"/>
  <c r="AP96" i="1"/>
  <c r="AP453" i="1"/>
  <c r="AO253" i="1"/>
  <c r="AV253" i="1"/>
  <c r="AY253" i="1"/>
  <c r="AP388" i="1"/>
  <c r="AP362" i="1"/>
  <c r="AO114" i="1"/>
  <c r="AV114" i="1"/>
  <c r="AP81" i="1"/>
  <c r="AO85" i="1"/>
  <c r="AV85" i="1"/>
  <c r="AP134" i="1"/>
  <c r="AP401" i="1"/>
  <c r="AO261" i="1"/>
  <c r="AV261" i="1"/>
  <c r="AP42" i="1"/>
  <c r="AP176" i="1"/>
  <c r="AP264" i="1"/>
  <c r="AP156" i="1"/>
  <c r="AP404" i="1"/>
  <c r="AP309" i="1"/>
  <c r="AO322" i="1"/>
  <c r="AV322" i="1"/>
  <c r="AP133" i="1"/>
  <c r="AP97" i="1"/>
  <c r="AP23" i="1"/>
  <c r="AP415" i="1"/>
  <c r="AP50" i="1"/>
  <c r="AP361" i="1"/>
  <c r="AO248" i="1"/>
  <c r="AV248" i="1"/>
  <c r="AO209" i="1"/>
  <c r="AV209" i="1"/>
  <c r="AZ209" i="1"/>
  <c r="AP223" i="1"/>
  <c r="AP447" i="1"/>
  <c r="AP24" i="1"/>
  <c r="AO453" i="1"/>
  <c r="AV453" i="1"/>
  <c r="AP215" i="1"/>
  <c r="AO61" i="1"/>
  <c r="AV61" i="1"/>
  <c r="AZ61" i="1"/>
  <c r="AP242" i="1"/>
  <c r="AO365" i="1"/>
  <c r="AV365" i="1"/>
  <c r="AY365" i="1"/>
  <c r="AP177" i="1"/>
  <c r="AO503" i="1"/>
  <c r="AV503" i="1"/>
  <c r="AP446" i="1"/>
  <c r="AP428" i="1"/>
  <c r="AO81" i="1"/>
  <c r="AV81" i="1"/>
  <c r="AP353" i="1"/>
  <c r="AP247" i="1"/>
  <c r="AP339" i="1"/>
  <c r="AP52" i="1"/>
  <c r="AP440" i="1"/>
  <c r="AO193" i="1"/>
  <c r="AV193" i="1"/>
  <c r="AO452" i="1"/>
  <c r="AV452" i="1"/>
  <c r="AX452" i="1"/>
  <c r="AP230" i="1"/>
  <c r="AP382" i="1"/>
  <c r="AO183" i="1"/>
  <c r="AV183" i="1"/>
  <c r="AP313" i="1"/>
  <c r="AO245" i="1"/>
  <c r="AV245" i="1"/>
  <c r="AY245" i="1"/>
  <c r="AP505" i="1"/>
  <c r="AP187" i="1"/>
  <c r="AP472" i="1"/>
  <c r="AO506" i="1"/>
  <c r="AV506" i="1"/>
  <c r="AO378" i="1"/>
  <c r="AV378" i="1"/>
  <c r="AY378" i="1"/>
  <c r="AO470" i="1"/>
  <c r="AV470" i="1"/>
  <c r="AP466" i="1"/>
  <c r="AO436" i="1"/>
  <c r="AV436" i="1"/>
  <c r="AO133" i="1"/>
  <c r="AV133" i="1"/>
  <c r="AP55" i="1"/>
  <c r="AO129" i="1"/>
  <c r="AV129" i="1"/>
  <c r="AO351" i="1"/>
  <c r="AV351" i="1"/>
  <c r="AY351" i="1"/>
  <c r="AO139" i="1"/>
  <c r="AV139" i="1"/>
  <c r="AY139" i="1"/>
  <c r="AO277" i="1"/>
  <c r="AV277" i="1"/>
  <c r="AP426" i="1"/>
  <c r="AP403" i="1"/>
  <c r="AO343" i="1"/>
  <c r="AV343" i="1"/>
  <c r="AX343" i="1"/>
  <c r="AP269" i="1"/>
  <c r="AP16" i="1"/>
  <c r="AO134" i="1"/>
  <c r="AV134" i="1"/>
  <c r="AO344" i="1"/>
  <c r="AV344" i="1"/>
  <c r="AO442" i="1"/>
  <c r="AV442" i="1"/>
  <c r="AP460" i="1"/>
  <c r="AO251" i="1"/>
  <c r="AV251" i="1"/>
  <c r="AX251" i="1"/>
  <c r="AO242" i="1"/>
  <c r="AV242" i="1"/>
  <c r="AY242" i="1"/>
  <c r="AP171" i="1"/>
  <c r="AO220" i="1"/>
  <c r="AV220" i="1"/>
  <c r="AO262" i="1"/>
  <c r="AV262" i="1"/>
  <c r="AO492" i="1"/>
  <c r="AV492" i="1"/>
  <c r="AZ492" i="1"/>
  <c r="AO266" i="1"/>
  <c r="AV266" i="1"/>
  <c r="AO96" i="1"/>
  <c r="AV96" i="1"/>
  <c r="AY96" i="1"/>
  <c r="AO55" i="1"/>
  <c r="AV55" i="1"/>
  <c r="AO178" i="1"/>
  <c r="AV178" i="1"/>
  <c r="AO196" i="1"/>
  <c r="AV196" i="1"/>
  <c r="AO430" i="1"/>
  <c r="AV430" i="1"/>
  <c r="AZ430" i="1"/>
  <c r="AP114" i="1"/>
  <c r="AO401" i="1"/>
  <c r="AV401" i="1"/>
  <c r="AP80" i="1"/>
  <c r="AO23" i="1"/>
  <c r="AV23" i="1"/>
  <c r="AP38" i="1"/>
  <c r="AO319" i="1"/>
  <c r="AV319" i="1"/>
  <c r="AY319" i="1"/>
  <c r="AP32" i="1"/>
  <c r="AO326" i="1"/>
  <c r="AV326" i="1"/>
  <c r="AY326" i="1"/>
  <c r="AO97" i="1"/>
  <c r="AV97" i="1"/>
  <c r="AO499" i="1"/>
  <c r="AV499" i="1"/>
  <c r="AO73" i="1"/>
  <c r="AV73" i="1"/>
  <c r="AX73" i="1"/>
  <c r="AP437" i="1"/>
  <c r="AO286" i="1"/>
  <c r="AV286" i="1"/>
  <c r="AZ286" i="1"/>
  <c r="AO30" i="1"/>
  <c r="AV30" i="1"/>
  <c r="AX30" i="1"/>
  <c r="AP98" i="1"/>
  <c r="AO362" i="1"/>
  <c r="AV362" i="1"/>
  <c r="AO143" i="1"/>
  <c r="AV143" i="1"/>
  <c r="AP29" i="1"/>
  <c r="AO158" i="1"/>
  <c r="AV158" i="1"/>
  <c r="AO21" i="1"/>
  <c r="AV21" i="1"/>
  <c r="AO471" i="1"/>
  <c r="AV471" i="1"/>
  <c r="AO214" i="1"/>
  <c r="AV214" i="1"/>
  <c r="AO363" i="1"/>
  <c r="AV363" i="1"/>
  <c r="AP167" i="1"/>
  <c r="AO299" i="1"/>
  <c r="AV299" i="1"/>
  <c r="AX299" i="1"/>
  <c r="AP121" i="1"/>
  <c r="AO172" i="1"/>
  <c r="AV172" i="1"/>
  <c r="AP390" i="1"/>
  <c r="AP359" i="1"/>
  <c r="AP152" i="1"/>
  <c r="AO15" i="1"/>
  <c r="AV15" i="1"/>
  <c r="AO354" i="1"/>
  <c r="AV354" i="1"/>
  <c r="AY354" i="1"/>
  <c r="AP328" i="1"/>
  <c r="AP224" i="1"/>
  <c r="AO370" i="1"/>
  <c r="AV370" i="1"/>
  <c r="AX370" i="1"/>
  <c r="AP330" i="1"/>
  <c r="AP99" i="1"/>
  <c r="AP350" i="1"/>
  <c r="AP358" i="1"/>
  <c r="AV475" i="1"/>
  <c r="AP378" i="1"/>
  <c r="AO303" i="1"/>
  <c r="AV303" i="1"/>
  <c r="AP108" i="1"/>
  <c r="AP473" i="1"/>
  <c r="AP503" i="1"/>
  <c r="AO459" i="1"/>
  <c r="AV459" i="1"/>
  <c r="AY459" i="1"/>
  <c r="AO447" i="1"/>
  <c r="AV447" i="1"/>
  <c r="AP266" i="1"/>
  <c r="AO360" i="1"/>
  <c r="AV360" i="1"/>
  <c r="AP377" i="1"/>
  <c r="AP344" i="1"/>
  <c r="AP448" i="1"/>
  <c r="AO468" i="1"/>
  <c r="AV468" i="1"/>
  <c r="AO491" i="1"/>
  <c r="AV491" i="1"/>
  <c r="AY491" i="1"/>
  <c r="AO502" i="1"/>
  <c r="AV502" i="1"/>
  <c r="AP502" i="1"/>
  <c r="AO402" i="1"/>
  <c r="AV402" i="1"/>
  <c r="AP402" i="1"/>
  <c r="C26" i="14"/>
  <c r="C9" i="14"/>
  <c r="C9" i="28"/>
  <c r="AP487" i="1"/>
  <c r="AO283" i="1"/>
  <c r="AV283" i="1"/>
  <c r="AZ283" i="1"/>
  <c r="AO375" i="1"/>
  <c r="AV375" i="1"/>
  <c r="AZ375" i="1"/>
  <c r="AO235" i="1"/>
  <c r="AV235" i="1"/>
  <c r="AY235" i="1"/>
  <c r="AO445" i="1"/>
  <c r="AV445" i="1"/>
  <c r="AY445" i="1"/>
  <c r="AP407" i="1"/>
  <c r="AO386" i="1"/>
  <c r="AV386" i="1"/>
  <c r="AP413" i="1"/>
  <c r="AP248" i="1"/>
  <c r="AO213" i="1"/>
  <c r="AV213" i="1"/>
  <c r="AZ213" i="1"/>
  <c r="AO458" i="1"/>
  <c r="AV458" i="1"/>
  <c r="AP470" i="1"/>
  <c r="AP355" i="1"/>
  <c r="AO177" i="1"/>
  <c r="AV177" i="1"/>
  <c r="AZ177" i="1"/>
  <c r="AO147" i="1"/>
  <c r="AV147" i="1"/>
  <c r="AX147" i="1"/>
  <c r="AP438" i="1"/>
  <c r="AO390" i="1"/>
  <c r="AV390" i="1"/>
  <c r="AZ390" i="1"/>
  <c r="AO418" i="1"/>
  <c r="AV418" i="1"/>
  <c r="AO222" i="1"/>
  <c r="AV222" i="1"/>
  <c r="AO60" i="1"/>
  <c r="AV60" i="1"/>
  <c r="AO68" i="1"/>
  <c r="AV68" i="1"/>
  <c r="AZ68" i="1"/>
  <c r="AP442" i="1"/>
  <c r="AP143" i="1"/>
  <c r="AO74" i="1"/>
  <c r="AV74" i="1"/>
  <c r="AX74" i="1"/>
  <c r="AP191" i="1"/>
  <c r="AP135" i="1"/>
  <c r="AP367" i="1"/>
  <c r="AP127" i="1"/>
  <c r="AP506" i="1"/>
  <c r="AO421" i="1"/>
  <c r="AV421" i="1"/>
  <c r="AO384" i="1"/>
  <c r="AV384" i="1"/>
  <c r="AZ384" i="1"/>
  <c r="AO357" i="1"/>
  <c r="AV357" i="1"/>
  <c r="AZ357" i="1"/>
  <c r="AP430" i="1"/>
  <c r="AP491" i="1"/>
  <c r="AO350" i="1"/>
  <c r="AV350" i="1"/>
  <c r="AY350" i="1"/>
  <c r="AP61" i="1"/>
  <c r="AP347" i="1"/>
  <c r="AP63" i="1"/>
  <c r="AO112" i="1"/>
  <c r="AV112" i="1"/>
  <c r="AY112" i="1"/>
  <c r="AO194" i="1"/>
  <c r="AV194" i="1"/>
  <c r="AO219" i="1"/>
  <c r="AV219" i="1"/>
  <c r="AY219" i="1"/>
  <c r="AP351" i="1"/>
  <c r="AO72" i="1"/>
  <c r="AV72" i="1"/>
  <c r="AY72" i="1"/>
  <c r="AO446" i="1"/>
  <c r="AV446" i="1"/>
  <c r="AZ446" i="1"/>
  <c r="AO225" i="1"/>
  <c r="AV225" i="1"/>
  <c r="AX225" i="1"/>
  <c r="AV43" i="1"/>
  <c r="AY43" i="1"/>
  <c r="AO336" i="1"/>
  <c r="AV336" i="1"/>
  <c r="AY336" i="1"/>
  <c r="AP196" i="1"/>
  <c r="AO406" i="1"/>
  <c r="AV406" i="1"/>
  <c r="AX406" i="1"/>
  <c r="AO307" i="1"/>
  <c r="AV307" i="1"/>
  <c r="AX307" i="1"/>
  <c r="AP406" i="1"/>
  <c r="AP316" i="1"/>
  <c r="AO64" i="1"/>
  <c r="AV64" i="1"/>
  <c r="AO101" i="1"/>
  <c r="AV101" i="1"/>
  <c r="AO369" i="1"/>
  <c r="AV369" i="1"/>
  <c r="AP489" i="1"/>
  <c r="AO109" i="1"/>
  <c r="AV109" i="1"/>
  <c r="AX109" i="1"/>
  <c r="AP209" i="1"/>
  <c r="AO32" i="1"/>
  <c r="AV32" i="1"/>
  <c r="AZ32" i="1"/>
  <c r="AO383" i="1"/>
  <c r="AV383" i="1"/>
  <c r="AY383" i="1"/>
  <c r="AP389" i="1"/>
  <c r="AO274" i="1"/>
  <c r="AV274" i="1"/>
  <c r="AZ274" i="1"/>
  <c r="AO148" i="1"/>
  <c r="AV148" i="1"/>
  <c r="AX148" i="1"/>
  <c r="AO265" i="1"/>
  <c r="AV265" i="1"/>
  <c r="AZ265" i="1"/>
  <c r="AP262" i="1"/>
  <c r="AO39" i="1"/>
  <c r="AV39" i="1"/>
  <c r="AP408" i="1"/>
  <c r="AO329" i="1"/>
  <c r="AV329" i="1"/>
  <c r="AO439" i="1"/>
  <c r="AV439" i="1"/>
  <c r="AY439" i="1"/>
  <c r="AO415" i="1"/>
  <c r="AV415" i="1"/>
  <c r="AO310" i="1"/>
  <c r="AV310" i="1"/>
  <c r="AX310" i="1"/>
  <c r="AP211" i="1"/>
  <c r="AP303" i="1"/>
  <c r="AO403" i="1"/>
  <c r="AV403" i="1"/>
  <c r="AY403" i="1"/>
  <c r="AO331" i="1"/>
  <c r="AV331" i="1"/>
  <c r="AX331" i="1"/>
  <c r="AP112" i="1"/>
  <c r="AP72" i="1"/>
  <c r="AP436" i="1"/>
  <c r="AP484" i="1"/>
  <c r="AP284" i="1"/>
  <c r="AP164" i="1"/>
  <c r="AO16" i="1"/>
  <c r="AV16" i="1"/>
  <c r="AX16" i="1"/>
  <c r="AP471" i="1"/>
  <c r="AO252" i="1"/>
  <c r="AV252" i="1"/>
  <c r="AO157" i="1"/>
  <c r="AV157" i="1"/>
  <c r="AX157" i="1"/>
  <c r="AP254" i="1"/>
  <c r="AO509" i="1"/>
  <c r="AV509" i="1"/>
  <c r="AZ509" i="1"/>
  <c r="AO288" i="1"/>
  <c r="AV288" i="1"/>
  <c r="AZ288" i="1"/>
  <c r="AO19" i="1"/>
  <c r="AV19" i="1"/>
  <c r="AY19" i="1"/>
  <c r="AO313" i="1"/>
  <c r="AV313" i="1"/>
  <c r="AP281" i="1"/>
  <c r="AP73" i="1"/>
  <c r="AP342" i="1"/>
  <c r="AO137" i="1"/>
  <c r="AV137" i="1"/>
  <c r="AX137" i="1"/>
  <c r="AP179" i="1"/>
  <c r="AO448" i="1"/>
  <c r="AV448" i="1"/>
  <c r="AY448" i="1"/>
  <c r="AO161" i="1"/>
  <c r="AV161" i="1"/>
  <c r="AX161" i="1"/>
  <c r="AO162" i="1"/>
  <c r="AV162" i="1"/>
  <c r="AX162" i="1"/>
  <c r="AO371" i="1"/>
  <c r="AV371" i="1"/>
  <c r="AY371" i="1"/>
  <c r="AP318" i="1"/>
  <c r="AO78" i="1"/>
  <c r="AV78" i="1"/>
  <c r="AO80" i="1"/>
  <c r="AV80" i="1"/>
  <c r="AO131" i="1"/>
  <c r="AV131" i="1"/>
  <c r="AO473" i="1"/>
  <c r="AV473" i="1"/>
  <c r="AO349" i="1"/>
  <c r="AV349" i="1"/>
  <c r="AY349" i="1"/>
  <c r="AO260" i="1"/>
  <c r="AP263" i="1"/>
  <c r="AO57" i="1"/>
  <c r="AV57" i="1"/>
  <c r="AY57" i="1"/>
  <c r="AO171" i="1"/>
  <c r="AV171" i="1"/>
  <c r="AZ171" i="1"/>
  <c r="AO69" i="1"/>
  <c r="AV69" i="1"/>
  <c r="AZ69" i="1"/>
  <c r="AO388" i="1"/>
  <c r="AV388" i="1"/>
  <c r="AY388" i="1"/>
  <c r="AP302" i="1"/>
  <c r="AP352" i="1"/>
  <c r="AO465" i="1"/>
  <c r="AV465" i="1"/>
  <c r="AZ465" i="1"/>
  <c r="AO29" i="1"/>
  <c r="AV29" i="1"/>
  <c r="AP482" i="1"/>
  <c r="AP452" i="1"/>
  <c r="AP13" i="1"/>
  <c r="AP231" i="1"/>
  <c r="AP250" i="1"/>
  <c r="AO108" i="1"/>
  <c r="AV108" i="1"/>
  <c r="AX108" i="1"/>
  <c r="T46" i="1"/>
  <c r="AO466" i="1"/>
  <c r="AV466" i="1"/>
  <c r="AZ466" i="1"/>
  <c r="AO169" i="1"/>
  <c r="AV169" i="1"/>
  <c r="AX169" i="1"/>
  <c r="AP158" i="1"/>
  <c r="AO11" i="1"/>
  <c r="AV11" i="1"/>
  <c r="AO154" i="1"/>
  <c r="AV154" i="1"/>
  <c r="AP36" i="1"/>
  <c r="AP341" i="1"/>
  <c r="AO490" i="1"/>
  <c r="AV490" i="1"/>
  <c r="AP25" i="1"/>
  <c r="AP221" i="1"/>
  <c r="AP307" i="1"/>
  <c r="AP299" i="1"/>
  <c r="AZ418" i="1"/>
  <c r="AY418" i="1"/>
  <c r="AX418" i="1"/>
  <c r="AY60" i="1"/>
  <c r="AX60" i="1"/>
  <c r="AZ60" i="1"/>
  <c r="AZ378" i="1"/>
  <c r="AZ299" i="1"/>
  <c r="AY357" i="1"/>
  <c r="AX357" i="1"/>
  <c r="AY25" i="1"/>
  <c r="AX25" i="1"/>
  <c r="AZ25" i="1"/>
  <c r="AZ72" i="1"/>
  <c r="AX72" i="1"/>
  <c r="AZ108" i="1"/>
  <c r="AZ436" i="1"/>
  <c r="AY436" i="1"/>
  <c r="AX436" i="1"/>
  <c r="AZ225" i="1"/>
  <c r="AY257" i="1"/>
  <c r="AZ257" i="1"/>
  <c r="AX257" i="1"/>
  <c r="AZ43" i="1"/>
  <c r="AX43" i="1"/>
  <c r="AZ406" i="1"/>
  <c r="AY406" i="1"/>
  <c r="AX202" i="1"/>
  <c r="AZ202" i="1"/>
  <c r="AY202" i="1"/>
  <c r="AZ369" i="1"/>
  <c r="AY369" i="1"/>
  <c r="AX369" i="1"/>
  <c r="AY464" i="1"/>
  <c r="AX464" i="1"/>
  <c r="AZ464" i="1"/>
  <c r="AZ73" i="1"/>
  <c r="AY73" i="1"/>
  <c r="AX261" i="1"/>
  <c r="AY261" i="1"/>
  <c r="AZ261" i="1"/>
  <c r="AX193" i="1"/>
  <c r="AZ193" i="1"/>
  <c r="AY193" i="1"/>
  <c r="AX166" i="1"/>
  <c r="AY322" i="1"/>
  <c r="AX322" i="1"/>
  <c r="AZ322" i="1"/>
  <c r="AX39" i="1"/>
  <c r="AZ39" i="1"/>
  <c r="AY39" i="1"/>
  <c r="AZ329" i="1"/>
  <c r="AX329" i="1"/>
  <c r="AY329" i="1"/>
  <c r="AZ23" i="1"/>
  <c r="AY23" i="1"/>
  <c r="AX23" i="1"/>
  <c r="AZ83" i="1"/>
  <c r="AY83" i="1"/>
  <c r="AX83" i="1"/>
  <c r="AZ19" i="1"/>
  <c r="AX19" i="1"/>
  <c r="AY187" i="1"/>
  <c r="AX187" i="1"/>
  <c r="AZ187" i="1"/>
  <c r="AZ161" i="1"/>
  <c r="AZ131" i="1"/>
  <c r="AY131" i="1"/>
  <c r="AX131" i="1"/>
  <c r="AZ349" i="1"/>
  <c r="AX471" i="1"/>
  <c r="AY471" i="1"/>
  <c r="AZ471" i="1"/>
  <c r="AX57" i="1"/>
  <c r="AX69" i="1"/>
  <c r="AY423" i="1"/>
  <c r="AX423" i="1"/>
  <c r="AZ423" i="1"/>
  <c r="AY110" i="1"/>
  <c r="AZ110" i="1"/>
  <c r="AX110" i="1"/>
  <c r="AY465" i="1"/>
  <c r="AX465" i="1"/>
  <c r="AZ291" i="1"/>
  <c r="AX291" i="1"/>
  <c r="AY291" i="1"/>
  <c r="AX344" i="1"/>
  <c r="AY344" i="1"/>
  <c r="AZ344" i="1"/>
  <c r="AZ169" i="1"/>
  <c r="AX11" i="1"/>
  <c r="AZ11" i="1"/>
  <c r="AY11" i="1"/>
  <c r="AY224" i="1"/>
  <c r="AX224" i="1"/>
  <c r="AZ224" i="1"/>
  <c r="AX492" i="1"/>
  <c r="AY13" i="1"/>
  <c r="AX13" i="1"/>
  <c r="AZ13" i="1"/>
  <c r="AZ165" i="1"/>
  <c r="AY165" i="1"/>
  <c r="AX165" i="1"/>
  <c r="AX254" i="1"/>
  <c r="AZ254" i="1"/>
  <c r="AY254" i="1"/>
  <c r="AZ172" i="1"/>
  <c r="AY172" i="1"/>
  <c r="AX172" i="1"/>
  <c r="AY266" i="1"/>
  <c r="AX266" i="1"/>
  <c r="AZ266" i="1"/>
  <c r="AX180" i="1"/>
  <c r="AY180" i="1"/>
  <c r="AZ180" i="1"/>
  <c r="AZ459" i="1"/>
  <c r="AY447" i="1"/>
  <c r="AX447" i="1"/>
  <c r="AZ447" i="1"/>
  <c r="AZ87" i="1"/>
  <c r="AX87" i="1"/>
  <c r="AY87" i="1"/>
  <c r="BA87" i="1"/>
  <c r="H87" i="1"/>
  <c r="AZ470" i="1"/>
  <c r="AY470" i="1"/>
  <c r="AX470" i="1"/>
  <c r="AZ468" i="1"/>
  <c r="AY468" i="1"/>
  <c r="AX468" i="1"/>
  <c r="AX175" i="1"/>
  <c r="AY175" i="1"/>
  <c r="AZ175" i="1"/>
  <c r="AZ262" i="1"/>
  <c r="AY262" i="1"/>
  <c r="AX262" i="1"/>
  <c r="BA262" i="1"/>
  <c r="H262" i="1"/>
  <c r="AZ453" i="1"/>
  <c r="AX453" i="1"/>
  <c r="AY453" i="1"/>
  <c r="AX219" i="1"/>
  <c r="AZ219" i="1"/>
  <c r="AX143" i="1"/>
  <c r="AY143" i="1"/>
  <c r="AZ143" i="1"/>
  <c r="BA143" i="1"/>
  <c r="AX139" i="1"/>
  <c r="AX503" i="1"/>
  <c r="AY503" i="1"/>
  <c r="AZ503" i="1"/>
  <c r="AY249" i="1"/>
  <c r="AX249" i="1"/>
  <c r="AZ249" i="1"/>
  <c r="AX222" i="1"/>
  <c r="AY222" i="1"/>
  <c r="AZ222" i="1"/>
  <c r="AZ245" i="1"/>
  <c r="AY68" i="1"/>
  <c r="AX68" i="1"/>
  <c r="AY433" i="1"/>
  <c r="AZ433" i="1"/>
  <c r="AX433" i="1"/>
  <c r="AZ345" i="1"/>
  <c r="AY345" i="1"/>
  <c r="AX345" i="1"/>
  <c r="AZ214" i="1"/>
  <c r="AY214" i="1"/>
  <c r="AX214" i="1"/>
  <c r="AZ365" i="1"/>
  <c r="AX283" i="1"/>
  <c r="AX183" i="1"/>
  <c r="AZ183" i="1"/>
  <c r="AY183" i="1"/>
  <c r="AX386" i="1"/>
  <c r="AY386" i="1"/>
  <c r="AZ386" i="1"/>
  <c r="AY458" i="1"/>
  <c r="AZ458" i="1"/>
  <c r="AX458" i="1"/>
  <c r="AZ134" i="1"/>
  <c r="AX134" i="1"/>
  <c r="AY134" i="1"/>
  <c r="AX246" i="1"/>
  <c r="AY246" i="1"/>
  <c r="AZ246" i="1"/>
  <c r="AX490" i="1"/>
  <c r="AZ490" i="1"/>
  <c r="AY490" i="1"/>
  <c r="AO441" i="1"/>
  <c r="AV441" i="1"/>
  <c r="AP441" i="1"/>
  <c r="AO325" i="1"/>
  <c r="AV325" i="1"/>
  <c r="AP325" i="1"/>
  <c r="AO14" i="1"/>
  <c r="AV14" i="1"/>
  <c r="AP14" i="1"/>
  <c r="AX133" i="1"/>
  <c r="AZ133" i="1"/>
  <c r="AY133" i="1"/>
  <c r="AO49" i="1"/>
  <c r="AV49" i="1"/>
  <c r="AP49" i="1"/>
  <c r="AY61" i="1"/>
  <c r="AO483" i="1"/>
  <c r="AV483" i="1"/>
  <c r="AP483" i="1"/>
  <c r="AO485" i="1"/>
  <c r="AV485" i="1"/>
  <c r="AP485" i="1"/>
  <c r="AO56" i="1"/>
  <c r="AV56" i="1"/>
  <c r="AP56" i="1"/>
  <c r="AX98" i="1"/>
  <c r="AZ98" i="1"/>
  <c r="AY98" i="1"/>
  <c r="AO332" i="1"/>
  <c r="AV332" i="1"/>
  <c r="AP332" i="1"/>
  <c r="AZ339" i="1"/>
  <c r="AX339" i="1"/>
  <c r="AY339" i="1"/>
  <c r="AP120" i="1"/>
  <c r="AO120" i="1"/>
  <c r="AV120" i="1"/>
  <c r="AZ309" i="1"/>
  <c r="AY309" i="1"/>
  <c r="AX309" i="1"/>
  <c r="AP343" i="1"/>
  <c r="AX101" i="1"/>
  <c r="AZ101" i="1"/>
  <c r="AY101" i="1"/>
  <c r="AY78" i="1"/>
  <c r="AX78" i="1"/>
  <c r="AZ78" i="1"/>
  <c r="AP384" i="1"/>
  <c r="AO412" i="1"/>
  <c r="AV412" i="1"/>
  <c r="AX64" i="1"/>
  <c r="AY64" i="1"/>
  <c r="AZ64" i="1"/>
  <c r="AP83" i="1"/>
  <c r="AP357" i="1"/>
  <c r="AV260" i="1"/>
  <c r="AO127" i="1"/>
  <c r="AV127" i="1"/>
  <c r="AO99" i="1"/>
  <c r="AV99" i="1"/>
  <c r="AO364" i="1"/>
  <c r="AV364" i="1"/>
  <c r="AP364" i="1"/>
  <c r="AP124" i="1"/>
  <c r="AP283" i="1"/>
  <c r="AZ452" i="1"/>
  <c r="AO250" i="1"/>
  <c r="AV250" i="1"/>
  <c r="AO394" i="1"/>
  <c r="AV394" i="1"/>
  <c r="AP394" i="1"/>
  <c r="AO444" i="1"/>
  <c r="AV444" i="1"/>
  <c r="AP444" i="1"/>
  <c r="AZ363" i="1"/>
  <c r="AX363" i="1"/>
  <c r="AY363" i="1"/>
  <c r="AO138" i="1"/>
  <c r="AV138" i="1"/>
  <c r="AP138" i="1"/>
  <c r="AO236" i="1"/>
  <c r="AV236" i="1"/>
  <c r="AP236" i="1"/>
  <c r="AO218" i="1"/>
  <c r="AV218" i="1"/>
  <c r="AP218" i="1"/>
  <c r="AO385" i="1"/>
  <c r="AV385" i="1"/>
  <c r="AP385" i="1"/>
  <c r="AO294" i="1"/>
  <c r="AV294" i="1"/>
  <c r="AP294" i="1"/>
  <c r="AZ253" i="1"/>
  <c r="AO392" i="1"/>
  <c r="AV392" i="1"/>
  <c r="AP392" i="1"/>
  <c r="AO53" i="1"/>
  <c r="AV53" i="1"/>
  <c r="AO427" i="1"/>
  <c r="AV427" i="1"/>
  <c r="AP427" i="1"/>
  <c r="AO216" i="1"/>
  <c r="AV216" i="1"/>
  <c r="AP216" i="1"/>
  <c r="AO304" i="1"/>
  <c r="AV304" i="1"/>
  <c r="AP304" i="1"/>
  <c r="AO296" i="1"/>
  <c r="AV296" i="1"/>
  <c r="AP296" i="1"/>
  <c r="AO228" i="1"/>
  <c r="AV228" i="1"/>
  <c r="AP228" i="1"/>
  <c r="AO302" i="1"/>
  <c r="AV302" i="1"/>
  <c r="AP349" i="1"/>
  <c r="AO106" i="1"/>
  <c r="AV106" i="1"/>
  <c r="AP365" i="1"/>
  <c r="AP162" i="1"/>
  <c r="AP375" i="1"/>
  <c r="AP161" i="1"/>
  <c r="T48" i="1"/>
  <c r="AO450" i="1"/>
  <c r="AV450" i="1"/>
  <c r="AP363" i="1"/>
  <c r="AP322" i="1"/>
  <c r="AO327" i="1"/>
  <c r="AV327" i="1"/>
  <c r="AP327" i="1"/>
  <c r="AO45" i="1"/>
  <c r="AV45" i="1"/>
  <c r="AP45" i="1"/>
  <c r="AO293" i="1"/>
  <c r="AV293" i="1"/>
  <c r="AO47" i="1"/>
  <c r="AV47" i="1"/>
  <c r="AP47" i="1"/>
  <c r="AP136" i="1"/>
  <c r="AP87" i="1"/>
  <c r="AP175" i="1"/>
  <c r="AZ317" i="1"/>
  <c r="AY317" i="1"/>
  <c r="AX317" i="1"/>
  <c r="AX80" i="1"/>
  <c r="AY80" i="1"/>
  <c r="AZ80" i="1"/>
  <c r="AP235" i="1"/>
  <c r="AO26" i="1"/>
  <c r="AP26" i="1"/>
  <c r="AO311" i="1"/>
  <c r="AV311" i="1"/>
  <c r="AP311" i="1"/>
  <c r="AO486" i="1"/>
  <c r="AV486" i="1"/>
  <c r="AP486" i="1"/>
  <c r="AO395" i="1"/>
  <c r="AV395" i="1"/>
  <c r="AP395" i="1"/>
  <c r="AO190" i="1"/>
  <c r="AV190" i="1"/>
  <c r="AP190" i="1"/>
  <c r="AO337" i="1"/>
  <c r="AV337" i="1"/>
  <c r="AP337" i="1"/>
  <c r="AX156" i="1"/>
  <c r="AZ156" i="1"/>
  <c r="AY156" i="1"/>
  <c r="AO258" i="1"/>
  <c r="AV258" i="1"/>
  <c r="AP258" i="1"/>
  <c r="AO449" i="1"/>
  <c r="AV449" i="1"/>
  <c r="AP449" i="1"/>
  <c r="AO151" i="1"/>
  <c r="AV151" i="1"/>
  <c r="AP151" i="1"/>
  <c r="AP17" i="1"/>
  <c r="AP317" i="1"/>
  <c r="AZ62" i="1"/>
  <c r="AX62" i="1"/>
  <c r="AY62" i="1"/>
  <c r="AO416" i="1"/>
  <c r="AV416" i="1"/>
  <c r="AP416" i="1"/>
  <c r="AX178" i="1"/>
  <c r="AZ178" i="1"/>
  <c r="AY178" i="1"/>
  <c r="AO42" i="1"/>
  <c r="AP246" i="1"/>
  <c r="AY315" i="1"/>
  <c r="AX315" i="1"/>
  <c r="AZ315" i="1"/>
  <c r="AP386" i="1"/>
  <c r="AO31" i="1"/>
  <c r="AV31" i="1"/>
  <c r="AP31" i="1"/>
  <c r="AO267" i="1"/>
  <c r="AP267" i="1"/>
  <c r="AP492" i="1"/>
  <c r="AP35" i="1"/>
  <c r="AO35" i="1"/>
  <c r="AY122" i="1"/>
  <c r="AX122" i="1"/>
  <c r="AZ122" i="1"/>
  <c r="AO358" i="1"/>
  <c r="AV358" i="1"/>
  <c r="AO141" i="1"/>
  <c r="AV141" i="1"/>
  <c r="AP141" i="1"/>
  <c r="AP110" i="1"/>
  <c r="AO102" i="1"/>
  <c r="AV102" i="1"/>
  <c r="AP102" i="1"/>
  <c r="AO451" i="1"/>
  <c r="AV451" i="1"/>
  <c r="AP451" i="1"/>
  <c r="AO489" i="1"/>
  <c r="AV489" i="1"/>
  <c r="AO482" i="1"/>
  <c r="AV482" i="1"/>
  <c r="AP90" i="1"/>
  <c r="AO372" i="1"/>
  <c r="AV372" i="1"/>
  <c r="AZ473" i="1"/>
  <c r="AX473" i="1"/>
  <c r="AY473" i="1"/>
  <c r="AP30" i="1"/>
  <c r="AO456" i="1"/>
  <c r="AV456" i="1"/>
  <c r="AP456" i="1"/>
  <c r="AO297" i="1"/>
  <c r="AV297" i="1"/>
  <c r="AP297" i="1"/>
  <c r="AP130" i="1"/>
  <c r="AP183" i="1"/>
  <c r="AY215" i="1"/>
  <c r="AZ215" i="1"/>
  <c r="AX215" i="1"/>
  <c r="AO126" i="1"/>
  <c r="AV126" i="1"/>
  <c r="AP126" i="1"/>
  <c r="AO116" i="1"/>
  <c r="AV116" i="1"/>
  <c r="AO238" i="1"/>
  <c r="AV238" i="1"/>
  <c r="AP238" i="1"/>
  <c r="AY140" i="1"/>
  <c r="AX140" i="1"/>
  <c r="AZ140" i="1"/>
  <c r="AO508" i="1"/>
  <c r="AV508" i="1"/>
  <c r="AP508" i="1"/>
  <c r="AO231" i="1"/>
  <c r="AV231" i="1"/>
  <c r="AZ115" i="1"/>
  <c r="AX115" i="1"/>
  <c r="AY115" i="1"/>
  <c r="AY196" i="1"/>
  <c r="AX196" i="1"/>
  <c r="AZ196" i="1"/>
  <c r="AO135" i="1"/>
  <c r="AO462" i="1"/>
  <c r="AV462" i="1"/>
  <c r="AP462" i="1"/>
  <c r="AO356" i="1"/>
  <c r="AV356" i="1"/>
  <c r="AP356" i="1"/>
  <c r="AO103" i="1"/>
  <c r="AV103" i="1"/>
  <c r="AP103" i="1"/>
  <c r="AO368" i="1"/>
  <c r="AV368" i="1"/>
  <c r="AP368" i="1"/>
  <c r="AO82" i="1"/>
  <c r="AV82" i="1"/>
  <c r="AO256" i="1"/>
  <c r="AV256" i="1"/>
  <c r="AP256" i="1"/>
  <c r="AO352" i="1"/>
  <c r="AV352" i="1"/>
  <c r="AP188" i="1"/>
  <c r="AO335" i="1"/>
  <c r="AV335" i="1"/>
  <c r="AO207" i="1"/>
  <c r="AV207" i="1"/>
  <c r="AP207" i="1"/>
  <c r="AZ362" i="1"/>
  <c r="AX362" i="1"/>
  <c r="AY362" i="1"/>
  <c r="AO387" i="1"/>
  <c r="AV387" i="1"/>
  <c r="AP433" i="1"/>
  <c r="AO117" i="1"/>
  <c r="AV117" i="1"/>
  <c r="AP117" i="1"/>
  <c r="AO330" i="1"/>
  <c r="AV330" i="1"/>
  <c r="AO270" i="1"/>
  <c r="AV270" i="1"/>
  <c r="AP270" i="1"/>
  <c r="AO481" i="1"/>
  <c r="AV481" i="1"/>
  <c r="AO411" i="1"/>
  <c r="AV411" i="1"/>
  <c r="AP411" i="1"/>
  <c r="AV295" i="1"/>
  <c r="AO312" i="1"/>
  <c r="AV312" i="1"/>
  <c r="AP312" i="1"/>
  <c r="AO410" i="1"/>
  <c r="AV410" i="1"/>
  <c r="AP410" i="1"/>
  <c r="AZ284" i="1"/>
  <c r="AX284" i="1"/>
  <c r="AY284" i="1"/>
  <c r="AO121" i="1"/>
  <c r="AV121" i="1"/>
  <c r="AP253" i="1"/>
  <c r="AP19" i="1"/>
  <c r="AP291" i="1"/>
  <c r="AP465" i="1"/>
  <c r="AP329" i="1"/>
  <c r="AO65" i="1"/>
  <c r="AV65" i="1"/>
  <c r="AP290" i="1"/>
  <c r="AO37" i="1"/>
  <c r="AV37" i="1"/>
  <c r="AP225" i="1"/>
  <c r="AO438" i="1"/>
  <c r="AV438" i="1"/>
  <c r="AP354" i="1"/>
  <c r="AO211" i="1"/>
  <c r="AV211" i="1"/>
  <c r="AO443" i="1"/>
  <c r="AV443" i="1"/>
  <c r="AO382" i="1"/>
  <c r="AV382" i="1"/>
  <c r="AP315" i="1"/>
  <c r="AO89" i="1"/>
  <c r="AV89" i="1"/>
  <c r="AP89" i="1"/>
  <c r="AX248" i="1"/>
  <c r="AY248" i="1"/>
  <c r="AZ248" i="1"/>
  <c r="AP464" i="1"/>
  <c r="AO76" i="1"/>
  <c r="AP76" i="1"/>
  <c r="AO280" i="1"/>
  <c r="AV280" i="1"/>
  <c r="AP280" i="1"/>
  <c r="AP274" i="1"/>
  <c r="AO320" i="1"/>
  <c r="AV320" i="1"/>
  <c r="AP320" i="1"/>
  <c r="AP251" i="1"/>
  <c r="AP439" i="1"/>
  <c r="AO48" i="1"/>
  <c r="AV48" i="1"/>
  <c r="AP48" i="1"/>
  <c r="AP185" i="1"/>
  <c r="AP397" i="1"/>
  <c r="AP79" i="1"/>
  <c r="AO58" i="1"/>
  <c r="AV58" i="1"/>
  <c r="AP58" i="1"/>
  <c r="AZ29" i="1"/>
  <c r="AX29" i="1"/>
  <c r="AY29" i="1"/>
  <c r="AO428" i="1"/>
  <c r="AV428" i="1"/>
  <c r="AZ85" i="1"/>
  <c r="AX85" i="1"/>
  <c r="AY85" i="1"/>
  <c r="AO391" i="1"/>
  <c r="AV391" i="1"/>
  <c r="AP391" i="1"/>
  <c r="AO50" i="1"/>
  <c r="AV50" i="1"/>
  <c r="AP459" i="1"/>
  <c r="AO44" i="1"/>
  <c r="AV44" i="1"/>
  <c r="AP44" i="1"/>
  <c r="AO77" i="1"/>
  <c r="AV77" i="1"/>
  <c r="AP77" i="1"/>
  <c r="AO241" i="1"/>
  <c r="AV241" i="1"/>
  <c r="AP241" i="1"/>
  <c r="AO204" i="1"/>
  <c r="AV204" i="1"/>
  <c r="AP204" i="1"/>
  <c r="AO276" i="1"/>
  <c r="AV276" i="1"/>
  <c r="AP276" i="1"/>
  <c r="AO348" i="1"/>
  <c r="AV348" i="1"/>
  <c r="AP348" i="1"/>
  <c r="AO469" i="1"/>
  <c r="AV469" i="1"/>
  <c r="AP469" i="1"/>
  <c r="AP222" i="1"/>
  <c r="AO396" i="1"/>
  <c r="AV396" i="1"/>
  <c r="AO88" i="1"/>
  <c r="AV88" i="1"/>
  <c r="AP88" i="1"/>
  <c r="AO437" i="1"/>
  <c r="AV437" i="1"/>
  <c r="AP139" i="1"/>
  <c r="AO478" i="1"/>
  <c r="AV478" i="1"/>
  <c r="AV42" i="1"/>
  <c r="AP140" i="1"/>
  <c r="AO328" i="1"/>
  <c r="AV328" i="1"/>
  <c r="AP157" i="1"/>
  <c r="AO206" i="1"/>
  <c r="AV206" i="1"/>
  <c r="AO146" i="1"/>
  <c r="AV146" i="1"/>
  <c r="AP146" i="1"/>
  <c r="AZ220" i="1"/>
  <c r="AY220" i="1"/>
  <c r="AX220" i="1"/>
  <c r="AO474" i="1"/>
  <c r="AV474" i="1"/>
  <c r="AP474" i="1"/>
  <c r="AO174" i="1"/>
  <c r="AV174" i="1"/>
  <c r="AP174" i="1"/>
  <c r="AO500" i="1"/>
  <c r="AV500" i="1"/>
  <c r="AP500" i="1"/>
  <c r="AO431" i="1"/>
  <c r="AV431" i="1"/>
  <c r="AP431" i="1"/>
  <c r="AP51" i="1"/>
  <c r="AO51" i="1"/>
  <c r="AV51" i="1"/>
  <c r="AO409" i="1"/>
  <c r="AV409" i="1"/>
  <c r="AP409" i="1"/>
  <c r="AX55" i="1"/>
  <c r="AY55" i="1"/>
  <c r="AZ55" i="1"/>
  <c r="AO426" i="1"/>
  <c r="AV426" i="1"/>
  <c r="AP92" i="1"/>
  <c r="AO46" i="1"/>
  <c r="AP46" i="1"/>
  <c r="AO259" i="1"/>
  <c r="AV259" i="1"/>
  <c r="AP259" i="1"/>
  <c r="AO104" i="1"/>
  <c r="AV104" i="1"/>
  <c r="AP104" i="1"/>
  <c r="AO92" i="1"/>
  <c r="AV92" i="1"/>
  <c r="AO205" i="1"/>
  <c r="AV205" i="1"/>
  <c r="AP205" i="1"/>
  <c r="AO233" i="1"/>
  <c r="AV233" i="1"/>
  <c r="AP233" i="1"/>
  <c r="AY407" i="1"/>
  <c r="AZ407" i="1"/>
  <c r="AX407" i="1"/>
  <c r="AO86" i="1"/>
  <c r="AV86" i="1"/>
  <c r="AP86" i="1"/>
  <c r="AZ498" i="1"/>
  <c r="AO282" i="1"/>
  <c r="AV282" i="1"/>
  <c r="AP282" i="1"/>
  <c r="AO189" i="1"/>
  <c r="AV189" i="1"/>
  <c r="AP189" i="1"/>
  <c r="AO501" i="1"/>
  <c r="AV501" i="1"/>
  <c r="AO272" i="1"/>
  <c r="AV272" i="1"/>
  <c r="AP272" i="1"/>
  <c r="AO40" i="1"/>
  <c r="AV40" i="1"/>
  <c r="AP40" i="1"/>
  <c r="AO342" i="1"/>
  <c r="AV342" i="1"/>
  <c r="AO167" i="1"/>
  <c r="AV167" i="1"/>
  <c r="AP118" i="1"/>
  <c r="AO118" i="1"/>
  <c r="AV118" i="1"/>
  <c r="AP149" i="1"/>
  <c r="AO149" i="1"/>
  <c r="AV149" i="1"/>
  <c r="AO182" i="1"/>
  <c r="AV182" i="1"/>
  <c r="AP182" i="1"/>
  <c r="AO22" i="1"/>
  <c r="AV22" i="1"/>
  <c r="AP22" i="1"/>
  <c r="AO338" i="1"/>
  <c r="AV338" i="1"/>
  <c r="AP338" i="1"/>
  <c r="AO434" i="1"/>
  <c r="AV434" i="1"/>
  <c r="AP434" i="1"/>
  <c r="AO298" i="1"/>
  <c r="AV298" i="1"/>
  <c r="AP298" i="1"/>
  <c r="AO314" i="1"/>
  <c r="AV314" i="1"/>
  <c r="AP314" i="1"/>
  <c r="AO289" i="1"/>
  <c r="AV289" i="1"/>
  <c r="AP289" i="1"/>
  <c r="AP43" i="1"/>
  <c r="AO221" i="1"/>
  <c r="AV221" i="1"/>
  <c r="AP131" i="1"/>
  <c r="AV374" i="1"/>
  <c r="AY84" i="1"/>
  <c r="AX84" i="1"/>
  <c r="AZ84" i="1"/>
  <c r="AO179" i="1"/>
  <c r="AV179" i="1"/>
  <c r="AO269" i="1"/>
  <c r="AV269" i="1"/>
  <c r="AO420" i="1"/>
  <c r="AV420" i="1"/>
  <c r="AP420" i="1"/>
  <c r="AO472" i="1"/>
  <c r="AV472" i="1"/>
  <c r="AZ15" i="1"/>
  <c r="AX15" i="1"/>
  <c r="AY15" i="1"/>
  <c r="AO70" i="1"/>
  <c r="AV70" i="1"/>
  <c r="AP172" i="1"/>
  <c r="AO367" i="1"/>
  <c r="AV367" i="1"/>
  <c r="T41" i="1"/>
  <c r="AZ97" i="1"/>
  <c r="AY97" i="1"/>
  <c r="AX97" i="1"/>
  <c r="AP257" i="1"/>
  <c r="T42" i="1"/>
  <c r="AO244" i="1"/>
  <c r="AV244" i="1"/>
  <c r="AP244" i="1"/>
  <c r="AY455" i="1"/>
  <c r="AX455" i="1"/>
  <c r="AZ455" i="1"/>
  <c r="AP371" i="1"/>
  <c r="AO290" i="1"/>
  <c r="AV290" i="1"/>
  <c r="AP418" i="1"/>
  <c r="AO496" i="1"/>
  <c r="AV496" i="1"/>
  <c r="AP496" i="1"/>
  <c r="AO435" i="1"/>
  <c r="AV435" i="1"/>
  <c r="AP435" i="1"/>
  <c r="AO71" i="1"/>
  <c r="AV71" i="1"/>
  <c r="AP71" i="1"/>
  <c r="AO113" i="1"/>
  <c r="AV113" i="1"/>
  <c r="AP113" i="1"/>
  <c r="AX466" i="1"/>
  <c r="AO408" i="1"/>
  <c r="AV408" i="1"/>
  <c r="AO33" i="1"/>
  <c r="AV33" i="1"/>
  <c r="AP33" i="1"/>
  <c r="AO243" i="1"/>
  <c r="AV243" i="1"/>
  <c r="AP243" i="1"/>
  <c r="AY277" i="1"/>
  <c r="AZ277" i="1"/>
  <c r="AX277" i="1"/>
  <c r="AO308" i="1"/>
  <c r="AV308" i="1"/>
  <c r="AP308" i="1"/>
  <c r="AO479" i="1"/>
  <c r="AV479" i="1"/>
  <c r="AP479" i="1"/>
  <c r="AO212" i="1"/>
  <c r="AV212" i="1"/>
  <c r="AP212" i="1"/>
  <c r="AO495" i="1"/>
  <c r="AV495" i="1"/>
  <c r="AP495" i="1"/>
  <c r="AP499" i="1"/>
  <c r="AO347" i="1"/>
  <c r="AV347" i="1"/>
  <c r="AY505" i="1"/>
  <c r="AZ505" i="1"/>
  <c r="AX505" i="1"/>
  <c r="AO203" i="1"/>
  <c r="AV203" i="1"/>
  <c r="AP203" i="1"/>
  <c r="AO467" i="1"/>
  <c r="AV467" i="1"/>
  <c r="AP467" i="1"/>
  <c r="AO324" i="1"/>
  <c r="AV324" i="1"/>
  <c r="AP324" i="1"/>
  <c r="AP91" i="1"/>
  <c r="AP129" i="1"/>
  <c r="AP219" i="1"/>
  <c r="AO239" i="1"/>
  <c r="AV239" i="1"/>
  <c r="AP239" i="1"/>
  <c r="AO281" i="1"/>
  <c r="AV281" i="1"/>
  <c r="AO487" i="1"/>
  <c r="AV487" i="1"/>
  <c r="AO124" i="1"/>
  <c r="AV124" i="1"/>
  <c r="AO185" i="1"/>
  <c r="AV185" i="1"/>
  <c r="AP310" i="1"/>
  <c r="AO217" i="1"/>
  <c r="AV217" i="1"/>
  <c r="AP217" i="1"/>
  <c r="AO41" i="1"/>
  <c r="AV41" i="1"/>
  <c r="AP41" i="1"/>
  <c r="AO223" i="1"/>
  <c r="AV223" i="1"/>
  <c r="AP147" i="1"/>
  <c r="AO130" i="1"/>
  <c r="AV130" i="1"/>
  <c r="AO188" i="1"/>
  <c r="AV188" i="1"/>
  <c r="AP509" i="1"/>
  <c r="AX377" i="1"/>
  <c r="AZ377" i="1"/>
  <c r="AY377" i="1"/>
  <c r="AP227" i="1"/>
  <c r="AO227" i="1"/>
  <c r="AV227" i="1"/>
  <c r="AX158" i="1"/>
  <c r="AZ158" i="1"/>
  <c r="AY158" i="1"/>
  <c r="AO200" i="1"/>
  <c r="AV200" i="1"/>
  <c r="AP200" i="1"/>
  <c r="AO376" i="1"/>
  <c r="AV376" i="1"/>
  <c r="AP376" i="1"/>
  <c r="AP412" i="1"/>
  <c r="AO119" i="1"/>
  <c r="AV119" i="1"/>
  <c r="AP119" i="1"/>
  <c r="AX321" i="1"/>
  <c r="AZ321" i="1"/>
  <c r="AY321" i="1"/>
  <c r="AO380" i="1"/>
  <c r="AV380" i="1"/>
  <c r="AP380" i="1"/>
  <c r="AO240" i="1"/>
  <c r="AV240" i="1"/>
  <c r="AP240" i="1"/>
  <c r="AP335" i="1"/>
  <c r="AP109" i="1"/>
  <c r="AO278" i="1"/>
  <c r="AV278" i="1"/>
  <c r="AP278" i="1"/>
  <c r="AO105" i="1"/>
  <c r="AV105" i="1"/>
  <c r="AP105" i="1"/>
  <c r="AO208" i="1"/>
  <c r="AV208" i="1"/>
  <c r="AP208" i="1"/>
  <c r="AO132" i="1"/>
  <c r="AV132" i="1"/>
  <c r="AP132" i="1"/>
  <c r="AO301" i="1"/>
  <c r="AV301" i="1"/>
  <c r="AP301" i="1"/>
  <c r="AZ413" i="1"/>
  <c r="AX413" i="1"/>
  <c r="AY413" i="1"/>
  <c r="AO264" i="1"/>
  <c r="AV264" i="1"/>
  <c r="AO366" i="1"/>
  <c r="AV366" i="1"/>
  <c r="AP366" i="1"/>
  <c r="AO155" i="1"/>
  <c r="AV155" i="1"/>
  <c r="AP155" i="1"/>
  <c r="AO381" i="1"/>
  <c r="AV381" i="1"/>
  <c r="AO229" i="1"/>
  <c r="AV229" i="1"/>
  <c r="AP229" i="1"/>
  <c r="AO52" i="1"/>
  <c r="AV52" i="1"/>
  <c r="AO393" i="1"/>
  <c r="AV393" i="1"/>
  <c r="AP393" i="1"/>
  <c r="AO285" i="1"/>
  <c r="AV285" i="1"/>
  <c r="AP285" i="1"/>
  <c r="AO153" i="1"/>
  <c r="AV153" i="1"/>
  <c r="AP153" i="1"/>
  <c r="AO24" i="1"/>
  <c r="AV24" i="1"/>
  <c r="AO79" i="1"/>
  <c r="AV79" i="1"/>
  <c r="AP260" i="1"/>
  <c r="AV267" i="1"/>
  <c r="AP245" i="1"/>
  <c r="AP475" i="1"/>
  <c r="AP423" i="1"/>
  <c r="AY359" i="1"/>
  <c r="AZ359" i="1"/>
  <c r="AX359" i="1"/>
  <c r="AO125" i="1"/>
  <c r="AV125" i="1"/>
  <c r="AP125" i="1"/>
  <c r="AP165" i="1"/>
  <c r="AO488" i="1"/>
  <c r="AV488" i="1"/>
  <c r="AP488" i="1"/>
  <c r="AV90" i="1"/>
  <c r="AO152" i="1"/>
  <c r="AV152" i="1"/>
  <c r="AO333" i="1"/>
  <c r="AV333" i="1"/>
  <c r="AP333" i="1"/>
  <c r="AP62" i="1"/>
  <c r="AO164" i="1"/>
  <c r="AV164" i="1"/>
  <c r="AO484" i="1"/>
  <c r="AV484" i="1"/>
  <c r="AP214" i="1"/>
  <c r="AO36" i="1"/>
  <c r="AV36" i="1"/>
  <c r="AO123" i="1"/>
  <c r="AV123" i="1"/>
  <c r="AP123" i="1"/>
  <c r="AP137" i="1"/>
  <c r="AO38" i="1"/>
  <c r="AV38" i="1"/>
  <c r="AP68" i="1"/>
  <c r="AP490" i="1"/>
  <c r="AZ383" i="1"/>
  <c r="AO184" i="1"/>
  <c r="AV184" i="1"/>
  <c r="AP184" i="1"/>
  <c r="AP305" i="1"/>
  <c r="AO305" i="1"/>
  <c r="AV305" i="1"/>
  <c r="AO66" i="1"/>
  <c r="AV66" i="1"/>
  <c r="AP66" i="1"/>
  <c r="AP180" i="1"/>
  <c r="AZ442" i="1"/>
  <c r="AY442" i="1"/>
  <c r="AX442" i="1"/>
  <c r="AZ493" i="1"/>
  <c r="AX493" i="1"/>
  <c r="AY493" i="1"/>
  <c r="AX263" i="1"/>
  <c r="AY263" i="1"/>
  <c r="AZ263" i="1"/>
  <c r="AO273" i="1"/>
  <c r="AV273" i="1"/>
  <c r="AP273" i="1"/>
  <c r="AO405" i="1"/>
  <c r="AV405" i="1"/>
  <c r="AX497" i="1"/>
  <c r="AZ497" i="1"/>
  <c r="AY497" i="1"/>
  <c r="AO255" i="1"/>
  <c r="AV255" i="1"/>
  <c r="AP255" i="1"/>
  <c r="AP64" i="1"/>
  <c r="AO425" i="1"/>
  <c r="AV425" i="1"/>
  <c r="AP425" i="1"/>
  <c r="AZ360" i="1"/>
  <c r="AX360" i="1"/>
  <c r="AY360" i="1"/>
  <c r="AO168" i="1"/>
  <c r="AV168" i="1"/>
  <c r="AP168" i="1"/>
  <c r="AY421" i="1"/>
  <c r="AZ421" i="1"/>
  <c r="AX421" i="1"/>
  <c r="AZ191" i="1"/>
  <c r="AX191" i="1"/>
  <c r="AY191" i="1"/>
  <c r="AO142" i="1"/>
  <c r="AV142" i="1"/>
  <c r="AP142" i="1"/>
  <c r="AO197" i="1"/>
  <c r="AV197" i="1"/>
  <c r="AP197" i="1"/>
  <c r="AP54" i="1"/>
  <c r="AP60" i="1"/>
  <c r="AV35" i="1"/>
  <c r="AO230" i="1"/>
  <c r="AV230" i="1"/>
  <c r="AP11" i="1"/>
  <c r="AO59" i="1"/>
  <c r="AV59" i="1"/>
  <c r="AP166" i="1"/>
  <c r="AO226" i="1"/>
  <c r="AV226" i="1"/>
  <c r="AP226" i="1"/>
  <c r="AO399" i="1"/>
  <c r="AV399" i="1"/>
  <c r="AP399" i="1"/>
  <c r="AY114" i="1"/>
  <c r="AX114" i="1"/>
  <c r="AZ114" i="1"/>
  <c r="AV76" i="1"/>
  <c r="AP74" i="1"/>
  <c r="AO145" i="1"/>
  <c r="AV145" i="1"/>
  <c r="AP145" i="1"/>
  <c r="AO136" i="1"/>
  <c r="AV136" i="1"/>
  <c r="AO316" i="1"/>
  <c r="AV316" i="1"/>
  <c r="AP360" i="1"/>
  <c r="AZ154" i="1"/>
  <c r="AX154" i="1"/>
  <c r="AY154" i="1"/>
  <c r="AO457" i="1"/>
  <c r="AV457" i="1"/>
  <c r="AP457" i="1"/>
  <c r="AO128" i="1"/>
  <c r="AV128" i="1"/>
  <c r="AP128" i="1"/>
  <c r="AO480" i="1"/>
  <c r="AV480" i="1"/>
  <c r="AP480" i="1"/>
  <c r="AO93" i="1"/>
  <c r="AV93" i="1"/>
  <c r="AP93" i="1"/>
  <c r="AP69" i="1"/>
  <c r="AO186" i="1"/>
  <c r="AV186" i="1"/>
  <c r="AP186" i="1"/>
  <c r="AO422" i="1"/>
  <c r="AV422" i="1"/>
  <c r="AP422" i="1"/>
  <c r="AP20" i="1"/>
  <c r="AO429" i="1"/>
  <c r="AV429" i="1"/>
  <c r="AP429" i="1"/>
  <c r="AO237" i="1"/>
  <c r="AV237" i="1"/>
  <c r="AP237" i="1"/>
  <c r="AO181" i="1"/>
  <c r="AV181" i="1"/>
  <c r="AP181" i="1"/>
  <c r="AO176" i="1"/>
  <c r="AV176" i="1"/>
  <c r="AO63" i="1"/>
  <c r="AV63" i="1"/>
  <c r="AX460" i="1"/>
  <c r="AZ460" i="1"/>
  <c r="AY460" i="1"/>
  <c r="AO346" i="1"/>
  <c r="AV346" i="1"/>
  <c r="AP346" i="1"/>
  <c r="AP115" i="1"/>
  <c r="AO454" i="1"/>
  <c r="AV454" i="1"/>
  <c r="AP454" i="1"/>
  <c r="AO27" i="1"/>
  <c r="AV27" i="1"/>
  <c r="AP27" i="1"/>
  <c r="AO287" i="1"/>
  <c r="AV287" i="1"/>
  <c r="AP287" i="1"/>
  <c r="AO201" i="1"/>
  <c r="AV201" i="1"/>
  <c r="AP201" i="1"/>
  <c r="AO507" i="1"/>
  <c r="AV507" i="1"/>
  <c r="AP507" i="1"/>
  <c r="AO54" i="1"/>
  <c r="AV54" i="1"/>
  <c r="AO163" i="1"/>
  <c r="AV163" i="1"/>
  <c r="AP163" i="1"/>
  <c r="AY34" i="1"/>
  <c r="AZ34" i="1"/>
  <c r="AX34" i="1"/>
  <c r="AP445" i="1"/>
  <c r="AV135" i="1"/>
  <c r="T47" i="1"/>
  <c r="AV26" i="1"/>
  <c r="AO440" i="1"/>
  <c r="AV440" i="1"/>
  <c r="AP148" i="1"/>
  <c r="AP369" i="1"/>
  <c r="AP169" i="1"/>
  <c r="AO318" i="1"/>
  <c r="AV318" i="1"/>
  <c r="AO247" i="1"/>
  <c r="AV247" i="1"/>
  <c r="AO268" i="1"/>
  <c r="AV268" i="1"/>
  <c r="AO17" i="1"/>
  <c r="AV17" i="1"/>
  <c r="AO419" i="1"/>
  <c r="AV419" i="1"/>
  <c r="AP331" i="1"/>
  <c r="AO234" i="1"/>
  <c r="AV234" i="1"/>
  <c r="AO476" i="1"/>
  <c r="AV476" i="1"/>
  <c r="AO94" i="1"/>
  <c r="AV94" i="1"/>
  <c r="AP94" i="1"/>
  <c r="AO173" i="1"/>
  <c r="AV173" i="1"/>
  <c r="AP173" i="1"/>
  <c r="AP111" i="1"/>
  <c r="AO111" i="1"/>
  <c r="AV111" i="1"/>
  <c r="AO18" i="1"/>
  <c r="AV18" i="1"/>
  <c r="AP18" i="1"/>
  <c r="AO10" i="1"/>
  <c r="AV10" i="1"/>
  <c r="AP10" i="1"/>
  <c r="AP144" i="1"/>
  <c r="AO144" i="1"/>
  <c r="AV144" i="1"/>
  <c r="AO232" i="1"/>
  <c r="AV232" i="1"/>
  <c r="AP232" i="1"/>
  <c r="AO306" i="1"/>
  <c r="AV306" i="1"/>
  <c r="AP306" i="1"/>
  <c r="AX424" i="1"/>
  <c r="AY424" i="1"/>
  <c r="AZ424" i="1"/>
  <c r="AO28" i="1"/>
  <c r="AV28" i="1"/>
  <c r="AP28" i="1"/>
  <c r="AY475" i="1"/>
  <c r="AZ475" i="1"/>
  <c r="AX475" i="1"/>
  <c r="AO373" i="1"/>
  <c r="AV373" i="1"/>
  <c r="AP373" i="1"/>
  <c r="AO400" i="1"/>
  <c r="AV400" i="1"/>
  <c r="AP400" i="1"/>
  <c r="AO323" i="1"/>
  <c r="AV323" i="1"/>
  <c r="AP323" i="1"/>
  <c r="AP326" i="1"/>
  <c r="AO477" i="1"/>
  <c r="AV477" i="1"/>
  <c r="AP477" i="1"/>
  <c r="AP424" i="1"/>
  <c r="AY313" i="1"/>
  <c r="AX313" i="1"/>
  <c r="AZ313" i="1"/>
  <c r="AO275" i="1"/>
  <c r="AV275" i="1"/>
  <c r="AP275" i="1"/>
  <c r="AX271" i="1"/>
  <c r="AZ271" i="1"/>
  <c r="AY271" i="1"/>
  <c r="AO210" i="1"/>
  <c r="AV210" i="1"/>
  <c r="AP210" i="1"/>
  <c r="AO198" i="1"/>
  <c r="AV198" i="1"/>
  <c r="AP198" i="1"/>
  <c r="AO300" i="1"/>
  <c r="AV300" i="1"/>
  <c r="AP300" i="1"/>
  <c r="AO100" i="1"/>
  <c r="AV100" i="1"/>
  <c r="AP100" i="1"/>
  <c r="AO397" i="1"/>
  <c r="AV397" i="1"/>
  <c r="AY310" i="1"/>
  <c r="AX303" i="1"/>
  <c r="AY303" i="1"/>
  <c r="AZ303" i="1"/>
  <c r="AO279" i="1"/>
  <c r="AV279" i="1"/>
  <c r="AP279" i="1"/>
  <c r="AZ499" i="1"/>
  <c r="AY499" i="1"/>
  <c r="AX499" i="1"/>
  <c r="AO398" i="1"/>
  <c r="AV398" i="1"/>
  <c r="AP398" i="1"/>
  <c r="AX353" i="1"/>
  <c r="AO334" i="1"/>
  <c r="AV334" i="1"/>
  <c r="AP334" i="1"/>
  <c r="AO91" i="1"/>
  <c r="AV91" i="1"/>
  <c r="AO341" i="1"/>
  <c r="AV341" i="1"/>
  <c r="AO340" i="1"/>
  <c r="AV340" i="1"/>
  <c r="AP340" i="1"/>
  <c r="AO192" i="1"/>
  <c r="AV192" i="1"/>
  <c r="AP192" i="1"/>
  <c r="AP57" i="1"/>
  <c r="AO195" i="1"/>
  <c r="AV195" i="1"/>
  <c r="AP195" i="1"/>
  <c r="AO292" i="1"/>
  <c r="AV292" i="1"/>
  <c r="AP292" i="1"/>
  <c r="AV46" i="1"/>
  <c r="AO150" i="1"/>
  <c r="AV150" i="1"/>
  <c r="AP150" i="1"/>
  <c r="AX361" i="1"/>
  <c r="AZ361" i="1"/>
  <c r="AY361" i="1"/>
  <c r="AO20" i="1"/>
  <c r="AV20" i="1"/>
  <c r="AP432" i="1"/>
  <c r="AO432" i="1"/>
  <c r="AV432" i="1"/>
  <c r="AO461" i="1"/>
  <c r="AV461" i="1"/>
  <c r="AP461" i="1"/>
  <c r="AP193" i="1"/>
  <c r="AO414" i="1"/>
  <c r="AV414" i="1"/>
  <c r="AP414" i="1"/>
  <c r="AZ415" i="1"/>
  <c r="AX415" i="1"/>
  <c r="AY415" i="1"/>
  <c r="AO67" i="1"/>
  <c r="AV67" i="1"/>
  <c r="AP67" i="1"/>
  <c r="AO75" i="1"/>
  <c r="AV75" i="1"/>
  <c r="AP75" i="1"/>
  <c r="AO159" i="1"/>
  <c r="AV159" i="1"/>
  <c r="AO199" i="1"/>
  <c r="AV199" i="1"/>
  <c r="AP199" i="1"/>
  <c r="AO494" i="1"/>
  <c r="AV494" i="1"/>
  <c r="AP494" i="1"/>
  <c r="AO504" i="1"/>
  <c r="AV504" i="1"/>
  <c r="AP504" i="1"/>
  <c r="AO160" i="1"/>
  <c r="AV160" i="1"/>
  <c r="AP160" i="1"/>
  <c r="AX379" i="1"/>
  <c r="AZ379" i="1"/>
  <c r="AY379" i="1"/>
  <c r="AP12" i="1"/>
  <c r="AP170" i="1"/>
  <c r="AP84" i="1"/>
  <c r="AO107" i="1"/>
  <c r="AV107" i="1"/>
  <c r="AP107" i="1"/>
  <c r="AO355" i="1"/>
  <c r="AV355" i="1"/>
  <c r="AO95" i="1"/>
  <c r="AV95" i="1"/>
  <c r="AP95" i="1"/>
  <c r="AO389" i="1"/>
  <c r="AV389" i="1"/>
  <c r="AO12" i="1"/>
  <c r="AV12" i="1"/>
  <c r="AP450" i="1"/>
  <c r="AO463" i="1"/>
  <c r="AV463" i="1"/>
  <c r="AP463" i="1"/>
  <c r="AP220" i="1"/>
  <c r="AO170" i="1"/>
  <c r="AV170" i="1"/>
  <c r="AO417" i="1"/>
  <c r="AV417" i="1"/>
  <c r="AP417" i="1"/>
  <c r="AZ81" i="1"/>
  <c r="AX81" i="1"/>
  <c r="AY81" i="1"/>
  <c r="AX383" i="1"/>
  <c r="AX498" i="1"/>
  <c r="AY166" i="1"/>
  <c r="AY299" i="1"/>
  <c r="AZ448" i="1"/>
  <c r="AZ351" i="1"/>
  <c r="AY251" i="1"/>
  <c r="AX448" i="1"/>
  <c r="AX351" i="1"/>
  <c r="BA351" i="1"/>
  <c r="H351" i="1"/>
  <c r="AZ251" i="1"/>
  <c r="AZ370" i="1"/>
  <c r="AZ74" i="1"/>
  <c r="AY74" i="1"/>
  <c r="AX286" i="1"/>
  <c r="BA39" i="1"/>
  <c r="H39" i="1"/>
  <c r="AY286" i="1"/>
  <c r="AZ137" i="1"/>
  <c r="AY16" i="1"/>
  <c r="AY446" i="1"/>
  <c r="AX384" i="1"/>
  <c r="AY384" i="1"/>
  <c r="BA384" i="1"/>
  <c r="H384" i="1"/>
  <c r="AX253" i="1"/>
  <c r="BA253" i="1"/>
  <c r="H253" i="1"/>
  <c r="H255" i="32"/>
  <c r="I255" i="32"/>
  <c r="AX245" i="1"/>
  <c r="AZ16" i="1"/>
  <c r="AX336" i="1"/>
  <c r="AX446" i="1"/>
  <c r="BA446" i="1"/>
  <c r="H446" i="1"/>
  <c r="W448" i="38"/>
  <c r="X448" i="38"/>
  <c r="Y448" i="38"/>
  <c r="Z448" i="38"/>
  <c r="AA448" i="38"/>
  <c r="AY404" i="1"/>
  <c r="AZ404" i="1"/>
  <c r="AX404" i="1"/>
  <c r="AX459" i="1"/>
  <c r="AX349" i="1"/>
  <c r="BA202" i="1"/>
  <c r="H202" i="1"/>
  <c r="AY225" i="1"/>
  <c r="BA225" i="1"/>
  <c r="H225" i="1"/>
  <c r="AZ439" i="1"/>
  <c r="BA25" i="1"/>
  <c r="H25" i="1"/>
  <c r="AY370" i="1"/>
  <c r="AX430" i="1"/>
  <c r="AX209" i="1"/>
  <c r="BA458" i="1"/>
  <c r="AX439" i="1"/>
  <c r="AY430" i="1"/>
  <c r="AY209" i="1"/>
  <c r="AY109" i="1"/>
  <c r="AX213" i="1"/>
  <c r="AZ109" i="1"/>
  <c r="BA442" i="1"/>
  <c r="H442" i="1"/>
  <c r="AY213" i="1"/>
  <c r="BA222" i="1"/>
  <c r="H222" i="1"/>
  <c r="BA266" i="1"/>
  <c r="H266" i="1"/>
  <c r="W268" i="38"/>
  <c r="X268" i="38"/>
  <c r="Y268" i="38"/>
  <c r="Z268" i="38"/>
  <c r="AA268" i="38"/>
  <c r="BA43" i="1"/>
  <c r="H43" i="1"/>
  <c r="W45" i="38"/>
  <c r="X45" i="38"/>
  <c r="Y45" i="38"/>
  <c r="Z45" i="38"/>
  <c r="AA45" i="38"/>
  <c r="BA98" i="1"/>
  <c r="BA249" i="1"/>
  <c r="BA499" i="1"/>
  <c r="H499" i="1"/>
  <c r="AZ353" i="1"/>
  <c r="BA359" i="1"/>
  <c r="H359" i="1"/>
  <c r="BA413" i="1"/>
  <c r="H413" i="1"/>
  <c r="AZ139" i="1"/>
  <c r="BA139" i="1"/>
  <c r="H139" i="1"/>
  <c r="AZ336" i="1"/>
  <c r="AX350" i="1"/>
  <c r="AZ242" i="1"/>
  <c r="BA284" i="1"/>
  <c r="BA369" i="1"/>
  <c r="H369" i="1"/>
  <c r="AX242" i="1"/>
  <c r="BA497" i="1"/>
  <c r="H497" i="1"/>
  <c r="BA455" i="1"/>
  <c r="H455" i="1"/>
  <c r="BA309" i="1"/>
  <c r="H309" i="1"/>
  <c r="G1" i="39"/>
  <c r="BA11" i="1"/>
  <c r="BA418" i="1"/>
  <c r="BA85" i="1"/>
  <c r="H85" i="1"/>
  <c r="W87" i="38"/>
  <c r="X87" i="38"/>
  <c r="Y87" i="38"/>
  <c r="Z87" i="38"/>
  <c r="AA87" i="38"/>
  <c r="BA317" i="1"/>
  <c r="H317" i="1"/>
  <c r="H319" i="32"/>
  <c r="I319" i="32"/>
  <c r="BA73" i="1"/>
  <c r="AY30" i="1"/>
  <c r="AX32" i="1"/>
  <c r="BA248" i="1"/>
  <c r="H248" i="1"/>
  <c r="BA344" i="1"/>
  <c r="AZ30" i="1"/>
  <c r="BA30" i="1"/>
  <c r="H30" i="1"/>
  <c r="AY32" i="1"/>
  <c r="BA32" i="1"/>
  <c r="H32" i="1"/>
  <c r="BA303" i="1"/>
  <c r="H303" i="1"/>
  <c r="BA321" i="1"/>
  <c r="H321" i="1"/>
  <c r="AZ310" i="1"/>
  <c r="BA310" i="1"/>
  <c r="H310" i="1"/>
  <c r="BA453" i="1"/>
  <c r="H453" i="1"/>
  <c r="AY137" i="1"/>
  <c r="BA406" i="1"/>
  <c r="BA214" i="1"/>
  <c r="H214" i="1"/>
  <c r="BA193" i="1"/>
  <c r="AY506" i="1"/>
  <c r="AX506" i="1"/>
  <c r="AZ506" i="1"/>
  <c r="AY466" i="1"/>
  <c r="BA466" i="1"/>
  <c r="H466" i="1"/>
  <c r="AY452" i="1"/>
  <c r="AX365" i="1"/>
  <c r="BA13" i="1"/>
  <c r="H13" i="1"/>
  <c r="AY509" i="1"/>
  <c r="BA257" i="1"/>
  <c r="H257" i="1"/>
  <c r="BA361" i="1"/>
  <c r="H361" i="1"/>
  <c r="BA475" i="1"/>
  <c r="H475" i="1"/>
  <c r="W477" i="38"/>
  <c r="X477" i="38"/>
  <c r="Y477" i="38"/>
  <c r="Z477" i="38"/>
  <c r="AA477" i="38"/>
  <c r="BA191" i="1"/>
  <c r="H191" i="1"/>
  <c r="BA360" i="1"/>
  <c r="BA505" i="1"/>
  <c r="H505" i="1"/>
  <c r="AX235" i="1"/>
  <c r="AZ235" i="1"/>
  <c r="BA235" i="1"/>
  <c r="H235" i="1"/>
  <c r="W237" i="38"/>
  <c r="X237" i="38"/>
  <c r="Y237" i="38"/>
  <c r="Z237" i="38"/>
  <c r="AA237" i="38"/>
  <c r="BA254" i="1"/>
  <c r="H254" i="1"/>
  <c r="AY492" i="1"/>
  <c r="AZ388" i="1"/>
  <c r="BA74" i="1"/>
  <c r="H74" i="1"/>
  <c r="H76" i="32"/>
  <c r="I76" i="32"/>
  <c r="AY148" i="1"/>
  <c r="AX96" i="1"/>
  <c r="AX112" i="1"/>
  <c r="AZ96" i="1"/>
  <c r="AZ354" i="1"/>
  <c r="AX171" i="1"/>
  <c r="AZ112" i="1"/>
  <c r="BA261" i="1"/>
  <c r="H261" i="1"/>
  <c r="W263" i="38"/>
  <c r="X263" i="38"/>
  <c r="Y263" i="38"/>
  <c r="Z263" i="38"/>
  <c r="AA263" i="38"/>
  <c r="BA158" i="1"/>
  <c r="H158" i="1"/>
  <c r="H160" i="32"/>
  <c r="I160" i="32"/>
  <c r="AX354" i="1"/>
  <c r="AY171" i="1"/>
  <c r="AX326" i="1"/>
  <c r="AX401" i="1"/>
  <c r="AY401" i="1"/>
  <c r="AZ401" i="1"/>
  <c r="AX319" i="1"/>
  <c r="BA140" i="1"/>
  <c r="H140" i="1"/>
  <c r="BA315" i="1"/>
  <c r="AZ157" i="1"/>
  <c r="AZ326" i="1"/>
  <c r="AY343" i="1"/>
  <c r="BA379" i="1"/>
  <c r="H379" i="1"/>
  <c r="H381" i="32"/>
  <c r="I381" i="32"/>
  <c r="BA154" i="1"/>
  <c r="H154" i="1"/>
  <c r="W156" i="38"/>
  <c r="X156" i="38"/>
  <c r="Y156" i="38"/>
  <c r="Z156" i="38"/>
  <c r="AA156" i="38"/>
  <c r="AZ319" i="1"/>
  <c r="AY157" i="1"/>
  <c r="BA219" i="1"/>
  <c r="AZ371" i="1"/>
  <c r="BA19" i="1"/>
  <c r="H19" i="1"/>
  <c r="AZ331" i="1"/>
  <c r="BA322" i="1"/>
  <c r="AZ343" i="1"/>
  <c r="AY177" i="1"/>
  <c r="AX177" i="1"/>
  <c r="BA177" i="1"/>
  <c r="H177" i="1"/>
  <c r="AZ57" i="1"/>
  <c r="BA57" i="1"/>
  <c r="AZ162" i="1"/>
  <c r="AY331" i="1"/>
  <c r="BA299" i="1"/>
  <c r="H299" i="1"/>
  <c r="BA80" i="1"/>
  <c r="H80" i="1"/>
  <c r="AX61" i="1"/>
  <c r="AY283" i="1"/>
  <c r="AY161" i="1"/>
  <c r="BA329" i="1"/>
  <c r="H329" i="1"/>
  <c r="AZ350" i="1"/>
  <c r="BA350" i="1"/>
  <c r="H350" i="1"/>
  <c r="AX378" i="1"/>
  <c r="BA378" i="1"/>
  <c r="H378" i="1"/>
  <c r="H380" i="32"/>
  <c r="I380" i="32"/>
  <c r="BA492" i="1"/>
  <c r="H492" i="1"/>
  <c r="W494" i="38"/>
  <c r="X494" i="38"/>
  <c r="Y494" i="38"/>
  <c r="Z494" i="38"/>
  <c r="AA494" i="38"/>
  <c r="BA178" i="1"/>
  <c r="H178" i="1"/>
  <c r="H180" i="32"/>
  <c r="I180" i="32"/>
  <c r="AY194" i="1"/>
  <c r="AX194" i="1"/>
  <c r="AZ194" i="1"/>
  <c r="BA377" i="1"/>
  <c r="H377" i="1"/>
  <c r="AX390" i="1"/>
  <c r="BA498" i="1"/>
  <c r="H498" i="1"/>
  <c r="BA196" i="1"/>
  <c r="H196" i="1"/>
  <c r="BA283" i="1"/>
  <c r="H283" i="1"/>
  <c r="BA175" i="1"/>
  <c r="H175" i="1"/>
  <c r="H177" i="32"/>
  <c r="I177" i="32"/>
  <c r="AY169" i="1"/>
  <c r="BA169" i="1"/>
  <c r="H169" i="1"/>
  <c r="H171" i="32"/>
  <c r="I171" i="32"/>
  <c r="BA110" i="1"/>
  <c r="H110" i="1"/>
  <c r="BA131" i="1"/>
  <c r="AY162" i="1"/>
  <c r="BA23" i="1"/>
  <c r="BA166" i="1"/>
  <c r="H166" i="1"/>
  <c r="W168" i="38"/>
  <c r="X168" i="38"/>
  <c r="Y168" i="38"/>
  <c r="Z168" i="38"/>
  <c r="AA168" i="38"/>
  <c r="AZ307" i="1"/>
  <c r="BA60" i="1"/>
  <c r="H60" i="1"/>
  <c r="AY390" i="1"/>
  <c r="AY288" i="1"/>
  <c r="AX274" i="1"/>
  <c r="AY307" i="1"/>
  <c r="BA353" i="1"/>
  <c r="H353" i="1"/>
  <c r="H355" i="32"/>
  <c r="I355" i="32"/>
  <c r="BA220" i="1"/>
  <c r="H220" i="1"/>
  <c r="BA452" i="1"/>
  <c r="H452" i="1"/>
  <c r="W454" i="38"/>
  <c r="X454" i="38"/>
  <c r="Y454" i="38"/>
  <c r="Z454" i="38"/>
  <c r="AA454" i="38"/>
  <c r="BA78" i="1"/>
  <c r="BA339" i="1"/>
  <c r="H339" i="1"/>
  <c r="H341" i="32"/>
  <c r="I341" i="32"/>
  <c r="BA246" i="1"/>
  <c r="H246" i="1"/>
  <c r="W248" i="38"/>
  <c r="X248" i="38"/>
  <c r="Y248" i="38"/>
  <c r="Z248" i="38"/>
  <c r="AA248" i="38"/>
  <c r="AX445" i="1"/>
  <c r="BA433" i="1"/>
  <c r="BA161" i="1"/>
  <c r="H161" i="1"/>
  <c r="AX288" i="1"/>
  <c r="BA288" i="1"/>
  <c r="H288" i="1"/>
  <c r="AY274" i="1"/>
  <c r="BA436" i="1"/>
  <c r="H436" i="1"/>
  <c r="W438" i="38"/>
  <c r="X438" i="38"/>
  <c r="Y438" i="38"/>
  <c r="Z438" i="38"/>
  <c r="AA438" i="38"/>
  <c r="BA424" i="1"/>
  <c r="H424" i="1"/>
  <c r="W426" i="38"/>
  <c r="X426" i="38"/>
  <c r="Y426" i="38"/>
  <c r="Z426" i="38"/>
  <c r="AA426" i="38"/>
  <c r="BA133" i="1"/>
  <c r="H133" i="1"/>
  <c r="AZ445" i="1"/>
  <c r="AY252" i="1"/>
  <c r="AX252" i="1"/>
  <c r="AZ252" i="1"/>
  <c r="BA271" i="1"/>
  <c r="H271" i="1"/>
  <c r="W273" i="38"/>
  <c r="X273" i="38"/>
  <c r="Y273" i="38"/>
  <c r="Z273" i="38"/>
  <c r="AA273" i="38"/>
  <c r="BA460" i="1"/>
  <c r="BA362" i="1"/>
  <c r="H362" i="1"/>
  <c r="AZ147" i="1"/>
  <c r="H249" i="1"/>
  <c r="W251" i="38"/>
  <c r="X251" i="38"/>
  <c r="Y251" i="38"/>
  <c r="Z251" i="38"/>
  <c r="AA251" i="38"/>
  <c r="AX491" i="1"/>
  <c r="BA83" i="1"/>
  <c r="H83" i="1"/>
  <c r="W85" i="38"/>
  <c r="X85" i="38"/>
  <c r="Y85" i="38"/>
  <c r="Z85" i="38"/>
  <c r="AA85" i="38"/>
  <c r="BA263" i="1"/>
  <c r="H263" i="1"/>
  <c r="H265" i="32"/>
  <c r="I265" i="32"/>
  <c r="T8" i="1"/>
  <c r="AY147" i="1"/>
  <c r="AZ491" i="1"/>
  <c r="H73" i="1"/>
  <c r="H75" i="32"/>
  <c r="I75" i="32"/>
  <c r="AX265" i="1"/>
  <c r="BA84" i="1"/>
  <c r="H84" i="1"/>
  <c r="BA473" i="1"/>
  <c r="H473" i="1"/>
  <c r="BA447" i="1"/>
  <c r="H447" i="1"/>
  <c r="W449" i="38"/>
  <c r="X449" i="38"/>
  <c r="Y449" i="38"/>
  <c r="Z449" i="38"/>
  <c r="AA449" i="38"/>
  <c r="BA137" i="1"/>
  <c r="H137" i="1"/>
  <c r="W139" i="38"/>
  <c r="X139" i="38"/>
  <c r="Y139" i="38"/>
  <c r="Z139" i="38"/>
  <c r="AA139" i="38"/>
  <c r="H193" i="1"/>
  <c r="H195" i="32"/>
  <c r="I195" i="32"/>
  <c r="BA336" i="1"/>
  <c r="H418" i="1"/>
  <c r="BA415" i="1"/>
  <c r="AY265" i="1"/>
  <c r="BA277" i="1"/>
  <c r="H277" i="1"/>
  <c r="W279" i="38"/>
  <c r="X279" i="38"/>
  <c r="Y279" i="38"/>
  <c r="Z279" i="38"/>
  <c r="AA279" i="38"/>
  <c r="H284" i="1"/>
  <c r="W286" i="38"/>
  <c r="X286" i="38"/>
  <c r="Y286" i="38"/>
  <c r="Z286" i="38"/>
  <c r="AA286" i="38"/>
  <c r="BA156" i="1"/>
  <c r="H156" i="1"/>
  <c r="BA183" i="1"/>
  <c r="H183" i="1"/>
  <c r="BA68" i="1"/>
  <c r="H219" i="1"/>
  <c r="BA165" i="1"/>
  <c r="H165" i="1"/>
  <c r="W167" i="38"/>
  <c r="X167" i="38"/>
  <c r="Y167" i="38"/>
  <c r="Z167" i="38"/>
  <c r="AA167" i="38"/>
  <c r="BA291" i="1"/>
  <c r="H291" i="1"/>
  <c r="W293" i="38"/>
  <c r="X293" i="38"/>
  <c r="Y293" i="38"/>
  <c r="Z293" i="38"/>
  <c r="AA293" i="38"/>
  <c r="AX388" i="1"/>
  <c r="AX371" i="1"/>
  <c r="BA371" i="1"/>
  <c r="H371" i="1"/>
  <c r="H322" i="1"/>
  <c r="AX402" i="1"/>
  <c r="AY402" i="1"/>
  <c r="AZ402" i="1"/>
  <c r="BA286" i="1"/>
  <c r="H286" i="1"/>
  <c r="W288" i="38"/>
  <c r="X288" i="38"/>
  <c r="Y288" i="38"/>
  <c r="Z288" i="38"/>
  <c r="AA288" i="38"/>
  <c r="H315" i="1"/>
  <c r="H317" i="32"/>
  <c r="I317" i="32"/>
  <c r="H98" i="1"/>
  <c r="H100" i="32"/>
  <c r="I100" i="32"/>
  <c r="AX375" i="1"/>
  <c r="BA245" i="1"/>
  <c r="H245" i="1"/>
  <c r="BA468" i="1"/>
  <c r="H468" i="1"/>
  <c r="W470" i="38"/>
  <c r="X470" i="38"/>
  <c r="Y470" i="38"/>
  <c r="Z470" i="38"/>
  <c r="AA470" i="38"/>
  <c r="BA187" i="1"/>
  <c r="H187" i="1"/>
  <c r="AX509" i="1"/>
  <c r="AZ403" i="1"/>
  <c r="BA439" i="1"/>
  <c r="H439" i="1"/>
  <c r="H441" i="32"/>
  <c r="I441" i="32"/>
  <c r="AZ148" i="1"/>
  <c r="BA464" i="1"/>
  <c r="H464" i="1"/>
  <c r="H466" i="32"/>
  <c r="I466" i="32"/>
  <c r="BA122" i="1"/>
  <c r="H122" i="1"/>
  <c r="H124" i="32"/>
  <c r="I124" i="32"/>
  <c r="BA81" i="1"/>
  <c r="H81" i="1"/>
  <c r="AY375" i="1"/>
  <c r="BA503" i="1"/>
  <c r="H503" i="1"/>
  <c r="AY69" i="1"/>
  <c r="AX403" i="1"/>
  <c r="AY108" i="1"/>
  <c r="BA108" i="1"/>
  <c r="AZ502" i="1"/>
  <c r="AX502" i="1"/>
  <c r="AY502" i="1"/>
  <c r="BA370" i="1"/>
  <c r="H370" i="1"/>
  <c r="BA383" i="1"/>
  <c r="H383" i="1"/>
  <c r="BA15" i="1"/>
  <c r="H15" i="1"/>
  <c r="BA29" i="1"/>
  <c r="H29" i="1"/>
  <c r="W31" i="38"/>
  <c r="X31" i="38"/>
  <c r="Y31" i="38"/>
  <c r="Z31" i="38"/>
  <c r="AA31" i="38"/>
  <c r="BA470" i="1"/>
  <c r="BA172" i="1"/>
  <c r="H172" i="1"/>
  <c r="BA465" i="1"/>
  <c r="H465" i="1"/>
  <c r="H467" i="32"/>
  <c r="I467" i="32"/>
  <c r="BA349" i="1"/>
  <c r="H349" i="1"/>
  <c r="W351" i="38"/>
  <c r="X351" i="38"/>
  <c r="Y351" i="38"/>
  <c r="Z351" i="38"/>
  <c r="AA351" i="38"/>
  <c r="BA357" i="1"/>
  <c r="H357" i="1"/>
  <c r="H359" i="32"/>
  <c r="I359" i="32"/>
  <c r="AX292" i="1"/>
  <c r="AZ292" i="1"/>
  <c r="AY292" i="1"/>
  <c r="AZ381" i="1"/>
  <c r="AY381" i="1"/>
  <c r="AX381" i="1"/>
  <c r="H248" i="32"/>
  <c r="I248" i="32"/>
  <c r="H163" i="32"/>
  <c r="I163" i="32"/>
  <c r="W163" i="38"/>
  <c r="X163" i="38"/>
  <c r="Y163" i="38"/>
  <c r="Z163" i="38"/>
  <c r="AA163" i="38"/>
  <c r="W507" i="38"/>
  <c r="X507" i="38"/>
  <c r="Y507" i="38"/>
  <c r="Z507" i="38"/>
  <c r="AA507" i="38"/>
  <c r="H507" i="32"/>
  <c r="I507" i="32"/>
  <c r="H273" i="32"/>
  <c r="I273" i="32"/>
  <c r="H85" i="32"/>
  <c r="I85" i="32"/>
  <c r="W222" i="38"/>
  <c r="X222" i="38"/>
  <c r="Y222" i="38"/>
  <c r="Z222" i="38"/>
  <c r="AA222" i="38"/>
  <c r="H222" i="32"/>
  <c r="I222" i="32"/>
  <c r="H216" i="32"/>
  <c r="I216" i="32"/>
  <c r="W216" i="38"/>
  <c r="X216" i="38"/>
  <c r="Y216" i="38"/>
  <c r="Z216" i="38"/>
  <c r="AA216" i="38"/>
  <c r="W355" i="38"/>
  <c r="X355" i="38"/>
  <c r="Y355" i="38"/>
  <c r="Z355" i="38"/>
  <c r="AA355" i="38"/>
  <c r="H139" i="32"/>
  <c r="I139" i="32"/>
  <c r="W420" i="38"/>
  <c r="X420" i="38"/>
  <c r="Y420" i="38"/>
  <c r="Z420" i="38"/>
  <c r="AA420" i="38"/>
  <c r="H420" i="32"/>
  <c r="I420" i="32"/>
  <c r="H363" i="32"/>
  <c r="I363" i="32"/>
  <c r="W363" i="38"/>
  <c r="X363" i="38"/>
  <c r="Y363" i="38"/>
  <c r="Z363" i="38"/>
  <c r="AA363" i="38"/>
  <c r="AY282" i="1"/>
  <c r="AX282" i="1"/>
  <c r="AZ282" i="1"/>
  <c r="H167" i="32"/>
  <c r="I167" i="32"/>
  <c r="H293" i="32"/>
  <c r="I293" i="32"/>
  <c r="AY278" i="1"/>
  <c r="AX278" i="1"/>
  <c r="AZ278" i="1"/>
  <c r="AX41" i="1"/>
  <c r="AZ41" i="1"/>
  <c r="AY41" i="1"/>
  <c r="AZ70" i="1"/>
  <c r="AX70" i="1"/>
  <c r="AY70" i="1"/>
  <c r="H250" i="32"/>
  <c r="I250" i="32"/>
  <c r="W250" i="38"/>
  <c r="X250" i="38"/>
  <c r="Y250" i="38"/>
  <c r="Z250" i="38"/>
  <c r="AA250" i="38"/>
  <c r="W317" i="38"/>
  <c r="X317" i="38"/>
  <c r="Y317" i="38"/>
  <c r="Z317" i="38"/>
  <c r="AA317" i="38"/>
  <c r="W311" i="38"/>
  <c r="X311" i="38"/>
  <c r="Y311" i="38"/>
  <c r="Z311" i="38"/>
  <c r="AA311" i="38"/>
  <c r="H311" i="32"/>
  <c r="I311" i="32"/>
  <c r="H470" i="32"/>
  <c r="I470" i="32"/>
  <c r="H189" i="32"/>
  <c r="I189" i="32"/>
  <c r="W189" i="38"/>
  <c r="X189" i="38"/>
  <c r="Y189" i="38"/>
  <c r="Z189" i="38"/>
  <c r="AA189" i="38"/>
  <c r="W466" i="38"/>
  <c r="X466" i="38"/>
  <c r="Y466" i="38"/>
  <c r="Z466" i="38"/>
  <c r="AA466" i="38"/>
  <c r="W361" i="38"/>
  <c r="X361" i="38"/>
  <c r="Y361" i="38"/>
  <c r="Z361" i="38"/>
  <c r="AA361" i="38"/>
  <c r="H361" i="32"/>
  <c r="I361" i="32"/>
  <c r="W415" i="38"/>
  <c r="X415" i="38"/>
  <c r="Y415" i="38"/>
  <c r="Z415" i="38"/>
  <c r="AA415" i="38"/>
  <c r="H415" i="32"/>
  <c r="I415" i="32"/>
  <c r="AY40" i="1"/>
  <c r="AX40" i="1"/>
  <c r="AZ40" i="1"/>
  <c r="H142" i="32"/>
  <c r="I142" i="32"/>
  <c r="W142" i="38"/>
  <c r="X142" i="38"/>
  <c r="Y142" i="38"/>
  <c r="Z142" i="38"/>
  <c r="AA142" i="38"/>
  <c r="AX441" i="1"/>
  <c r="AZ441" i="1"/>
  <c r="AY441" i="1"/>
  <c r="W505" i="38"/>
  <c r="X505" i="38"/>
  <c r="Y505" i="38"/>
  <c r="Z505" i="38"/>
  <c r="AA505" i="38"/>
  <c r="H505" i="32"/>
  <c r="I505" i="32"/>
  <c r="H385" i="32"/>
  <c r="I385" i="32"/>
  <c r="W385" i="38"/>
  <c r="X385" i="38"/>
  <c r="Y385" i="38"/>
  <c r="Z385" i="38"/>
  <c r="AA385" i="38"/>
  <c r="H31" i="32"/>
  <c r="I31" i="32"/>
  <c r="W467" i="38"/>
  <c r="X467" i="38"/>
  <c r="Y467" i="38"/>
  <c r="Z467" i="38"/>
  <c r="AA467" i="38"/>
  <c r="W359" i="38"/>
  <c r="X359" i="38"/>
  <c r="Y359" i="38"/>
  <c r="Z359" i="38"/>
  <c r="AA359" i="38"/>
  <c r="AX47" i="1"/>
  <c r="AY47" i="1"/>
  <c r="AZ47" i="1"/>
  <c r="AX33" i="1"/>
  <c r="AY33" i="1"/>
  <c r="AZ33" i="1"/>
  <c r="AY226" i="1"/>
  <c r="AX226" i="1"/>
  <c r="AZ226" i="1"/>
  <c r="AZ323" i="1"/>
  <c r="AX323" i="1"/>
  <c r="AY323" i="1"/>
  <c r="W379" i="38"/>
  <c r="X379" i="38"/>
  <c r="Y379" i="38"/>
  <c r="Z379" i="38"/>
  <c r="AA379" i="38"/>
  <c r="H379" i="32"/>
  <c r="I379" i="32"/>
  <c r="W198" i="38"/>
  <c r="X198" i="38"/>
  <c r="Y198" i="38"/>
  <c r="Z198" i="38"/>
  <c r="AA198" i="38"/>
  <c r="H198" i="32"/>
  <c r="I198" i="32"/>
  <c r="H112" i="32"/>
  <c r="I112" i="32"/>
  <c r="W112" i="38"/>
  <c r="X112" i="38"/>
  <c r="Y112" i="38"/>
  <c r="Z112" i="38"/>
  <c r="AA112" i="38"/>
  <c r="H62" i="32"/>
  <c r="I62" i="32"/>
  <c r="W62" i="38"/>
  <c r="X62" i="38"/>
  <c r="Y62" i="38"/>
  <c r="Z62" i="38"/>
  <c r="AA62" i="38"/>
  <c r="AZ54" i="1"/>
  <c r="AX54" i="1"/>
  <c r="AY54" i="1"/>
  <c r="AZ281" i="1"/>
  <c r="AX281" i="1"/>
  <c r="AY281" i="1"/>
  <c r="AY435" i="1"/>
  <c r="AZ435" i="1"/>
  <c r="AX435" i="1"/>
  <c r="AX411" i="1"/>
  <c r="AZ411" i="1"/>
  <c r="AY411" i="1"/>
  <c r="W264" i="38"/>
  <c r="X264" i="38"/>
  <c r="Y264" i="38"/>
  <c r="Z264" i="38"/>
  <c r="AA264" i="38"/>
  <c r="H264" i="32"/>
  <c r="I264" i="32"/>
  <c r="W89" i="38"/>
  <c r="X89" i="38"/>
  <c r="Y89" i="38"/>
  <c r="Z89" i="38"/>
  <c r="AA89" i="38"/>
  <c r="H89" i="32"/>
  <c r="I89" i="32"/>
  <c r="H324" i="32"/>
  <c r="I324" i="32"/>
  <c r="W324" i="38"/>
  <c r="X324" i="38"/>
  <c r="Y324" i="38"/>
  <c r="Z324" i="38"/>
  <c r="AA324" i="38"/>
  <c r="AZ12" i="1"/>
  <c r="AX12" i="1"/>
  <c r="AY12" i="1"/>
  <c r="AX408" i="1"/>
  <c r="AZ408" i="1"/>
  <c r="AY408" i="1"/>
  <c r="AX328" i="1"/>
  <c r="AY328" i="1"/>
  <c r="AZ328" i="1"/>
  <c r="AY48" i="1"/>
  <c r="AZ48" i="1"/>
  <c r="AX48" i="1"/>
  <c r="AX481" i="1"/>
  <c r="AY481" i="1"/>
  <c r="AZ481" i="1"/>
  <c r="AY482" i="1"/>
  <c r="AX482" i="1"/>
  <c r="AZ482" i="1"/>
  <c r="AY416" i="1"/>
  <c r="AX416" i="1"/>
  <c r="AZ416" i="1"/>
  <c r="AZ258" i="1"/>
  <c r="AX258" i="1"/>
  <c r="AY258" i="1"/>
  <c r="AZ293" i="1"/>
  <c r="AX293" i="1"/>
  <c r="AY293" i="1"/>
  <c r="AZ294" i="1"/>
  <c r="AX294" i="1"/>
  <c r="AY294" i="1"/>
  <c r="AY364" i="1"/>
  <c r="AZ364" i="1"/>
  <c r="AX364" i="1"/>
  <c r="BA147" i="1"/>
  <c r="H147" i="1"/>
  <c r="W224" i="38"/>
  <c r="X224" i="38"/>
  <c r="Y224" i="38"/>
  <c r="Z224" i="38"/>
  <c r="AA224" i="38"/>
  <c r="H224" i="32"/>
  <c r="I224" i="32"/>
  <c r="BA224" i="1"/>
  <c r="H224" i="1"/>
  <c r="AY389" i="1"/>
  <c r="AX389" i="1"/>
  <c r="AZ389" i="1"/>
  <c r="AX75" i="1"/>
  <c r="AY75" i="1"/>
  <c r="AZ75" i="1"/>
  <c r="AZ432" i="1"/>
  <c r="AY432" i="1"/>
  <c r="AX432" i="1"/>
  <c r="BA448" i="1"/>
  <c r="H448" i="1"/>
  <c r="H460" i="1"/>
  <c r="AZ429" i="1"/>
  <c r="AY429" i="1"/>
  <c r="AX429" i="1"/>
  <c r="AY128" i="1"/>
  <c r="AZ128" i="1"/>
  <c r="AX128" i="1"/>
  <c r="AY145" i="1"/>
  <c r="AX145" i="1"/>
  <c r="AZ145" i="1"/>
  <c r="AY152" i="1"/>
  <c r="AX152" i="1"/>
  <c r="AZ152" i="1"/>
  <c r="AX52" i="1"/>
  <c r="AZ52" i="1"/>
  <c r="AY52" i="1"/>
  <c r="AZ239" i="1"/>
  <c r="AX239" i="1"/>
  <c r="AY239" i="1"/>
  <c r="AX479" i="1"/>
  <c r="AY479" i="1"/>
  <c r="AZ479" i="1"/>
  <c r="AZ496" i="1"/>
  <c r="AX496" i="1"/>
  <c r="AY496" i="1"/>
  <c r="AY221" i="1"/>
  <c r="AX221" i="1"/>
  <c r="AZ221" i="1"/>
  <c r="AZ431" i="1"/>
  <c r="AX431" i="1"/>
  <c r="AY431" i="1"/>
  <c r="AY146" i="1"/>
  <c r="AX146" i="1"/>
  <c r="AZ146" i="1"/>
  <c r="AZ37" i="1"/>
  <c r="AY37" i="1"/>
  <c r="AX37" i="1"/>
  <c r="AY103" i="1"/>
  <c r="AZ103" i="1"/>
  <c r="AX103" i="1"/>
  <c r="BA115" i="1"/>
  <c r="H115" i="1"/>
  <c r="AZ126" i="1"/>
  <c r="AY126" i="1"/>
  <c r="AX126" i="1"/>
  <c r="AZ297" i="1"/>
  <c r="AY297" i="1"/>
  <c r="AX297" i="1"/>
  <c r="AZ21" i="1"/>
  <c r="AY21" i="1"/>
  <c r="AX21" i="1"/>
  <c r="AX486" i="1"/>
  <c r="AZ486" i="1"/>
  <c r="AY486" i="1"/>
  <c r="AY216" i="1"/>
  <c r="AX216" i="1"/>
  <c r="AZ216" i="1"/>
  <c r="AZ99" i="1"/>
  <c r="AX99" i="1"/>
  <c r="AY99" i="1"/>
  <c r="H23" i="1"/>
  <c r="BA72" i="1"/>
  <c r="H72" i="1"/>
  <c r="AX237" i="1"/>
  <c r="AZ237" i="1"/>
  <c r="AY237" i="1"/>
  <c r="AX119" i="1"/>
  <c r="AY119" i="1"/>
  <c r="AZ119" i="1"/>
  <c r="AY116" i="1"/>
  <c r="AX116" i="1"/>
  <c r="AZ116" i="1"/>
  <c r="AX393" i="1"/>
  <c r="AZ393" i="1"/>
  <c r="AY393" i="1"/>
  <c r="AY338" i="1"/>
  <c r="AX338" i="1"/>
  <c r="AZ338" i="1"/>
  <c r="AZ195" i="1"/>
  <c r="AX195" i="1"/>
  <c r="AY195" i="1"/>
  <c r="AX300" i="1"/>
  <c r="AZ300" i="1"/>
  <c r="AY300" i="1"/>
  <c r="AZ477" i="1"/>
  <c r="AY477" i="1"/>
  <c r="AX477" i="1"/>
  <c r="AX306" i="1"/>
  <c r="AZ306" i="1"/>
  <c r="AY306" i="1"/>
  <c r="AZ173" i="1"/>
  <c r="AX173" i="1"/>
  <c r="AY173" i="1"/>
  <c r="AZ135" i="1"/>
  <c r="AX135" i="1"/>
  <c r="AY135" i="1"/>
  <c r="AZ59" i="1"/>
  <c r="AY59" i="1"/>
  <c r="AX59" i="1"/>
  <c r="AZ197" i="1"/>
  <c r="AX197" i="1"/>
  <c r="AY197" i="1"/>
  <c r="AZ168" i="1"/>
  <c r="AY168" i="1"/>
  <c r="AX168" i="1"/>
  <c r="AY425" i="1"/>
  <c r="AZ425" i="1"/>
  <c r="AX425" i="1"/>
  <c r="AY38" i="1"/>
  <c r="AX38" i="1"/>
  <c r="AZ38" i="1"/>
  <c r="AZ90" i="1"/>
  <c r="AX90" i="1"/>
  <c r="AY90" i="1"/>
  <c r="AX376" i="1"/>
  <c r="AZ376" i="1"/>
  <c r="AY376" i="1"/>
  <c r="AY227" i="1"/>
  <c r="AX227" i="1"/>
  <c r="AZ227" i="1"/>
  <c r="AX472" i="1"/>
  <c r="AY472" i="1"/>
  <c r="AZ472" i="1"/>
  <c r="AY22" i="1"/>
  <c r="AZ22" i="1"/>
  <c r="AX22" i="1"/>
  <c r="AZ272" i="1"/>
  <c r="AX272" i="1"/>
  <c r="AY272" i="1"/>
  <c r="BA407" i="1"/>
  <c r="H407" i="1"/>
  <c r="AY42" i="1"/>
  <c r="AZ42" i="1"/>
  <c r="AX42" i="1"/>
  <c r="AZ348" i="1"/>
  <c r="AY348" i="1"/>
  <c r="AX348" i="1"/>
  <c r="AY50" i="1"/>
  <c r="AX50" i="1"/>
  <c r="AZ50" i="1"/>
  <c r="AY270" i="1"/>
  <c r="AX270" i="1"/>
  <c r="AZ270" i="1"/>
  <c r="AX207" i="1"/>
  <c r="AZ207" i="1"/>
  <c r="AY207" i="1"/>
  <c r="AX231" i="1"/>
  <c r="AZ231" i="1"/>
  <c r="AY231" i="1"/>
  <c r="AY489" i="1"/>
  <c r="AZ489" i="1"/>
  <c r="AX489" i="1"/>
  <c r="AZ45" i="1"/>
  <c r="AX45" i="1"/>
  <c r="AY45" i="1"/>
  <c r="AX106" i="1"/>
  <c r="AZ106" i="1"/>
  <c r="AY106" i="1"/>
  <c r="AY385" i="1"/>
  <c r="AX385" i="1"/>
  <c r="AZ385" i="1"/>
  <c r="AZ444" i="1"/>
  <c r="AX444" i="1"/>
  <c r="AY444" i="1"/>
  <c r="AY127" i="1"/>
  <c r="AX127" i="1"/>
  <c r="AZ127" i="1"/>
  <c r="AZ485" i="1"/>
  <c r="AY485" i="1"/>
  <c r="AX485" i="1"/>
  <c r="H68" i="1"/>
  <c r="BA180" i="1"/>
  <c r="H180" i="1"/>
  <c r="H344" i="1"/>
  <c r="H131" i="1"/>
  <c r="H371" i="32"/>
  <c r="I371" i="32"/>
  <c r="W371" i="38"/>
  <c r="X371" i="38"/>
  <c r="Y371" i="38"/>
  <c r="Z371" i="38"/>
  <c r="AA371" i="38"/>
  <c r="H27" i="32"/>
  <c r="I27" i="32"/>
  <c r="W27" i="38"/>
  <c r="X27" i="38"/>
  <c r="Y27" i="38"/>
  <c r="Z27" i="38"/>
  <c r="AA27" i="38"/>
  <c r="AZ244" i="1"/>
  <c r="AX244" i="1"/>
  <c r="AY244" i="1"/>
  <c r="BA244" i="1"/>
  <c r="H244" i="1"/>
  <c r="AZ438" i="1"/>
  <c r="AY438" i="1"/>
  <c r="AX438" i="1"/>
  <c r="W301" i="38"/>
  <c r="X301" i="38"/>
  <c r="Y301" i="38"/>
  <c r="Z301" i="38"/>
  <c r="AA301" i="38"/>
  <c r="H301" i="32"/>
  <c r="I301" i="32"/>
  <c r="AY461" i="1"/>
  <c r="AX461" i="1"/>
  <c r="AZ461" i="1"/>
  <c r="AZ20" i="1"/>
  <c r="AY20" i="1"/>
  <c r="AX20" i="1"/>
  <c r="H305" i="32"/>
  <c r="I305" i="32"/>
  <c r="W305" i="38"/>
  <c r="X305" i="38"/>
  <c r="Y305" i="38"/>
  <c r="Z305" i="38"/>
  <c r="AA305" i="38"/>
  <c r="AX201" i="1"/>
  <c r="AZ201" i="1"/>
  <c r="AY201" i="1"/>
  <c r="AZ457" i="1"/>
  <c r="AX457" i="1"/>
  <c r="AY457" i="1"/>
  <c r="AZ76" i="1"/>
  <c r="AX76" i="1"/>
  <c r="AY76" i="1"/>
  <c r="AY66" i="1"/>
  <c r="AZ66" i="1"/>
  <c r="AX66" i="1"/>
  <c r="AZ267" i="1"/>
  <c r="AY267" i="1"/>
  <c r="AX267" i="1"/>
  <c r="AZ229" i="1"/>
  <c r="AY229" i="1"/>
  <c r="AX229" i="1"/>
  <c r="AZ301" i="1"/>
  <c r="AY301" i="1"/>
  <c r="AX301" i="1"/>
  <c r="AZ240" i="1"/>
  <c r="AY240" i="1"/>
  <c r="AX240" i="1"/>
  <c r="AX308" i="1"/>
  <c r="AY308" i="1"/>
  <c r="AZ308" i="1"/>
  <c r="BA97" i="1"/>
  <c r="H97" i="1"/>
  <c r="AX426" i="1"/>
  <c r="AZ426" i="1"/>
  <c r="AY426" i="1"/>
  <c r="AY500" i="1"/>
  <c r="AX500" i="1"/>
  <c r="AZ500" i="1"/>
  <c r="AY478" i="1"/>
  <c r="AX478" i="1"/>
  <c r="AZ478" i="1"/>
  <c r="AX330" i="1"/>
  <c r="AY330" i="1"/>
  <c r="AZ330" i="1"/>
  <c r="AZ335" i="1"/>
  <c r="AY335" i="1"/>
  <c r="AX335" i="1"/>
  <c r="AX356" i="1"/>
  <c r="AY356" i="1"/>
  <c r="AZ356" i="1"/>
  <c r="AY456" i="1"/>
  <c r="AZ456" i="1"/>
  <c r="AX456" i="1"/>
  <c r="AZ311" i="1"/>
  <c r="AY311" i="1"/>
  <c r="AX311" i="1"/>
  <c r="AX427" i="1"/>
  <c r="AY427" i="1"/>
  <c r="AZ427" i="1"/>
  <c r="BA490" i="1"/>
  <c r="H490" i="1"/>
  <c r="H458" i="1"/>
  <c r="BA365" i="1"/>
  <c r="H365" i="1"/>
  <c r="H11" i="1"/>
  <c r="BA16" i="1"/>
  <c r="H16" i="1"/>
  <c r="AZ159" i="1"/>
  <c r="AY159" i="1"/>
  <c r="AX159" i="1"/>
  <c r="AY279" i="1"/>
  <c r="AX279" i="1"/>
  <c r="AZ279" i="1"/>
  <c r="AZ26" i="1"/>
  <c r="AX26" i="1"/>
  <c r="AY26" i="1"/>
  <c r="AZ355" i="1"/>
  <c r="AY355" i="1"/>
  <c r="AX355" i="1"/>
  <c r="AZ160" i="1"/>
  <c r="AY160" i="1"/>
  <c r="AX160" i="1"/>
  <c r="AY198" i="1"/>
  <c r="AZ198" i="1"/>
  <c r="AX198" i="1"/>
  <c r="AY232" i="1"/>
  <c r="AX232" i="1"/>
  <c r="AZ232" i="1"/>
  <c r="AZ94" i="1"/>
  <c r="AY94" i="1"/>
  <c r="AX94" i="1"/>
  <c r="AZ10" i="1"/>
  <c r="AX10" i="1"/>
  <c r="AY10" i="1"/>
  <c r="AY422" i="1"/>
  <c r="AX422" i="1"/>
  <c r="AZ422" i="1"/>
  <c r="AX142" i="1"/>
  <c r="AZ142" i="1"/>
  <c r="AY142" i="1"/>
  <c r="AZ305" i="1"/>
  <c r="AX305" i="1"/>
  <c r="AY305" i="1"/>
  <c r="AY488" i="1"/>
  <c r="AZ488" i="1"/>
  <c r="AX488" i="1"/>
  <c r="AX200" i="1"/>
  <c r="AZ200" i="1"/>
  <c r="AY200" i="1"/>
  <c r="AX290" i="1"/>
  <c r="AY290" i="1"/>
  <c r="AZ290" i="1"/>
  <c r="AZ420" i="1"/>
  <c r="AX420" i="1"/>
  <c r="AY420" i="1"/>
  <c r="AZ289" i="1"/>
  <c r="AX289" i="1"/>
  <c r="AY289" i="1"/>
  <c r="AX182" i="1"/>
  <c r="AZ182" i="1"/>
  <c r="AY182" i="1"/>
  <c r="AZ233" i="1"/>
  <c r="AX233" i="1"/>
  <c r="AY233" i="1"/>
  <c r="AY206" i="1"/>
  <c r="AZ206" i="1"/>
  <c r="AX206" i="1"/>
  <c r="AY276" i="1"/>
  <c r="AZ276" i="1"/>
  <c r="AX276" i="1"/>
  <c r="AZ391" i="1"/>
  <c r="AY391" i="1"/>
  <c r="AX391" i="1"/>
  <c r="AX320" i="1"/>
  <c r="AZ320" i="1"/>
  <c r="AY320" i="1"/>
  <c r="AZ65" i="1"/>
  <c r="AY65" i="1"/>
  <c r="AX65" i="1"/>
  <c r="AX508" i="1"/>
  <c r="AY508" i="1"/>
  <c r="AZ508" i="1"/>
  <c r="AX451" i="1"/>
  <c r="AZ451" i="1"/>
  <c r="AY451" i="1"/>
  <c r="BA62" i="1"/>
  <c r="H62" i="1"/>
  <c r="AZ327" i="1"/>
  <c r="AX327" i="1"/>
  <c r="AY327" i="1"/>
  <c r="AZ53" i="1"/>
  <c r="AY53" i="1"/>
  <c r="AX53" i="1"/>
  <c r="AZ218" i="1"/>
  <c r="AY218" i="1"/>
  <c r="AX218" i="1"/>
  <c r="AX394" i="1"/>
  <c r="AY394" i="1"/>
  <c r="AZ394" i="1"/>
  <c r="BA101" i="1"/>
  <c r="H101" i="1"/>
  <c r="AZ483" i="1"/>
  <c r="AY483" i="1"/>
  <c r="AX483" i="1"/>
  <c r="AY480" i="1"/>
  <c r="AZ480" i="1"/>
  <c r="AX480" i="1"/>
  <c r="AY259" i="1"/>
  <c r="AX259" i="1"/>
  <c r="AZ259" i="1"/>
  <c r="AY333" i="1"/>
  <c r="AZ333" i="1"/>
  <c r="AX333" i="1"/>
  <c r="AY469" i="1"/>
  <c r="AZ469" i="1"/>
  <c r="AX469" i="1"/>
  <c r="AY56" i="1"/>
  <c r="AZ56" i="1"/>
  <c r="AX56" i="1"/>
  <c r="AY476" i="1"/>
  <c r="AX476" i="1"/>
  <c r="AZ476" i="1"/>
  <c r="H193" i="32"/>
  <c r="I193" i="32"/>
  <c r="W193" i="38"/>
  <c r="X193" i="38"/>
  <c r="Y193" i="38"/>
  <c r="Z193" i="38"/>
  <c r="AA193" i="38"/>
  <c r="AY255" i="1"/>
  <c r="AZ255" i="1"/>
  <c r="AX255" i="1"/>
  <c r="AX123" i="1"/>
  <c r="AY123" i="1"/>
  <c r="AZ123" i="1"/>
  <c r="AY79" i="1"/>
  <c r="AX79" i="1"/>
  <c r="AZ79" i="1"/>
  <c r="AX132" i="1"/>
  <c r="AY132" i="1"/>
  <c r="AZ132" i="1"/>
  <c r="AY380" i="1"/>
  <c r="AX380" i="1"/>
  <c r="AZ380" i="1"/>
  <c r="AY217" i="1"/>
  <c r="AX217" i="1"/>
  <c r="AZ217" i="1"/>
  <c r="AZ269" i="1"/>
  <c r="AX269" i="1"/>
  <c r="AY269" i="1"/>
  <c r="AX149" i="1"/>
  <c r="AY149" i="1"/>
  <c r="AZ149" i="1"/>
  <c r="H500" i="32"/>
  <c r="I500" i="32"/>
  <c r="W500" i="38"/>
  <c r="X500" i="38"/>
  <c r="Y500" i="38"/>
  <c r="Z500" i="38"/>
  <c r="AA500" i="38"/>
  <c r="AX174" i="1"/>
  <c r="AY174" i="1"/>
  <c r="AZ174" i="1"/>
  <c r="AY58" i="1"/>
  <c r="AZ58" i="1"/>
  <c r="AX58" i="1"/>
  <c r="AY437" i="1"/>
  <c r="AZ437" i="1"/>
  <c r="AX437" i="1"/>
  <c r="AZ89" i="1"/>
  <c r="AX89" i="1"/>
  <c r="AY89" i="1"/>
  <c r="AY117" i="1"/>
  <c r="AX117" i="1"/>
  <c r="AZ117" i="1"/>
  <c r="AZ352" i="1"/>
  <c r="AX352" i="1"/>
  <c r="AY352" i="1"/>
  <c r="AX462" i="1"/>
  <c r="AY462" i="1"/>
  <c r="AZ462" i="1"/>
  <c r="AZ302" i="1"/>
  <c r="AY302" i="1"/>
  <c r="AX302" i="1"/>
  <c r="AY250" i="1"/>
  <c r="AX250" i="1"/>
  <c r="AZ250" i="1"/>
  <c r="AX332" i="1"/>
  <c r="AZ332" i="1"/>
  <c r="AY332" i="1"/>
  <c r="H135" i="32"/>
  <c r="I135" i="32"/>
  <c r="W135" i="38"/>
  <c r="X135" i="38"/>
  <c r="Y135" i="38"/>
  <c r="Z135" i="38"/>
  <c r="AA135" i="38"/>
  <c r="AY111" i="1"/>
  <c r="AZ111" i="1"/>
  <c r="AX111" i="1"/>
  <c r="H444" i="32"/>
  <c r="I444" i="32"/>
  <c r="W444" i="38"/>
  <c r="X444" i="38"/>
  <c r="Y444" i="38"/>
  <c r="Z444" i="38"/>
  <c r="AA444" i="38"/>
  <c r="AY212" i="1"/>
  <c r="AZ212" i="1"/>
  <c r="AX212" i="1"/>
  <c r="W82" i="38"/>
  <c r="X82" i="38"/>
  <c r="Y82" i="38"/>
  <c r="Z82" i="38"/>
  <c r="AA82" i="38"/>
  <c r="H82" i="32"/>
  <c r="I82" i="32"/>
  <c r="AZ504" i="1"/>
  <c r="AY504" i="1"/>
  <c r="AX504" i="1"/>
  <c r="BA313" i="1"/>
  <c r="H313" i="1"/>
  <c r="AX318" i="1"/>
  <c r="AY318" i="1"/>
  <c r="AZ318" i="1"/>
  <c r="W499" i="38"/>
  <c r="X499" i="38"/>
  <c r="Y499" i="38"/>
  <c r="Z499" i="38"/>
  <c r="AA499" i="38"/>
  <c r="H499" i="32"/>
  <c r="I499" i="32"/>
  <c r="AZ36" i="1"/>
  <c r="AX36" i="1"/>
  <c r="AY36" i="1"/>
  <c r="AY24" i="1"/>
  <c r="AZ24" i="1"/>
  <c r="AX24" i="1"/>
  <c r="AX155" i="1"/>
  <c r="AY155" i="1"/>
  <c r="AZ155" i="1"/>
  <c r="H323" i="32"/>
  <c r="I323" i="32"/>
  <c r="W323" i="38"/>
  <c r="X323" i="38"/>
  <c r="Y323" i="38"/>
  <c r="Z323" i="38"/>
  <c r="AA323" i="38"/>
  <c r="AZ324" i="1"/>
  <c r="AX324" i="1"/>
  <c r="AY324" i="1"/>
  <c r="AZ347" i="1"/>
  <c r="AX347" i="1"/>
  <c r="AY347" i="1"/>
  <c r="W457" i="38"/>
  <c r="X457" i="38"/>
  <c r="Y457" i="38"/>
  <c r="Z457" i="38"/>
  <c r="AA457" i="38"/>
  <c r="H457" i="32"/>
  <c r="I457" i="32"/>
  <c r="AX179" i="1"/>
  <c r="AY179" i="1"/>
  <c r="AZ179" i="1"/>
  <c r="AZ314" i="1"/>
  <c r="AY314" i="1"/>
  <c r="AX314" i="1"/>
  <c r="AY205" i="1"/>
  <c r="AZ205" i="1"/>
  <c r="AX205" i="1"/>
  <c r="AY204" i="1"/>
  <c r="AZ204" i="1"/>
  <c r="AX204" i="1"/>
  <c r="AX410" i="1"/>
  <c r="AZ410" i="1"/>
  <c r="AY410" i="1"/>
  <c r="AZ102" i="1"/>
  <c r="AY102" i="1"/>
  <c r="AX102" i="1"/>
  <c r="AX392" i="1"/>
  <c r="AZ392" i="1"/>
  <c r="AY392" i="1"/>
  <c r="AX236" i="1"/>
  <c r="AY236" i="1"/>
  <c r="AZ236" i="1"/>
  <c r="BA64" i="1"/>
  <c r="H64" i="1"/>
  <c r="BA61" i="1"/>
  <c r="H61" i="1"/>
  <c r="BA386" i="1"/>
  <c r="H386" i="1"/>
  <c r="BA345" i="1"/>
  <c r="H345" i="1"/>
  <c r="H21" i="32"/>
  <c r="I21" i="32"/>
  <c r="W21" i="38"/>
  <c r="X21" i="38"/>
  <c r="Y21" i="38"/>
  <c r="Z21" i="38"/>
  <c r="AA21" i="38"/>
  <c r="H204" i="32"/>
  <c r="I204" i="32"/>
  <c r="W204" i="38"/>
  <c r="X204" i="38"/>
  <c r="Y204" i="38"/>
  <c r="Z204" i="38"/>
  <c r="AA204" i="38"/>
  <c r="H406" i="1"/>
  <c r="AZ334" i="1"/>
  <c r="AX334" i="1"/>
  <c r="AY334" i="1"/>
  <c r="AY136" i="1"/>
  <c r="AZ136" i="1"/>
  <c r="AX136" i="1"/>
  <c r="AY368" i="1"/>
  <c r="AZ368" i="1"/>
  <c r="AX368" i="1"/>
  <c r="AY395" i="1"/>
  <c r="AZ395" i="1"/>
  <c r="AX395" i="1"/>
  <c r="W221" i="38"/>
  <c r="X221" i="38"/>
  <c r="Y221" i="38"/>
  <c r="Z221" i="38"/>
  <c r="AA221" i="38"/>
  <c r="H221" i="32"/>
  <c r="I221" i="32"/>
  <c r="AY507" i="1"/>
  <c r="AX507" i="1"/>
  <c r="AZ507" i="1"/>
  <c r="AY247" i="1"/>
  <c r="AX247" i="1"/>
  <c r="AZ247" i="1"/>
  <c r="AZ340" i="1"/>
  <c r="AY340" i="1"/>
  <c r="AX340" i="1"/>
  <c r="AZ400" i="1"/>
  <c r="AY400" i="1"/>
  <c r="AX400" i="1"/>
  <c r="BA400" i="1"/>
  <c r="BA34" i="1"/>
  <c r="H34" i="1"/>
  <c r="AX27" i="1"/>
  <c r="AZ27" i="1"/>
  <c r="AY27" i="1"/>
  <c r="AZ176" i="1"/>
  <c r="AX176" i="1"/>
  <c r="AY176" i="1"/>
  <c r="BA493" i="1"/>
  <c r="H493" i="1"/>
  <c r="AX184" i="1"/>
  <c r="AY184" i="1"/>
  <c r="AZ184" i="1"/>
  <c r="AY125" i="1"/>
  <c r="AX125" i="1"/>
  <c r="AZ125" i="1"/>
  <c r="AX208" i="1"/>
  <c r="AY208" i="1"/>
  <c r="AZ208" i="1"/>
  <c r="BA404" i="1"/>
  <c r="H404" i="1"/>
  <c r="AX185" i="1"/>
  <c r="AY185" i="1"/>
  <c r="AZ185" i="1"/>
  <c r="AY113" i="1"/>
  <c r="AX113" i="1"/>
  <c r="AZ113" i="1"/>
  <c r="AX367" i="1"/>
  <c r="AY367" i="1"/>
  <c r="AZ367" i="1"/>
  <c r="AZ118" i="1"/>
  <c r="AX118" i="1"/>
  <c r="AY118" i="1"/>
  <c r="AY92" i="1"/>
  <c r="AX92" i="1"/>
  <c r="AZ92" i="1"/>
  <c r="BA55" i="1"/>
  <c r="H55" i="1"/>
  <c r="AY474" i="1"/>
  <c r="AX474" i="1"/>
  <c r="AZ474" i="1"/>
  <c r="AY88" i="1"/>
  <c r="AX88" i="1"/>
  <c r="AZ88" i="1"/>
  <c r="AX280" i="1"/>
  <c r="AZ280" i="1"/>
  <c r="AY280" i="1"/>
  <c r="AY382" i="1"/>
  <c r="AZ382" i="1"/>
  <c r="AX382" i="1"/>
  <c r="AZ387" i="1"/>
  <c r="AY387" i="1"/>
  <c r="AX387" i="1"/>
  <c r="AX256" i="1"/>
  <c r="AZ256" i="1"/>
  <c r="AY256" i="1"/>
  <c r="AY337" i="1"/>
  <c r="AX337" i="1"/>
  <c r="AZ337" i="1"/>
  <c r="AY228" i="1"/>
  <c r="AX228" i="1"/>
  <c r="AZ228" i="1"/>
  <c r="AX412" i="1"/>
  <c r="AZ412" i="1"/>
  <c r="AY412" i="1"/>
  <c r="AX14" i="1"/>
  <c r="AZ14" i="1"/>
  <c r="AY14" i="1"/>
  <c r="BA251" i="1"/>
  <c r="H251" i="1"/>
  <c r="BA459" i="1"/>
  <c r="H459" i="1"/>
  <c r="H373" i="32"/>
  <c r="I373" i="32"/>
  <c r="W373" i="38"/>
  <c r="X373" i="38"/>
  <c r="Y373" i="38"/>
  <c r="Z373" i="38"/>
  <c r="AA373" i="38"/>
  <c r="W41" i="38"/>
  <c r="X41" i="38"/>
  <c r="Y41" i="38"/>
  <c r="Z41" i="38"/>
  <c r="AA41" i="38"/>
  <c r="H41" i="32"/>
  <c r="I41" i="32"/>
  <c r="AY275" i="1"/>
  <c r="AX275" i="1"/>
  <c r="AZ275" i="1"/>
  <c r="AX346" i="1"/>
  <c r="AZ346" i="1"/>
  <c r="AY346" i="1"/>
  <c r="AY223" i="1"/>
  <c r="AZ223" i="1"/>
  <c r="AX223" i="1"/>
  <c r="H415" i="1"/>
  <c r="AX107" i="1"/>
  <c r="AY107" i="1"/>
  <c r="AZ107" i="1"/>
  <c r="AZ210" i="1"/>
  <c r="AY210" i="1"/>
  <c r="AX210" i="1"/>
  <c r="AY186" i="1"/>
  <c r="AX186" i="1"/>
  <c r="AZ186" i="1"/>
  <c r="W501" i="38"/>
  <c r="X501" i="38"/>
  <c r="Y501" i="38"/>
  <c r="Z501" i="38"/>
  <c r="AA501" i="38"/>
  <c r="H501" i="32"/>
  <c r="I501" i="32"/>
  <c r="AY494" i="1"/>
  <c r="AX494" i="1"/>
  <c r="AZ494" i="1"/>
  <c r="AX28" i="1"/>
  <c r="AZ28" i="1"/>
  <c r="AY28" i="1"/>
  <c r="AZ399" i="1"/>
  <c r="AX399" i="1"/>
  <c r="AY399" i="1"/>
  <c r="AX230" i="1"/>
  <c r="AY230" i="1"/>
  <c r="AZ230" i="1"/>
  <c r="H360" i="1"/>
  <c r="AZ484" i="1"/>
  <c r="AX484" i="1"/>
  <c r="AY484" i="1"/>
  <c r="AY153" i="1"/>
  <c r="AZ153" i="1"/>
  <c r="AX153" i="1"/>
  <c r="AX366" i="1"/>
  <c r="AZ366" i="1"/>
  <c r="AY366" i="1"/>
  <c r="AY124" i="1"/>
  <c r="AX124" i="1"/>
  <c r="AZ124" i="1"/>
  <c r="AX467" i="1"/>
  <c r="AY467" i="1"/>
  <c r="AZ467" i="1"/>
  <c r="AX298" i="1"/>
  <c r="AY298" i="1"/>
  <c r="AZ298" i="1"/>
  <c r="AZ396" i="1"/>
  <c r="AY396" i="1"/>
  <c r="AX396" i="1"/>
  <c r="AY241" i="1"/>
  <c r="AZ241" i="1"/>
  <c r="AX241" i="1"/>
  <c r="AY443" i="1"/>
  <c r="AZ443" i="1"/>
  <c r="AX443" i="1"/>
  <c r="AZ312" i="1"/>
  <c r="AX312" i="1"/>
  <c r="AY312" i="1"/>
  <c r="AX82" i="1"/>
  <c r="AZ82" i="1"/>
  <c r="AY82" i="1"/>
  <c r="BA215" i="1"/>
  <c r="H215" i="1"/>
  <c r="AX151" i="1"/>
  <c r="AY151" i="1"/>
  <c r="AZ151" i="1"/>
  <c r="AY450" i="1"/>
  <c r="AZ450" i="1"/>
  <c r="AX450" i="1"/>
  <c r="AZ138" i="1"/>
  <c r="AX138" i="1"/>
  <c r="AY138" i="1"/>
  <c r="AX260" i="1"/>
  <c r="AY260" i="1"/>
  <c r="AZ260" i="1"/>
  <c r="H470" i="1"/>
  <c r="BA69" i="1"/>
  <c r="H69" i="1"/>
  <c r="BA471" i="1"/>
  <c r="H471" i="1"/>
  <c r="H336" i="1"/>
  <c r="AZ304" i="1"/>
  <c r="AY304" i="1"/>
  <c r="AX304" i="1"/>
  <c r="AZ100" i="1"/>
  <c r="AY100" i="1"/>
  <c r="AX100" i="1"/>
  <c r="AY144" i="1"/>
  <c r="AZ144" i="1"/>
  <c r="AX144" i="1"/>
  <c r="AX398" i="1"/>
  <c r="AZ398" i="1"/>
  <c r="AY398" i="1"/>
  <c r="AY234" i="1"/>
  <c r="AZ234" i="1"/>
  <c r="AX234" i="1"/>
  <c r="AY63" i="1"/>
  <c r="AZ63" i="1"/>
  <c r="AX63" i="1"/>
  <c r="AP8" i="1"/>
  <c r="C53" i="14"/>
  <c r="C17" i="14"/>
  <c r="AZ150" i="1"/>
  <c r="AX150" i="1"/>
  <c r="AY150" i="1"/>
  <c r="AX501" i="1"/>
  <c r="AZ501" i="1"/>
  <c r="AY501" i="1"/>
  <c r="AY164" i="1"/>
  <c r="AZ164" i="1"/>
  <c r="AX164" i="1"/>
  <c r="AY105" i="1"/>
  <c r="AX105" i="1"/>
  <c r="AZ105" i="1"/>
  <c r="AY188" i="1"/>
  <c r="AZ188" i="1"/>
  <c r="AX188" i="1"/>
  <c r="AY487" i="1"/>
  <c r="AX487" i="1"/>
  <c r="AZ487" i="1"/>
  <c r="AY495" i="1"/>
  <c r="AZ495" i="1"/>
  <c r="AX495" i="1"/>
  <c r="AZ243" i="1"/>
  <c r="AX243" i="1"/>
  <c r="AY243" i="1"/>
  <c r="AZ167" i="1"/>
  <c r="AX167" i="1"/>
  <c r="AY167" i="1"/>
  <c r="AZ189" i="1"/>
  <c r="AX189" i="1"/>
  <c r="AY189" i="1"/>
  <c r="AX104" i="1"/>
  <c r="AY104" i="1"/>
  <c r="AZ104" i="1"/>
  <c r="AY409" i="1"/>
  <c r="AX409" i="1"/>
  <c r="AZ409" i="1"/>
  <c r="AY211" i="1"/>
  <c r="AZ211" i="1"/>
  <c r="AX211" i="1"/>
  <c r="AZ428" i="1"/>
  <c r="AY428" i="1"/>
  <c r="AX428" i="1"/>
  <c r="AZ295" i="1"/>
  <c r="AX295" i="1"/>
  <c r="AY295" i="1"/>
  <c r="AY141" i="1"/>
  <c r="AX141" i="1"/>
  <c r="AZ141" i="1"/>
  <c r="AZ31" i="1"/>
  <c r="AY31" i="1"/>
  <c r="AX31" i="1"/>
  <c r="AZ190" i="1"/>
  <c r="AY190" i="1"/>
  <c r="AX190" i="1"/>
  <c r="AZ296" i="1"/>
  <c r="AX296" i="1"/>
  <c r="AY296" i="1"/>
  <c r="H78" i="1"/>
  <c r="AZ325" i="1"/>
  <c r="AX325" i="1"/>
  <c r="AY325" i="1"/>
  <c r="AY67" i="1"/>
  <c r="AX67" i="1"/>
  <c r="AZ67" i="1"/>
  <c r="AZ273" i="1"/>
  <c r="AY273" i="1"/>
  <c r="AX273" i="1"/>
  <c r="AZ44" i="1"/>
  <c r="AX44" i="1"/>
  <c r="AY44" i="1"/>
  <c r="AY95" i="1"/>
  <c r="AX95" i="1"/>
  <c r="AZ95" i="1"/>
  <c r="AZ417" i="1"/>
  <c r="AY417" i="1"/>
  <c r="AX417" i="1"/>
  <c r="AX192" i="1"/>
  <c r="AZ192" i="1"/>
  <c r="AY192" i="1"/>
  <c r="AY287" i="1"/>
  <c r="AZ287" i="1"/>
  <c r="AX287" i="1"/>
  <c r="AY170" i="1"/>
  <c r="AX170" i="1"/>
  <c r="AZ170" i="1"/>
  <c r="BA114" i="1"/>
  <c r="H114" i="1"/>
  <c r="AY341" i="1"/>
  <c r="AX341" i="1"/>
  <c r="AZ341" i="1"/>
  <c r="AZ419" i="1"/>
  <c r="AY419" i="1"/>
  <c r="AX419" i="1"/>
  <c r="AY463" i="1"/>
  <c r="AX463" i="1"/>
  <c r="AZ463" i="1"/>
  <c r="AY414" i="1"/>
  <c r="AZ414" i="1"/>
  <c r="AX414" i="1"/>
  <c r="AY91" i="1"/>
  <c r="AX91" i="1"/>
  <c r="AZ91" i="1"/>
  <c r="AX373" i="1"/>
  <c r="AY373" i="1"/>
  <c r="AZ373" i="1"/>
  <c r="AX17" i="1"/>
  <c r="AZ17" i="1"/>
  <c r="AY17" i="1"/>
  <c r="AZ454" i="1"/>
  <c r="AX454" i="1"/>
  <c r="AY454" i="1"/>
  <c r="AX181" i="1"/>
  <c r="AZ181" i="1"/>
  <c r="AY181" i="1"/>
  <c r="AY93" i="1"/>
  <c r="AZ93" i="1"/>
  <c r="AX93" i="1"/>
  <c r="AZ35" i="1"/>
  <c r="AX35" i="1"/>
  <c r="AY35" i="1"/>
  <c r="AX264" i="1"/>
  <c r="AZ264" i="1"/>
  <c r="AY264" i="1"/>
  <c r="AY71" i="1"/>
  <c r="AX71" i="1"/>
  <c r="AZ71" i="1"/>
  <c r="AX129" i="1"/>
  <c r="AY129" i="1"/>
  <c r="AZ129" i="1"/>
  <c r="AY199" i="1"/>
  <c r="AZ199" i="1"/>
  <c r="AX199" i="1"/>
  <c r="AY46" i="1"/>
  <c r="AZ46" i="1"/>
  <c r="AX46" i="1"/>
  <c r="AX397" i="1"/>
  <c r="AZ397" i="1"/>
  <c r="AY397" i="1"/>
  <c r="AX18" i="1"/>
  <c r="AY18" i="1"/>
  <c r="AZ18" i="1"/>
  <c r="BA18" i="1"/>
  <c r="AX268" i="1"/>
  <c r="AZ268" i="1"/>
  <c r="AY268" i="1"/>
  <c r="AZ440" i="1"/>
  <c r="AX440" i="1"/>
  <c r="AY440" i="1"/>
  <c r="AX163" i="1"/>
  <c r="AY163" i="1"/>
  <c r="AZ163" i="1"/>
  <c r="AZ316" i="1"/>
  <c r="AX316" i="1"/>
  <c r="AY316" i="1"/>
  <c r="BA421" i="1"/>
  <c r="H421" i="1"/>
  <c r="AY405" i="1"/>
  <c r="AX405" i="1"/>
  <c r="AZ405" i="1"/>
  <c r="AZ285" i="1"/>
  <c r="AX285" i="1"/>
  <c r="AY285" i="1"/>
  <c r="AY130" i="1"/>
  <c r="AZ130" i="1"/>
  <c r="AX130" i="1"/>
  <c r="AZ203" i="1"/>
  <c r="AY203" i="1"/>
  <c r="AX203" i="1"/>
  <c r="AZ374" i="1"/>
  <c r="AY374" i="1"/>
  <c r="AX374" i="1"/>
  <c r="AZ434" i="1"/>
  <c r="AX434" i="1"/>
  <c r="AY434" i="1"/>
  <c r="AX342" i="1"/>
  <c r="AY342" i="1"/>
  <c r="AZ342" i="1"/>
  <c r="AX86" i="1"/>
  <c r="AZ86" i="1"/>
  <c r="AY86" i="1"/>
  <c r="AZ51" i="1"/>
  <c r="AY51" i="1"/>
  <c r="AX51" i="1"/>
  <c r="AZ77" i="1"/>
  <c r="AX77" i="1"/>
  <c r="AY77" i="1"/>
  <c r="AX121" i="1"/>
  <c r="AZ121" i="1"/>
  <c r="AY121" i="1"/>
  <c r="AY238" i="1"/>
  <c r="AZ238" i="1"/>
  <c r="AX238" i="1"/>
  <c r="AY372" i="1"/>
  <c r="AX372" i="1"/>
  <c r="AZ372" i="1"/>
  <c r="AY358" i="1"/>
  <c r="AX358" i="1"/>
  <c r="AZ358" i="1"/>
  <c r="AX449" i="1"/>
  <c r="AZ449" i="1"/>
  <c r="AY449" i="1"/>
  <c r="BA363" i="1"/>
  <c r="H363" i="1"/>
  <c r="AY120" i="1"/>
  <c r="AX120" i="1"/>
  <c r="AZ120" i="1"/>
  <c r="AY49" i="1"/>
  <c r="AZ49" i="1"/>
  <c r="AX49" i="1"/>
  <c r="BA134" i="1"/>
  <c r="H134" i="1"/>
  <c r="H433" i="1"/>
  <c r="H143" i="1"/>
  <c r="BA423" i="1"/>
  <c r="H423" i="1"/>
  <c r="W353" i="38"/>
  <c r="X353" i="38"/>
  <c r="Y353" i="38"/>
  <c r="Z353" i="38"/>
  <c r="AA353" i="38"/>
  <c r="H353" i="32"/>
  <c r="I353" i="32"/>
  <c r="W32" i="38"/>
  <c r="X32" i="38"/>
  <c r="Y32" i="38"/>
  <c r="Z32" i="38"/>
  <c r="AA32" i="38"/>
  <c r="H32" i="32"/>
  <c r="I32" i="32"/>
  <c r="H141" i="32"/>
  <c r="I141" i="32"/>
  <c r="W141" i="38"/>
  <c r="X141" i="38"/>
  <c r="Y141" i="38"/>
  <c r="Z141" i="38"/>
  <c r="AA141" i="38"/>
  <c r="H438" i="32"/>
  <c r="I438" i="32"/>
  <c r="H263" i="32"/>
  <c r="I263" i="32"/>
  <c r="BA109" i="1"/>
  <c r="H109" i="1"/>
  <c r="W111" i="38"/>
  <c r="X111" i="38"/>
  <c r="Y111" i="38"/>
  <c r="Z111" i="38"/>
  <c r="AA111" i="38"/>
  <c r="BA31" i="1"/>
  <c r="BA112" i="1"/>
  <c r="H112" i="1"/>
  <c r="BA422" i="1"/>
  <c r="H422" i="1"/>
  <c r="W424" i="38"/>
  <c r="X424" i="38"/>
  <c r="Y424" i="38"/>
  <c r="Z424" i="38"/>
  <c r="AA424" i="38"/>
  <c r="BA230" i="1"/>
  <c r="H230" i="1"/>
  <c r="H232" i="32"/>
  <c r="I232" i="32"/>
  <c r="BA218" i="1"/>
  <c r="H218" i="1"/>
  <c r="BA157" i="1"/>
  <c r="H157" i="1"/>
  <c r="H159" i="32"/>
  <c r="I159" i="32"/>
  <c r="BA401" i="1"/>
  <c r="H401" i="1"/>
  <c r="H403" i="32"/>
  <c r="I403" i="32"/>
  <c r="BA50" i="1"/>
  <c r="H50" i="1"/>
  <c r="BA242" i="1"/>
  <c r="H242" i="1"/>
  <c r="BA430" i="1"/>
  <c r="H430" i="1"/>
  <c r="BA438" i="1"/>
  <c r="H438" i="1"/>
  <c r="W177" i="38"/>
  <c r="X177" i="38"/>
  <c r="Y177" i="38"/>
  <c r="Z177" i="38"/>
  <c r="AA177" i="38"/>
  <c r="W100" i="38"/>
  <c r="X100" i="38"/>
  <c r="Y100" i="38"/>
  <c r="Z100" i="38"/>
  <c r="AA100" i="38"/>
  <c r="BA354" i="1"/>
  <c r="H354" i="1"/>
  <c r="H356" i="32"/>
  <c r="I356" i="32"/>
  <c r="BA213" i="1"/>
  <c r="H213" i="1"/>
  <c r="H215" i="32"/>
  <c r="I215" i="32"/>
  <c r="H449" i="32"/>
  <c r="I449" i="32"/>
  <c r="H34" i="32"/>
  <c r="I34" i="32"/>
  <c r="W34" i="38"/>
  <c r="X34" i="38"/>
  <c r="Y34" i="38"/>
  <c r="Z34" i="38"/>
  <c r="AA34" i="38"/>
  <c r="H227" i="32"/>
  <c r="I227" i="32"/>
  <c r="W227" i="38"/>
  <c r="X227" i="38"/>
  <c r="Y227" i="38"/>
  <c r="Z227" i="38"/>
  <c r="AA227" i="38"/>
  <c r="BA209" i="1"/>
  <c r="H209" i="1"/>
  <c r="H111" i="32"/>
  <c r="I111" i="32"/>
  <c r="W114" i="38"/>
  <c r="X114" i="38"/>
  <c r="Y114" i="38"/>
  <c r="Z114" i="38"/>
  <c r="AA114" i="38"/>
  <c r="H114" i="32"/>
  <c r="I114" i="32"/>
  <c r="BA330" i="1"/>
  <c r="H330" i="1"/>
  <c r="H351" i="32"/>
  <c r="I351" i="32"/>
  <c r="W124" i="38"/>
  <c r="X124" i="38"/>
  <c r="Y124" i="38"/>
  <c r="Z124" i="38"/>
  <c r="AA124" i="38"/>
  <c r="BA509" i="1"/>
  <c r="H509" i="1"/>
  <c r="W511" i="38"/>
  <c r="X511" i="38"/>
  <c r="Y511" i="38"/>
  <c r="Z511" i="38"/>
  <c r="AA511" i="38"/>
  <c r="H268" i="32"/>
  <c r="I268" i="32"/>
  <c r="BA504" i="1"/>
  <c r="H504" i="1"/>
  <c r="BA123" i="1"/>
  <c r="H123" i="1"/>
  <c r="BA508" i="1"/>
  <c r="BA70" i="1"/>
  <c r="H70" i="1"/>
  <c r="H72" i="32"/>
  <c r="I72" i="32"/>
  <c r="H45" i="32"/>
  <c r="I45" i="32"/>
  <c r="H108" i="1"/>
  <c r="W319" i="38"/>
  <c r="X319" i="38"/>
  <c r="Y319" i="38"/>
  <c r="Z319" i="38"/>
  <c r="AA319" i="38"/>
  <c r="BA41" i="1"/>
  <c r="H41" i="1"/>
  <c r="W43" i="38"/>
  <c r="X43" i="38"/>
  <c r="Y43" i="38"/>
  <c r="Z43" i="38"/>
  <c r="AA43" i="38"/>
  <c r="BA388" i="1"/>
  <c r="H388" i="1"/>
  <c r="H390" i="32"/>
  <c r="I390" i="32"/>
  <c r="BA487" i="1"/>
  <c r="H286" i="32"/>
  <c r="I286" i="32"/>
  <c r="H87" i="32"/>
  <c r="I87" i="32"/>
  <c r="BA90" i="1"/>
  <c r="H90" i="1"/>
  <c r="BA221" i="1"/>
  <c r="H221" i="1"/>
  <c r="BA429" i="1"/>
  <c r="BA397" i="1"/>
  <c r="H397" i="1"/>
  <c r="H399" i="32"/>
  <c r="I399" i="32"/>
  <c r="W380" i="38"/>
  <c r="X380" i="38"/>
  <c r="Y380" i="38"/>
  <c r="Z380" i="38"/>
  <c r="AA380" i="38"/>
  <c r="BA96" i="1"/>
  <c r="H96" i="1"/>
  <c r="BA500" i="1"/>
  <c r="H500" i="1"/>
  <c r="W502" i="38"/>
  <c r="X502" i="38"/>
  <c r="Y502" i="38"/>
  <c r="Z502" i="38"/>
  <c r="AA502" i="38"/>
  <c r="W195" i="38"/>
  <c r="X195" i="38"/>
  <c r="Y195" i="38"/>
  <c r="Z195" i="38"/>
  <c r="AA195" i="38"/>
  <c r="BA71" i="1"/>
  <c r="H71" i="1"/>
  <c r="BA49" i="1"/>
  <c r="H49" i="1"/>
  <c r="BA292" i="1"/>
  <c r="BA331" i="1"/>
  <c r="BA260" i="1"/>
  <c r="H260" i="1"/>
  <c r="BA297" i="1"/>
  <c r="H297" i="1"/>
  <c r="BA48" i="1"/>
  <c r="H48" i="1"/>
  <c r="W50" i="38"/>
  <c r="X50" i="38"/>
  <c r="Y50" i="38"/>
  <c r="Z50" i="38"/>
  <c r="AA50" i="38"/>
  <c r="BA171" i="1"/>
  <c r="H171" i="1"/>
  <c r="W173" i="38"/>
  <c r="X173" i="38"/>
  <c r="Y173" i="38"/>
  <c r="Z173" i="38"/>
  <c r="AA173" i="38"/>
  <c r="BA170" i="1"/>
  <c r="H170" i="1"/>
  <c r="BA144" i="1"/>
  <c r="H144" i="1"/>
  <c r="H146" i="32"/>
  <c r="I146" i="32"/>
  <c r="BA374" i="1"/>
  <c r="H374" i="1"/>
  <c r="BA188" i="1"/>
  <c r="BA507" i="1"/>
  <c r="BA293" i="1"/>
  <c r="H293" i="1"/>
  <c r="BA387" i="1"/>
  <c r="BA269" i="1"/>
  <c r="H269" i="1"/>
  <c r="BA485" i="1"/>
  <c r="H485" i="1"/>
  <c r="BA152" i="1"/>
  <c r="BA316" i="1"/>
  <c r="H316" i="1"/>
  <c r="BA382" i="1"/>
  <c r="H382" i="1"/>
  <c r="H384" i="32"/>
  <c r="I384" i="32"/>
  <c r="BA258" i="1"/>
  <c r="BA82" i="1"/>
  <c r="H82" i="1"/>
  <c r="W84" i="38"/>
  <c r="X84" i="38"/>
  <c r="Y84" i="38"/>
  <c r="Z84" i="38"/>
  <c r="AA84" i="38"/>
  <c r="BA174" i="1"/>
  <c r="H174" i="1"/>
  <c r="W176" i="38"/>
  <c r="X176" i="38"/>
  <c r="Y176" i="38"/>
  <c r="Z176" i="38"/>
  <c r="AA176" i="38"/>
  <c r="BA432" i="1"/>
  <c r="BA226" i="1"/>
  <c r="H226" i="1"/>
  <c r="BA403" i="1"/>
  <c r="H403" i="1"/>
  <c r="BA265" i="1"/>
  <c r="H265" i="1"/>
  <c r="H267" i="32"/>
  <c r="I267" i="32"/>
  <c r="BA192" i="1"/>
  <c r="BA168" i="1"/>
  <c r="H168" i="1"/>
  <c r="BA431" i="1"/>
  <c r="H237" i="32"/>
  <c r="I237" i="32"/>
  <c r="H251" i="32"/>
  <c r="I251" i="32"/>
  <c r="BA355" i="1"/>
  <c r="H355" i="1"/>
  <c r="BA308" i="1"/>
  <c r="H308" i="1"/>
  <c r="BA75" i="1"/>
  <c r="H75" i="1"/>
  <c r="BA381" i="1"/>
  <c r="H381" i="1"/>
  <c r="BA491" i="1"/>
  <c r="H491" i="1"/>
  <c r="BA67" i="1"/>
  <c r="BA14" i="1"/>
  <c r="H14" i="1"/>
  <c r="BA240" i="1"/>
  <c r="BA385" i="1"/>
  <c r="H385" i="1"/>
  <c r="BA306" i="1"/>
  <c r="BA21" i="1"/>
  <c r="H21" i="1"/>
  <c r="H23" i="32"/>
  <c r="I23" i="32"/>
  <c r="BA194" i="1"/>
  <c r="H194" i="1"/>
  <c r="BA95" i="1"/>
  <c r="H95" i="1"/>
  <c r="BA290" i="1"/>
  <c r="H290" i="1"/>
  <c r="W292" i="38"/>
  <c r="X292" i="38"/>
  <c r="Y292" i="38"/>
  <c r="Z292" i="38"/>
  <c r="AA292" i="38"/>
  <c r="H285" i="32"/>
  <c r="I285" i="32"/>
  <c r="W285" i="38"/>
  <c r="X285" i="38"/>
  <c r="Y285" i="38"/>
  <c r="Z285" i="38"/>
  <c r="AA285" i="38"/>
  <c r="H331" i="32"/>
  <c r="I331" i="32"/>
  <c r="W331" i="38"/>
  <c r="X331" i="38"/>
  <c r="Y331" i="38"/>
  <c r="Z331" i="38"/>
  <c r="AA331" i="38"/>
  <c r="W83" i="38"/>
  <c r="X83" i="38"/>
  <c r="Y83" i="38"/>
  <c r="Z83" i="38"/>
  <c r="AA83" i="38"/>
  <c r="H83" i="32"/>
  <c r="I83" i="32"/>
  <c r="W259" i="38"/>
  <c r="X259" i="38"/>
  <c r="Y259" i="38"/>
  <c r="Z259" i="38"/>
  <c r="AA259" i="38"/>
  <c r="H259" i="32"/>
  <c r="I259" i="32"/>
  <c r="H292" i="1"/>
  <c r="H294" i="32"/>
  <c r="I294" i="32"/>
  <c r="BA46" i="1"/>
  <c r="H46" i="1"/>
  <c r="BA399" i="1"/>
  <c r="H399" i="1"/>
  <c r="BA125" i="1"/>
  <c r="H125" i="1"/>
  <c r="BA394" i="1"/>
  <c r="H394" i="1"/>
  <c r="W396" i="38"/>
  <c r="X396" i="38"/>
  <c r="Y396" i="38"/>
  <c r="Z396" i="38"/>
  <c r="AA396" i="38"/>
  <c r="BA198" i="1"/>
  <c r="H198" i="1"/>
  <c r="BA356" i="1"/>
  <c r="BA301" i="1"/>
  <c r="H301" i="1"/>
  <c r="BA173" i="1"/>
  <c r="H173" i="1"/>
  <c r="BA408" i="1"/>
  <c r="H408" i="1"/>
  <c r="BA40" i="1"/>
  <c r="H40" i="1"/>
  <c r="H331" i="1"/>
  <c r="BA405" i="1"/>
  <c r="H405" i="1"/>
  <c r="BA268" i="1"/>
  <c r="BA398" i="1"/>
  <c r="BA113" i="1"/>
  <c r="H113" i="1"/>
  <c r="W115" i="38"/>
  <c r="X115" i="38"/>
  <c r="Y115" i="38"/>
  <c r="Z115" i="38"/>
  <c r="AA115" i="38"/>
  <c r="BA410" i="1"/>
  <c r="H410" i="1"/>
  <c r="H412" i="32"/>
  <c r="I412" i="32"/>
  <c r="BA212" i="1"/>
  <c r="H212" i="1"/>
  <c r="BA437" i="1"/>
  <c r="H437" i="1"/>
  <c r="BA276" i="1"/>
  <c r="BA444" i="1"/>
  <c r="H444" i="1"/>
  <c r="BA12" i="1"/>
  <c r="H12" i="1"/>
  <c r="BA435" i="1"/>
  <c r="H435" i="1"/>
  <c r="W437" i="38"/>
  <c r="X437" i="38"/>
  <c r="Y437" i="38"/>
  <c r="Z437" i="38"/>
  <c r="AA437" i="38"/>
  <c r="BA200" i="1"/>
  <c r="H200" i="1"/>
  <c r="W202" i="38"/>
  <c r="X202" i="38"/>
  <c r="Y202" i="38"/>
  <c r="Z202" i="38"/>
  <c r="AA202" i="38"/>
  <c r="BA199" i="1"/>
  <c r="BA395" i="1"/>
  <c r="H395" i="1"/>
  <c r="BA155" i="1"/>
  <c r="H155" i="1"/>
  <c r="BA352" i="1"/>
  <c r="H352" i="1"/>
  <c r="BA132" i="1"/>
  <c r="H132" i="1"/>
  <c r="BA160" i="1"/>
  <c r="H160" i="1"/>
  <c r="BA502" i="1"/>
  <c r="BA326" i="1"/>
  <c r="H326" i="1"/>
  <c r="BA343" i="1"/>
  <c r="H343" i="1"/>
  <c r="BA203" i="1"/>
  <c r="H203" i="1"/>
  <c r="BA409" i="1"/>
  <c r="H409" i="1"/>
  <c r="H411" i="32"/>
  <c r="I411" i="32"/>
  <c r="W171" i="38"/>
  <c r="X171" i="38"/>
  <c r="Y171" i="38"/>
  <c r="Z171" i="38"/>
  <c r="AA171" i="38"/>
  <c r="BA92" i="1"/>
  <c r="BA236" i="1"/>
  <c r="BA204" i="1"/>
  <c r="H204" i="1"/>
  <c r="BA24" i="1"/>
  <c r="H24" i="1"/>
  <c r="H156" i="32"/>
  <c r="I156" i="32"/>
  <c r="BA10" i="1"/>
  <c r="H10" i="1"/>
  <c r="BA472" i="1"/>
  <c r="BA338" i="1"/>
  <c r="H338" i="1"/>
  <c r="H340" i="32"/>
  <c r="I340" i="32"/>
  <c r="BA239" i="1"/>
  <c r="BA281" i="1"/>
  <c r="H281" i="1"/>
  <c r="BA441" i="1"/>
  <c r="H441" i="1"/>
  <c r="H443" i="32"/>
  <c r="I443" i="32"/>
  <c r="BA148" i="1"/>
  <c r="H148" i="1"/>
  <c r="W150" i="38"/>
  <c r="X150" i="38"/>
  <c r="Y150" i="38"/>
  <c r="Z150" i="38"/>
  <c r="AA150" i="38"/>
  <c r="BA287" i="1"/>
  <c r="H287" i="1"/>
  <c r="BA296" i="1"/>
  <c r="H296" i="1"/>
  <c r="BA392" i="1"/>
  <c r="H392" i="1"/>
  <c r="BA267" i="1"/>
  <c r="H267" i="1"/>
  <c r="H269" i="32"/>
  <c r="I269" i="32"/>
  <c r="BA106" i="1"/>
  <c r="H106" i="1"/>
  <c r="BA59" i="1"/>
  <c r="BA278" i="1"/>
  <c r="BA402" i="1"/>
  <c r="H402" i="1"/>
  <c r="H404" i="32"/>
  <c r="I404" i="32"/>
  <c r="BA342" i="1"/>
  <c r="H342" i="1"/>
  <c r="BA93" i="1"/>
  <c r="H93" i="1"/>
  <c r="H95" i="32"/>
  <c r="I95" i="32"/>
  <c r="BA373" i="1"/>
  <c r="H373" i="1"/>
  <c r="H375" i="32"/>
  <c r="I375" i="32"/>
  <c r="BA295" i="1"/>
  <c r="H295" i="1"/>
  <c r="W297" i="38"/>
  <c r="X297" i="38"/>
  <c r="Y297" i="38"/>
  <c r="Z297" i="38"/>
  <c r="AA297" i="38"/>
  <c r="BA124" i="1"/>
  <c r="H124" i="1"/>
  <c r="BA256" i="1"/>
  <c r="BA36" i="1"/>
  <c r="H36" i="1"/>
  <c r="H38" i="32"/>
  <c r="I38" i="32"/>
  <c r="H477" i="32"/>
  <c r="I477" i="32"/>
  <c r="H288" i="32"/>
  <c r="I288" i="32"/>
  <c r="W390" i="38"/>
  <c r="X390" i="38"/>
  <c r="Y390" i="38"/>
  <c r="Z390" i="38"/>
  <c r="AA390" i="38"/>
  <c r="W403" i="38"/>
  <c r="X403" i="38"/>
  <c r="Y403" i="38"/>
  <c r="Z403" i="38"/>
  <c r="AA403" i="38"/>
  <c r="W180" i="38"/>
  <c r="X180" i="38"/>
  <c r="Y180" i="38"/>
  <c r="Z180" i="38"/>
  <c r="AA180" i="38"/>
  <c r="BA162" i="1"/>
  <c r="H162" i="1"/>
  <c r="H164" i="32"/>
  <c r="I164" i="32"/>
  <c r="BA319" i="1"/>
  <c r="H319" i="1"/>
  <c r="BA163" i="1"/>
  <c r="H163" i="1"/>
  <c r="H494" i="32"/>
  <c r="I494" i="32"/>
  <c r="BA314" i="1"/>
  <c r="H314" i="1"/>
  <c r="BA233" i="1"/>
  <c r="H233" i="1"/>
  <c r="BA227" i="1"/>
  <c r="H227" i="1"/>
  <c r="H229" i="32"/>
  <c r="I229" i="32"/>
  <c r="H57" i="1"/>
  <c r="H59" i="32"/>
  <c r="I59" i="32"/>
  <c r="H448" i="32"/>
  <c r="I448" i="32"/>
  <c r="W75" i="38"/>
  <c r="X75" i="38"/>
  <c r="Y75" i="38"/>
  <c r="Z75" i="38"/>
  <c r="AA75" i="38"/>
  <c r="BA506" i="1"/>
  <c r="H506" i="1"/>
  <c r="BA358" i="1"/>
  <c r="H358" i="1"/>
  <c r="BA285" i="1"/>
  <c r="H285" i="1"/>
  <c r="W287" i="38"/>
  <c r="X287" i="38"/>
  <c r="Y287" i="38"/>
  <c r="Z287" i="38"/>
  <c r="AA287" i="38"/>
  <c r="BA304" i="1"/>
  <c r="H304" i="1"/>
  <c r="H306" i="32"/>
  <c r="I306" i="32"/>
  <c r="BA232" i="1"/>
  <c r="H232" i="1"/>
  <c r="BA294" i="1"/>
  <c r="H294" i="1"/>
  <c r="H296" i="32"/>
  <c r="I296" i="32"/>
  <c r="BA411" i="1"/>
  <c r="H411" i="1"/>
  <c r="BA307" i="1"/>
  <c r="H307" i="1"/>
  <c r="W309" i="38"/>
  <c r="X309" i="38"/>
  <c r="Y309" i="38"/>
  <c r="Z309" i="38"/>
  <c r="AA309" i="38"/>
  <c r="W174" i="38"/>
  <c r="X174" i="38"/>
  <c r="Y174" i="38"/>
  <c r="Z174" i="38"/>
  <c r="AA174" i="38"/>
  <c r="H174" i="32"/>
  <c r="I174" i="32"/>
  <c r="H405" i="32"/>
  <c r="I405" i="32"/>
  <c r="W405" i="38"/>
  <c r="X405" i="38"/>
  <c r="Y405" i="38"/>
  <c r="Z405" i="38"/>
  <c r="AA405" i="38"/>
  <c r="H309" i="32"/>
  <c r="I309" i="32"/>
  <c r="BA121" i="1"/>
  <c r="BA440" i="1"/>
  <c r="H440" i="1"/>
  <c r="BA341" i="1"/>
  <c r="H341" i="1"/>
  <c r="H343" i="32"/>
  <c r="I343" i="32"/>
  <c r="BA273" i="1"/>
  <c r="BA312" i="1"/>
  <c r="H312" i="1"/>
  <c r="W314" i="38"/>
  <c r="X314" i="38"/>
  <c r="Y314" i="38"/>
  <c r="Z314" i="38"/>
  <c r="AA314" i="38"/>
  <c r="BA346" i="1"/>
  <c r="H346" i="1"/>
  <c r="W348" i="38"/>
  <c r="X348" i="38"/>
  <c r="Y348" i="38"/>
  <c r="Z348" i="38"/>
  <c r="AA348" i="38"/>
  <c r="BA205" i="1"/>
  <c r="H205" i="1"/>
  <c r="BA347" i="1"/>
  <c r="BA250" i="1"/>
  <c r="BA142" i="1"/>
  <c r="H142" i="1"/>
  <c r="W144" i="38"/>
  <c r="X144" i="38"/>
  <c r="Y144" i="38"/>
  <c r="Z144" i="38"/>
  <c r="AA144" i="38"/>
  <c r="BA477" i="1"/>
  <c r="H477" i="1"/>
  <c r="BA237" i="1"/>
  <c r="H237" i="1"/>
  <c r="BA216" i="1"/>
  <c r="H216" i="1"/>
  <c r="BA496" i="1"/>
  <c r="H496" i="1"/>
  <c r="H498" i="32"/>
  <c r="I498" i="32"/>
  <c r="BA52" i="1"/>
  <c r="H52" i="1"/>
  <c r="H54" i="32"/>
  <c r="I54" i="32"/>
  <c r="H429" i="1"/>
  <c r="H431" i="32"/>
  <c r="I431" i="32"/>
  <c r="BA282" i="1"/>
  <c r="H282" i="1"/>
  <c r="H284" i="32"/>
  <c r="I284" i="32"/>
  <c r="W381" i="38"/>
  <c r="X381" i="38"/>
  <c r="Y381" i="38"/>
  <c r="Z381" i="38"/>
  <c r="AA381" i="38"/>
  <c r="W356" i="38"/>
  <c r="X356" i="38"/>
  <c r="Y356" i="38"/>
  <c r="Z356" i="38"/>
  <c r="AA356" i="38"/>
  <c r="BA181" i="1"/>
  <c r="H181" i="1"/>
  <c r="H183" i="32"/>
  <c r="I183" i="32"/>
  <c r="H192" i="1"/>
  <c r="W194" i="38"/>
  <c r="X194" i="38"/>
  <c r="Y194" i="38"/>
  <c r="Z194" i="38"/>
  <c r="AA194" i="38"/>
  <c r="BA302" i="1"/>
  <c r="H302" i="1"/>
  <c r="BA333" i="1"/>
  <c r="H333" i="1"/>
  <c r="BA483" i="1"/>
  <c r="H483" i="1"/>
  <c r="BA53" i="1"/>
  <c r="H53" i="1"/>
  <c r="BA426" i="1"/>
  <c r="H426" i="1"/>
  <c r="H428" i="32"/>
  <c r="I428" i="32"/>
  <c r="BA348" i="1"/>
  <c r="H348" i="1"/>
  <c r="BA393" i="1"/>
  <c r="H393" i="1"/>
  <c r="BA126" i="1"/>
  <c r="H126" i="1"/>
  <c r="H128" i="32"/>
  <c r="I128" i="32"/>
  <c r="BA146" i="1"/>
  <c r="H146" i="1"/>
  <c r="W148" i="38"/>
  <c r="X148" i="38"/>
  <c r="Y148" i="38"/>
  <c r="Z148" i="38"/>
  <c r="AA148" i="38"/>
  <c r="BA33" i="1"/>
  <c r="H33" i="1"/>
  <c r="W35" i="38"/>
  <c r="X35" i="38"/>
  <c r="Y35" i="38"/>
  <c r="Z35" i="38"/>
  <c r="AA35" i="38"/>
  <c r="H279" i="32"/>
  <c r="I279" i="32"/>
  <c r="W341" i="38"/>
  <c r="X341" i="38"/>
  <c r="Y341" i="38"/>
  <c r="Z341" i="38"/>
  <c r="AA341" i="38"/>
  <c r="BA298" i="1"/>
  <c r="H298" i="1"/>
  <c r="W300" i="38"/>
  <c r="X300" i="38"/>
  <c r="Y300" i="38"/>
  <c r="Z300" i="38"/>
  <c r="AA300" i="38"/>
  <c r="BA311" i="1"/>
  <c r="H311" i="1"/>
  <c r="BA28" i="1"/>
  <c r="H28" i="1"/>
  <c r="BA79" i="1"/>
  <c r="H508" i="1"/>
  <c r="H510" i="32"/>
  <c r="I510" i="32"/>
  <c r="BA207" i="1"/>
  <c r="H207" i="1"/>
  <c r="H152" i="1"/>
  <c r="H154" i="32"/>
  <c r="I154" i="32"/>
  <c r="BA416" i="1"/>
  <c r="H416" i="1"/>
  <c r="H418" i="32"/>
  <c r="I418" i="32"/>
  <c r="BA243" i="1"/>
  <c r="H243" i="1"/>
  <c r="H245" i="32"/>
  <c r="I245" i="32"/>
  <c r="BA264" i="1"/>
  <c r="H264" i="1"/>
  <c r="W266" i="38"/>
  <c r="X266" i="38"/>
  <c r="Y266" i="38"/>
  <c r="Z266" i="38"/>
  <c r="AA266" i="38"/>
  <c r="BA104" i="1"/>
  <c r="BA100" i="1"/>
  <c r="H100" i="1"/>
  <c r="BA151" i="1"/>
  <c r="H151" i="1"/>
  <c r="BA484" i="1"/>
  <c r="H484" i="1"/>
  <c r="BA324" i="1"/>
  <c r="H324" i="1"/>
  <c r="BA289" i="1"/>
  <c r="H289" i="1"/>
  <c r="H291" i="32"/>
  <c r="I291" i="32"/>
  <c r="BA26" i="1"/>
  <c r="H26" i="1"/>
  <c r="BA328" i="1"/>
  <c r="H328" i="1"/>
  <c r="W255" i="38"/>
  <c r="X255" i="38"/>
  <c r="Y255" i="38"/>
  <c r="Z255" i="38"/>
  <c r="AA255" i="38"/>
  <c r="H426" i="32"/>
  <c r="I426" i="32"/>
  <c r="BA190" i="1"/>
  <c r="H190" i="1"/>
  <c r="W192" i="38"/>
  <c r="X192" i="38"/>
  <c r="Y192" i="38"/>
  <c r="Z192" i="38"/>
  <c r="AA192" i="38"/>
  <c r="BA241" i="1"/>
  <c r="H241" i="1"/>
  <c r="BA337" i="1"/>
  <c r="H337" i="1"/>
  <c r="BA334" i="1"/>
  <c r="H334" i="1"/>
  <c r="BA476" i="1"/>
  <c r="H476" i="1"/>
  <c r="H356" i="1"/>
  <c r="BA229" i="1"/>
  <c r="BA197" i="1"/>
  <c r="H197" i="1"/>
  <c r="BA300" i="1"/>
  <c r="H300" i="1"/>
  <c r="H431" i="1"/>
  <c r="W433" i="38"/>
  <c r="X433" i="38"/>
  <c r="Y433" i="38"/>
  <c r="Z433" i="38"/>
  <c r="AA433" i="38"/>
  <c r="BA479" i="1"/>
  <c r="H479" i="1"/>
  <c r="W481" i="38"/>
  <c r="X481" i="38"/>
  <c r="Y481" i="38"/>
  <c r="Z481" i="38"/>
  <c r="AA481" i="38"/>
  <c r="H168" i="32"/>
  <c r="I168" i="32"/>
  <c r="W441" i="38"/>
  <c r="X441" i="38"/>
  <c r="Y441" i="38"/>
  <c r="Z441" i="38"/>
  <c r="AA441" i="38"/>
  <c r="W372" i="38"/>
  <c r="X372" i="38"/>
  <c r="Y372" i="38"/>
  <c r="Z372" i="38"/>
  <c r="AA372" i="38"/>
  <c r="H372" i="32"/>
  <c r="I372" i="32"/>
  <c r="BA375" i="1"/>
  <c r="H375" i="1"/>
  <c r="BA367" i="1"/>
  <c r="H367" i="1"/>
  <c r="BA201" i="1"/>
  <c r="H201" i="1"/>
  <c r="W203" i="38"/>
  <c r="X203" i="38"/>
  <c r="Y203" i="38"/>
  <c r="Z203" i="38"/>
  <c r="AA203" i="38"/>
  <c r="H86" i="32"/>
  <c r="I86" i="32"/>
  <c r="W86" i="38"/>
  <c r="X86" i="38"/>
  <c r="Y86" i="38"/>
  <c r="Z86" i="38"/>
  <c r="AA86" i="38"/>
  <c r="BA184" i="1"/>
  <c r="H184" i="1"/>
  <c r="W186" i="38"/>
  <c r="X186" i="38"/>
  <c r="Y186" i="38"/>
  <c r="Z186" i="38"/>
  <c r="AA186" i="38"/>
  <c r="H454" i="32"/>
  <c r="I454" i="32"/>
  <c r="BA206" i="1"/>
  <c r="H206" i="1"/>
  <c r="BA45" i="1"/>
  <c r="H45" i="1"/>
  <c r="H47" i="32"/>
  <c r="I47" i="32"/>
  <c r="BA270" i="1"/>
  <c r="H270" i="1"/>
  <c r="BA42" i="1"/>
  <c r="H42" i="1"/>
  <c r="H44" i="32"/>
  <c r="I44" i="32"/>
  <c r="H306" i="1"/>
  <c r="BA116" i="1"/>
  <c r="H116" i="1"/>
  <c r="H118" i="32"/>
  <c r="I118" i="32"/>
  <c r="H432" i="1"/>
  <c r="W265" i="38"/>
  <c r="X265" i="38"/>
  <c r="Y265" i="38"/>
  <c r="Z265" i="38"/>
  <c r="AA265" i="38"/>
  <c r="BA274" i="1"/>
  <c r="H274" i="1"/>
  <c r="BA450" i="1"/>
  <c r="H450" i="1"/>
  <c r="W452" i="38"/>
  <c r="X452" i="38"/>
  <c r="Y452" i="38"/>
  <c r="Z452" i="38"/>
  <c r="AA452" i="38"/>
  <c r="BA372" i="1"/>
  <c r="H18" i="1"/>
  <c r="H20" i="32"/>
  <c r="I20" i="32"/>
  <c r="BA35" i="1"/>
  <c r="BA463" i="1"/>
  <c r="H463" i="1"/>
  <c r="H67" i="1"/>
  <c r="H69" i="32"/>
  <c r="I69" i="32"/>
  <c r="H487" i="1"/>
  <c r="H489" i="32"/>
  <c r="I489" i="32"/>
  <c r="BA223" i="1"/>
  <c r="BA185" i="1"/>
  <c r="H185" i="1"/>
  <c r="W187" i="38"/>
  <c r="X187" i="38"/>
  <c r="Y187" i="38"/>
  <c r="Z187" i="38"/>
  <c r="AA187" i="38"/>
  <c r="BA340" i="1"/>
  <c r="H340" i="1"/>
  <c r="W342" i="38"/>
  <c r="X342" i="38"/>
  <c r="Y342" i="38"/>
  <c r="Z342" i="38"/>
  <c r="AA342" i="38"/>
  <c r="BA318" i="1"/>
  <c r="BA462" i="1"/>
  <c r="H462" i="1"/>
  <c r="BA305" i="1"/>
  <c r="H305" i="1"/>
  <c r="BA279" i="1"/>
  <c r="H279" i="1"/>
  <c r="W281" i="38"/>
  <c r="X281" i="38"/>
  <c r="Y281" i="38"/>
  <c r="Z281" i="38"/>
  <c r="AA281" i="38"/>
  <c r="BA195" i="1"/>
  <c r="H195" i="1"/>
  <c r="H239" i="1"/>
  <c r="H241" i="32"/>
  <c r="I241" i="32"/>
  <c r="W76" i="38"/>
  <c r="X76" i="38"/>
  <c r="Y76" i="38"/>
  <c r="Z76" i="38"/>
  <c r="AA76" i="38"/>
  <c r="H511" i="32"/>
  <c r="I511" i="32"/>
  <c r="BA17" i="1"/>
  <c r="BA138" i="1"/>
  <c r="H138" i="1"/>
  <c r="H140" i="32"/>
  <c r="I140" i="32"/>
  <c r="BA280" i="1"/>
  <c r="BA480" i="1"/>
  <c r="H480" i="1"/>
  <c r="BA457" i="1"/>
  <c r="H457" i="1"/>
  <c r="BA99" i="1"/>
  <c r="H99" i="1"/>
  <c r="BA128" i="1"/>
  <c r="W160" i="38"/>
  <c r="X160" i="38"/>
  <c r="Y160" i="38"/>
  <c r="Z160" i="38"/>
  <c r="AA160" i="38"/>
  <c r="H502" i="1"/>
  <c r="BA390" i="1"/>
  <c r="H390" i="1"/>
  <c r="BA238" i="1"/>
  <c r="H238" i="1"/>
  <c r="H240" i="32"/>
  <c r="I240" i="32"/>
  <c r="BA129" i="1"/>
  <c r="H129" i="1"/>
  <c r="H131" i="32"/>
  <c r="I131" i="32"/>
  <c r="BA419" i="1"/>
  <c r="H419" i="1"/>
  <c r="BA167" i="1"/>
  <c r="H167" i="1"/>
  <c r="BA501" i="1"/>
  <c r="H501" i="1"/>
  <c r="BA88" i="1"/>
  <c r="H88" i="1"/>
  <c r="H90" i="32"/>
  <c r="I90" i="32"/>
  <c r="BA208" i="1"/>
  <c r="H208" i="1"/>
  <c r="BA176" i="1"/>
  <c r="BA368" i="1"/>
  <c r="BA149" i="1"/>
  <c r="H149" i="1"/>
  <c r="BA451" i="1"/>
  <c r="H451" i="1"/>
  <c r="W453" i="38"/>
  <c r="X453" i="38"/>
  <c r="Y453" i="38"/>
  <c r="Z453" i="38"/>
  <c r="AA453" i="38"/>
  <c r="BA94" i="1"/>
  <c r="H94" i="1"/>
  <c r="BA427" i="1"/>
  <c r="H427" i="1"/>
  <c r="H429" i="32"/>
  <c r="I429" i="32"/>
  <c r="H240" i="1"/>
  <c r="BA272" i="1"/>
  <c r="H272" i="1"/>
  <c r="BA481" i="1"/>
  <c r="H481" i="1"/>
  <c r="H483" i="32"/>
  <c r="I483" i="32"/>
  <c r="BA323" i="1"/>
  <c r="W159" i="38"/>
  <c r="X159" i="38"/>
  <c r="Y159" i="38"/>
  <c r="Z159" i="38"/>
  <c r="AA159" i="38"/>
  <c r="BA252" i="1"/>
  <c r="H252" i="1"/>
  <c r="BA445" i="1"/>
  <c r="H445" i="1"/>
  <c r="BA449" i="1"/>
  <c r="H449" i="1"/>
  <c r="W451" i="38"/>
  <c r="X451" i="38"/>
  <c r="Y451" i="38"/>
  <c r="Z451" i="38"/>
  <c r="AA451" i="38"/>
  <c r="BA44" i="1"/>
  <c r="BA186" i="1"/>
  <c r="H186" i="1"/>
  <c r="BA247" i="1"/>
  <c r="H247" i="1"/>
  <c r="BA391" i="1"/>
  <c r="H391" i="1"/>
  <c r="W393" i="38"/>
  <c r="X393" i="38"/>
  <c r="Y393" i="38"/>
  <c r="Z393" i="38"/>
  <c r="AA393" i="38"/>
  <c r="BA231" i="1"/>
  <c r="H231" i="1"/>
  <c r="W233" i="38"/>
  <c r="X233" i="38"/>
  <c r="Y233" i="38"/>
  <c r="Z233" i="38"/>
  <c r="AA233" i="38"/>
  <c r="BA376" i="1"/>
  <c r="H376" i="1"/>
  <c r="BA54" i="1"/>
  <c r="H54" i="1"/>
  <c r="W56" i="38"/>
  <c r="X56" i="38"/>
  <c r="Y56" i="38"/>
  <c r="Z56" i="38"/>
  <c r="AA56" i="38"/>
  <c r="H66" i="32"/>
  <c r="I66" i="32"/>
  <c r="W66" i="38"/>
  <c r="X66" i="38"/>
  <c r="Y66" i="38"/>
  <c r="Z66" i="38"/>
  <c r="AA66" i="38"/>
  <c r="W103" i="38"/>
  <c r="X103" i="38"/>
  <c r="Y103" i="38"/>
  <c r="Z103" i="38"/>
  <c r="AA103" i="38"/>
  <c r="H103" i="32"/>
  <c r="I103" i="32"/>
  <c r="H302" i="32"/>
  <c r="I302" i="32"/>
  <c r="W302" i="38"/>
  <c r="X302" i="38"/>
  <c r="Y302" i="38"/>
  <c r="Z302" i="38"/>
  <c r="AA302" i="38"/>
  <c r="W126" i="38"/>
  <c r="X126" i="38"/>
  <c r="Y126" i="38"/>
  <c r="Z126" i="38"/>
  <c r="AA126" i="38"/>
  <c r="H126" i="32"/>
  <c r="I126" i="32"/>
  <c r="H200" i="32"/>
  <c r="I200" i="32"/>
  <c r="W200" i="38"/>
  <c r="X200" i="38"/>
  <c r="Y200" i="38"/>
  <c r="Z200" i="38"/>
  <c r="AA200" i="38"/>
  <c r="H434" i="32"/>
  <c r="I434" i="32"/>
  <c r="W434" i="38"/>
  <c r="X434" i="38"/>
  <c r="Y434" i="38"/>
  <c r="Z434" i="38"/>
  <c r="AA434" i="38"/>
  <c r="H290" i="32"/>
  <c r="I290" i="32"/>
  <c r="W290" i="38"/>
  <c r="X290" i="38"/>
  <c r="Y290" i="38"/>
  <c r="Z290" i="38"/>
  <c r="AA290" i="38"/>
  <c r="H342" i="32"/>
  <c r="I342" i="32"/>
  <c r="W269" i="38"/>
  <c r="X269" i="38"/>
  <c r="Y269" i="38"/>
  <c r="Z269" i="38"/>
  <c r="AA269" i="38"/>
  <c r="H409" i="32"/>
  <c r="I409" i="32"/>
  <c r="W409" i="38"/>
  <c r="X409" i="38"/>
  <c r="Y409" i="38"/>
  <c r="Z409" i="38"/>
  <c r="AA409" i="38"/>
  <c r="W406" i="38"/>
  <c r="X406" i="38"/>
  <c r="Y406" i="38"/>
  <c r="Z406" i="38"/>
  <c r="AA406" i="38"/>
  <c r="H406" i="32"/>
  <c r="I406" i="32"/>
  <c r="H446" i="32"/>
  <c r="I446" i="32"/>
  <c r="W446" i="38"/>
  <c r="X446" i="38"/>
  <c r="Y446" i="38"/>
  <c r="Z446" i="38"/>
  <c r="AA446" i="38"/>
  <c r="H169" i="32"/>
  <c r="I169" i="32"/>
  <c r="W169" i="38"/>
  <c r="X169" i="38"/>
  <c r="Y169" i="38"/>
  <c r="Z169" i="38"/>
  <c r="AA169" i="38"/>
  <c r="W90" i="38"/>
  <c r="X90" i="38"/>
  <c r="Y90" i="38"/>
  <c r="Z90" i="38"/>
  <c r="AA90" i="38"/>
  <c r="W214" i="38"/>
  <c r="X214" i="38"/>
  <c r="Y214" i="38"/>
  <c r="Z214" i="38"/>
  <c r="AA214" i="38"/>
  <c r="H214" i="32"/>
  <c r="I214" i="32"/>
  <c r="H439" i="32"/>
  <c r="I439" i="32"/>
  <c r="W439" i="38"/>
  <c r="X439" i="38"/>
  <c r="Y439" i="38"/>
  <c r="Z439" i="38"/>
  <c r="AA439" i="38"/>
  <c r="H453" i="32"/>
  <c r="I453" i="32"/>
  <c r="W429" i="38"/>
  <c r="X429" i="38"/>
  <c r="Y429" i="38"/>
  <c r="Z429" i="38"/>
  <c r="AA429" i="38"/>
  <c r="W242" i="38"/>
  <c r="X242" i="38"/>
  <c r="Y242" i="38"/>
  <c r="Z242" i="38"/>
  <c r="AA242" i="38"/>
  <c r="H242" i="32"/>
  <c r="I242" i="32"/>
  <c r="W315" i="38"/>
  <c r="X315" i="38"/>
  <c r="Y315" i="38"/>
  <c r="Z315" i="38"/>
  <c r="AA315" i="38"/>
  <c r="H315" i="32"/>
  <c r="I315" i="32"/>
  <c r="H233" i="32"/>
  <c r="I233" i="32"/>
  <c r="H149" i="32"/>
  <c r="I149" i="32"/>
  <c r="W149" i="38"/>
  <c r="X149" i="38"/>
  <c r="Y149" i="38"/>
  <c r="Z149" i="38"/>
  <c r="AA149" i="38"/>
  <c r="W365" i="38"/>
  <c r="X365" i="38"/>
  <c r="Y365" i="38"/>
  <c r="Z365" i="38"/>
  <c r="AA365" i="38"/>
  <c r="H365" i="32"/>
  <c r="I365" i="32"/>
  <c r="W401" i="38"/>
  <c r="X401" i="38"/>
  <c r="Y401" i="38"/>
  <c r="Z401" i="38"/>
  <c r="AA401" i="38"/>
  <c r="H401" i="32"/>
  <c r="I401" i="32"/>
  <c r="H206" i="32"/>
  <c r="I206" i="32"/>
  <c r="W206" i="38"/>
  <c r="X206" i="38"/>
  <c r="Y206" i="38"/>
  <c r="Z206" i="38"/>
  <c r="AA206" i="38"/>
  <c r="W357" i="38"/>
  <c r="X357" i="38"/>
  <c r="Y357" i="38"/>
  <c r="Z357" i="38"/>
  <c r="AA357" i="38"/>
  <c r="H357" i="32"/>
  <c r="I357" i="32"/>
  <c r="W299" i="38"/>
  <c r="X299" i="38"/>
  <c r="Y299" i="38"/>
  <c r="Z299" i="38"/>
  <c r="AA299" i="38"/>
  <c r="H299" i="32"/>
  <c r="I299" i="32"/>
  <c r="H14" i="32"/>
  <c r="I14" i="32"/>
  <c r="W14" i="38"/>
  <c r="X14" i="38"/>
  <c r="Y14" i="38"/>
  <c r="Z14" i="38"/>
  <c r="AA14" i="38"/>
  <c r="W413" i="38"/>
  <c r="X413" i="38"/>
  <c r="Y413" i="38"/>
  <c r="Z413" i="38"/>
  <c r="AA413" i="38"/>
  <c r="H413" i="32"/>
  <c r="I413" i="32"/>
  <c r="H323" i="1"/>
  <c r="W343" i="38"/>
  <c r="X343" i="38"/>
  <c r="Y343" i="38"/>
  <c r="Z343" i="38"/>
  <c r="AA343" i="38"/>
  <c r="H473" i="32"/>
  <c r="I473" i="32"/>
  <c r="W473" i="38"/>
  <c r="X473" i="38"/>
  <c r="Y473" i="38"/>
  <c r="Z473" i="38"/>
  <c r="AA473" i="38"/>
  <c r="W479" i="38"/>
  <c r="X479" i="38"/>
  <c r="Y479" i="38"/>
  <c r="Z479" i="38"/>
  <c r="AA479" i="38"/>
  <c r="H479" i="32"/>
  <c r="I479" i="32"/>
  <c r="H218" i="32"/>
  <c r="I218" i="32"/>
  <c r="W218" i="38"/>
  <c r="X218" i="38"/>
  <c r="Y218" i="38"/>
  <c r="Z218" i="38"/>
  <c r="AA218" i="38"/>
  <c r="H71" i="32"/>
  <c r="I71" i="32"/>
  <c r="W71" i="38"/>
  <c r="X71" i="38"/>
  <c r="Y71" i="38"/>
  <c r="Z71" i="38"/>
  <c r="AA71" i="38"/>
  <c r="H369" i="32"/>
  <c r="I369" i="32"/>
  <c r="W369" i="38"/>
  <c r="X369" i="38"/>
  <c r="Y369" i="38"/>
  <c r="Z369" i="38"/>
  <c r="AA369" i="38"/>
  <c r="H347" i="1"/>
  <c r="W179" i="38"/>
  <c r="X179" i="38"/>
  <c r="Y179" i="38"/>
  <c r="Z179" i="38"/>
  <c r="AA179" i="38"/>
  <c r="H179" i="32"/>
  <c r="I179" i="32"/>
  <c r="W313" i="38"/>
  <c r="X313" i="38"/>
  <c r="Y313" i="38"/>
  <c r="Z313" i="38"/>
  <c r="AA313" i="38"/>
  <c r="H313" i="32"/>
  <c r="I313" i="32"/>
  <c r="H303" i="32"/>
  <c r="I303" i="32"/>
  <c r="W303" i="38"/>
  <c r="X303" i="38"/>
  <c r="Y303" i="38"/>
  <c r="Z303" i="38"/>
  <c r="AA303" i="38"/>
  <c r="H108" i="32"/>
  <c r="I108" i="32"/>
  <c r="W108" i="38"/>
  <c r="X108" i="38"/>
  <c r="Y108" i="38"/>
  <c r="Z108" i="38"/>
  <c r="AA108" i="38"/>
  <c r="H423" i="32"/>
  <c r="I423" i="32"/>
  <c r="W423" i="38"/>
  <c r="X423" i="38"/>
  <c r="Y423" i="38"/>
  <c r="Z423" i="38"/>
  <c r="AA423" i="38"/>
  <c r="W183" i="38"/>
  <c r="X183" i="38"/>
  <c r="Y183" i="38"/>
  <c r="Z183" i="38"/>
  <c r="AA183" i="38"/>
  <c r="W461" i="38"/>
  <c r="X461" i="38"/>
  <c r="Y461" i="38"/>
  <c r="Z461" i="38"/>
  <c r="AA461" i="38"/>
  <c r="H461" i="32"/>
  <c r="I461" i="32"/>
  <c r="W347" i="38"/>
  <c r="X347" i="38"/>
  <c r="Y347" i="38"/>
  <c r="Z347" i="38"/>
  <c r="AA347" i="38"/>
  <c r="H347" i="32"/>
  <c r="I347" i="32"/>
  <c r="W55" i="38"/>
  <c r="X55" i="38"/>
  <c r="Y55" i="38"/>
  <c r="Z55" i="38"/>
  <c r="AA55" i="38"/>
  <c r="H55" i="32"/>
  <c r="I55" i="32"/>
  <c r="H74" i="32"/>
  <c r="I74" i="32"/>
  <c r="W74" i="38"/>
  <c r="X74" i="38"/>
  <c r="Y74" i="38"/>
  <c r="Z74" i="38"/>
  <c r="AA74" i="38"/>
  <c r="W468" i="38"/>
  <c r="X468" i="38"/>
  <c r="Y468" i="38"/>
  <c r="Z468" i="38"/>
  <c r="AA468" i="38"/>
  <c r="H468" i="32"/>
  <c r="I468" i="32"/>
  <c r="H35" i="32"/>
  <c r="I35" i="32"/>
  <c r="H421" i="32"/>
  <c r="I421" i="32"/>
  <c r="W421" i="38"/>
  <c r="X421" i="38"/>
  <c r="Y421" i="38"/>
  <c r="Z421" i="38"/>
  <c r="AA421" i="38"/>
  <c r="W30" i="38"/>
  <c r="X30" i="38"/>
  <c r="Y30" i="38"/>
  <c r="Z30" i="38"/>
  <c r="AA30" i="38"/>
  <c r="H30" i="32"/>
  <c r="I30" i="32"/>
  <c r="H253" i="32"/>
  <c r="I253" i="32"/>
  <c r="W253" i="38"/>
  <c r="X253" i="38"/>
  <c r="Y253" i="38"/>
  <c r="Z253" i="38"/>
  <c r="AA253" i="38"/>
  <c r="H388" i="32"/>
  <c r="I388" i="32"/>
  <c r="W388" i="38"/>
  <c r="X388" i="38"/>
  <c r="Y388" i="38"/>
  <c r="Z388" i="38"/>
  <c r="AA388" i="38"/>
  <c r="H316" i="32"/>
  <c r="I316" i="32"/>
  <c r="W316" i="38"/>
  <c r="X316" i="38"/>
  <c r="Y316" i="38"/>
  <c r="Z316" i="38"/>
  <c r="AA316" i="38"/>
  <c r="W38" i="38"/>
  <c r="X38" i="38"/>
  <c r="Y38" i="38"/>
  <c r="Z38" i="38"/>
  <c r="AA38" i="38"/>
  <c r="W510" i="38"/>
  <c r="X510" i="38"/>
  <c r="Y510" i="38"/>
  <c r="Z510" i="38"/>
  <c r="AA510" i="38"/>
  <c r="W209" i="38"/>
  <c r="X209" i="38"/>
  <c r="Y209" i="38"/>
  <c r="Z209" i="38"/>
  <c r="AA209" i="38"/>
  <c r="H209" i="32"/>
  <c r="I209" i="32"/>
  <c r="H437" i="32"/>
  <c r="I437" i="32"/>
  <c r="H336" i="32"/>
  <c r="I336" i="32"/>
  <c r="W336" i="38"/>
  <c r="X336" i="38"/>
  <c r="Y336" i="38"/>
  <c r="Z336" i="38"/>
  <c r="AA336" i="38"/>
  <c r="W478" i="38"/>
  <c r="X478" i="38"/>
  <c r="Y478" i="38"/>
  <c r="Z478" i="38"/>
  <c r="AA478" i="38"/>
  <c r="H478" i="32"/>
  <c r="I478" i="32"/>
  <c r="H367" i="32"/>
  <c r="I367" i="32"/>
  <c r="W367" i="38"/>
  <c r="X367" i="38"/>
  <c r="Y367" i="38"/>
  <c r="Z367" i="38"/>
  <c r="AA367" i="38"/>
  <c r="H99" i="32"/>
  <c r="I99" i="32"/>
  <c r="W99" i="38"/>
  <c r="X99" i="38"/>
  <c r="Y99" i="38"/>
  <c r="Z99" i="38"/>
  <c r="AA99" i="38"/>
  <c r="W117" i="38"/>
  <c r="X117" i="38"/>
  <c r="Y117" i="38"/>
  <c r="Z117" i="38"/>
  <c r="AA117" i="38"/>
  <c r="H117" i="32"/>
  <c r="I117" i="32"/>
  <c r="W97" i="38"/>
  <c r="X97" i="38"/>
  <c r="Y97" i="38"/>
  <c r="Z97" i="38"/>
  <c r="AA97" i="38"/>
  <c r="H97" i="32"/>
  <c r="I97" i="32"/>
  <c r="W136" i="38"/>
  <c r="X136" i="38"/>
  <c r="Y136" i="38"/>
  <c r="Z136" i="38"/>
  <c r="AA136" i="38"/>
  <c r="H136" i="32"/>
  <c r="I136" i="32"/>
  <c r="H116" i="32"/>
  <c r="I116" i="32"/>
  <c r="W116" i="38"/>
  <c r="X116" i="38"/>
  <c r="Y116" i="38"/>
  <c r="Z116" i="38"/>
  <c r="AA116" i="38"/>
  <c r="W51" i="38"/>
  <c r="X51" i="38"/>
  <c r="Y51" i="38"/>
  <c r="Z51" i="38"/>
  <c r="AA51" i="38"/>
  <c r="H51" i="32"/>
  <c r="I51" i="32"/>
  <c r="H172" i="32"/>
  <c r="I172" i="32"/>
  <c r="W172" i="38"/>
  <c r="X172" i="38"/>
  <c r="Y172" i="38"/>
  <c r="Z172" i="38"/>
  <c r="AA172" i="38"/>
  <c r="W153" i="38"/>
  <c r="X153" i="38"/>
  <c r="Y153" i="38"/>
  <c r="Z153" i="38"/>
  <c r="AA153" i="38"/>
  <c r="H153" i="32"/>
  <c r="I153" i="32"/>
  <c r="W486" i="38"/>
  <c r="X486" i="38"/>
  <c r="Y486" i="38"/>
  <c r="Z486" i="38"/>
  <c r="AA486" i="38"/>
  <c r="H486" i="32"/>
  <c r="I486" i="32"/>
  <c r="H57" i="32"/>
  <c r="I57" i="32"/>
  <c r="W57" i="38"/>
  <c r="X57" i="38"/>
  <c r="Y57" i="38"/>
  <c r="Z57" i="38"/>
  <c r="AA57" i="38"/>
  <c r="W63" i="38"/>
  <c r="X63" i="38"/>
  <c r="Y63" i="38"/>
  <c r="Z63" i="38"/>
  <c r="AA63" i="38"/>
  <c r="H63" i="32"/>
  <c r="I63" i="32"/>
  <c r="H28" i="32"/>
  <c r="I28" i="32"/>
  <c r="W28" i="38"/>
  <c r="X28" i="38"/>
  <c r="Y28" i="38"/>
  <c r="Z28" i="38"/>
  <c r="AA28" i="38"/>
  <c r="W246" i="38"/>
  <c r="X246" i="38"/>
  <c r="Y246" i="38"/>
  <c r="Z246" i="38"/>
  <c r="AA246" i="38"/>
  <c r="H246" i="32"/>
  <c r="I246" i="32"/>
  <c r="W450" i="38"/>
  <c r="X450" i="38"/>
  <c r="Y450" i="38"/>
  <c r="Z450" i="38"/>
  <c r="AA450" i="38"/>
  <c r="H450" i="32"/>
  <c r="I450" i="32"/>
  <c r="W397" i="38"/>
  <c r="X397" i="38"/>
  <c r="Y397" i="38"/>
  <c r="Z397" i="38"/>
  <c r="AA397" i="38"/>
  <c r="H397" i="32"/>
  <c r="I397" i="32"/>
  <c r="W13" i="38"/>
  <c r="X13" i="38"/>
  <c r="Y13" i="38"/>
  <c r="Z13" i="38"/>
  <c r="AA13" i="38"/>
  <c r="H13" i="32"/>
  <c r="I13" i="32"/>
  <c r="H70" i="32"/>
  <c r="I70" i="32"/>
  <c r="W70" i="38"/>
  <c r="X70" i="38"/>
  <c r="Y70" i="38"/>
  <c r="Z70" i="38"/>
  <c r="AA70" i="38"/>
  <c r="W506" i="38"/>
  <c r="X506" i="38"/>
  <c r="Y506" i="38"/>
  <c r="Z506" i="38"/>
  <c r="AA506" i="38"/>
  <c r="H506" i="32"/>
  <c r="I506" i="32"/>
  <c r="BA469" i="1"/>
  <c r="H469" i="1"/>
  <c r="W235" i="38"/>
  <c r="X235" i="38"/>
  <c r="Y235" i="38"/>
  <c r="Z235" i="38"/>
  <c r="AA235" i="38"/>
  <c r="H235" i="32"/>
  <c r="I235" i="32"/>
  <c r="H162" i="32"/>
  <c r="I162" i="32"/>
  <c r="W162" i="38"/>
  <c r="X162" i="38"/>
  <c r="Y162" i="38"/>
  <c r="Z162" i="38"/>
  <c r="AA162" i="38"/>
  <c r="H256" i="32"/>
  <c r="I256" i="32"/>
  <c r="W256" i="38"/>
  <c r="X256" i="38"/>
  <c r="Y256" i="38"/>
  <c r="Z256" i="38"/>
  <c r="AA256" i="38"/>
  <c r="H229" i="1"/>
  <c r="H432" i="32"/>
  <c r="I432" i="32"/>
  <c r="W432" i="38"/>
  <c r="X432" i="38"/>
  <c r="Y432" i="38"/>
  <c r="Z432" i="38"/>
  <c r="AA432" i="38"/>
  <c r="W440" i="38"/>
  <c r="X440" i="38"/>
  <c r="Y440" i="38"/>
  <c r="Z440" i="38"/>
  <c r="AA440" i="38"/>
  <c r="H440" i="32"/>
  <c r="I440" i="32"/>
  <c r="W487" i="38"/>
  <c r="X487" i="38"/>
  <c r="Y487" i="38"/>
  <c r="Z487" i="38"/>
  <c r="AA487" i="38"/>
  <c r="H487" i="32"/>
  <c r="I487" i="32"/>
  <c r="H387" i="32"/>
  <c r="I387" i="32"/>
  <c r="W387" i="38"/>
  <c r="X387" i="38"/>
  <c r="Y387" i="38"/>
  <c r="Z387" i="38"/>
  <c r="AA387" i="38"/>
  <c r="H228" i="32"/>
  <c r="I228" i="32"/>
  <c r="W228" i="38"/>
  <c r="X228" i="38"/>
  <c r="Y228" i="38"/>
  <c r="Z228" i="38"/>
  <c r="AA228" i="38"/>
  <c r="H278" i="1"/>
  <c r="W217" i="38"/>
  <c r="X217" i="38"/>
  <c r="Y217" i="38"/>
  <c r="Z217" i="38"/>
  <c r="AA217" i="38"/>
  <c r="H217" i="32"/>
  <c r="I217" i="32"/>
  <c r="W145" i="38"/>
  <c r="X145" i="38"/>
  <c r="Y145" i="38"/>
  <c r="Z145" i="38"/>
  <c r="AA145" i="38"/>
  <c r="H145" i="32"/>
  <c r="I145" i="32"/>
  <c r="BA51" i="1"/>
  <c r="H51" i="1"/>
  <c r="BA164" i="1"/>
  <c r="H164" i="1"/>
  <c r="BA63" i="1"/>
  <c r="H63" i="1"/>
  <c r="W352" i="38"/>
  <c r="X352" i="38"/>
  <c r="Y352" i="38"/>
  <c r="Z352" i="38"/>
  <c r="AA352" i="38"/>
  <c r="H352" i="32"/>
  <c r="I352" i="32"/>
  <c r="BA467" i="1"/>
  <c r="H467" i="1"/>
  <c r="BA107" i="1"/>
  <c r="H107" i="1"/>
  <c r="BA412" i="1"/>
  <c r="H412" i="1"/>
  <c r="H256" i="1"/>
  <c r="BA474" i="1"/>
  <c r="H474" i="1"/>
  <c r="W495" i="38"/>
  <c r="X495" i="38"/>
  <c r="Y495" i="38"/>
  <c r="Z495" i="38"/>
  <c r="AA495" i="38"/>
  <c r="H495" i="32"/>
  <c r="I495" i="32"/>
  <c r="W408" i="38"/>
  <c r="X408" i="38"/>
  <c r="Y408" i="38"/>
  <c r="Z408" i="38"/>
  <c r="AA408" i="38"/>
  <c r="H408" i="32"/>
  <c r="I408" i="32"/>
  <c r="BA102" i="1"/>
  <c r="H102" i="1"/>
  <c r="BA332" i="1"/>
  <c r="H332" i="1"/>
  <c r="BA327" i="1"/>
  <c r="H327" i="1"/>
  <c r="BA456" i="1"/>
  <c r="H456" i="1"/>
  <c r="BA76" i="1"/>
  <c r="H76" i="1"/>
  <c r="BA22" i="1"/>
  <c r="H22" i="1"/>
  <c r="BA425" i="1"/>
  <c r="H425" i="1"/>
  <c r="W98" i="38"/>
  <c r="X98" i="38"/>
  <c r="Y98" i="38"/>
  <c r="Z98" i="38"/>
  <c r="AA98" i="38"/>
  <c r="H98" i="32"/>
  <c r="I98" i="32"/>
  <c r="BA119" i="1"/>
  <c r="H119" i="1"/>
  <c r="BA103" i="1"/>
  <c r="H103" i="1"/>
  <c r="BA47" i="1"/>
  <c r="H47" i="1"/>
  <c r="W36" i="38"/>
  <c r="X36" i="38"/>
  <c r="Y36" i="38"/>
  <c r="Z36" i="38"/>
  <c r="AA36" i="38"/>
  <c r="H36" i="32"/>
  <c r="I36" i="32"/>
  <c r="H435" i="32"/>
  <c r="I435" i="32"/>
  <c r="W435" i="38"/>
  <c r="X435" i="38"/>
  <c r="Y435" i="38"/>
  <c r="Z435" i="38"/>
  <c r="AA435" i="38"/>
  <c r="H35" i="1"/>
  <c r="BA454" i="1"/>
  <c r="H454" i="1"/>
  <c r="H31" i="1"/>
  <c r="H188" i="1"/>
  <c r="H338" i="32"/>
  <c r="I338" i="32"/>
  <c r="W338" i="38"/>
  <c r="X338" i="38"/>
  <c r="Y338" i="38"/>
  <c r="Z338" i="38"/>
  <c r="AA338" i="38"/>
  <c r="BA153" i="1"/>
  <c r="H153" i="1"/>
  <c r="H280" i="1"/>
  <c r="H176" i="1"/>
  <c r="H400" i="1"/>
  <c r="H368" i="1"/>
  <c r="BA117" i="1"/>
  <c r="H117" i="1"/>
  <c r="H276" i="1"/>
  <c r="BA488" i="1"/>
  <c r="H488" i="1"/>
  <c r="H460" i="32"/>
  <c r="I460" i="32"/>
  <c r="W460" i="38"/>
  <c r="X460" i="38"/>
  <c r="Y460" i="38"/>
  <c r="Z460" i="38"/>
  <c r="AA460" i="38"/>
  <c r="H247" i="32"/>
  <c r="I247" i="32"/>
  <c r="W247" i="38"/>
  <c r="X247" i="38"/>
  <c r="Y247" i="38"/>
  <c r="Z247" i="38"/>
  <c r="AA247" i="38"/>
  <c r="W410" i="38"/>
  <c r="X410" i="38"/>
  <c r="Y410" i="38"/>
  <c r="Z410" i="38"/>
  <c r="AA410" i="38"/>
  <c r="H410" i="32"/>
  <c r="I410" i="32"/>
  <c r="BA434" i="1"/>
  <c r="H434" i="1"/>
  <c r="BA130" i="1"/>
  <c r="H130" i="1"/>
  <c r="H273" i="1"/>
  <c r="BA428" i="1"/>
  <c r="H428" i="1"/>
  <c r="H364" i="32"/>
  <c r="I364" i="32"/>
  <c r="W364" i="38"/>
  <c r="X364" i="38"/>
  <c r="Y364" i="38"/>
  <c r="Z364" i="38"/>
  <c r="AA364" i="38"/>
  <c r="BA111" i="1"/>
  <c r="H111" i="1"/>
  <c r="BA58" i="1"/>
  <c r="H58" i="1"/>
  <c r="BA380" i="1"/>
  <c r="H380" i="1"/>
  <c r="BA420" i="1"/>
  <c r="H420" i="1"/>
  <c r="W492" i="38"/>
  <c r="X492" i="38"/>
  <c r="Y492" i="38"/>
  <c r="Z492" i="38"/>
  <c r="AA492" i="38"/>
  <c r="H492" i="32"/>
  <c r="I492" i="32"/>
  <c r="BA20" i="1"/>
  <c r="H20" i="1"/>
  <c r="BA489" i="1"/>
  <c r="H489" i="1"/>
  <c r="H59" i="1"/>
  <c r="BA91" i="1"/>
  <c r="H91" i="1"/>
  <c r="BA417" i="1"/>
  <c r="H417" i="1"/>
  <c r="BA325" i="1"/>
  <c r="H325" i="1"/>
  <c r="H104" i="1"/>
  <c r="BA234" i="1"/>
  <c r="H234" i="1"/>
  <c r="W417" i="38"/>
  <c r="X417" i="38"/>
  <c r="Y417" i="38"/>
  <c r="Z417" i="38"/>
  <c r="AA417" i="38"/>
  <c r="H417" i="32"/>
  <c r="I417" i="32"/>
  <c r="BA275" i="1"/>
  <c r="H275" i="1"/>
  <c r="BA228" i="1"/>
  <c r="H228" i="1"/>
  <c r="H507" i="1"/>
  <c r="H236" i="1"/>
  <c r="H250" i="1"/>
  <c r="BA65" i="1"/>
  <c r="H65" i="1"/>
  <c r="W358" i="38"/>
  <c r="X358" i="38"/>
  <c r="Y358" i="38"/>
  <c r="Z358" i="38"/>
  <c r="AA358" i="38"/>
  <c r="H358" i="32"/>
  <c r="I358" i="32"/>
  <c r="H308" i="32"/>
  <c r="I308" i="32"/>
  <c r="W308" i="38"/>
  <c r="X308" i="38"/>
  <c r="Y308" i="38"/>
  <c r="Z308" i="38"/>
  <c r="AA308" i="38"/>
  <c r="H295" i="32"/>
  <c r="I295" i="32"/>
  <c r="W295" i="38"/>
  <c r="X295" i="38"/>
  <c r="Y295" i="38"/>
  <c r="Z295" i="38"/>
  <c r="AA295" i="38"/>
  <c r="W226" i="38"/>
  <c r="X226" i="38"/>
  <c r="Y226" i="38"/>
  <c r="Z226" i="38"/>
  <c r="AA226" i="38"/>
  <c r="H226" i="32"/>
  <c r="I226" i="32"/>
  <c r="W80" i="38"/>
  <c r="X80" i="38"/>
  <c r="Y80" i="38"/>
  <c r="Z80" i="38"/>
  <c r="AA80" i="38"/>
  <c r="H80" i="32"/>
  <c r="I80" i="32"/>
  <c r="W472" i="38"/>
  <c r="X472" i="38"/>
  <c r="Y472" i="38"/>
  <c r="Z472" i="38"/>
  <c r="AA472" i="38"/>
  <c r="H472" i="32"/>
  <c r="I472" i="32"/>
  <c r="H223" i="1"/>
  <c r="H92" i="1"/>
  <c r="BA136" i="1"/>
  <c r="H136" i="1"/>
  <c r="BA255" i="1"/>
  <c r="H255" i="1"/>
  <c r="H345" i="32"/>
  <c r="I345" i="32"/>
  <c r="W345" i="38"/>
  <c r="X345" i="38"/>
  <c r="Y345" i="38"/>
  <c r="Z345" i="38"/>
  <c r="AA345" i="38"/>
  <c r="W220" i="38"/>
  <c r="X220" i="38"/>
  <c r="Y220" i="38"/>
  <c r="Z220" i="38"/>
  <c r="AA220" i="38"/>
  <c r="H220" i="32"/>
  <c r="I220" i="32"/>
  <c r="H18" i="32"/>
  <c r="I18" i="32"/>
  <c r="W18" i="38"/>
  <c r="X18" i="38"/>
  <c r="Y18" i="38"/>
  <c r="Z18" i="38"/>
  <c r="AA18" i="38"/>
  <c r="H52" i="32"/>
  <c r="I52" i="32"/>
  <c r="W52" i="38"/>
  <c r="X52" i="38"/>
  <c r="Y52" i="38"/>
  <c r="Z52" i="38"/>
  <c r="AA52" i="38"/>
  <c r="W92" i="38"/>
  <c r="X92" i="38"/>
  <c r="Y92" i="38"/>
  <c r="Z92" i="38"/>
  <c r="AA92" i="38"/>
  <c r="H92" i="32"/>
  <c r="I92" i="32"/>
  <c r="H170" i="32"/>
  <c r="I170" i="32"/>
  <c r="W170" i="38"/>
  <c r="X170" i="38"/>
  <c r="Y170" i="38"/>
  <c r="Z170" i="38"/>
  <c r="AA170" i="38"/>
  <c r="W223" i="38"/>
  <c r="X223" i="38"/>
  <c r="Y223" i="38"/>
  <c r="Z223" i="38"/>
  <c r="AA223" i="38"/>
  <c r="H223" i="32"/>
  <c r="I223" i="32"/>
  <c r="H199" i="1"/>
  <c r="H289" i="32"/>
  <c r="I289" i="32"/>
  <c r="W289" i="38"/>
  <c r="X289" i="38"/>
  <c r="Y289" i="38"/>
  <c r="Z289" i="38"/>
  <c r="AA289" i="38"/>
  <c r="W298" i="38"/>
  <c r="X298" i="38"/>
  <c r="Y298" i="38"/>
  <c r="Z298" i="38"/>
  <c r="AA298" i="38"/>
  <c r="H298" i="32"/>
  <c r="I298" i="32"/>
  <c r="BA396" i="1"/>
  <c r="H396" i="1"/>
  <c r="H110" i="32"/>
  <c r="I110" i="32"/>
  <c r="W110" i="38"/>
  <c r="X110" i="38"/>
  <c r="Y110" i="38"/>
  <c r="Z110" i="38"/>
  <c r="AA110" i="38"/>
  <c r="BA89" i="1"/>
  <c r="H89" i="1"/>
  <c r="H455" i="32"/>
  <c r="I455" i="32"/>
  <c r="W455" i="38"/>
  <c r="X455" i="38"/>
  <c r="Y455" i="38"/>
  <c r="Z455" i="38"/>
  <c r="AA455" i="38"/>
  <c r="W133" i="38"/>
  <c r="X133" i="38"/>
  <c r="Y133" i="38"/>
  <c r="Z133" i="38"/>
  <c r="AA133" i="38"/>
  <c r="H133" i="32"/>
  <c r="I133" i="32"/>
  <c r="BA127" i="1"/>
  <c r="H127" i="1"/>
  <c r="H472" i="1"/>
  <c r="BA482" i="1"/>
  <c r="H482" i="1"/>
  <c r="H312" i="32"/>
  <c r="I312" i="32"/>
  <c r="W312" i="38"/>
  <c r="X312" i="38"/>
  <c r="Y312" i="38"/>
  <c r="Z312" i="38"/>
  <c r="AA312" i="38"/>
  <c r="H1" i="1"/>
  <c r="C17" i="28"/>
  <c r="H268" i="1"/>
  <c r="W362" i="38"/>
  <c r="X362" i="38"/>
  <c r="Y362" i="38"/>
  <c r="Z362" i="38"/>
  <c r="AA362" i="38"/>
  <c r="H362" i="32"/>
  <c r="I362" i="32"/>
  <c r="W271" i="38"/>
  <c r="X271" i="38"/>
  <c r="Y271" i="38"/>
  <c r="Z271" i="38"/>
  <c r="AA271" i="38"/>
  <c r="H271" i="32"/>
  <c r="I271" i="32"/>
  <c r="H134" i="32"/>
  <c r="I134" i="32"/>
  <c r="W134" i="38"/>
  <c r="X134" i="38"/>
  <c r="Y134" i="38"/>
  <c r="Z134" i="38"/>
  <c r="AA134" i="38"/>
  <c r="BA182" i="1"/>
  <c r="H182" i="1"/>
  <c r="W12" i="38"/>
  <c r="X12" i="38"/>
  <c r="Y12" i="38"/>
  <c r="Z12" i="38"/>
  <c r="AA12" i="38"/>
  <c r="H12" i="32"/>
  <c r="I12" i="32"/>
  <c r="W346" i="38"/>
  <c r="X346" i="38"/>
  <c r="Y346" i="38"/>
  <c r="Z346" i="38"/>
  <c r="AA346" i="38"/>
  <c r="H346" i="32"/>
  <c r="I346" i="32"/>
  <c r="BA37" i="1"/>
  <c r="H37" i="1"/>
  <c r="BA364" i="1"/>
  <c r="H364" i="1"/>
  <c r="H175" i="32"/>
  <c r="I175" i="32"/>
  <c r="W175" i="38"/>
  <c r="X175" i="38"/>
  <c r="Y175" i="38"/>
  <c r="Z175" i="38"/>
  <c r="AA175" i="38"/>
  <c r="H64" i="32"/>
  <c r="I64" i="32"/>
  <c r="W64" i="38"/>
  <c r="X64" i="38"/>
  <c r="Y64" i="38"/>
  <c r="Z64" i="38"/>
  <c r="AA64" i="38"/>
  <c r="H425" i="32"/>
  <c r="I425" i="32"/>
  <c r="W425" i="38"/>
  <c r="X425" i="38"/>
  <c r="Y425" i="38"/>
  <c r="Z425" i="38"/>
  <c r="AA425" i="38"/>
  <c r="BA217" i="1"/>
  <c r="H217" i="1"/>
  <c r="W360" i="38"/>
  <c r="X360" i="38"/>
  <c r="Y360" i="38"/>
  <c r="Z360" i="38"/>
  <c r="AA360" i="38"/>
  <c r="H360" i="32"/>
  <c r="I360" i="32"/>
  <c r="BA210" i="1"/>
  <c r="H210" i="1"/>
  <c r="H121" i="1"/>
  <c r="BA366" i="1"/>
  <c r="H366" i="1"/>
  <c r="BA494" i="1"/>
  <c r="H494" i="1"/>
  <c r="H387" i="1"/>
  <c r="H318" i="1"/>
  <c r="BA56" i="1"/>
  <c r="H56" i="1"/>
  <c r="W485" i="38"/>
  <c r="X485" i="38"/>
  <c r="Y485" i="38"/>
  <c r="Z485" i="38"/>
  <c r="AA485" i="38"/>
  <c r="H485" i="32"/>
  <c r="I485" i="32"/>
  <c r="H15" i="32"/>
  <c r="I15" i="32"/>
  <c r="W15" i="38"/>
  <c r="X15" i="38"/>
  <c r="Y15" i="38"/>
  <c r="Z15" i="38"/>
  <c r="AA15" i="38"/>
  <c r="W25" i="38"/>
  <c r="X25" i="38"/>
  <c r="Y25" i="38"/>
  <c r="Z25" i="38"/>
  <c r="AA25" i="38"/>
  <c r="H25" i="32"/>
  <c r="I25" i="32"/>
  <c r="H462" i="32"/>
  <c r="I462" i="32"/>
  <c r="W462" i="38"/>
  <c r="X462" i="38"/>
  <c r="Y462" i="38"/>
  <c r="Z462" i="38"/>
  <c r="AA462" i="38"/>
  <c r="H258" i="1"/>
  <c r="H128" i="1"/>
  <c r="BA495" i="1"/>
  <c r="H495" i="1"/>
  <c r="BA189" i="1"/>
  <c r="H189" i="1"/>
  <c r="BA320" i="1"/>
  <c r="H320" i="1"/>
  <c r="BA159" i="1"/>
  <c r="H159" i="1"/>
  <c r="BA335" i="1"/>
  <c r="H335" i="1"/>
  <c r="BA66" i="1"/>
  <c r="H66" i="1"/>
  <c r="BA461" i="1"/>
  <c r="H461" i="1"/>
  <c r="W182" i="38"/>
  <c r="X182" i="38"/>
  <c r="Y182" i="38"/>
  <c r="Z182" i="38"/>
  <c r="AA182" i="38"/>
  <c r="H182" i="32"/>
  <c r="I182" i="32"/>
  <c r="BA135" i="1"/>
  <c r="H135" i="1"/>
  <c r="BA486" i="1"/>
  <c r="H486" i="1"/>
  <c r="BA145" i="1"/>
  <c r="H145" i="1"/>
  <c r="BA389" i="1"/>
  <c r="H389" i="1"/>
  <c r="W244" i="38"/>
  <c r="X244" i="38"/>
  <c r="Y244" i="38"/>
  <c r="Z244" i="38"/>
  <c r="AA244" i="38"/>
  <c r="H244" i="32"/>
  <c r="I244" i="32"/>
  <c r="H383" i="32"/>
  <c r="I383" i="32"/>
  <c r="W383" i="38"/>
  <c r="X383" i="38"/>
  <c r="Y383" i="38"/>
  <c r="Z383" i="38"/>
  <c r="AA383" i="38"/>
  <c r="H475" i="32"/>
  <c r="I475" i="32"/>
  <c r="W475" i="38"/>
  <c r="X475" i="38"/>
  <c r="Y475" i="38"/>
  <c r="Z475" i="38"/>
  <c r="AA475" i="38"/>
  <c r="H386" i="32"/>
  <c r="I386" i="32"/>
  <c r="W386" i="38"/>
  <c r="X386" i="38"/>
  <c r="Y386" i="38"/>
  <c r="Z386" i="38"/>
  <c r="AA386" i="38"/>
  <c r="H125" i="32"/>
  <c r="I125" i="32"/>
  <c r="W125" i="38"/>
  <c r="X125" i="38"/>
  <c r="Y125" i="38"/>
  <c r="Z125" i="38"/>
  <c r="AA125" i="38"/>
  <c r="W73" i="38"/>
  <c r="X73" i="38"/>
  <c r="Y73" i="38"/>
  <c r="Z73" i="38"/>
  <c r="AA73" i="38"/>
  <c r="H73" i="32"/>
  <c r="I73" i="32"/>
  <c r="BA86" i="1"/>
  <c r="H86" i="1"/>
  <c r="W48" i="38"/>
  <c r="X48" i="38"/>
  <c r="Y48" i="38"/>
  <c r="Z48" i="38"/>
  <c r="AA48" i="38"/>
  <c r="H48" i="32"/>
  <c r="I48" i="32"/>
  <c r="H17" i="1"/>
  <c r="W17" i="38"/>
  <c r="X17" i="38"/>
  <c r="Y17" i="38"/>
  <c r="Z17" i="38"/>
  <c r="AA17" i="38"/>
  <c r="H17" i="32"/>
  <c r="I17" i="32"/>
  <c r="H262" i="32"/>
  <c r="I262" i="32"/>
  <c r="W262" i="38"/>
  <c r="X262" i="38"/>
  <c r="Y262" i="38"/>
  <c r="Z262" i="38"/>
  <c r="AA262" i="38"/>
  <c r="BA141" i="1"/>
  <c r="H141" i="1"/>
  <c r="BA105" i="1"/>
  <c r="H105" i="1"/>
  <c r="BA120" i="1"/>
  <c r="H120" i="1"/>
  <c r="H372" i="1"/>
  <c r="BA414" i="1"/>
  <c r="H414" i="1"/>
  <c r="H44" i="1"/>
  <c r="BA211" i="1"/>
  <c r="H211" i="1"/>
  <c r="BA150" i="1"/>
  <c r="H150" i="1"/>
  <c r="BA118" i="1"/>
  <c r="H118" i="1"/>
  <c r="BA77" i="1"/>
  <c r="H77" i="1"/>
  <c r="H398" i="1"/>
  <c r="BA443" i="1"/>
  <c r="H443" i="1"/>
  <c r="W211" i="38"/>
  <c r="X211" i="38"/>
  <c r="Y211" i="38"/>
  <c r="Z211" i="38"/>
  <c r="AA211" i="38"/>
  <c r="H211" i="32"/>
  <c r="I211" i="32"/>
  <c r="BA27" i="1"/>
  <c r="H27" i="1"/>
  <c r="BA179" i="1"/>
  <c r="H179" i="1"/>
  <c r="H79" i="1"/>
  <c r="BA259" i="1"/>
  <c r="H259" i="1"/>
  <c r="BA478" i="1"/>
  <c r="H478" i="1"/>
  <c r="H493" i="32"/>
  <c r="I493" i="32"/>
  <c r="W493" i="38"/>
  <c r="X493" i="38"/>
  <c r="Y493" i="38"/>
  <c r="Z493" i="38"/>
  <c r="AA493" i="38"/>
  <c r="BA38" i="1"/>
  <c r="H38" i="1"/>
  <c r="W185" i="38"/>
  <c r="X185" i="38"/>
  <c r="Y185" i="38"/>
  <c r="Z185" i="38"/>
  <c r="AA185" i="38"/>
  <c r="H185" i="32"/>
  <c r="I185" i="32"/>
  <c r="W158" i="38"/>
  <c r="X158" i="38"/>
  <c r="Y158" i="38"/>
  <c r="Z158" i="38"/>
  <c r="AA158" i="38"/>
  <c r="H158" i="32"/>
  <c r="I158" i="32"/>
  <c r="H318" i="32"/>
  <c r="I318" i="32"/>
  <c r="W318" i="38"/>
  <c r="X318" i="38"/>
  <c r="Y318" i="38"/>
  <c r="Z318" i="38"/>
  <c r="AA318" i="38"/>
  <c r="H395" i="32"/>
  <c r="I395" i="32"/>
  <c r="W395" i="38"/>
  <c r="X395" i="38"/>
  <c r="Y395" i="38"/>
  <c r="Z395" i="38"/>
  <c r="AA395" i="38"/>
  <c r="H84" i="32"/>
  <c r="I84" i="32"/>
  <c r="H451" i="32"/>
  <c r="I451" i="32"/>
  <c r="H173" i="32"/>
  <c r="I173" i="32"/>
  <c r="W59" i="38"/>
  <c r="X59" i="38"/>
  <c r="Y59" i="38"/>
  <c r="Z59" i="38"/>
  <c r="AA59" i="38"/>
  <c r="W23" i="38"/>
  <c r="X23" i="38"/>
  <c r="Y23" i="38"/>
  <c r="Z23" i="38"/>
  <c r="AA23" i="38"/>
  <c r="H433" i="32"/>
  <c r="I433" i="32"/>
  <c r="W431" i="38"/>
  <c r="X431" i="38"/>
  <c r="Y431" i="38"/>
  <c r="Z431" i="38"/>
  <c r="AA431" i="38"/>
  <c r="H50" i="32"/>
  <c r="I50" i="32"/>
  <c r="W72" i="38"/>
  <c r="X72" i="38"/>
  <c r="Y72" i="38"/>
  <c r="Z72" i="38"/>
  <c r="AA72" i="38"/>
  <c r="H424" i="32"/>
  <c r="I424" i="32"/>
  <c r="H297" i="32"/>
  <c r="I297" i="32"/>
  <c r="W146" i="38"/>
  <c r="X146" i="38"/>
  <c r="Y146" i="38"/>
  <c r="Z146" i="38"/>
  <c r="AA146" i="38"/>
  <c r="W232" i="38"/>
  <c r="X232" i="38"/>
  <c r="Y232" i="38"/>
  <c r="Z232" i="38"/>
  <c r="AA232" i="38"/>
  <c r="W296" i="38"/>
  <c r="X296" i="38"/>
  <c r="Y296" i="38"/>
  <c r="Z296" i="38"/>
  <c r="AA296" i="38"/>
  <c r="W215" i="38"/>
  <c r="X215" i="38"/>
  <c r="Y215" i="38"/>
  <c r="Z215" i="38"/>
  <c r="AA215" i="38"/>
  <c r="H376" i="32"/>
  <c r="I376" i="32"/>
  <c r="W376" i="38"/>
  <c r="X376" i="38"/>
  <c r="Y376" i="38"/>
  <c r="Z376" i="38"/>
  <c r="AA376" i="38"/>
  <c r="H43" i="32"/>
  <c r="I43" i="32"/>
  <c r="W245" i="38"/>
  <c r="X245" i="38"/>
  <c r="Y245" i="38"/>
  <c r="Z245" i="38"/>
  <c r="AA245" i="38"/>
  <c r="H292" i="32"/>
  <c r="I292" i="32"/>
  <c r="H502" i="32"/>
  <c r="I502" i="32"/>
  <c r="H396" i="32"/>
  <c r="I396" i="32"/>
  <c r="W229" i="38"/>
  <c r="X229" i="38"/>
  <c r="Y229" i="38"/>
  <c r="Z229" i="38"/>
  <c r="AA229" i="38"/>
  <c r="W418" i="38"/>
  <c r="X418" i="38"/>
  <c r="Y418" i="38"/>
  <c r="Z418" i="38"/>
  <c r="AA418" i="38"/>
  <c r="W128" i="38"/>
  <c r="X128" i="38"/>
  <c r="Y128" i="38"/>
  <c r="Z128" i="38"/>
  <c r="AA128" i="38"/>
  <c r="H176" i="32"/>
  <c r="I176" i="32"/>
  <c r="H115" i="32"/>
  <c r="I115" i="32"/>
  <c r="W241" i="38"/>
  <c r="X241" i="38"/>
  <c r="Y241" i="38"/>
  <c r="Z241" i="38"/>
  <c r="AA241" i="38"/>
  <c r="H148" i="32"/>
  <c r="I148" i="32"/>
  <c r="H314" i="32"/>
  <c r="I314" i="32"/>
  <c r="W404" i="38"/>
  <c r="X404" i="38"/>
  <c r="Y404" i="38"/>
  <c r="Z404" i="38"/>
  <c r="AA404" i="38"/>
  <c r="H16" i="32"/>
  <c r="I16" i="32"/>
  <c r="W16" i="38"/>
  <c r="X16" i="38"/>
  <c r="Y16" i="38"/>
  <c r="Z16" i="38"/>
  <c r="AA16" i="38"/>
  <c r="H272" i="32"/>
  <c r="I272" i="32"/>
  <c r="W272" i="38"/>
  <c r="X272" i="38"/>
  <c r="Y272" i="38"/>
  <c r="Z272" i="38"/>
  <c r="AA272" i="38"/>
  <c r="W95" i="38"/>
  <c r="X95" i="38"/>
  <c r="Y95" i="38"/>
  <c r="Z95" i="38"/>
  <c r="AA95" i="38"/>
  <c r="W69" i="38"/>
  <c r="X69" i="38"/>
  <c r="Y69" i="38"/>
  <c r="Z69" i="38"/>
  <c r="AA69" i="38"/>
  <c r="H194" i="32"/>
  <c r="I194" i="32"/>
  <c r="W384" i="38"/>
  <c r="X384" i="38"/>
  <c r="Y384" i="38"/>
  <c r="Z384" i="38"/>
  <c r="AA384" i="38"/>
  <c r="W306" i="38"/>
  <c r="X306" i="38"/>
  <c r="Y306" i="38"/>
  <c r="Z306" i="38"/>
  <c r="AA306" i="38"/>
  <c r="W443" i="38"/>
  <c r="X443" i="38"/>
  <c r="Y443" i="38"/>
  <c r="Z443" i="38"/>
  <c r="AA443" i="38"/>
  <c r="H144" i="32"/>
  <c r="I144" i="32"/>
  <c r="W44" i="38"/>
  <c r="X44" i="38"/>
  <c r="Y44" i="38"/>
  <c r="Z44" i="38"/>
  <c r="AA44" i="38"/>
  <c r="W267" i="38"/>
  <c r="X267" i="38"/>
  <c r="Y267" i="38"/>
  <c r="Z267" i="38"/>
  <c r="AA267" i="38"/>
  <c r="W196" i="38"/>
  <c r="X196" i="38"/>
  <c r="Y196" i="38"/>
  <c r="Z196" i="38"/>
  <c r="AA196" i="38"/>
  <c r="H196" i="32"/>
  <c r="I196" i="32"/>
  <c r="W165" i="38"/>
  <c r="X165" i="38"/>
  <c r="Y165" i="38"/>
  <c r="Z165" i="38"/>
  <c r="AA165" i="38"/>
  <c r="H165" i="32"/>
  <c r="I165" i="32"/>
  <c r="H407" i="32"/>
  <c r="I407" i="32"/>
  <c r="W407" i="38"/>
  <c r="X407" i="38"/>
  <c r="Y407" i="38"/>
  <c r="Z407" i="38"/>
  <c r="AA407" i="38"/>
  <c r="H344" i="32"/>
  <c r="I344" i="32"/>
  <c r="W344" i="38"/>
  <c r="X344" i="38"/>
  <c r="Y344" i="38"/>
  <c r="Z344" i="38"/>
  <c r="AA344" i="38"/>
  <c r="W283" i="38"/>
  <c r="X283" i="38"/>
  <c r="Y283" i="38"/>
  <c r="Z283" i="38"/>
  <c r="AA283" i="38"/>
  <c r="H283" i="32"/>
  <c r="I283" i="32"/>
  <c r="H42" i="32"/>
  <c r="I42" i="32"/>
  <c r="W42" i="38"/>
  <c r="X42" i="38"/>
  <c r="Y42" i="38"/>
  <c r="Z42" i="38"/>
  <c r="AA42" i="38"/>
  <c r="H465" i="32"/>
  <c r="I465" i="32"/>
  <c r="W465" i="38"/>
  <c r="X465" i="38"/>
  <c r="Y465" i="38"/>
  <c r="Z465" i="38"/>
  <c r="AA465" i="38"/>
  <c r="H328" i="32"/>
  <c r="I328" i="32"/>
  <c r="W328" i="38"/>
  <c r="X328" i="38"/>
  <c r="Y328" i="38"/>
  <c r="Z328" i="38"/>
  <c r="AA328" i="38"/>
  <c r="H330" i="32"/>
  <c r="I330" i="32"/>
  <c r="W330" i="38"/>
  <c r="X330" i="38"/>
  <c r="Y330" i="38"/>
  <c r="Z330" i="38"/>
  <c r="AA330" i="38"/>
  <c r="W326" i="38"/>
  <c r="X326" i="38"/>
  <c r="Y326" i="38"/>
  <c r="Z326" i="38"/>
  <c r="AA326" i="38"/>
  <c r="H326" i="32"/>
  <c r="I326" i="32"/>
  <c r="W321" i="38"/>
  <c r="X321" i="38"/>
  <c r="Y321" i="38"/>
  <c r="Z321" i="38"/>
  <c r="AA321" i="38"/>
  <c r="H321" i="32"/>
  <c r="I321" i="32"/>
  <c r="W333" i="38"/>
  <c r="X333" i="38"/>
  <c r="Y333" i="38"/>
  <c r="Z333" i="38"/>
  <c r="AA333" i="38"/>
  <c r="H333" i="32"/>
  <c r="I333" i="32"/>
  <c r="W284" i="38"/>
  <c r="X284" i="38"/>
  <c r="Y284" i="38"/>
  <c r="Z284" i="38"/>
  <c r="AA284" i="38"/>
  <c r="H348" i="32"/>
  <c r="I348" i="32"/>
  <c r="W118" i="38"/>
  <c r="X118" i="38"/>
  <c r="Y118" i="38"/>
  <c r="Z118" i="38"/>
  <c r="AA118" i="38"/>
  <c r="H187" i="32"/>
  <c r="I187" i="32"/>
  <c r="W508" i="38"/>
  <c r="X508" i="38"/>
  <c r="Y508" i="38"/>
  <c r="Z508" i="38"/>
  <c r="AA508" i="38"/>
  <c r="H508" i="32"/>
  <c r="I508" i="32"/>
  <c r="W131" i="38"/>
  <c r="X131" i="38"/>
  <c r="Y131" i="38"/>
  <c r="Z131" i="38"/>
  <c r="AA131" i="38"/>
  <c r="W154" i="38"/>
  <c r="X154" i="38"/>
  <c r="Y154" i="38"/>
  <c r="Z154" i="38"/>
  <c r="AA154" i="38"/>
  <c r="H203" i="32"/>
  <c r="I203" i="32"/>
  <c r="W54" i="38"/>
  <c r="X54" i="38"/>
  <c r="Y54" i="38"/>
  <c r="Z54" i="38"/>
  <c r="AA54" i="38"/>
  <c r="W489" i="38"/>
  <c r="X489" i="38"/>
  <c r="Y489" i="38"/>
  <c r="Z489" i="38"/>
  <c r="AA489" i="38"/>
  <c r="H150" i="32"/>
  <c r="I150" i="32"/>
  <c r="W294" i="38"/>
  <c r="X294" i="38"/>
  <c r="Y294" i="38"/>
  <c r="Z294" i="38"/>
  <c r="AA294" i="38"/>
  <c r="W399" i="38"/>
  <c r="X399" i="38"/>
  <c r="Y399" i="38"/>
  <c r="Z399" i="38"/>
  <c r="AA399" i="38"/>
  <c r="W428" i="38"/>
  <c r="X428" i="38"/>
  <c r="Y428" i="38"/>
  <c r="Z428" i="38"/>
  <c r="AA428" i="38"/>
  <c r="W291" i="38"/>
  <c r="X291" i="38"/>
  <c r="Y291" i="38"/>
  <c r="Z291" i="38"/>
  <c r="AA291" i="38"/>
  <c r="W240" i="38"/>
  <c r="X240" i="38"/>
  <c r="Y240" i="38"/>
  <c r="Z240" i="38"/>
  <c r="AA240" i="38"/>
  <c r="H287" i="32"/>
  <c r="I287" i="32"/>
  <c r="W140" i="38"/>
  <c r="X140" i="38"/>
  <c r="Y140" i="38"/>
  <c r="Z140" i="38"/>
  <c r="AA140" i="38"/>
  <c r="H202" i="32"/>
  <c r="I202" i="32"/>
  <c r="W375" i="38"/>
  <c r="X375" i="38"/>
  <c r="Y375" i="38"/>
  <c r="Z375" i="38"/>
  <c r="AA375" i="38"/>
  <c r="W164" i="38"/>
  <c r="X164" i="38"/>
  <c r="Y164" i="38"/>
  <c r="Z164" i="38"/>
  <c r="AA164" i="38"/>
  <c r="W503" i="38"/>
  <c r="X503" i="38"/>
  <c r="Y503" i="38"/>
  <c r="Z503" i="38"/>
  <c r="AA503" i="38"/>
  <c r="H503" i="32"/>
  <c r="I503" i="32"/>
  <c r="W350" i="38"/>
  <c r="X350" i="38"/>
  <c r="Y350" i="38"/>
  <c r="Z350" i="38"/>
  <c r="AA350" i="38"/>
  <c r="H350" i="32"/>
  <c r="I350" i="32"/>
  <c r="W335" i="38"/>
  <c r="X335" i="38"/>
  <c r="Y335" i="38"/>
  <c r="Z335" i="38"/>
  <c r="AA335" i="38"/>
  <c r="H335" i="32"/>
  <c r="I335" i="32"/>
  <c r="W239" i="38"/>
  <c r="X239" i="38"/>
  <c r="Y239" i="38"/>
  <c r="Z239" i="38"/>
  <c r="AA239" i="38"/>
  <c r="H239" i="32"/>
  <c r="I239" i="32"/>
  <c r="W197" i="38"/>
  <c r="X197" i="38"/>
  <c r="Y197" i="38"/>
  <c r="Z197" i="38"/>
  <c r="AA197" i="38"/>
  <c r="H197" i="32"/>
  <c r="I197" i="32"/>
  <c r="H102" i="32"/>
  <c r="I102" i="32"/>
  <c r="W102" i="38"/>
  <c r="X102" i="38"/>
  <c r="Y102" i="38"/>
  <c r="Z102" i="38"/>
  <c r="AA102" i="38"/>
  <c r="W210" i="38"/>
  <c r="X210" i="38"/>
  <c r="Y210" i="38"/>
  <c r="Z210" i="38"/>
  <c r="AA210" i="38"/>
  <c r="H210" i="32"/>
  <c r="I210" i="32"/>
  <c r="H101" i="32"/>
  <c r="I101" i="32"/>
  <c r="W101" i="38"/>
  <c r="X101" i="38"/>
  <c r="Y101" i="38"/>
  <c r="Z101" i="38"/>
  <c r="AA101" i="38"/>
  <c r="W378" i="38"/>
  <c r="X378" i="38"/>
  <c r="Y378" i="38"/>
  <c r="Z378" i="38"/>
  <c r="AA378" i="38"/>
  <c r="H378" i="32"/>
  <c r="I378" i="32"/>
  <c r="W459" i="38"/>
  <c r="X459" i="38"/>
  <c r="Y459" i="38"/>
  <c r="Z459" i="38"/>
  <c r="AA459" i="38"/>
  <c r="H459" i="32"/>
  <c r="I459" i="32"/>
  <c r="W498" i="38"/>
  <c r="X498" i="38"/>
  <c r="Y498" i="38"/>
  <c r="Z498" i="38"/>
  <c r="AA498" i="38"/>
  <c r="H393" i="32"/>
  <c r="I393" i="32"/>
  <c r="H186" i="32"/>
  <c r="I186" i="32"/>
  <c r="H481" i="32"/>
  <c r="I481" i="32"/>
  <c r="W276" i="38"/>
  <c r="X276" i="38"/>
  <c r="Y276" i="38"/>
  <c r="Z276" i="38"/>
  <c r="AA276" i="38"/>
  <c r="H276" i="32"/>
  <c r="I276" i="32"/>
  <c r="H192" i="32"/>
  <c r="I192" i="32"/>
  <c r="H300" i="32"/>
  <c r="I300" i="32"/>
  <c r="W340" i="38"/>
  <c r="X340" i="38"/>
  <c r="Y340" i="38"/>
  <c r="Z340" i="38"/>
  <c r="AA340" i="38"/>
  <c r="H56" i="32"/>
  <c r="I56" i="32"/>
  <c r="W20" i="38"/>
  <c r="X20" i="38"/>
  <c r="Y20" i="38"/>
  <c r="Z20" i="38"/>
  <c r="AA20" i="38"/>
  <c r="W47" i="38"/>
  <c r="X47" i="38"/>
  <c r="Y47" i="38"/>
  <c r="Z47" i="38"/>
  <c r="AA47" i="38"/>
  <c r="W392" i="38"/>
  <c r="X392" i="38"/>
  <c r="Y392" i="38"/>
  <c r="Z392" i="38"/>
  <c r="AA392" i="38"/>
  <c r="H392" i="32"/>
  <c r="I392" i="32"/>
  <c r="H452" i="32"/>
  <c r="I452" i="32"/>
  <c r="W411" i="38"/>
  <c r="X411" i="38"/>
  <c r="Y411" i="38"/>
  <c r="Z411" i="38"/>
  <c r="AA411" i="38"/>
  <c r="H447" i="32"/>
  <c r="I447" i="32"/>
  <c r="W447" i="38"/>
  <c r="X447" i="38"/>
  <c r="Y447" i="38"/>
  <c r="Z447" i="38"/>
  <c r="AA447" i="38"/>
  <c r="W504" i="38"/>
  <c r="X504" i="38"/>
  <c r="Y504" i="38"/>
  <c r="Z504" i="38"/>
  <c r="AA504" i="38"/>
  <c r="H504" i="32"/>
  <c r="I504" i="32"/>
  <c r="H266" i="32"/>
  <c r="I266" i="32"/>
  <c r="W483" i="38"/>
  <c r="X483" i="38"/>
  <c r="Y483" i="38"/>
  <c r="Z483" i="38"/>
  <c r="AA483" i="38"/>
  <c r="W412" i="38"/>
  <c r="X412" i="38"/>
  <c r="Y412" i="38"/>
  <c r="Z412" i="38"/>
  <c r="AA412" i="38"/>
  <c r="H281" i="32"/>
  <c r="I281" i="32"/>
  <c r="H254" i="32"/>
  <c r="I254" i="32"/>
  <c r="W254" i="38"/>
  <c r="X254" i="38"/>
  <c r="Y254" i="38"/>
  <c r="Z254" i="38"/>
  <c r="AA254" i="38"/>
  <c r="H377" i="32"/>
  <c r="I377" i="32"/>
  <c r="W377" i="38"/>
  <c r="X377" i="38"/>
  <c r="Y377" i="38"/>
  <c r="Z377" i="38"/>
  <c r="AA377" i="38"/>
  <c r="W155" i="38"/>
  <c r="X155" i="38"/>
  <c r="Y155" i="38"/>
  <c r="Z155" i="38"/>
  <c r="AA155" i="38"/>
  <c r="H155" i="32"/>
  <c r="I155" i="32"/>
  <c r="H337" i="32"/>
  <c r="I337" i="32"/>
  <c r="W337" i="38"/>
  <c r="X337" i="38"/>
  <c r="Y337" i="38"/>
  <c r="Z337" i="38"/>
  <c r="AA337" i="38"/>
  <c r="H161" i="32"/>
  <c r="I161" i="32"/>
  <c r="W161" i="38"/>
  <c r="X161" i="38"/>
  <c r="Y161" i="38"/>
  <c r="Z161" i="38"/>
  <c r="AA161" i="38"/>
  <c r="H184" i="32"/>
  <c r="I184" i="32"/>
  <c r="W184" i="38"/>
  <c r="X184" i="38"/>
  <c r="Y184" i="38"/>
  <c r="Z184" i="38"/>
  <c r="AA184" i="38"/>
  <c r="H277" i="32"/>
  <c r="I277" i="32"/>
  <c r="W277" i="38"/>
  <c r="X277" i="38"/>
  <c r="Y277" i="38"/>
  <c r="Z277" i="38"/>
  <c r="AA277" i="38"/>
  <c r="H109" i="32"/>
  <c r="I109" i="32"/>
  <c r="W109" i="38"/>
  <c r="X109" i="38"/>
  <c r="Y109" i="38"/>
  <c r="Z109" i="38"/>
  <c r="AA109" i="38"/>
  <c r="W366" i="38"/>
  <c r="X366" i="38"/>
  <c r="Y366" i="38"/>
  <c r="Z366" i="38"/>
  <c r="AA366" i="38"/>
  <c r="H366" i="32"/>
  <c r="I366" i="32"/>
  <c r="W436" i="38"/>
  <c r="X436" i="38"/>
  <c r="Y436" i="38"/>
  <c r="Z436" i="38"/>
  <c r="AA436" i="38"/>
  <c r="H436" i="32"/>
  <c r="I436" i="32"/>
  <c r="H138" i="32"/>
  <c r="I138" i="32"/>
  <c r="W138" i="38"/>
  <c r="X138" i="38"/>
  <c r="Y138" i="38"/>
  <c r="Z138" i="38"/>
  <c r="AA138" i="38"/>
  <c r="W39" i="38"/>
  <c r="X39" i="38"/>
  <c r="Y39" i="38"/>
  <c r="Z39" i="38"/>
  <c r="AA39" i="38"/>
  <c r="H39" i="32"/>
  <c r="I39" i="32"/>
  <c r="H490" i="32"/>
  <c r="I490" i="32"/>
  <c r="W490" i="38"/>
  <c r="X490" i="38"/>
  <c r="Y490" i="38"/>
  <c r="Z490" i="38"/>
  <c r="AA490" i="38"/>
  <c r="H236" i="32"/>
  <c r="I236" i="32"/>
  <c r="W236" i="38"/>
  <c r="X236" i="38"/>
  <c r="Y236" i="38"/>
  <c r="Z236" i="38"/>
  <c r="AA236" i="38"/>
  <c r="W422" i="38"/>
  <c r="X422" i="38"/>
  <c r="Y422" i="38"/>
  <c r="Z422" i="38"/>
  <c r="AA422" i="38"/>
  <c r="H422" i="32"/>
  <c r="I422" i="32"/>
  <c r="W382" i="38"/>
  <c r="X382" i="38"/>
  <c r="Y382" i="38"/>
  <c r="Z382" i="38"/>
  <c r="AA382" i="38"/>
  <c r="H382" i="32"/>
  <c r="I382" i="32"/>
  <c r="H104" i="32"/>
  <c r="I104" i="32"/>
  <c r="W104" i="38"/>
  <c r="X104" i="38"/>
  <c r="Y104" i="38"/>
  <c r="Z104" i="38"/>
  <c r="AA104" i="38"/>
  <c r="H327" i="32"/>
  <c r="I327" i="32"/>
  <c r="W327" i="38"/>
  <c r="X327" i="38"/>
  <c r="Y327" i="38"/>
  <c r="Z327" i="38"/>
  <c r="AA327" i="38"/>
  <c r="H60" i="32"/>
  <c r="I60" i="32"/>
  <c r="W60" i="38"/>
  <c r="X60" i="38"/>
  <c r="Y60" i="38"/>
  <c r="Z60" i="38"/>
  <c r="AA60" i="38"/>
  <c r="H456" i="32"/>
  <c r="I456" i="32"/>
  <c r="W456" i="38"/>
  <c r="X456" i="38"/>
  <c r="Y456" i="38"/>
  <c r="Z456" i="38"/>
  <c r="AA456" i="38"/>
  <c r="H121" i="32"/>
  <c r="I121" i="32"/>
  <c r="W121" i="38"/>
  <c r="X121" i="38"/>
  <c r="Y121" i="38"/>
  <c r="Z121" i="38"/>
  <c r="AA121" i="38"/>
  <c r="W166" i="38"/>
  <c r="X166" i="38"/>
  <c r="Y166" i="38"/>
  <c r="Z166" i="38"/>
  <c r="AA166" i="38"/>
  <c r="H166" i="32"/>
  <c r="I166" i="32"/>
  <c r="W58" i="38"/>
  <c r="X58" i="38"/>
  <c r="Y58" i="38"/>
  <c r="Z58" i="38"/>
  <c r="AA58" i="38"/>
  <c r="H58" i="32"/>
  <c r="I58" i="32"/>
  <c r="W67" i="38"/>
  <c r="X67" i="38"/>
  <c r="Y67" i="38"/>
  <c r="Z67" i="38"/>
  <c r="AA67" i="38"/>
  <c r="H67" i="32"/>
  <c r="I67" i="32"/>
  <c r="W419" i="38"/>
  <c r="X419" i="38"/>
  <c r="Y419" i="38"/>
  <c r="Z419" i="38"/>
  <c r="AA419" i="38"/>
  <c r="H419" i="32"/>
  <c r="I419" i="32"/>
  <c r="H391" i="32"/>
  <c r="I391" i="32"/>
  <c r="W391" i="38"/>
  <c r="X391" i="38"/>
  <c r="Y391" i="38"/>
  <c r="Z391" i="38"/>
  <c r="AA391" i="38"/>
  <c r="H40" i="32"/>
  <c r="I40" i="32"/>
  <c r="W40" i="38"/>
  <c r="X40" i="38"/>
  <c r="Y40" i="38"/>
  <c r="Z40" i="38"/>
  <c r="AA40" i="38"/>
  <c r="W93" i="38"/>
  <c r="X93" i="38"/>
  <c r="Y93" i="38"/>
  <c r="Z93" i="38"/>
  <c r="AA93" i="38"/>
  <c r="H93" i="32"/>
  <c r="I93" i="32"/>
  <c r="H22" i="32"/>
  <c r="I22" i="32"/>
  <c r="W22" i="38"/>
  <c r="X22" i="38"/>
  <c r="Y22" i="38"/>
  <c r="Z22" i="38"/>
  <c r="AA22" i="38"/>
  <c r="W445" i="38"/>
  <c r="X445" i="38"/>
  <c r="Y445" i="38"/>
  <c r="Z445" i="38"/>
  <c r="AA445" i="38"/>
  <c r="H445" i="32"/>
  <c r="I445" i="32"/>
  <c r="H88" i="32"/>
  <c r="I88" i="32"/>
  <c r="W88" i="38"/>
  <c r="X88" i="38"/>
  <c r="Y88" i="38"/>
  <c r="Z88" i="38"/>
  <c r="AA88" i="38"/>
  <c r="H427" i="32"/>
  <c r="I427" i="32"/>
  <c r="W427" i="38"/>
  <c r="X427" i="38"/>
  <c r="Y427" i="38"/>
  <c r="Z427" i="38"/>
  <c r="AA427" i="38"/>
  <c r="W430" i="38"/>
  <c r="X430" i="38"/>
  <c r="Y430" i="38"/>
  <c r="Z430" i="38"/>
  <c r="AA430" i="38"/>
  <c r="H430" i="32"/>
  <c r="I430" i="32"/>
  <c r="W107" i="38"/>
  <c r="X107" i="38"/>
  <c r="Y107" i="38"/>
  <c r="Z107" i="38"/>
  <c r="AA107" i="38"/>
  <c r="H107" i="32"/>
  <c r="I107" i="32"/>
  <c r="W261" i="38"/>
  <c r="X261" i="38"/>
  <c r="Y261" i="38"/>
  <c r="Z261" i="38"/>
  <c r="AA261" i="38"/>
  <c r="H261" i="32"/>
  <c r="I261" i="32"/>
  <c r="H120" i="32"/>
  <c r="I120" i="32"/>
  <c r="W120" i="38"/>
  <c r="X120" i="38"/>
  <c r="Y120" i="38"/>
  <c r="Z120" i="38"/>
  <c r="AA120" i="38"/>
  <c r="W496" i="38"/>
  <c r="X496" i="38"/>
  <c r="Y496" i="38"/>
  <c r="Z496" i="38"/>
  <c r="AA496" i="38"/>
  <c r="H496" i="32"/>
  <c r="I496" i="32"/>
  <c r="W91" i="38"/>
  <c r="X91" i="38"/>
  <c r="Y91" i="38"/>
  <c r="Z91" i="38"/>
  <c r="AA91" i="38"/>
  <c r="H91" i="32"/>
  <c r="I91" i="32"/>
  <c r="W213" i="38"/>
  <c r="X213" i="38"/>
  <c r="Y213" i="38"/>
  <c r="Z213" i="38"/>
  <c r="AA213" i="38"/>
  <c r="H213" i="32"/>
  <c r="I213" i="32"/>
  <c r="W257" i="38"/>
  <c r="X257" i="38"/>
  <c r="Y257" i="38"/>
  <c r="Z257" i="38"/>
  <c r="AA257" i="38"/>
  <c r="H257" i="32"/>
  <c r="I257" i="32"/>
  <c r="W96" i="38"/>
  <c r="X96" i="38"/>
  <c r="Y96" i="38"/>
  <c r="Z96" i="38"/>
  <c r="AA96" i="38"/>
  <c r="H96" i="32"/>
  <c r="I96" i="32"/>
  <c r="H310" i="32"/>
  <c r="I310" i="32"/>
  <c r="W310" i="38"/>
  <c r="X310" i="38"/>
  <c r="Y310" i="38"/>
  <c r="Z310" i="38"/>
  <c r="AA310" i="38"/>
  <c r="W119" i="38"/>
  <c r="X119" i="38"/>
  <c r="Y119" i="38"/>
  <c r="Z119" i="38"/>
  <c r="AA119" i="38"/>
  <c r="H119" i="32"/>
  <c r="I119" i="32"/>
  <c r="W416" i="38"/>
  <c r="X416" i="38"/>
  <c r="Y416" i="38"/>
  <c r="Z416" i="38"/>
  <c r="AA416" i="38"/>
  <c r="H416" i="32"/>
  <c r="I416" i="32"/>
  <c r="H463" i="32"/>
  <c r="I463" i="32"/>
  <c r="W463" i="38"/>
  <c r="X463" i="38"/>
  <c r="Y463" i="38"/>
  <c r="Z463" i="38"/>
  <c r="AA463" i="38"/>
  <c r="W370" i="38"/>
  <c r="X370" i="38"/>
  <c r="Y370" i="38"/>
  <c r="Z370" i="38"/>
  <c r="AA370" i="38"/>
  <c r="H370" i="32"/>
  <c r="I370" i="32"/>
  <c r="H212" i="32"/>
  <c r="I212" i="32"/>
  <c r="W212" i="38"/>
  <c r="X212" i="38"/>
  <c r="Y212" i="38"/>
  <c r="Z212" i="38"/>
  <c r="AA212" i="38"/>
  <c r="W230" i="38"/>
  <c r="X230" i="38"/>
  <c r="Y230" i="38"/>
  <c r="Z230" i="38"/>
  <c r="AA230" i="38"/>
  <c r="H230" i="32"/>
  <c r="I230" i="32"/>
  <c r="W274" i="38"/>
  <c r="X274" i="38"/>
  <c r="Y274" i="38"/>
  <c r="Z274" i="38"/>
  <c r="AA274" i="38"/>
  <c r="H274" i="32"/>
  <c r="I274" i="32"/>
  <c r="W400" i="38"/>
  <c r="X400" i="38"/>
  <c r="Y400" i="38"/>
  <c r="Z400" i="38"/>
  <c r="AA400" i="38"/>
  <c r="H400" i="32"/>
  <c r="I400" i="32"/>
  <c r="H374" i="32"/>
  <c r="I374" i="32"/>
  <c r="W374" i="38"/>
  <c r="X374" i="38"/>
  <c r="Y374" i="38"/>
  <c r="Z374" i="38"/>
  <c r="AA374" i="38"/>
  <c r="W339" i="38"/>
  <c r="X339" i="38"/>
  <c r="Y339" i="38"/>
  <c r="Z339" i="38"/>
  <c r="AA339" i="38"/>
  <c r="H339" i="32"/>
  <c r="I339" i="32"/>
  <c r="H151" i="32"/>
  <c r="I151" i="32"/>
  <c r="W151" i="38"/>
  <c r="X151" i="38"/>
  <c r="Y151" i="38"/>
  <c r="Z151" i="38"/>
  <c r="AA151" i="38"/>
  <c r="W464" i="38"/>
  <c r="X464" i="38"/>
  <c r="Y464" i="38"/>
  <c r="Z464" i="38"/>
  <c r="AA464" i="38"/>
  <c r="H464" i="32"/>
  <c r="I464" i="32"/>
  <c r="W402" i="38"/>
  <c r="X402" i="38"/>
  <c r="Y402" i="38"/>
  <c r="Z402" i="38"/>
  <c r="AA402" i="38"/>
  <c r="H402" i="32"/>
  <c r="I402" i="32"/>
  <c r="W37" i="38"/>
  <c r="X37" i="38"/>
  <c r="Y37" i="38"/>
  <c r="Z37" i="38"/>
  <c r="AA37" i="38"/>
  <c r="H37" i="32"/>
  <c r="I37" i="32"/>
  <c r="W205" i="38"/>
  <c r="X205" i="38"/>
  <c r="Y205" i="38"/>
  <c r="Z205" i="38"/>
  <c r="AA205" i="38"/>
  <c r="H205" i="32"/>
  <c r="I205" i="32"/>
  <c r="W105" i="38"/>
  <c r="X105" i="38"/>
  <c r="Y105" i="38"/>
  <c r="Z105" i="38"/>
  <c r="AA105" i="38"/>
  <c r="H105" i="32"/>
  <c r="I105" i="32"/>
  <c r="H122" i="32"/>
  <c r="I122" i="32"/>
  <c r="W122" i="38"/>
  <c r="X122" i="38"/>
  <c r="Y122" i="38"/>
  <c r="Z122" i="38"/>
  <c r="AA122" i="38"/>
  <c r="H322" i="32"/>
  <c r="I322" i="32"/>
  <c r="W322" i="38"/>
  <c r="X322" i="38"/>
  <c r="Y322" i="38"/>
  <c r="Z322" i="38"/>
  <c r="AA322" i="38"/>
  <c r="H484" i="32"/>
  <c r="I484" i="32"/>
  <c r="W484" i="38"/>
  <c r="X484" i="38"/>
  <c r="Y484" i="38"/>
  <c r="Z484" i="38"/>
  <c r="AA484" i="38"/>
  <c r="W252" i="38"/>
  <c r="X252" i="38"/>
  <c r="Y252" i="38"/>
  <c r="Z252" i="38"/>
  <c r="AA252" i="38"/>
  <c r="H252" i="32"/>
  <c r="I252" i="32"/>
  <c r="H113" i="32"/>
  <c r="I113" i="32"/>
  <c r="W113" i="38"/>
  <c r="X113" i="38"/>
  <c r="Y113" i="38"/>
  <c r="Z113" i="38"/>
  <c r="AA113" i="38"/>
  <c r="W178" i="38"/>
  <c r="X178" i="38"/>
  <c r="Y178" i="38"/>
  <c r="Z178" i="38"/>
  <c r="AA178" i="38"/>
  <c r="H178" i="32"/>
  <c r="I178" i="32"/>
  <c r="W53" i="38"/>
  <c r="X53" i="38"/>
  <c r="Y53" i="38"/>
  <c r="Z53" i="38"/>
  <c r="AA53" i="38"/>
  <c r="H53" i="32"/>
  <c r="I53" i="32"/>
  <c r="H332" i="32"/>
  <c r="I332" i="32"/>
  <c r="W332" i="38"/>
  <c r="X332" i="38"/>
  <c r="Y332" i="38"/>
  <c r="Z332" i="38"/>
  <c r="AA332" i="38"/>
  <c r="H65" i="32"/>
  <c r="I65" i="32"/>
  <c r="W65" i="38"/>
  <c r="X65" i="38"/>
  <c r="Y65" i="38"/>
  <c r="Z65" i="38"/>
  <c r="AA65" i="38"/>
  <c r="W123" i="38"/>
  <c r="X123" i="38"/>
  <c r="Y123" i="38"/>
  <c r="Z123" i="38"/>
  <c r="AA123" i="38"/>
  <c r="H123" i="32"/>
  <c r="I123" i="32"/>
  <c r="W147" i="38"/>
  <c r="X147" i="38"/>
  <c r="Y147" i="38"/>
  <c r="Z147" i="38"/>
  <c r="AA147" i="38"/>
  <c r="H147" i="32"/>
  <c r="I147" i="32"/>
  <c r="H191" i="32"/>
  <c r="I191" i="32"/>
  <c r="W191" i="38"/>
  <c r="X191" i="38"/>
  <c r="Y191" i="38"/>
  <c r="Z191" i="38"/>
  <c r="AA191" i="38"/>
  <c r="H127" i="32"/>
  <c r="I127" i="32"/>
  <c r="W127" i="38"/>
  <c r="X127" i="38"/>
  <c r="Y127" i="38"/>
  <c r="Z127" i="38"/>
  <c r="AA127" i="38"/>
  <c r="H157" i="32"/>
  <c r="I157" i="32"/>
  <c r="W157" i="38"/>
  <c r="X157" i="38"/>
  <c r="Y157" i="38"/>
  <c r="Z157" i="38"/>
  <c r="AA157" i="38"/>
  <c r="W238" i="38"/>
  <c r="X238" i="38"/>
  <c r="Y238" i="38"/>
  <c r="Z238" i="38"/>
  <c r="AA238" i="38"/>
  <c r="H238" i="32"/>
  <c r="I238" i="32"/>
  <c r="W442" i="38"/>
  <c r="X442" i="38"/>
  <c r="Y442" i="38"/>
  <c r="Z442" i="38"/>
  <c r="AA442" i="38"/>
  <c r="H442" i="32"/>
  <c r="I442" i="32"/>
  <c r="H282" i="32"/>
  <c r="I282" i="32"/>
  <c r="W282" i="38"/>
  <c r="X282" i="38"/>
  <c r="Y282" i="38"/>
  <c r="Z282" i="38"/>
  <c r="AA282" i="38"/>
  <c r="H368" i="32"/>
  <c r="I368" i="32"/>
  <c r="W368" i="38"/>
  <c r="X368" i="38"/>
  <c r="Y368" i="38"/>
  <c r="Z368" i="38"/>
  <c r="AA368" i="38"/>
  <c r="W199" i="38"/>
  <c r="X199" i="38"/>
  <c r="Y199" i="38"/>
  <c r="Z199" i="38"/>
  <c r="AA199" i="38"/>
  <c r="H199" i="32"/>
  <c r="I199" i="32"/>
  <c r="H476" i="32"/>
  <c r="I476" i="32"/>
  <c r="W476" i="38"/>
  <c r="X476" i="38"/>
  <c r="Y476" i="38"/>
  <c r="Z476" i="38"/>
  <c r="AA476" i="38"/>
  <c r="W488" i="38"/>
  <c r="X488" i="38"/>
  <c r="Y488" i="38"/>
  <c r="Z488" i="38"/>
  <c r="AA488" i="38"/>
  <c r="H488" i="32"/>
  <c r="I488" i="32"/>
  <c r="W219" i="38"/>
  <c r="X219" i="38"/>
  <c r="Y219" i="38"/>
  <c r="Z219" i="38"/>
  <c r="AA219" i="38"/>
  <c r="H219" i="32"/>
  <c r="I219" i="32"/>
  <c r="W270" i="38"/>
  <c r="X270" i="38"/>
  <c r="Y270" i="38"/>
  <c r="Z270" i="38"/>
  <c r="AA270" i="38"/>
  <c r="H270" i="32"/>
  <c r="I270" i="32"/>
  <c r="W398" i="38"/>
  <c r="X398" i="38"/>
  <c r="Y398" i="38"/>
  <c r="Z398" i="38"/>
  <c r="AA398" i="38"/>
  <c r="H398" i="32"/>
  <c r="I398" i="32"/>
  <c r="H509" i="32"/>
  <c r="I509" i="32"/>
  <c r="W509" i="38"/>
  <c r="X509" i="38"/>
  <c r="Y509" i="38"/>
  <c r="Z509" i="38"/>
  <c r="AA509" i="38"/>
  <c r="W61" i="38"/>
  <c r="X61" i="38"/>
  <c r="Y61" i="38"/>
  <c r="Z61" i="38"/>
  <c r="AA61" i="38"/>
  <c r="H61" i="32"/>
  <c r="I61" i="32"/>
  <c r="W188" i="38"/>
  <c r="X188" i="38"/>
  <c r="Y188" i="38"/>
  <c r="Z188" i="38"/>
  <c r="AA188" i="38"/>
  <c r="H188" i="32"/>
  <c r="I188" i="32"/>
  <c r="W24" i="38"/>
  <c r="X24" i="38"/>
  <c r="Y24" i="38"/>
  <c r="Z24" i="38"/>
  <c r="AA24" i="38"/>
  <c r="H24" i="32"/>
  <c r="I24" i="32"/>
  <c r="H249" i="32"/>
  <c r="I249" i="32"/>
  <c r="W249" i="38"/>
  <c r="X249" i="38"/>
  <c r="Y249" i="38"/>
  <c r="Z249" i="38"/>
  <c r="AA249" i="38"/>
  <c r="H130" i="32"/>
  <c r="I130" i="32"/>
  <c r="W130" i="38"/>
  <c r="X130" i="38"/>
  <c r="Y130" i="38"/>
  <c r="Z130" i="38"/>
  <c r="AA130" i="38"/>
  <c r="W208" i="38"/>
  <c r="X208" i="38"/>
  <c r="Y208" i="38"/>
  <c r="Z208" i="38"/>
  <c r="AA208" i="38"/>
  <c r="H208" i="32"/>
  <c r="I208" i="32"/>
  <c r="H474" i="32"/>
  <c r="I474" i="32"/>
  <c r="W474" i="38"/>
  <c r="X474" i="38"/>
  <c r="Y474" i="38"/>
  <c r="Z474" i="38"/>
  <c r="AA474" i="38"/>
  <c r="W94" i="38"/>
  <c r="X94" i="38"/>
  <c r="Y94" i="38"/>
  <c r="Z94" i="38"/>
  <c r="AA94" i="38"/>
  <c r="H94" i="32"/>
  <c r="I94" i="32"/>
  <c r="W491" i="38"/>
  <c r="X491" i="38"/>
  <c r="Y491" i="38"/>
  <c r="Z491" i="38"/>
  <c r="AA491" i="38"/>
  <c r="H491" i="32"/>
  <c r="I491" i="32"/>
  <c r="H78" i="32"/>
  <c r="I78" i="32"/>
  <c r="W78" i="38"/>
  <c r="X78" i="38"/>
  <c r="Y78" i="38"/>
  <c r="Z78" i="38"/>
  <c r="AA78" i="38"/>
  <c r="W258" i="38"/>
  <c r="X258" i="38"/>
  <c r="Y258" i="38"/>
  <c r="Z258" i="38"/>
  <c r="AA258" i="38"/>
  <c r="H258" i="32"/>
  <c r="I258" i="32"/>
  <c r="H33" i="32"/>
  <c r="I33" i="32"/>
  <c r="W33" i="38"/>
  <c r="X33" i="38"/>
  <c r="Y33" i="38"/>
  <c r="Z33" i="38"/>
  <c r="AA33" i="38"/>
  <c r="W354" i="38"/>
  <c r="X354" i="38"/>
  <c r="Y354" i="38"/>
  <c r="Z354" i="38"/>
  <c r="AA354" i="38"/>
  <c r="H354" i="32"/>
  <c r="I354" i="32"/>
  <c r="W26" i="38"/>
  <c r="X26" i="38"/>
  <c r="Y26" i="38"/>
  <c r="Z26" i="38"/>
  <c r="AA26" i="38"/>
  <c r="H26" i="32"/>
  <c r="I26" i="32"/>
  <c r="H129" i="32"/>
  <c r="I129" i="32"/>
  <c r="W129" i="38"/>
  <c r="X129" i="38"/>
  <c r="Y129" i="38"/>
  <c r="Z129" i="38"/>
  <c r="AA129" i="38"/>
  <c r="W225" i="38"/>
  <c r="X225" i="38"/>
  <c r="Y225" i="38"/>
  <c r="Z225" i="38"/>
  <c r="AA225" i="38"/>
  <c r="H225" i="32"/>
  <c r="I225" i="32"/>
  <c r="H275" i="32"/>
  <c r="I275" i="32"/>
  <c r="W275" i="38"/>
  <c r="X275" i="38"/>
  <c r="Y275" i="38"/>
  <c r="Z275" i="38"/>
  <c r="AA275" i="38"/>
  <c r="W469" i="38"/>
  <c r="X469" i="38"/>
  <c r="Y469" i="38"/>
  <c r="Z469" i="38"/>
  <c r="AA469" i="38"/>
  <c r="H469" i="32"/>
  <c r="I469" i="32"/>
  <c r="W458" i="38"/>
  <c r="X458" i="38"/>
  <c r="Y458" i="38"/>
  <c r="Z458" i="38"/>
  <c r="AA458" i="38"/>
  <c r="H458" i="32"/>
  <c r="I458" i="32"/>
  <c r="W414" i="38"/>
  <c r="X414" i="38"/>
  <c r="Y414" i="38"/>
  <c r="Z414" i="38"/>
  <c r="AA414" i="38"/>
  <c r="H414" i="32"/>
  <c r="I414" i="32"/>
  <c r="H260" i="32"/>
  <c r="I260" i="32"/>
  <c r="W260" i="38"/>
  <c r="X260" i="38"/>
  <c r="Y260" i="38"/>
  <c r="Z260" i="38"/>
  <c r="AA260" i="38"/>
  <c r="H137" i="32"/>
  <c r="I137" i="32"/>
  <c r="W137" i="38"/>
  <c r="X137" i="38"/>
  <c r="Y137" i="38"/>
  <c r="Z137" i="38"/>
  <c r="AA137" i="38"/>
  <c r="H394" i="32"/>
  <c r="I394" i="32"/>
  <c r="W394" i="38"/>
  <c r="X394" i="38"/>
  <c r="Y394" i="38"/>
  <c r="Z394" i="38"/>
  <c r="AA394" i="38"/>
  <c r="W132" i="38"/>
  <c r="X132" i="38"/>
  <c r="Y132" i="38"/>
  <c r="Z132" i="38"/>
  <c r="AA132" i="38"/>
  <c r="H132" i="32"/>
  <c r="I132" i="32"/>
  <c r="H243" i="32"/>
  <c r="I243" i="32"/>
  <c r="W243" i="38"/>
  <c r="X243" i="38"/>
  <c r="Y243" i="38"/>
  <c r="Z243" i="38"/>
  <c r="AA243" i="38"/>
  <c r="H329" i="32"/>
  <c r="I329" i="32"/>
  <c r="W329" i="38"/>
  <c r="X329" i="38"/>
  <c r="Y329" i="38"/>
  <c r="Z329" i="38"/>
  <c r="AA329" i="38"/>
  <c r="H280" i="32"/>
  <c r="I280" i="32"/>
  <c r="W280" i="38"/>
  <c r="X280" i="38"/>
  <c r="Y280" i="38"/>
  <c r="Z280" i="38"/>
  <c r="AA280" i="38"/>
  <c r="H46" i="32"/>
  <c r="I46" i="32"/>
  <c r="W46" i="38"/>
  <c r="X46" i="38"/>
  <c r="Y46" i="38"/>
  <c r="Z46" i="38"/>
  <c r="AA46" i="38"/>
  <c r="W497" i="38"/>
  <c r="X497" i="38"/>
  <c r="Y497" i="38"/>
  <c r="Z497" i="38"/>
  <c r="AA497" i="38"/>
  <c r="H497" i="32"/>
  <c r="I497" i="32"/>
  <c r="W143" i="38"/>
  <c r="X143" i="38"/>
  <c r="Y143" i="38"/>
  <c r="Z143" i="38"/>
  <c r="AA143" i="38"/>
  <c r="H143" i="32"/>
  <c r="I143" i="32"/>
  <c r="H320" i="32"/>
  <c r="I320" i="32"/>
  <c r="W320" i="38"/>
  <c r="X320" i="38"/>
  <c r="Y320" i="38"/>
  <c r="Z320" i="38"/>
  <c r="AA320" i="38"/>
  <c r="W152" i="38"/>
  <c r="X152" i="38"/>
  <c r="Y152" i="38"/>
  <c r="Z152" i="38"/>
  <c r="AA152" i="38"/>
  <c r="H152" i="32"/>
  <c r="I152" i="32"/>
  <c r="H482" i="32"/>
  <c r="I482" i="32"/>
  <c r="W482" i="38"/>
  <c r="X482" i="38"/>
  <c r="Y482" i="38"/>
  <c r="Z482" i="38"/>
  <c r="AA482" i="38"/>
  <c r="H79" i="32"/>
  <c r="I79" i="32"/>
  <c r="W79" i="38"/>
  <c r="X79" i="38"/>
  <c r="Y79" i="38"/>
  <c r="Z79" i="38"/>
  <c r="AA79" i="38"/>
  <c r="W77" i="38"/>
  <c r="X77" i="38"/>
  <c r="Y77" i="38"/>
  <c r="Z77" i="38"/>
  <c r="AA77" i="38"/>
  <c r="H77" i="32"/>
  <c r="I77" i="32"/>
  <c r="W471" i="38"/>
  <c r="X471" i="38"/>
  <c r="Y471" i="38"/>
  <c r="Z471" i="38"/>
  <c r="AA471" i="38"/>
  <c r="H471" i="32"/>
  <c r="I471" i="32"/>
  <c r="W234" i="38"/>
  <c r="X234" i="38"/>
  <c r="Y234" i="38"/>
  <c r="Z234" i="38"/>
  <c r="AA234" i="38"/>
  <c r="H234" i="32"/>
  <c r="I234" i="32"/>
  <c r="H334" i="32"/>
  <c r="I334" i="32"/>
  <c r="W334" i="38"/>
  <c r="X334" i="38"/>
  <c r="Y334" i="38"/>
  <c r="Z334" i="38"/>
  <c r="AA334" i="38"/>
  <c r="H231" i="32"/>
  <c r="I231" i="32"/>
  <c r="W231" i="38"/>
  <c r="X231" i="38"/>
  <c r="Y231" i="38"/>
  <c r="Z231" i="38"/>
  <c r="AA231" i="38"/>
  <c r="H349" i="32"/>
  <c r="I349" i="32"/>
  <c r="W349" i="38"/>
  <c r="X349" i="38"/>
  <c r="Y349" i="38"/>
  <c r="Z349" i="38"/>
  <c r="AA349" i="38"/>
  <c r="W325" i="38"/>
  <c r="X325" i="38"/>
  <c r="Y325" i="38"/>
  <c r="Z325" i="38"/>
  <c r="AA325" i="38"/>
  <c r="H325" i="32"/>
  <c r="I325" i="32"/>
  <c r="H68" i="32"/>
  <c r="I68" i="32"/>
  <c r="W68" i="38"/>
  <c r="X68" i="38"/>
  <c r="Y68" i="38"/>
  <c r="Z68" i="38"/>
  <c r="AA68" i="38"/>
  <c r="H201" i="32"/>
  <c r="I201" i="32"/>
  <c r="W201" i="38"/>
  <c r="X201" i="38"/>
  <c r="Y201" i="38"/>
  <c r="Z201" i="38"/>
  <c r="AA201" i="38"/>
  <c r="H19" i="32"/>
  <c r="I19" i="32"/>
  <c r="W19" i="38"/>
  <c r="X19" i="38"/>
  <c r="Y19" i="38"/>
  <c r="Z19" i="38"/>
  <c r="AA19" i="38"/>
  <c r="H304" i="32"/>
  <c r="I304" i="32"/>
  <c r="W304" i="38"/>
  <c r="X304" i="38"/>
  <c r="Y304" i="38"/>
  <c r="Z304" i="38"/>
  <c r="AA304" i="38"/>
  <c r="H480" i="32"/>
  <c r="I480" i="32"/>
  <c r="W480" i="38"/>
  <c r="X480" i="38"/>
  <c r="Y480" i="38"/>
  <c r="Z480" i="38"/>
  <c r="AA480" i="38"/>
  <c r="H81" i="32"/>
  <c r="I81" i="32"/>
  <c r="W81" i="38"/>
  <c r="X81" i="38"/>
  <c r="Y81" i="38"/>
  <c r="Z81" i="38"/>
  <c r="AA81" i="38"/>
  <c r="H181" i="32"/>
  <c r="I181" i="32"/>
  <c r="W181" i="38"/>
  <c r="X181" i="38"/>
  <c r="Y181" i="38"/>
  <c r="Z181" i="38"/>
  <c r="AA181" i="38"/>
  <c r="H29" i="32"/>
  <c r="I29" i="32"/>
  <c r="W29" i="38"/>
  <c r="X29" i="38"/>
  <c r="Y29" i="38"/>
  <c r="Z29" i="38"/>
  <c r="AA29" i="38"/>
  <c r="H389" i="32"/>
  <c r="I389" i="32"/>
  <c r="W389" i="38"/>
  <c r="X389" i="38"/>
  <c r="Y389" i="38"/>
  <c r="Z389" i="38"/>
  <c r="AA389" i="38"/>
  <c r="H307" i="32"/>
  <c r="I307" i="32"/>
  <c r="W307" i="38"/>
  <c r="X307" i="38"/>
  <c r="Y307" i="38"/>
  <c r="Z307" i="38"/>
  <c r="AA307" i="38"/>
  <c r="W106" i="38"/>
  <c r="X106" i="38"/>
  <c r="Y106" i="38"/>
  <c r="Z106" i="38"/>
  <c r="AA106" i="38"/>
  <c r="H106" i="32"/>
  <c r="I106" i="32"/>
  <c r="H278" i="32"/>
  <c r="I278" i="32"/>
  <c r="W278" i="38"/>
  <c r="X278" i="38"/>
  <c r="Y278" i="38"/>
  <c r="Z278" i="38"/>
  <c r="AA278" i="38"/>
  <c r="W190" i="38"/>
  <c r="X190" i="38"/>
  <c r="Y190" i="38"/>
  <c r="Z190" i="38"/>
  <c r="AA190" i="38"/>
  <c r="H190" i="32"/>
  <c r="I190" i="32"/>
  <c r="W49" i="38"/>
  <c r="X49" i="38"/>
  <c r="Y49" i="38"/>
  <c r="Z49" i="38"/>
  <c r="AA49" i="38"/>
  <c r="H49" i="32"/>
  <c r="I49" i="32"/>
  <c r="H207" i="32"/>
  <c r="I207" i="32"/>
  <c r="W207" i="38"/>
  <c r="X207" i="38"/>
  <c r="Y207" i="38"/>
  <c r="Z207" i="38"/>
  <c r="AA207" i="38"/>
  <c r="C22" i="14"/>
  <c r="C8" i="14"/>
  <c r="C8" i="28"/>
  <c r="C4" i="14"/>
  <c r="D2" i="28"/>
  <c r="I1" i="32"/>
  <c r="C55" i="28" l="1"/>
  <c r="C56" i="28" s="1"/>
  <c r="B11" i="28"/>
  <c r="B11" i="14" s="1"/>
  <c r="B35" i="14" s="1"/>
  <c r="C57" i="28"/>
  <c r="C58" i="28" s="1"/>
  <c r="B17" i="28"/>
  <c r="B17" i="14" s="1"/>
  <c r="B52" i="14" s="1"/>
  <c r="B10" i="28"/>
  <c r="B10" i="14" s="1"/>
  <c r="B29" i="14" s="1"/>
  <c r="B12" i="28"/>
  <c r="B12" i="14" s="1"/>
  <c r="B14" i="28"/>
  <c r="B14" i="14" s="1"/>
  <c r="B43" i="14" s="1"/>
  <c r="C53" i="28"/>
  <c r="C52" i="28"/>
  <c r="C54" i="28"/>
  <c r="C46" i="28"/>
  <c r="C47" i="28"/>
  <c r="C45" i="28"/>
  <c r="C60" i="28"/>
  <c r="C61" i="28"/>
  <c r="C49" i="28"/>
  <c r="C50" i="28"/>
  <c r="B9" i="14"/>
  <c r="B24" i="14" s="1"/>
  <c r="C26" i="28"/>
  <c r="C31" i="28"/>
  <c r="C32" i="28"/>
  <c r="C37" i="28"/>
  <c r="C34" i="28"/>
  <c r="C35" i="28"/>
  <c r="C30" i="28"/>
  <c r="C33" i="28"/>
  <c r="C36" i="28"/>
  <c r="C38" i="28"/>
  <c r="C42" i="28"/>
  <c r="C40" i="28"/>
  <c r="C41" i="28"/>
  <c r="C43" i="28"/>
  <c r="B8" i="14"/>
  <c r="B20" i="14" s="1"/>
  <c r="B13" i="28"/>
  <c r="B13" i="14" s="1"/>
  <c r="B39" i="14" s="1"/>
  <c r="C28" i="28" l="1"/>
  <c r="C27"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Tran, Kenny</author>
  </authors>
  <commentList>
    <comment ref="E11" authorId="0" shapeId="0" xr:uid="{C9EA055E-A003-4F6C-B2DB-1F8EEC97614A}">
      <text>
        <r>
          <rPr>
            <sz val="9"/>
            <color indexed="81"/>
            <rFont val="Tahoma"/>
            <family val="2"/>
          </rPr>
          <t>Assume equal to NSW where unavailable</t>
        </r>
      </text>
    </comment>
    <comment ref="F11" authorId="0" shapeId="0" xr:uid="{BEAE7578-233E-4692-9B5C-9C6002AF0E31}">
      <text>
        <r>
          <rPr>
            <sz val="9"/>
            <color indexed="81"/>
            <rFont val="Tahoma"/>
            <family val="2"/>
          </rPr>
          <t>Min of NSW, NT if unavailable</t>
        </r>
      </text>
    </comment>
    <comment ref="C12" authorId="0" shapeId="0" xr:uid="{5714F404-D8F7-40C6-A7B2-259966997DE9}">
      <text>
        <r>
          <rPr>
            <sz val="9"/>
            <color indexed="81"/>
            <rFont val="Tahoma"/>
            <family val="2"/>
          </rPr>
          <t xml:space="preserve">Planner / Scheduler
</t>
        </r>
      </text>
    </comment>
    <comment ref="D12" authorId="0" shapeId="0" xr:uid="{29F10DCF-027C-43F8-9B24-E8D17E38FFF6}">
      <text>
        <r>
          <rPr>
            <sz val="9"/>
            <color indexed="81"/>
            <rFont val="Tahoma"/>
            <family val="2"/>
          </rPr>
          <t>Operator/ Maintainer</t>
        </r>
      </text>
    </comment>
    <comment ref="C13" authorId="0" shapeId="0" xr:uid="{7BFB7D6A-10AC-4D1E-AE67-4ADB171F29B4}">
      <text>
        <r>
          <rPr>
            <sz val="9"/>
            <color indexed="81"/>
            <rFont val="Tahoma"/>
            <family val="2"/>
          </rPr>
          <t>Line worker</t>
        </r>
      </text>
    </comment>
    <comment ref="D13" authorId="0" shapeId="0" xr:uid="{322116FA-BFC5-4997-8B0B-A084D521AC41}">
      <text>
        <r>
          <rPr>
            <sz val="9"/>
            <color indexed="81"/>
            <rFont val="Tahoma"/>
            <family val="2"/>
          </rPr>
          <t xml:space="preserve">Line worker
</t>
        </r>
      </text>
    </comment>
    <comment ref="E17" authorId="0" shapeId="0" xr:uid="{1A79F7C0-5240-4051-A2BE-64FC82E7EAAC}">
      <text>
        <r>
          <rPr>
            <sz val="9"/>
            <color indexed="81"/>
            <rFont val="Tahoma"/>
            <family val="2"/>
          </rPr>
          <t>Assume equal to NSW where unavailable</t>
        </r>
      </text>
    </comment>
    <comment ref="F17" authorId="0" shapeId="0" xr:uid="{A71C4D9D-33F7-44DB-A05D-D8719A073974}">
      <text>
        <r>
          <rPr>
            <sz val="9"/>
            <color indexed="81"/>
            <rFont val="Tahoma"/>
            <family val="2"/>
          </rPr>
          <t>Min of NSW, NT if unavailable</t>
        </r>
      </text>
    </comment>
    <comment ref="C18" authorId="0" shapeId="0" xr:uid="{54B750D1-E2A0-4761-B5B7-C5FBDB0BE919}">
      <text>
        <r>
          <rPr>
            <sz val="9"/>
            <color indexed="81"/>
            <rFont val="Tahoma"/>
            <family val="2"/>
          </rPr>
          <t>Project Secretary / Administrator</t>
        </r>
      </text>
    </comment>
    <comment ref="D18" authorId="0" shapeId="0" xr:uid="{6898539E-4EE2-4FA1-AAF5-8CF3B21977E5}">
      <text>
        <r>
          <rPr>
            <sz val="9"/>
            <color indexed="81"/>
            <rFont val="Tahoma"/>
            <family val="2"/>
          </rPr>
          <t>Project Admin Assistant (3+yrs Exp)</t>
        </r>
      </text>
    </comment>
    <comment ref="E18" authorId="0" shapeId="0" xr:uid="{6EE8D102-4EA8-409F-A286-80FD7EC18842}">
      <text>
        <r>
          <rPr>
            <sz val="9"/>
            <color indexed="81"/>
            <rFont val="Tahoma"/>
            <family val="2"/>
          </rPr>
          <t>Project Coordinator</t>
        </r>
      </text>
    </comment>
    <comment ref="F18" authorId="0" shapeId="0" xr:uid="{121C3FBA-DCBC-427F-BD76-F0A61DA33535}">
      <text>
        <r>
          <rPr>
            <sz val="9"/>
            <color indexed="81"/>
            <rFont val="Tahoma"/>
            <family val="2"/>
          </rPr>
          <t>Project Secretary / Administrator</t>
        </r>
      </text>
    </comment>
    <comment ref="C19" authorId="0" shapeId="0" xr:uid="{03D01603-B5B3-456D-81BC-01238F0E9E91}">
      <text>
        <r>
          <rPr>
            <sz val="9"/>
            <color indexed="81"/>
            <rFont val="Tahoma"/>
            <family val="2"/>
          </rPr>
          <t>Power systems engineer</t>
        </r>
      </text>
    </comment>
    <comment ref="D19" authorId="0" shapeId="0" xr:uid="{0C02289A-67C3-447E-A55D-9477B4DC73B2}">
      <text>
        <r>
          <rPr>
            <sz val="9"/>
            <color indexed="81"/>
            <rFont val="Tahoma"/>
            <family val="2"/>
          </rPr>
          <t>Power systems engineer</t>
        </r>
      </text>
    </comment>
    <comment ref="B20" authorId="0" shapeId="0" xr:uid="{E9AB8E79-9B3F-4075-BE8B-106A68B51083}">
      <text>
        <r>
          <rPr>
            <sz val="9"/>
            <color indexed="81"/>
            <rFont val="Tahoma"/>
            <family val="2"/>
          </rPr>
          <t xml:space="preserve">1.2*Engineer
</t>
        </r>
      </text>
    </comment>
    <comment ref="C25" authorId="0" shapeId="0" xr:uid="{4008C902-486A-4A1D-BEC7-A7812D237A69}">
      <text>
        <r>
          <rPr>
            <sz val="9"/>
            <color indexed="81"/>
            <rFont val="Tahoma"/>
            <family val="2"/>
          </rPr>
          <t>361000 - Electricity supply
https://www.icare.nsw.gov.au/-/media/icare/unique-media/employers/premiums/calculating-the-cost-of-your-premium-2023-2024/workers-compensation-premium-rates-2023-2024.pdf</t>
        </r>
      </text>
    </comment>
    <comment ref="D25" authorId="0" shapeId="0" xr:uid="{3847A388-66F8-4A38-88F4-83F3BBC473E0}">
      <text>
        <r>
          <rPr>
            <sz val="9"/>
            <color indexed="81"/>
            <rFont val="Tahoma"/>
            <family val="2"/>
          </rPr>
          <t xml:space="preserve">Equal highest
</t>
        </r>
      </text>
    </comment>
    <comment ref="E25" authorId="0" shapeId="0" xr:uid="{52C90838-3C5D-4088-B21D-3AB04A91665D}">
      <text>
        <r>
          <rPr>
            <sz val="9"/>
            <color indexed="81"/>
            <rFont val="Tahoma"/>
            <family val="2"/>
          </rPr>
          <t>2630 - Electricity distribution
https://www.cmtedd.act.gov.au/__data/assets/pdf_file/0016/2232322/ACT-Workers-Compensation-Suggested-Reasonable-Premium-Rates-2023-2024.PDF</t>
        </r>
      </text>
    </comment>
    <comment ref="F25" authorId="0" shapeId="0" xr:uid="{E163FB3C-751F-41AE-BDB0-79EE3EA28CA8}">
      <text>
        <r>
          <rPr>
            <sz val="9"/>
            <color indexed="81"/>
            <rFont val="Tahoma"/>
            <family val="2"/>
          </rPr>
          <t>2630 - Electricity distribution
https://worksafe.tas.gov.au/__data/assets/pdf_file/0003/545772/2023-24-Suggested-Rates.pdf</t>
        </r>
      </text>
    </comment>
    <comment ref="C26" authorId="0" shapeId="0" xr:uid="{A6CC1B64-58B8-4B78-8749-3D563D084EA8}">
      <text>
        <r>
          <rPr>
            <sz val="9"/>
            <color indexed="81"/>
            <rFont val="Tahoma"/>
            <family val="2"/>
          </rPr>
          <t>https://www.revenue.nsw.gov.au/taxes-duties-levies-royalties/payroll-tax</t>
        </r>
      </text>
    </comment>
    <comment ref="D26" authorId="0" shapeId="0" xr:uid="{12313421-62D1-40C9-A5F6-D0E9FE6877C9}">
      <text>
        <r>
          <rPr>
            <sz val="9"/>
            <color indexed="81"/>
            <rFont val="Tahoma"/>
            <family val="2"/>
          </rPr>
          <t>https://treasury.nt.gov.au/dtf/territory-revenue-office/payroll-tax</t>
        </r>
      </text>
    </comment>
    <comment ref="E26" authorId="0" shapeId="0" xr:uid="{54484FCC-1003-483A-A018-E9F573814DA2}">
      <text>
        <r>
          <rPr>
            <sz val="9"/>
            <color indexed="81"/>
            <rFont val="Tahoma"/>
            <family val="2"/>
          </rPr>
          <t>https://www.revenue.act.gov.au/payroll-tax</t>
        </r>
      </text>
    </comment>
    <comment ref="F26" authorId="0" shapeId="0" xr:uid="{BEC76FE6-50BB-4C9B-AFC8-745A3FB13E33}">
      <text>
        <r>
          <rPr>
            <sz val="9"/>
            <color indexed="81"/>
            <rFont val="Tahoma"/>
            <family val="2"/>
          </rPr>
          <t>https://www.sro.tas.gov.au/payroll-tax/rates-thresholds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Tran, Kenny</author>
  </authors>
  <commentList>
    <comment ref="H13" authorId="0" shapeId="0" xr:uid="{C2AD6EE2-A91A-4707-8C32-34004E98BD91}">
      <text>
        <r>
          <rPr>
            <sz val="9"/>
            <color indexed="81"/>
            <rFont val="Tahoma"/>
            <family val="2"/>
          </rPr>
          <t>AER estimate of $23.87 ($24-25) converted to $23-24 using annual pricing CPI.</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<sst xmlns="http://schemas.openxmlformats.org/spreadsheetml/2006/main" count="1080" uniqueCount="450">
  <si>
    <t>Year</t>
  </si>
  <si>
    <t>Tab</t>
  </si>
  <si>
    <t xml:space="preserve">Cumulative Inflation Index </t>
  </si>
  <si>
    <t>Key:</t>
  </si>
  <si>
    <t>Overall Check:</t>
  </si>
  <si>
    <t>`</t>
  </si>
  <si>
    <t>Input</t>
  </si>
  <si>
    <t>Mapping categories</t>
  </si>
  <si>
    <t>Worksheet summary</t>
  </si>
  <si>
    <t>Check:</t>
  </si>
  <si>
    <t>Table summary</t>
  </si>
  <si>
    <t>Name</t>
  </si>
  <si>
    <t>Input required?</t>
  </si>
  <si>
    <t>Description</t>
  </si>
  <si>
    <t>Y</t>
  </si>
  <si>
    <t>Base year for inputs</t>
  </si>
  <si>
    <t>Base year for outputs</t>
  </si>
  <si>
    <t>First year of forecast regulatory control period</t>
  </si>
  <si>
    <t>CPI year on year change (%) - lagged one year (actual/estimate)</t>
  </si>
  <si>
    <t>N</t>
  </si>
  <si>
    <t>AER ANS Forecast Model</t>
  </si>
  <si>
    <t>Materials</t>
  </si>
  <si>
    <t>Applied Labour Rate</t>
  </si>
  <si>
    <t>Business hours</t>
  </si>
  <si>
    <t>After hours</t>
  </si>
  <si>
    <t>Service</t>
  </si>
  <si>
    <t>Fee based service</t>
  </si>
  <si>
    <t>Quoted service - Labour rates</t>
  </si>
  <si>
    <t>X factors</t>
  </si>
  <si>
    <t>CPI</t>
  </si>
  <si>
    <t>Other</t>
  </si>
  <si>
    <t>Labour type</t>
  </si>
  <si>
    <t>Forecast/Source</t>
  </si>
  <si>
    <t>mins</t>
  </si>
  <si>
    <t>Years</t>
  </si>
  <si>
    <t>Weights (per cent)</t>
  </si>
  <si>
    <t>Labour - Real wage price growth</t>
  </si>
  <si>
    <t>ABS index, all groups CPI inflation series A2325846C, weighted average for the eight capital cities</t>
  </si>
  <si>
    <t>AER maximum rates</t>
  </si>
  <si>
    <t>AER decision</t>
  </si>
  <si>
    <t>Margin</t>
  </si>
  <si>
    <t>Tax recovery</t>
  </si>
  <si>
    <t>Total Direct Cost</t>
  </si>
  <si>
    <t>Indirect Costs</t>
  </si>
  <si>
    <t>Field based labour</t>
  </si>
  <si>
    <t>Hours</t>
  </si>
  <si>
    <t>On costs</t>
  </si>
  <si>
    <t>Contracts</t>
  </si>
  <si>
    <t>Network Overhead</t>
  </si>
  <si>
    <t>Corporate Overhead</t>
  </si>
  <si>
    <t>Vehicle and Other costs</t>
  </si>
  <si>
    <t>2016-17</t>
  </si>
  <si>
    <t>Cumulative Labour - Wage price growth index</t>
  </si>
  <si>
    <t>For AER only</t>
  </si>
  <si>
    <t>Total</t>
  </si>
  <si>
    <t>Hourly rate ($)</t>
  </si>
  <si>
    <t>Non-field based labour</t>
  </si>
  <si>
    <t>Type of Overhead</t>
  </si>
  <si>
    <t>Unit</t>
  </si>
  <si>
    <t>Per cent</t>
  </si>
  <si>
    <t>BASE LABOUR RATE</t>
  </si>
  <si>
    <t>STANDARD LABOUR RATE (EXCL OVERHEADS)</t>
  </si>
  <si>
    <t>TOTAL LABOUR RATE</t>
  </si>
  <si>
    <t>On cost drivers</t>
  </si>
  <si>
    <t>Standard leave (annual leave, sick leave, public holidays)</t>
  </si>
  <si>
    <t>Superannuation</t>
  </si>
  <si>
    <t>Workers Compensation</t>
  </si>
  <si>
    <t>Payroll tax</t>
  </si>
  <si>
    <t>Annual leave loading</t>
  </si>
  <si>
    <t>Long Service leave allowance</t>
  </si>
  <si>
    <t>Non-chargeable time</t>
  </si>
  <si>
    <t>Allowances</t>
  </si>
  <si>
    <t>Notes and sources for "Other costs"</t>
  </si>
  <si>
    <t>Overall Model Check</t>
  </si>
  <si>
    <t>Worksheet name</t>
  </si>
  <si>
    <t>2034-35</t>
  </si>
  <si>
    <t>Current regulatory period</t>
  </si>
  <si>
    <t>7.1 Fee based services</t>
  </si>
  <si>
    <t>7.3 Service cost build - INDIRECT COSTS (per cent)</t>
  </si>
  <si>
    <t>7.4 Notes and sources for "Other costs"</t>
  </si>
  <si>
    <t>Formula</t>
  </si>
  <si>
    <t>Compounded on cost factor</t>
  </si>
  <si>
    <t>6.2 Notes and sources for "Other costs"</t>
  </si>
  <si>
    <t>8.1 Current regulatory period - Fee based services</t>
  </si>
  <si>
    <t>9.1 Year 1 labour rates</t>
  </si>
  <si>
    <t>10.1 Fee based services</t>
  </si>
  <si>
    <t>Lists the quoted services the distributor proposes to provide in the forthcoming regulatory control period.</t>
  </si>
  <si>
    <t>Please choose the first year of the forthcoming regulatory period and the base year for inputs.</t>
  </si>
  <si>
    <t>Contains the regulatory years of the current regulatory control period.</t>
  </si>
  <si>
    <t>Contains the regulatory years of the forthcoming regulatory control period.</t>
  </si>
  <si>
    <t>Optional</t>
  </si>
  <si>
    <t>Please enter time periods that would result in different rates applied for the same service or labour type (e.g. business hours, after hours).</t>
  </si>
  <si>
    <t>Please enter the specific labour types used to provide fee based and quoted services.</t>
  </si>
  <si>
    <t>Please enter the major service categories for fee based services (e.g. basic connection services, network safety services, auxiliary metering services).</t>
  </si>
  <si>
    <t>Contains the first year of the forthcoming regulatory control period and the nominated base year. These are used in calculations in the 'Input|Escalation' sheet.</t>
  </si>
  <si>
    <t>Please enter sources and forecasts for real wage price escalation, including weightings for each source, in the green input cells. Grey cells will calculate the forecast real wage price escalation.</t>
  </si>
  <si>
    <t>Please enter ABS index, all groups CPI inflation series A2325846C, up to latest available December. Please enter forecast CPI, including source, for other years.</t>
  </si>
  <si>
    <t>Please enter rates for network overhead and corporate overhead. Where relevant, distributors may enter other overhead rates (e.g. a total overhead rate).</t>
  </si>
  <si>
    <t>Please enter margin rates as required.</t>
  </si>
  <si>
    <t>Please describe "Other costs" used to derive total labour rates, where appropriate, and provide sources.</t>
  </si>
  <si>
    <t>Please list the quoted services the distributor proposes to provide in the forthcoming regulatory control period.</t>
  </si>
  <si>
    <t>Please describe "Other costs" used to derive the year 1 price for fee based services, where appropriate, and provide sources.</t>
  </si>
  <si>
    <t>Includes the year 1 price for fee based services (from 'Calc|Fee Based' sheet), then calculates prices for years 2 to 5 of the forthcoming regulatory control period using forecast inflation and X factors.</t>
  </si>
  <si>
    <t>Calculates the direct costs for each fee based service, in base year dollar terms, for year 1 of the forthcoming regulatory control period.</t>
  </si>
  <si>
    <t>Calculates price for each fee based servce, in nominal terms, for year 1 of the forthcoming regulatory control period.</t>
  </si>
  <si>
    <t>Contains the calculated price for each fee based servce, in nominal terms, for year 1 of the forthcoming regulatory control period.</t>
  </si>
  <si>
    <t>Contains X-factors to apply to fee-based services for years 2-5 of the forthcoming regulatory control period.</t>
  </si>
  <si>
    <t>Contains X-factors to apply to the labour rates used to provide quoted services for years 2-5 of the forthcoming regulatory control period.</t>
  </si>
  <si>
    <t>Contains the calculated labour rate for each labour type used to provide quoted servces, in nominal terms, for year 1 of the forthcoming regulatory control period.</t>
  </si>
  <si>
    <t>Calculates labour rate for each labour type used to provide quoted servces, in nominal terms, for year 1 of the forthcoming regulatory control period.</t>
  </si>
  <si>
    <t>Calculates the indirect costs for each fee based service, in base year dollar terms, for year 1 of the forthcoming regulatory control period.</t>
  </si>
  <si>
    <t>Sheet Validation</t>
  </si>
  <si>
    <t>NA</t>
  </si>
  <si>
    <t>Contains caclulated price and X factors for fee based services.</t>
  </si>
  <si>
    <t>Contains caclulated labour rates and X factors for quoted services.</t>
  </si>
  <si>
    <t>Sets up model with relevant years and output categories.</t>
  </si>
  <si>
    <t>Sets up the inflation and labour escalations.</t>
  </si>
  <si>
    <t>Input for indirect cost rates.</t>
  </si>
  <si>
    <t>Input for labour cost components.</t>
  </si>
  <si>
    <t>Input for fee based costs and service information.</t>
  </si>
  <si>
    <t>Aligns historical and proposed fee based services information.</t>
  </si>
  <si>
    <t>Calculation tables for labour rates.</t>
  </si>
  <si>
    <t>Calculation tables for fee based services prices.</t>
  </si>
  <si>
    <t>For AER input</t>
  </si>
  <si>
    <t>Forecast regulatory period</t>
  </si>
  <si>
    <t>8.2 Forecast regulatory period - Fee based services</t>
  </si>
  <si>
    <t>FTE</t>
  </si>
  <si>
    <t>Time on task (Minutes)</t>
  </si>
  <si>
    <t>7.2.1 Non-field based labour</t>
  </si>
  <si>
    <t>7.2.2 Field based labour</t>
  </si>
  <si>
    <t>7.2.3 Direct non-labour</t>
  </si>
  <si>
    <t>Travel cost</t>
  </si>
  <si>
    <t>Travel time
(Minutes)</t>
  </si>
  <si>
    <t>Task cost</t>
  </si>
  <si>
    <t>TOTAL NON-FIELD LABOUR</t>
  </si>
  <si>
    <t>TOTAL FIELD LABOUR</t>
  </si>
  <si>
    <t>Vehicles</t>
  </si>
  <si>
    <t>Inflation</t>
  </si>
  <si>
    <t>Years setup</t>
  </si>
  <si>
    <t>Conversions</t>
  </si>
  <si>
    <t>[label]</t>
  </si>
  <si>
    <t>Service code</t>
  </si>
  <si>
    <t>Yes</t>
  </si>
  <si>
    <t>No</t>
  </si>
  <si>
    <t>Real price escalation</t>
  </si>
  <si>
    <t>X-factor (real wage price escalation)</t>
  </si>
  <si>
    <t>4.3.1</t>
  </si>
  <si>
    <t>Escalation setup</t>
  </si>
  <si>
    <t>4.3.2</t>
  </si>
  <si>
    <t>Real price escalation (non-wage)</t>
  </si>
  <si>
    <t>Materials - Real price growth</t>
  </si>
  <si>
    <t>Contracts - Real price growth</t>
  </si>
  <si>
    <t>Vehicles - Real price growth</t>
  </si>
  <si>
    <t>Other - Real price growth</t>
  </si>
  <si>
    <t>Year?</t>
  </si>
  <si>
    <t>Contains reference to drop down lists for use in 'Input|Labour rates' to denote whether the labour category is to be used in the provision of quoted services.</t>
  </si>
  <si>
    <t>Lists figures used for conversions in formulas.</t>
  </si>
  <si>
    <t>Please enter distributor-specific categories for fee-based services, if required.</t>
  </si>
  <si>
    <t>Real wage price escalation</t>
  </si>
  <si>
    <t>Please enter tax recovery rates as required.</t>
  </si>
  <si>
    <t>6.1 Labour rates</t>
  </si>
  <si>
    <t>Network Overhead
(%)</t>
  </si>
  <si>
    <t>Corporate Overhead
(%)</t>
  </si>
  <si>
    <t>Margin
(%)</t>
  </si>
  <si>
    <t>Tax recovery
(%)</t>
  </si>
  <si>
    <t>AER final decision
($ nominal)</t>
  </si>
  <si>
    <t>Calculates X factor (real wage price escalation). Other real escalators are set to equal X factor by default, but can be amended by distributors.</t>
  </si>
  <si>
    <t>Contains the calculated forecast real escalation for non-wage inputs.</t>
  </si>
  <si>
    <t>Please enter relevant on-cost rates. Distributors may enter a total on-cost rate only. Alternatively, disaggregated on-cost rates may be provided with the total on-cost rate calculated in row 19, as required.</t>
  </si>
  <si>
    <t>Please list the name and service code of the fee-based services, including hours provided and general service category.</t>
  </si>
  <si>
    <t>Please input the direct costs in base year dollar terms incurred for providinng each fee based service, and other requested information such as the total time in minutes each labour type is required to provide the service.</t>
  </si>
  <si>
    <t>Please use formulas to reference in the 'Input|Indirect Cost Rates' sheet as appropriate.</t>
  </si>
  <si>
    <t>Please enter required information regarding labour rates (in base year dollar terms) used to provide ANS. For on-cost and overhead rates, please use formulas to reference tables 5.1 and 5.2, respectively.</t>
  </si>
  <si>
    <t>Please enter approved fee based services and prices (in nominal dollar terms) for the current regulatory control perod (including the final decision prices in column K). Please align with the fee based services for the forthcoming regulatoru control period in table 8.2.</t>
  </si>
  <si>
    <t>Calculates labour rate for each labour type used to provide quoted servces for year 1 of the forthcoming regulatory control period.</t>
  </si>
  <si>
    <t>Service category</t>
  </si>
  <si>
    <t>Overhead</t>
  </si>
  <si>
    <t>Margins</t>
  </si>
  <si>
    <t>Tax recovery rate</t>
  </si>
  <si>
    <t>Checks and traces possible input errors.</t>
  </si>
  <si>
    <t>Labour category 1</t>
  </si>
  <si>
    <t>Labour category 2</t>
  </si>
  <si>
    <t>Labour category 3</t>
  </si>
  <si>
    <t>Labour category 4</t>
  </si>
  <si>
    <t>Labour category 1
(List)</t>
  </si>
  <si>
    <t>Labour category 2
(List)</t>
  </si>
  <si>
    <t>Labour category 3
(List)</t>
  </si>
  <si>
    <t>Labour category 2 
(List)</t>
  </si>
  <si>
    <t>Labour category 4
(List)</t>
  </si>
  <si>
    <t>Used for quoted service?</t>
  </si>
  <si>
    <t>Hours
(List)</t>
  </si>
  <si>
    <t>2024-25</t>
  </si>
  <si>
    <t>2023-24</t>
  </si>
  <si>
    <t>Administrative officer R1</t>
  </si>
  <si>
    <t>Field worker R4</t>
  </si>
  <si>
    <t>Technical Specialist R2</t>
  </si>
  <si>
    <t>Senior engineer R5</t>
  </si>
  <si>
    <t>Engineering manager R6</t>
  </si>
  <si>
    <t>Metering and related ancillary network services</t>
  </si>
  <si>
    <t xml:space="preserve">Design </t>
  </si>
  <si>
    <t>Connection application</t>
  </si>
  <si>
    <t>Network commissioning and decomissioning</t>
  </si>
  <si>
    <t xml:space="preserve">Access permits, oversight and facilitation </t>
  </si>
  <si>
    <t>Notifcation of arrangements</t>
  </si>
  <si>
    <t>Network related property services</t>
  </si>
  <si>
    <t>Network safety and security services</t>
  </si>
  <si>
    <t>Inspection services</t>
  </si>
  <si>
    <t>Authorisations of ASPs</t>
  </si>
  <si>
    <t>Consultancy and review sevices</t>
  </si>
  <si>
    <t>Training</t>
  </si>
  <si>
    <t>ASP Material Sales</t>
  </si>
  <si>
    <t>Security lighting</t>
  </si>
  <si>
    <t>Public lighting minor capital works</t>
  </si>
  <si>
    <t>Average of BIS Sep 2022 and KPMG (incl super guarantee, from Transgrid draft decision)</t>
  </si>
  <si>
    <t>Metering site establishment</t>
  </si>
  <si>
    <t>Special meter reading</t>
  </si>
  <si>
    <t>Type 5-6 meter test simple</t>
  </si>
  <si>
    <t>Type 5-6 meter test complex</t>
  </si>
  <si>
    <t>Types 5-7 non-standard Meter data services</t>
  </si>
  <si>
    <t>Emergency maintenance of failed metering equipment not owned by the network</t>
  </si>
  <si>
    <t>Off peak conversion</t>
  </si>
  <si>
    <t>Pillar/Pole top disconnection completed - Includes reconnection</t>
  </si>
  <si>
    <t>Pillar/Pole top disconnection - Site visit only</t>
  </si>
  <si>
    <t>Reconnection - additional charge when requested outside normal business hours</t>
  </si>
  <si>
    <t>Recovery of debt collection costs - Dishonoured transactions</t>
  </si>
  <si>
    <t>Attendance at customers' premises to perform a statutory right where access is prevented</t>
  </si>
  <si>
    <t>Vacant property disconnection completed - Includes reconnection</t>
  </si>
  <si>
    <t>Vacant property - Site visit only</t>
  </si>
  <si>
    <t>Disconnection completed - Includes reconnection</t>
  </si>
  <si>
    <t>Disconnection - Site visit only</t>
  </si>
  <si>
    <t>Disconnection completed - Technical/ advanced - Includes reconnection</t>
  </si>
  <si>
    <t>Correction of metering and market billing</t>
  </si>
  <si>
    <t>Final read after type 5 meter equipment removed</t>
  </si>
  <si>
    <t>Type 5 and 6 CT testing</t>
  </si>
  <si>
    <t>Type 5 and 6 CT recovery</t>
  </si>
  <si>
    <t>Metering site alteration</t>
  </si>
  <si>
    <t>NMI Extinction</t>
  </si>
  <si>
    <t>Distributor arranged outage for purpose of replacing metering - Not complete</t>
  </si>
  <si>
    <t>Distributor arranged outage for purpose of replacing metering - Simple complete</t>
  </si>
  <si>
    <t>Distributor arranged outage for purpose of replacing metering - Not completed -2nd visit</t>
  </si>
  <si>
    <t>Distributor arranged outage for purpose of replacing metering - Complex complete</t>
  </si>
  <si>
    <t>Distributor arranged outage for replacing a meter - additional charge when requested outside normal business hours (weekday)</t>
  </si>
  <si>
    <t>Distributor arranged outage for replacing a meter - additional charge when requested outside normal business hours (weekend)</t>
  </si>
  <si>
    <t>Administration of contestable works - General</t>
  </si>
  <si>
    <t>Adminstration of pioneer schemes</t>
  </si>
  <si>
    <t>Design information - Simple</t>
  </si>
  <si>
    <t>Design certification - General</t>
  </si>
  <si>
    <t>Technical assessment - Applications or relocations</t>
  </si>
  <si>
    <t>Connection Offer - Basic</t>
  </si>
  <si>
    <t>Connection Offer - Standard</t>
  </si>
  <si>
    <t>Site Inspection</t>
  </si>
  <si>
    <t>Commissioning assets - Simple</t>
  </si>
  <si>
    <t>Commissioning assets - Standard</t>
  </si>
  <si>
    <t>Simple network access permit,clearance to work or notification to work</t>
  </si>
  <si>
    <t>Network access permit or clearance to work - cancellation - simple</t>
  </si>
  <si>
    <t>Network access permit or clearance to work - cancellation - complex</t>
  </si>
  <si>
    <t>Notification of arrangements</t>
  </si>
  <si>
    <t>Level 2 ASP works (NOSW) - A Grade</t>
  </si>
  <si>
    <t>Level 2 ASP works (NOSW) - B Grade</t>
  </si>
  <si>
    <t>Level 2 ASP works (NOSW) - C Grade</t>
  </si>
  <si>
    <t>ASP level 1/2 - Individual authorisation - Initial</t>
  </si>
  <si>
    <t>ASP level 1/2 - Individual authorisation - Maintain</t>
  </si>
  <si>
    <t>ASP level 1 - Company Authorisation - Initial</t>
  </si>
  <si>
    <t>ASP level 2 - Company Authorisation - Initial</t>
  </si>
  <si>
    <t>ASP level 1/2- Company Authorisation - Maintain</t>
  </si>
  <si>
    <t>ASP Level 3 - Authorisation/Re-authorisation (Bi-annual Fee)</t>
  </si>
  <si>
    <t>Network related access/compliance training - Half day/per student</t>
  </si>
  <si>
    <t>Network related access/compliance training - Full day/per student</t>
  </si>
  <si>
    <t>Small Light  -installation</t>
  </si>
  <si>
    <t>Medium Light - installation</t>
  </si>
  <si>
    <t>Large Light - installation</t>
  </si>
  <si>
    <t xml:space="preserve">Small Light - monthly charge </t>
  </si>
  <si>
    <t>Medium Light - monthly charge</t>
  </si>
  <si>
    <t xml:space="preserve">Large Light - monthly charge </t>
  </si>
  <si>
    <t>Pillar/Pole top disconnection completed</t>
  </si>
  <si>
    <t>Pillar/Pole top site visit</t>
  </si>
  <si>
    <t>Reconnection/Disconnection outside normal business hours</t>
  </si>
  <si>
    <t>Vacant property disconnection</t>
  </si>
  <si>
    <t>Vacant property site visit</t>
  </si>
  <si>
    <t>Correction of metering and market billing data</t>
  </si>
  <si>
    <t>NMI extinction</t>
  </si>
  <si>
    <t>Distributor arranged outage for purpose of replacing metering - Simple</t>
  </si>
  <si>
    <t>Technical assessment - Applcations or relocations</t>
  </si>
  <si>
    <t>Connection offer - Basic</t>
  </si>
  <si>
    <t>Connection offer - Standard</t>
  </si>
  <si>
    <t>Site inspection</t>
  </si>
  <si>
    <t>Commissioning asset - Simple</t>
  </si>
  <si>
    <t>Commissioning asset - Standard</t>
  </si>
  <si>
    <t>Simple permit or clearance to work</t>
  </si>
  <si>
    <t>Access permit - cancellation - simple</t>
  </si>
  <si>
    <t>Access permit - cancellation - complex</t>
  </si>
  <si>
    <t>Notice of arrangements</t>
  </si>
  <si>
    <t>Level 2 ASP works (NOSW) - A grade</t>
  </si>
  <si>
    <t>Level 2 ASP works (NOSW) - B grade</t>
  </si>
  <si>
    <t>Level 2 ASP works (NOSW) - C grade</t>
  </si>
  <si>
    <t>ASP Level 3 - Authorisation/Re-authorisation (Biennial fee)</t>
  </si>
  <si>
    <t>ASP Level 1 - Company authorisation - Initial</t>
  </si>
  <si>
    <t>Small - installation cost</t>
  </si>
  <si>
    <t>Medium - installation cost</t>
  </si>
  <si>
    <t>Large - installation cost</t>
  </si>
  <si>
    <t>Supply of conveyancing information</t>
  </si>
  <si>
    <t>Network tariff change request - Bulk tariff transfers requested by a customer (R1)</t>
  </si>
  <si>
    <t>Maintenance and testing of customer metering access points (R2)</t>
  </si>
  <si>
    <t>Maintenance and testing of customer metering access points (R3)</t>
  </si>
  <si>
    <t>Maintenance and testing of customer metering access points (R4)</t>
  </si>
  <si>
    <t>Distributor arranged outage for purpose of replacing metering - Additional activities (R4)</t>
  </si>
  <si>
    <t>Facilitation of metering related works supporting advanced meter roll-out (R4)</t>
  </si>
  <si>
    <t>Administration of contestable works - Additional (R1)</t>
  </si>
  <si>
    <t>Design information - Standard (R3)</t>
  </si>
  <si>
    <t>Design information - Complex (R5)</t>
  </si>
  <si>
    <t>Design Certification - Other (R3)</t>
  </si>
  <si>
    <t>Design Certification - Other (R5)</t>
  </si>
  <si>
    <t>Preliminary Enquiry (R3)</t>
  </si>
  <si>
    <t>Preliminary Enquiry (R5)</t>
  </si>
  <si>
    <t>Connection Offer - Negotiated (R5)</t>
  </si>
  <si>
    <t>Planning Studies (R3)</t>
  </si>
  <si>
    <t>Planning Studies (R5)</t>
  </si>
  <si>
    <t>Technical Support - Permanently Unmetered Supply (PUMS) (R3)</t>
  </si>
  <si>
    <t>Registered participant support (R5)</t>
  </si>
  <si>
    <t>Commissioning assets - Complex (R2)</t>
  </si>
  <si>
    <t>Commissioning assets - Complex (R3)</t>
  </si>
  <si>
    <t>Commissioning assets - Complex (R4)</t>
  </si>
  <si>
    <t>Decommissioning assets (R2)</t>
  </si>
  <si>
    <t>Decommissioning assets (R4)</t>
  </si>
  <si>
    <t>Complex network access permit or clearance to work (R2)</t>
  </si>
  <si>
    <t>Complex network access permit or clearance to work (R3)</t>
  </si>
  <si>
    <t>Complex network access permit or clearance to work (R4)</t>
  </si>
  <si>
    <t>Install / remove overhead network earths or low voltage shorts (R4)</t>
  </si>
  <si>
    <t>Access - standby person (R4)</t>
  </si>
  <si>
    <t>Access - confined spaces entry permit (R2)</t>
  </si>
  <si>
    <t>Access - confined spaces entry permit (R4)</t>
  </si>
  <si>
    <t>Process and project facilitation (R3)</t>
  </si>
  <si>
    <t>Process and project facilitation (R5)</t>
  </si>
  <si>
    <t>Specialist services (R5)</t>
  </si>
  <si>
    <t>Notification of arrangements (R1)</t>
  </si>
  <si>
    <t>Notification of arrangements (R3)</t>
  </si>
  <si>
    <t>Property Tenure (R1)</t>
  </si>
  <si>
    <t>Property Tenure (R3)</t>
  </si>
  <si>
    <t>Property Tenure (R5)</t>
  </si>
  <si>
    <t>Rectification of illegal connections (R4)</t>
  </si>
  <si>
    <t>High load route assessment/escort (R4)</t>
  </si>
  <si>
    <t>Temporary power (R4)</t>
  </si>
  <si>
    <t>Bushfire mitigation works (R4)</t>
  </si>
  <si>
    <t>Neutral integrity test (R4)</t>
  </si>
  <si>
    <t>Complex customer initiated asset relocation (R2)</t>
  </si>
  <si>
    <t>Complex customer initiated asset relocation (R4)</t>
  </si>
  <si>
    <t>Complex customer initiated asset relocation (R5)</t>
  </si>
  <si>
    <t>Traffic control (R4)</t>
  </si>
  <si>
    <t>Substation disconnect and reconnect (R4)</t>
  </si>
  <si>
    <t>Network Compliance Activities - Level 1 ASP works (R2)</t>
  </si>
  <si>
    <t>Re-inspection – Level 1 ASP works (R2)</t>
  </si>
  <si>
    <t>Investigate, review &amp; implementation of remedial actions associated with ASP's connection works (R5)</t>
  </si>
  <si>
    <t>Engineering consultancy (R6)</t>
  </si>
  <si>
    <t>Approved materials list application (R5)</t>
  </si>
  <si>
    <t>Approved materials list application (R6)</t>
  </si>
  <si>
    <t>Public lighting minor capital works (R1)</t>
  </si>
  <si>
    <t>Public lighting minor capital works (R2)</t>
  </si>
  <si>
    <t>Public lighting minor capital works (R3)</t>
  </si>
  <si>
    <t>Public lighting minor capital works (R4)</t>
  </si>
  <si>
    <t>Re-inspection of electrical contractor works (R1)</t>
  </si>
  <si>
    <t>Re-inspection of electrical contractor works (R2)</t>
  </si>
  <si>
    <t>Service size &gt;100A and mandatory inspections (R1)</t>
  </si>
  <si>
    <t>Service size &gt;100A and mandatory inspections (R2)</t>
  </si>
  <si>
    <t>Small - Monthly charge (post 2 years)</t>
  </si>
  <si>
    <t>Medium - Monthly charge (post 2 years)</t>
  </si>
  <si>
    <t>Large - Monthly charge (post 2 years)</t>
  </si>
  <si>
    <t>External admin fee for ASP authorisations - "Pegasus"</t>
  </si>
  <si>
    <t>Training room costs and external admin fee</t>
  </si>
  <si>
    <t>Recovery of capital cost of security lighting and energy consumption charges</t>
  </si>
  <si>
    <t>Commission to Land Registry Services (LRS)</t>
  </si>
  <si>
    <t>Re-inspections - Level 2 ASP works (R1)</t>
  </si>
  <si>
    <t>Re-inspections - Level 2 ASP works (R2)</t>
  </si>
  <si>
    <t>Fitting of tiger tails (torapoli covers) (R4) + torapoli hire charges</t>
  </si>
  <si>
    <t>ASP Level 1 - Initial authorisation or additional authorisation session</t>
  </si>
  <si>
    <t>ASP Level 1 - Authorisation renewal or additional company to existing aithorisation</t>
  </si>
  <si>
    <t>ASP Level 2 - Initial authorisation</t>
  </si>
  <si>
    <t>ASP Level 2 - Re-authorisation (Annual fee)</t>
  </si>
  <si>
    <t>Decommissioning assets (R3)</t>
  </si>
  <si>
    <t>Facilitation of activities within clearances of distribution and transmission assets (R3)</t>
  </si>
  <si>
    <t>Facilitation of activities within clearances of distribution and transmission assets (R4)</t>
  </si>
  <si>
    <t>Facilitation of activities within clearances of distribution and transmission assets (R5)</t>
  </si>
  <si>
    <t>Development application approvals - Simple</t>
  </si>
  <si>
    <t>Development application approvals - complex</t>
  </si>
  <si>
    <t>Termination of a sub-transmission cable at a major/sub-transmission substation (R2)</t>
  </si>
  <si>
    <t>Termination of a sub-transmission cable at a major/sub-transmission substation (R4)</t>
  </si>
  <si>
    <t>Termination of a sub-transmission cable at a major/sub-transmission substation (R5)</t>
  </si>
  <si>
    <t>Termination of a 11 kV cable at a zone substation (R4)</t>
  </si>
  <si>
    <t>Ausgrid’s 2024-29 Regulatory Proposal</t>
  </si>
  <si>
    <t>Engineer R3</t>
  </si>
  <si>
    <t>DNSP NSW real labour forecast</t>
  </si>
  <si>
    <t>AER provided labour forecast</t>
  </si>
  <si>
    <t>Assumptions</t>
  </si>
  <si>
    <t>Annual leave (weeks)</t>
  </si>
  <si>
    <t>retained assumption</t>
  </si>
  <si>
    <t>Public holidays (weeks)</t>
  </si>
  <si>
    <t>Sick leave (weeks)</t>
  </si>
  <si>
    <t>Total weeks per year</t>
  </si>
  <si>
    <t>Total hours per week</t>
  </si>
  <si>
    <t>per Hays 23-24</t>
  </si>
  <si>
    <t>Hays 22-23 (ex leave, ex super, in thousands)</t>
  </si>
  <si>
    <t>NSW</t>
  </si>
  <si>
    <t>NT</t>
  </si>
  <si>
    <t>ACT</t>
  </si>
  <si>
    <t>Tas</t>
  </si>
  <si>
    <t>Technical specialist</t>
  </si>
  <si>
    <t>Field worker</t>
  </si>
  <si>
    <t>Engineering manager</t>
  </si>
  <si>
    <t>Hays 23-24 (ex leave, ex super, in thousands)</t>
  </si>
  <si>
    <t>Admin</t>
  </si>
  <si>
    <t>Engineer</t>
  </si>
  <si>
    <t>Senior engineer</t>
  </si>
  <si>
    <t>Sick / annual / public holiday leave</t>
  </si>
  <si>
    <t>Workers compensation</t>
  </si>
  <si>
    <t>Long service</t>
  </si>
  <si>
    <t>On-costs</t>
  </si>
  <si>
    <t>Overheads</t>
  </si>
  <si>
    <t>Vehicle</t>
  </si>
  <si>
    <t>$20 inflated by real inflation used in annual pricing (years ending Dec) with RBA estimate for final year</t>
  </si>
  <si>
    <t>https://www.rba.gov.au/publications/smp/2023/aug/forecasts.html</t>
  </si>
  <si>
    <t>X-factors</t>
  </si>
  <si>
    <t>DNSP 23-24</t>
  </si>
  <si>
    <t>AER 23-24</t>
  </si>
  <si>
    <t>DNSP 24-25</t>
  </si>
  <si>
    <t>AER 24-25</t>
  </si>
  <si>
    <t>Parameters</t>
  </si>
  <si>
    <t>20-21 real inflation</t>
  </si>
  <si>
    <t>Year ending Dec 19 per annual pricing</t>
  </si>
  <si>
    <t>21-22 real inflation</t>
  </si>
  <si>
    <t>Year ending Dec 20 per annual pricing</t>
  </si>
  <si>
    <t>22-23 real inflation</t>
  </si>
  <si>
    <t>Year ending Dec 21 per annual pricing</t>
  </si>
  <si>
    <t>23-24 real inflation</t>
  </si>
  <si>
    <t>Year ending Dec 22 per annual pricing</t>
  </si>
  <si>
    <t>23-24 X-factor (incl SG)</t>
  </si>
  <si>
    <t>For NSW, ACT X-factor is an average of the most recent BISOE and KPMG estimate. For NT, ACT only KPMG estimate used.</t>
  </si>
  <si>
    <t>24-25 real inflation</t>
  </si>
  <si>
    <t>Year ending Dec 23 per annual pricing (RBA estimate, to be updated for actuals in final decision)</t>
  </si>
  <si>
    <t>24-25 X-factor (incl SG)</t>
  </si>
  <si>
    <t>Incremental allowance</t>
  </si>
  <si>
    <t>To account for wage stickiness in reported data.</t>
  </si>
  <si>
    <t>Draft labour rate benchmarks (business hours, incl OH)</t>
  </si>
  <si>
    <t>Field worker (incl vehicle)</t>
  </si>
  <si>
    <t>Field worker (excl vehicle)</t>
  </si>
  <si>
    <t>Draft labour rate benchmarks (after hours, incl OH)</t>
  </si>
  <si>
    <t>2023-24 updated from Sep-2023 BISOE  forecasts</t>
  </si>
  <si>
    <t>2024-25 updated from Sep-2023 BISOE forecasts</t>
  </si>
  <si>
    <t>2022-23 to 2028-29 updated from Sep-2023 BISOE  forecasts</t>
  </si>
  <si>
    <t>2023-24 to 2028-29 updated from AER DD Dx RFM/PTRM models</t>
  </si>
  <si>
    <t>Source - FY23-FY24, RBA Aug 2023 SoMP; FY25-29, BIS Oxford Sep 2023, Reg Inflation from Draft Decision</t>
  </si>
  <si>
    <t xml:space="preserve">Attachment 9.5: Standardised ancillary network services model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</si>
</sst>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_(* #,##0.00_);_(* \(#,##0.00\);_(* &quot;-&quot;??_);_(@_)"/>
    <numFmt numFmtId="165" formatCode="_(#,##0.00%_);_(#,##0.00%_);_(&quot;-&quot;_)"/>
    <numFmt numFmtId="166" formatCode="_(#,##0_);_(#,##0_);_(&quot;-&quot;_)"/>
    <numFmt numFmtId="167" formatCode="_-* #,##0_-;\-* #,##0_-;_-* &quot;-&quot;??_-;_-@_-"/>
    <numFmt numFmtId="168" formatCode="[$-C09]dd\-mmm\-yy;@"/>
    <numFmt numFmtId="169" formatCode="dd\-mmm"/>
    <numFmt numFmtId="170" formatCode="#,##0.0000"/>
    <numFmt numFmtId="171" formatCode="[Red]\●;[Red]\●;[Color10]\●"/>
    <numFmt numFmtId="172" formatCode="_(#,##0_);\(#,##0\);_(&quot;-&quot;_)"/>
    <numFmt numFmtId="173" formatCode="0.000%"/>
    <numFmt numFmtId="174" formatCode="_(#,##0.0_);_(#,##0.0_);_(&quot;-&quot;_)"/>
    <numFmt numFmtId="175" formatCode="_(#,##0.00_);_(#,##0.00_);_(&quot;-&quot;_)"/>
    <numFmt numFmtId="176" formatCode="_(#,##0.00%_);\(#,##0.00%\);_(&quot;-&quot;_)"/>
    <numFmt numFmtId="177" formatCode="0.0000%"/>
    <numFmt numFmtId="178" formatCode="0.0000"/>
    <numFmt numFmtId="179" formatCode="_-* #,##0.0_-;\-* #,##0.0_-;_-* &quot;-&quot;??_-;_-@_-"/>
    <numFmt numFmtId="180" formatCode="_(#,##0.000_);_(#,##0.000_);_(&quot;-&quot;_)"/>
    <numFmt numFmtId="181" formatCode="#,##0.000000"/>
    <numFmt numFmtId="182" formatCode="[$-C09]d\ mmmm\ yyyy;@"/>
    <numFmt numFmtId="183" formatCode="&quot;$&quot;#,##0.00"/>
  </numFmts>
  <fonts count="45"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b/>
      <sz val="10"/>
      <color rgb="FF0000FF"/>
      <name val="Arial"/>
      <family val="2"/>
    </font>
    <font>
      <b/>
      <sz val="10"/>
      <name val="Arial"/>
      <family val="2"/>
    </font>
    <font>
      <sz val="10"/>
      <name val="Arial"/>
      <family val="2"/>
    </font>
    <font>
      <sz val="8"/>
      <color indexed="8"/>
      <name val="Arial"/>
      <family val="2"/>
    </font>
    <font>
      <b/>
      <sz val="12"/>
      <color theme="0"/>
      <name val="Calibri"/>
      <family val="2"/>
      <scheme val="minor"/>
    </font>
    <font>
      <b/>
      <sz val="12"/>
      <color theme="0"/>
      <name val="Arial"/>
      <family val="2"/>
    </font>
    <font>
      <sz val="8"/>
      <name val="Arial"/>
      <family val="2"/>
    </font>
    <font>
      <b/>
      <sz val="8"/>
      <name val="Arial"/>
      <family val="2"/>
    </font>
    <font>
      <sz val="8"/>
      <color theme="1"/>
      <name val="Arial"/>
      <family val="2"/>
    </font>
    <font>
      <sz val="10"/>
      <color theme="0"/>
      <name val="Arial"/>
      <family val="2"/>
    </font>
    <font>
      <b/>
      <u/>
      <sz val="10"/>
      <color theme="1"/>
      <name val="Arial"/>
      <family val="2"/>
    </font>
    <font>
      <b/>
      <sz val="8"/>
      <color indexed="8"/>
      <name val="Arial"/>
      <family val="2"/>
    </font>
    <font>
      <b/>
      <sz val="8"/>
      <color theme="0"/>
      <name val="Arial"/>
      <family val="2"/>
    </font>
    <font>
      <b/>
      <sz val="10"/>
      <color theme="0"/>
      <name val="Arial"/>
      <family val="2"/>
    </font>
    <font>
      <b/>
      <sz val="11"/>
      <color theme="0"/>
      <name val="Arial"/>
      <family val="2"/>
    </font>
    <font>
      <b/>
      <sz val="8"/>
      <color rgb="FF7030A0"/>
      <name val="Arial"/>
      <family val="2"/>
    </font>
    <font>
      <i/>
      <sz val="8"/>
      <name val="Arial"/>
      <family val="2"/>
    </font>
    <font>
      <sz val="8"/>
      <name val="Helvetica"/>
      <family val="2"/>
    </font>
    <font>
      <b/>
      <sz val="8"/>
      <color rgb="FF0070C0"/>
      <name val="Arial"/>
      <family val="2"/>
    </font>
    <font>
      <sz val="10"/>
      <color indexed="8"/>
      <name val="Arial"/>
      <family val="2"/>
    </font>
    <font>
      <b/>
      <sz val="10"/>
      <color rgb="FFFFFF00"/>
      <name val="Arial"/>
      <family val="2"/>
    </font>
    <font>
      <b/>
      <sz val="10"/>
      <color indexed="8"/>
      <name val="Arial"/>
      <family val="2"/>
    </font>
    <font>
      <b/>
      <i/>
      <sz val="8"/>
      <color indexed="8"/>
      <name val="Arial"/>
      <family val="2"/>
    </font>
    <font>
      <i/>
      <sz val="8"/>
      <color indexed="8"/>
      <name val="Arial"/>
      <family val="2"/>
    </font>
    <font>
      <sz val="3"/>
      <name val="Arial"/>
      <family val="2"/>
    </font>
    <font>
      <sz val="3"/>
      <color theme="1"/>
      <name val="Arial"/>
      <family val="2"/>
    </font>
    <font>
      <sz val="4"/>
      <color theme="1"/>
      <name val="Arial"/>
      <family val="2"/>
    </font>
    <font>
      <sz val="10"/>
      <name val="Calibri"/>
      <family val="2"/>
      <scheme val="minor"/>
    </font>
    <font>
      <sz val="4"/>
      <color theme="0"/>
      <name val="Arial"/>
      <family val="2"/>
    </font>
    <font>
      <b/>
      <sz val="11"/>
      <color theme="1"/>
      <name val="Arial"/>
      <family val="2"/>
    </font>
    <font>
      <sz val="9"/>
      <color theme="1"/>
      <name val="Arial"/>
      <family val="2"/>
    </font>
    <font>
      <b/>
      <sz val="20"/>
      <color rgb="FF002060"/>
      <name val="Arial"/>
      <family val="2"/>
    </font>
    <font>
      <sz val="14"/>
      <color rgb="FF0070C0"/>
      <name val="Arial"/>
      <family val="2"/>
    </font>
    <font>
      <sz val="9"/>
      <color indexed="81"/>
      <name val="Tahoma"/>
      <family val="2"/>
    </font>
    <font>
      <b/>
      <sz val="11"/>
      <color theme="1"/>
      <name val="Calibri"/>
      <family val="2"/>
      <scheme val="minor"/>
    </font>
    <font>
      <i/>
      <sz val="11"/>
      <color theme="1"/>
      <name val="Calibri"/>
      <family val="2"/>
      <scheme val="minor"/>
    </font>
  </fonts>
  <fills count="23">
    <fill>
      <patternFill patternType="none"/>
    </fill>
    <fill>
      <patternFill patternType="gray125"/>
    </fill>
    <fill>
      <patternFill patternType="solid">
        <fgColor theme="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FF0000"/>
        <bgColor indexed="64"/>
      </patternFill>
    </fill>
    <fill>
      <patternFill patternType="solid">
        <fgColor theme="8" tint="0.79998168889431442"/>
        <bgColor rgb="FF00FFFF"/>
      </patternFill>
    </fill>
    <fill>
      <patternFill patternType="solid">
        <fgColor theme="9" tint="0.59999389629810485"/>
        <bgColor indexed="64"/>
      </patternFill>
    </fill>
    <fill>
      <patternFill patternType="solid">
        <fgColor rgb="FFFFC000"/>
        <bgColor indexed="64"/>
      </patternFill>
    </fill>
    <fill>
      <patternFill patternType="solid">
        <fgColor rgb="FFFFC000"/>
        <bgColor rgb="FF00FFFF"/>
      </patternFill>
    </fill>
    <fill>
      <patternFill patternType="solid">
        <fgColor rgb="FFFFFF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8BAEB"/>
        <bgColor indexed="64"/>
      </patternFill>
    </fill>
  </fills>
  <borders count="27">
    <border>
      <left/>
      <right/>
      <top/>
      <bottom/>
      <diagonal/>
    </border>
    <border>
      <left style="medium">
        <color indexed="64"/>
      </left>
      <right/>
      <top style="medium">
        <color indexed="64"/>
      </top>
      <bottom style="medium">
        <color indexed="64"/>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bottom style="thin">
        <color theme="0"/>
      </bottom>
      <diagonal/>
    </border>
    <border>
      <left style="medium">
        <color indexed="18"/>
      </left>
      <right style="medium">
        <color indexed="18"/>
      </right>
      <top style="medium">
        <color indexed="18"/>
      </top>
      <bottom style="medium">
        <color indexed="18"/>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bottom style="thin">
        <color theme="0"/>
      </bottom>
      <diagonal/>
    </border>
    <border>
      <left style="thin">
        <color theme="0"/>
      </left>
      <right/>
      <top style="thin">
        <color theme="0"/>
      </top>
      <bottom/>
      <diagonal/>
    </border>
    <border>
      <left style="medium">
        <color indexed="64"/>
      </left>
      <right/>
      <top/>
      <bottom/>
      <diagonal/>
    </border>
    <border>
      <left style="medium">
        <color indexed="64"/>
      </left>
      <right style="thin">
        <color theme="0"/>
      </right>
      <top style="thin">
        <color theme="0"/>
      </top>
      <bottom style="thin">
        <color theme="0"/>
      </bottom>
      <diagonal/>
    </border>
    <border>
      <left style="medium">
        <color theme="1"/>
      </left>
      <right/>
      <top/>
      <bottom/>
      <diagonal/>
    </border>
    <border>
      <left style="medium">
        <color theme="1"/>
      </left>
      <right style="thin">
        <color theme="0"/>
      </right>
      <top style="thin">
        <color theme="0"/>
      </top>
      <bottom style="thin">
        <color theme="0"/>
      </bottom>
      <diagonal/>
    </border>
    <border>
      <left/>
      <right/>
      <top/>
      <bottom style="thin">
        <color theme="0"/>
      </bottom>
      <diagonal/>
    </border>
    <border>
      <left/>
      <right style="thin">
        <color theme="1"/>
      </right>
      <top/>
      <bottom style="thin">
        <color theme="0"/>
      </bottom>
      <diagonal/>
    </border>
    <border>
      <left/>
      <right style="thin">
        <color theme="1"/>
      </right>
      <top/>
      <bottom/>
      <diagonal/>
    </border>
    <border>
      <left style="thin">
        <color theme="0"/>
      </left>
      <right style="thin">
        <color theme="1"/>
      </right>
      <top style="thin">
        <color theme="0"/>
      </top>
      <bottom style="thin">
        <color theme="0"/>
      </bottom>
      <diagonal/>
    </border>
    <border>
      <left/>
      <right style="thin">
        <color theme="0"/>
      </right>
      <top/>
      <bottom style="thin">
        <color theme="0"/>
      </bottom>
      <diagonal/>
    </border>
    <border>
      <left/>
      <right style="thin">
        <color indexed="64"/>
      </right>
      <top/>
      <bottom/>
      <diagonal/>
    </border>
    <border>
      <left style="thin">
        <color theme="0"/>
      </left>
      <right style="thin">
        <color indexed="64"/>
      </right>
      <top style="thin">
        <color theme="0"/>
      </top>
      <bottom style="thin">
        <color theme="0"/>
      </bottom>
      <diagonal/>
    </border>
    <border>
      <left/>
      <right/>
      <top/>
      <bottom style="medium">
        <color indexed="64"/>
      </bottom>
      <diagonal/>
    </border>
  </borders>
  <cellStyleXfs count="19">
    <xf numFmtId="0" fontId="0" fillId="0" borderId="0"/>
    <xf numFmtId="9" fontId="7" fillId="0" borderId="0" applyFont="0" applyFill="0" applyBorder="0" applyAlignment="0" applyProtection="0"/>
    <xf numFmtId="164" fontId="7" fillId="0" borderId="0" applyFont="0" applyFill="0" applyBorder="0" applyAlignment="0" applyProtection="0"/>
    <xf numFmtId="168" fontId="13" fillId="2" borderId="0">
      <alignment vertical="center"/>
      <protection locked="0"/>
    </xf>
    <xf numFmtId="0" fontId="14" fillId="2" borderId="1">
      <alignment vertical="center"/>
    </xf>
    <xf numFmtId="0" fontId="11" fillId="0" borderId="0"/>
    <xf numFmtId="168" fontId="6" fillId="0" borderId="0"/>
    <xf numFmtId="171" fontId="26" fillId="0" borderId="0">
      <alignment horizontal="center" vertical="center"/>
    </xf>
    <xf numFmtId="0" fontId="17" fillId="0" borderId="0"/>
    <xf numFmtId="9" fontId="17" fillId="0" borderId="0" applyFont="0" applyFill="0" applyBorder="0" applyAlignment="0" applyProtection="0"/>
    <xf numFmtId="164" fontId="17" fillId="0" borderId="0" applyFont="0" applyFill="0" applyBorder="0" applyAlignment="0" applyProtection="0"/>
    <xf numFmtId="172" fontId="15" fillId="0" borderId="9">
      <alignment horizontal="right" vertical="center"/>
      <protection locked="0"/>
    </xf>
    <xf numFmtId="164" fontId="7" fillId="0" borderId="0" applyFont="0" applyFill="0" applyBorder="0" applyAlignment="0" applyProtection="0"/>
    <xf numFmtId="168" fontId="5" fillId="0" borderId="0"/>
    <xf numFmtId="164" fontId="17" fillId="0" borderId="0" applyFont="0" applyFill="0" applyBorder="0" applyAlignment="0" applyProtection="0"/>
    <xf numFmtId="164" fontId="7" fillId="0" borderId="0" applyFont="0" applyFill="0" applyBorder="0" applyAlignment="0" applyProtection="0"/>
    <xf numFmtId="168" fontId="4" fillId="0" borderId="0"/>
    <xf numFmtId="0" fontId="3" fillId="0" borderId="0"/>
    <xf numFmtId="0" fontId="2" fillId="0" borderId="0"/>
  </cellStyleXfs>
  <cellXfs count="272">
    <xf numFmtId="0" fontId="0" fillId="0" borderId="0" xfId="0"/>
    <xf numFmtId="0" fontId="0" fillId="0" borderId="0" xfId="0" applyAlignment="1">
      <alignment vertical="center"/>
    </xf>
    <xf numFmtId="0" fontId="11" fillId="0" borderId="0" xfId="0" applyFont="1" applyAlignment="1">
      <alignment horizontal="center" vertical="center"/>
    </xf>
    <xf numFmtId="0" fontId="0" fillId="5" borderId="0" xfId="0" applyFill="1" applyAlignment="1">
      <alignment vertical="center"/>
    </xf>
    <xf numFmtId="0" fontId="0" fillId="5" borderId="0" xfId="0" applyFill="1" applyAlignment="1">
      <alignment horizontal="center" vertical="center"/>
    </xf>
    <xf numFmtId="0" fontId="0" fillId="5" borderId="0" xfId="0" applyFill="1"/>
    <xf numFmtId="0" fontId="8" fillId="5" borderId="0" xfId="0" applyFont="1" applyFill="1"/>
    <xf numFmtId="0" fontId="11" fillId="5" borderId="0" xfId="0" applyFont="1" applyFill="1"/>
    <xf numFmtId="0" fontId="11" fillId="5" borderId="0" xfId="0" quotePrefix="1" applyFont="1" applyFill="1" applyAlignment="1">
      <alignment horizontal="center" vertical="center"/>
    </xf>
    <xf numFmtId="170" fontId="0" fillId="5" borderId="0" xfId="2" applyNumberFormat="1" applyFont="1" applyFill="1" applyBorder="1" applyAlignment="1">
      <alignment horizontal="center" vertical="center"/>
    </xf>
    <xf numFmtId="0" fontId="11" fillId="0" borderId="0" xfId="0" applyFont="1"/>
    <xf numFmtId="0" fontId="11" fillId="5" borderId="0" xfId="0" applyFont="1" applyFill="1" applyAlignment="1">
      <alignment horizontal="center"/>
    </xf>
    <xf numFmtId="0" fontId="0" fillId="5" borderId="0" xfId="0" applyFill="1" applyAlignment="1">
      <alignment horizontal="center"/>
    </xf>
    <xf numFmtId="0" fontId="8" fillId="5" borderId="0" xfId="0" applyFont="1" applyFill="1" applyAlignment="1">
      <alignment wrapText="1"/>
    </xf>
    <xf numFmtId="165" fontId="9" fillId="5" borderId="0" xfId="1" applyNumberFormat="1" applyFont="1" applyFill="1" applyBorder="1"/>
    <xf numFmtId="165" fontId="10" fillId="5" borderId="0" xfId="1" applyNumberFormat="1" applyFont="1" applyFill="1" applyBorder="1" applyAlignment="1">
      <alignment horizontal="center" vertical="center"/>
    </xf>
    <xf numFmtId="3" fontId="8" fillId="5" borderId="0" xfId="0" applyNumberFormat="1" applyFont="1" applyFill="1" applyAlignment="1">
      <alignment horizontal="center"/>
    </xf>
    <xf numFmtId="0" fontId="8" fillId="0" borderId="0" xfId="0" applyFont="1"/>
    <xf numFmtId="0" fontId="11" fillId="0" borderId="0" xfId="0" applyFont="1" applyAlignment="1">
      <alignment horizontal="center"/>
    </xf>
    <xf numFmtId="167" fontId="16" fillId="5" borderId="0" xfId="0" applyNumberFormat="1" applyFont="1" applyFill="1"/>
    <xf numFmtId="0" fontId="11" fillId="5" borderId="0" xfId="0" applyFont="1" applyFill="1" applyAlignment="1">
      <alignment horizontal="center" vertical="center"/>
    </xf>
    <xf numFmtId="0" fontId="11" fillId="0" borderId="0" xfId="0" applyFont="1" applyAlignment="1">
      <alignment vertical="center"/>
    </xf>
    <xf numFmtId="0" fontId="0" fillId="6" borderId="0" xfId="0" applyFill="1"/>
    <xf numFmtId="167" fontId="23" fillId="6" borderId="0" xfId="0" applyNumberFormat="1" applyFont="1" applyFill="1"/>
    <xf numFmtId="0" fontId="0" fillId="5" borderId="0" xfId="0" quotePrefix="1" applyFill="1"/>
    <xf numFmtId="0" fontId="24" fillId="5" borderId="0" xfId="0" applyFont="1" applyFill="1" applyAlignment="1">
      <alignment horizontal="center" vertical="center" wrapText="1"/>
    </xf>
    <xf numFmtId="167" fontId="23" fillId="6" borderId="0" xfId="0" quotePrefix="1" applyNumberFormat="1" applyFont="1" applyFill="1"/>
    <xf numFmtId="0" fontId="12" fillId="3" borderId="2" xfId="0" applyFont="1" applyFill="1" applyBorder="1" applyAlignment="1">
      <alignment horizontal="center" vertical="center"/>
    </xf>
    <xf numFmtId="0" fontId="18" fillId="6" borderId="0" xfId="0" applyFont="1" applyFill="1" applyAlignment="1">
      <alignment vertical="center"/>
    </xf>
    <xf numFmtId="0" fontId="18" fillId="8" borderId="0" xfId="0" applyFont="1" applyFill="1" applyAlignment="1">
      <alignment vertical="center"/>
    </xf>
    <xf numFmtId="0" fontId="18" fillId="8" borderId="0" xfId="0" applyFont="1" applyFill="1" applyAlignment="1">
      <alignment horizontal="center" vertical="center"/>
    </xf>
    <xf numFmtId="0" fontId="12" fillId="9" borderId="2" xfId="0" applyFont="1" applyFill="1" applyBorder="1" applyAlignment="1">
      <alignment horizontal="center" vertical="center"/>
    </xf>
    <xf numFmtId="167" fontId="20" fillId="8" borderId="0" xfId="0" applyNumberFormat="1" applyFont="1" applyFill="1"/>
    <xf numFmtId="0" fontId="0" fillId="8" borderId="0" xfId="0" applyFill="1"/>
    <xf numFmtId="167" fontId="22" fillId="8" borderId="0" xfId="0" applyNumberFormat="1" applyFont="1" applyFill="1"/>
    <xf numFmtId="167" fontId="21" fillId="8" borderId="0" xfId="0" applyNumberFormat="1" applyFont="1" applyFill="1"/>
    <xf numFmtId="167" fontId="22" fillId="8" borderId="0" xfId="0" applyNumberFormat="1" applyFont="1" applyFill="1" applyAlignment="1">
      <alignment horizontal="right"/>
    </xf>
    <xf numFmtId="0" fontId="27" fillId="5" borderId="0" xfId="0" applyFont="1" applyFill="1" applyAlignment="1">
      <alignment horizontal="center" vertical="center" wrapText="1"/>
    </xf>
    <xf numFmtId="0" fontId="16" fillId="7" borderId="0" xfId="0" applyFont="1" applyFill="1" applyAlignment="1">
      <alignment vertical="center"/>
    </xf>
    <xf numFmtId="0" fontId="16" fillId="7" borderId="0" xfId="0" applyFont="1" applyFill="1" applyAlignment="1">
      <alignment horizontal="center" vertical="center"/>
    </xf>
    <xf numFmtId="0" fontId="11" fillId="3" borderId="2" xfId="0" applyFont="1" applyFill="1" applyBorder="1"/>
    <xf numFmtId="0" fontId="11" fillId="3" borderId="2" xfId="0" applyFont="1" applyFill="1" applyBorder="1" applyAlignment="1">
      <alignment horizontal="center"/>
    </xf>
    <xf numFmtId="166" fontId="11" fillId="3" borderId="2" xfId="0" applyNumberFormat="1" applyFont="1" applyFill="1" applyBorder="1" applyAlignment="1">
      <alignment horizontal="center" vertical="center"/>
    </xf>
    <xf numFmtId="167" fontId="22" fillId="8" borderId="0" xfId="0" applyNumberFormat="1" applyFont="1" applyFill="1" applyAlignment="1">
      <alignment vertical="center"/>
    </xf>
    <xf numFmtId="167" fontId="22" fillId="8" borderId="0" xfId="0" applyNumberFormat="1" applyFont="1" applyFill="1" applyAlignment="1">
      <alignment horizontal="center" vertical="center"/>
    </xf>
    <xf numFmtId="10" fontId="7" fillId="3" borderId="5" xfId="1" applyNumberFormat="1" applyFont="1" applyFill="1" applyBorder="1" applyAlignment="1">
      <alignment horizontal="center" vertical="center"/>
    </xf>
    <xf numFmtId="0" fontId="0" fillId="3" borderId="2" xfId="0" applyFill="1" applyBorder="1" applyAlignment="1">
      <alignment horizontal="center"/>
    </xf>
    <xf numFmtId="0" fontId="11" fillId="8" borderId="0" xfId="0" applyFont="1" applyFill="1" applyAlignment="1">
      <alignment horizontal="center"/>
    </xf>
    <xf numFmtId="170" fontId="11" fillId="9" borderId="2" xfId="2" quotePrefix="1" applyNumberFormat="1" applyFont="1" applyFill="1" applyBorder="1" applyAlignment="1">
      <alignment horizontal="center" vertical="center"/>
    </xf>
    <xf numFmtId="170" fontId="11" fillId="9" borderId="3" xfId="2" quotePrefix="1" applyNumberFormat="1" applyFont="1" applyFill="1" applyBorder="1" applyAlignment="1">
      <alignment horizontal="center" vertical="center"/>
    </xf>
    <xf numFmtId="0" fontId="18" fillId="8" borderId="0" xfId="0" applyFont="1" applyFill="1"/>
    <xf numFmtId="0" fontId="18" fillId="8" borderId="0" xfId="0" applyFont="1" applyFill="1" applyAlignment="1">
      <alignment horizontal="center"/>
    </xf>
    <xf numFmtId="0" fontId="16" fillId="7" borderId="0" xfId="0" applyFont="1" applyFill="1" applyAlignment="1">
      <alignment horizontal="center" vertical="center" wrapText="1"/>
    </xf>
    <xf numFmtId="166" fontId="11" fillId="5" borderId="2" xfId="0" applyNumberFormat="1" applyFont="1" applyFill="1" applyBorder="1" applyAlignment="1">
      <alignment horizontal="center" vertical="center"/>
    </xf>
    <xf numFmtId="0" fontId="29" fillId="8" borderId="0" xfId="0" applyFont="1" applyFill="1"/>
    <xf numFmtId="166" fontId="0" fillId="9" borderId="2" xfId="0" applyNumberFormat="1" applyFill="1" applyBorder="1" applyAlignment="1">
      <alignment horizontal="center" vertical="center"/>
    </xf>
    <xf numFmtId="0" fontId="22" fillId="6" borderId="0" xfId="0" applyFont="1" applyFill="1" applyAlignment="1">
      <alignment horizontal="center"/>
    </xf>
    <xf numFmtId="167" fontId="23" fillId="6" borderId="0" xfId="0" applyNumberFormat="1" applyFont="1" applyFill="1" applyAlignment="1">
      <alignment horizontal="center" wrapText="1"/>
    </xf>
    <xf numFmtId="166" fontId="25" fillId="5" borderId="0" xfId="0" applyNumberFormat="1" applyFont="1" applyFill="1" applyAlignment="1">
      <alignment horizontal="center" vertical="center"/>
    </xf>
    <xf numFmtId="167" fontId="23" fillId="5" borderId="0" xfId="0" quotePrefix="1" applyNumberFormat="1" applyFont="1" applyFill="1"/>
    <xf numFmtId="10" fontId="7" fillId="3" borderId="2" xfId="1" applyNumberFormat="1" applyFont="1" applyFill="1" applyBorder="1" applyAlignment="1">
      <alignment horizontal="center" vertical="center"/>
    </xf>
    <xf numFmtId="0" fontId="11" fillId="5" borderId="0" xfId="0" applyFont="1" applyFill="1" applyAlignment="1">
      <alignment vertical="center"/>
    </xf>
    <xf numFmtId="166" fontId="11" fillId="3" borderId="2" xfId="0" applyNumberFormat="1" applyFont="1" applyFill="1" applyBorder="1" applyAlignment="1">
      <alignment vertical="center"/>
    </xf>
    <xf numFmtId="9" fontId="7" fillId="3" borderId="2" xfId="1" applyFont="1" applyFill="1" applyBorder="1" applyAlignment="1">
      <alignment horizontal="center" vertical="center"/>
    </xf>
    <xf numFmtId="167" fontId="23" fillId="6" borderId="0" xfId="0" applyNumberFormat="1" applyFont="1" applyFill="1" applyAlignment="1">
      <alignment horizontal="left"/>
    </xf>
    <xf numFmtId="170" fontId="16" fillId="7" borderId="0" xfId="0" applyNumberFormat="1" applyFont="1" applyFill="1" applyAlignment="1">
      <alignment horizontal="center" vertical="center"/>
    </xf>
    <xf numFmtId="170" fontId="0" fillId="9" borderId="2" xfId="0" applyNumberFormat="1" applyFill="1" applyBorder="1" applyAlignment="1">
      <alignment horizontal="center" vertical="center"/>
    </xf>
    <xf numFmtId="10" fontId="0" fillId="9" borderId="2" xfId="1" applyNumberFormat="1" applyFont="1" applyFill="1" applyBorder="1" applyAlignment="1">
      <alignment horizontal="center" vertical="center"/>
    </xf>
    <xf numFmtId="167" fontId="20" fillId="7" borderId="0" xfId="0" applyNumberFormat="1" applyFont="1" applyFill="1" applyAlignment="1">
      <alignment horizontal="center" vertical="center" wrapText="1"/>
    </xf>
    <xf numFmtId="167" fontId="23" fillId="5" borderId="0" xfId="0" applyNumberFormat="1" applyFont="1" applyFill="1"/>
    <xf numFmtId="0" fontId="22" fillId="5" borderId="0" xfId="0" applyFont="1" applyFill="1" applyAlignment="1">
      <alignment horizontal="center"/>
    </xf>
    <xf numFmtId="0" fontId="22" fillId="5" borderId="0" xfId="0" applyFont="1" applyFill="1" applyAlignment="1">
      <alignment horizontal="center" vertical="center"/>
    </xf>
    <xf numFmtId="0" fontId="10" fillId="10" borderId="0" xfId="0" applyFont="1" applyFill="1" applyAlignment="1">
      <alignment horizontal="center" vertical="center"/>
    </xf>
    <xf numFmtId="167" fontId="23" fillId="6" borderId="0" xfId="0" applyNumberFormat="1" applyFont="1" applyFill="1" applyAlignment="1">
      <alignment horizontal="center"/>
    </xf>
    <xf numFmtId="174" fontId="11" fillId="3" borderId="2" xfId="0" applyNumberFormat="1" applyFont="1" applyFill="1" applyBorder="1" applyAlignment="1">
      <alignment horizontal="center" vertical="center"/>
    </xf>
    <xf numFmtId="175" fontId="11" fillId="3" borderId="2" xfId="0" applyNumberFormat="1" applyFont="1" applyFill="1" applyBorder="1" applyAlignment="1">
      <alignment horizontal="center" vertical="center"/>
    </xf>
    <xf numFmtId="10" fontId="11" fillId="3" borderId="2" xfId="1" applyNumberFormat="1" applyFont="1" applyFill="1" applyBorder="1" applyAlignment="1">
      <alignment horizontal="center" vertical="center"/>
    </xf>
    <xf numFmtId="175" fontId="11" fillId="9" borderId="2" xfId="0" applyNumberFormat="1" applyFont="1" applyFill="1" applyBorder="1" applyAlignment="1">
      <alignment horizontal="center" vertical="center"/>
    </xf>
    <xf numFmtId="175" fontId="11" fillId="4" borderId="2" xfId="0" applyNumberFormat="1" applyFont="1" applyFill="1" applyBorder="1" applyAlignment="1">
      <alignment horizontal="center" vertical="center"/>
    </xf>
    <xf numFmtId="174" fontId="10" fillId="9" borderId="2" xfId="0" applyNumberFormat="1" applyFont="1" applyFill="1" applyBorder="1" applyAlignment="1">
      <alignment horizontal="center" vertical="center"/>
    </xf>
    <xf numFmtId="175" fontId="0" fillId="9" borderId="2" xfId="0" applyNumberFormat="1" applyFill="1" applyBorder="1" applyAlignment="1">
      <alignment horizontal="center" vertical="center"/>
    </xf>
    <xf numFmtId="175" fontId="10" fillId="4" borderId="2" xfId="0" applyNumberFormat="1" applyFont="1" applyFill="1" applyBorder="1" applyAlignment="1">
      <alignment horizontal="center" vertical="center"/>
    </xf>
    <xf numFmtId="0" fontId="16" fillId="0" borderId="0" xfId="0" applyFont="1" applyAlignment="1">
      <alignment horizontal="center" vertical="center"/>
    </xf>
    <xf numFmtId="175" fontId="10" fillId="0" borderId="2" xfId="0" applyNumberFormat="1" applyFont="1" applyBorder="1" applyAlignment="1">
      <alignment horizontal="center" vertical="center"/>
    </xf>
    <xf numFmtId="174" fontId="10" fillId="0" borderId="2" xfId="0" applyNumberFormat="1" applyFont="1" applyBorder="1" applyAlignment="1">
      <alignment horizontal="center" vertical="center"/>
    </xf>
    <xf numFmtId="175" fontId="10" fillId="9" borderId="2" xfId="0" applyNumberFormat="1" applyFont="1" applyFill="1" applyBorder="1" applyAlignment="1">
      <alignment horizontal="center" vertical="center"/>
    </xf>
    <xf numFmtId="174" fontId="11" fillId="9" borderId="2" xfId="0" applyNumberFormat="1" applyFont="1" applyFill="1" applyBorder="1" applyAlignment="1">
      <alignment horizontal="center" vertical="center"/>
    </xf>
    <xf numFmtId="0" fontId="10" fillId="0" borderId="0" xfId="0" applyFont="1" applyAlignment="1">
      <alignment horizontal="center" vertical="center"/>
    </xf>
    <xf numFmtId="175" fontId="11" fillId="0" borderId="2" xfId="0" applyNumberFormat="1" applyFont="1" applyBorder="1" applyAlignment="1">
      <alignment horizontal="center" vertical="center"/>
    </xf>
    <xf numFmtId="174" fontId="11" fillId="0" borderId="2" xfId="0" applyNumberFormat="1" applyFont="1" applyBorder="1" applyAlignment="1">
      <alignment horizontal="center" vertical="center"/>
    </xf>
    <xf numFmtId="10" fontId="12" fillId="3" borderId="2" xfId="1" applyNumberFormat="1" applyFont="1" applyFill="1" applyBorder="1" applyAlignment="1">
      <alignment horizontal="center" vertical="center"/>
    </xf>
    <xf numFmtId="0" fontId="22" fillId="6" borderId="0" xfId="0" applyFont="1" applyFill="1" applyAlignment="1">
      <alignment horizontal="center" vertical="center"/>
    </xf>
    <xf numFmtId="166" fontId="0" fillId="0" borderId="0" xfId="0" applyNumberFormat="1" applyAlignment="1">
      <alignment horizontal="center" vertical="center"/>
    </xf>
    <xf numFmtId="175" fontId="0" fillId="0" borderId="0" xfId="0" applyNumberFormat="1" applyAlignment="1">
      <alignment horizontal="center" vertical="center"/>
    </xf>
    <xf numFmtId="167" fontId="23" fillId="0" borderId="0" xfId="0" applyNumberFormat="1" applyFont="1" applyAlignment="1">
      <alignment horizontal="left"/>
    </xf>
    <xf numFmtId="175" fontId="0" fillId="0" borderId="2" xfId="0" applyNumberFormat="1" applyBorder="1" applyAlignment="1">
      <alignment horizontal="center" vertical="center"/>
    </xf>
    <xf numFmtId="167" fontId="23" fillId="6" borderId="0" xfId="0" applyNumberFormat="1" applyFont="1" applyFill="1" applyAlignment="1">
      <alignment horizontal="center" vertical="center"/>
    </xf>
    <xf numFmtId="175" fontId="0" fillId="3" borderId="2" xfId="0" applyNumberFormat="1" applyFill="1" applyBorder="1" applyAlignment="1">
      <alignment horizontal="center" vertical="center"/>
    </xf>
    <xf numFmtId="10" fontId="7" fillId="9" borderId="5" xfId="1" applyNumberFormat="1" applyFont="1" applyFill="1" applyBorder="1" applyAlignment="1">
      <alignment horizontal="center" vertical="center"/>
    </xf>
    <xf numFmtId="173" fontId="7" fillId="9" borderId="4" xfId="1" applyNumberFormat="1" applyFont="1" applyFill="1" applyBorder="1" applyAlignment="1">
      <alignment horizontal="center" vertical="center"/>
    </xf>
    <xf numFmtId="0" fontId="18" fillId="0" borderId="0" xfId="0" applyFont="1" applyAlignment="1">
      <alignment horizontal="center"/>
    </xf>
    <xf numFmtId="0" fontId="18" fillId="0" borderId="0" xfId="0" applyFont="1" applyAlignment="1">
      <alignment horizontal="center" vertical="center"/>
    </xf>
    <xf numFmtId="0" fontId="22" fillId="0" borderId="0" xfId="0" applyFont="1" applyAlignment="1">
      <alignment vertical="center"/>
    </xf>
    <xf numFmtId="0" fontId="22" fillId="0" borderId="0" xfId="0" applyFont="1" applyAlignment="1">
      <alignment horizontal="center" vertical="center"/>
    </xf>
    <xf numFmtId="0" fontId="16" fillId="10" borderId="0" xfId="0" applyFont="1" applyFill="1" applyAlignment="1">
      <alignment horizontal="center" vertical="center"/>
    </xf>
    <xf numFmtId="170" fontId="11" fillId="0" borderId="3" xfId="2" quotePrefix="1" applyNumberFormat="1" applyFont="1" applyFill="1" applyBorder="1" applyAlignment="1">
      <alignment horizontal="center" vertical="center"/>
    </xf>
    <xf numFmtId="166" fontId="11" fillId="9" borderId="2" xfId="0" applyNumberFormat="1" applyFont="1" applyFill="1" applyBorder="1" applyAlignment="1">
      <alignment horizontal="left" vertical="center"/>
    </xf>
    <xf numFmtId="0" fontId="8" fillId="0" borderId="0" xfId="0" applyFont="1" applyAlignment="1">
      <alignment horizontal="center" vertical="center"/>
    </xf>
    <xf numFmtId="167" fontId="20" fillId="0" borderId="0" xfId="0" applyNumberFormat="1" applyFont="1" applyAlignment="1">
      <alignment horizontal="center" vertical="center" wrapText="1"/>
    </xf>
    <xf numFmtId="174" fontId="12" fillId="0" borderId="8" xfId="0" applyNumberFormat="1" applyFont="1" applyBorder="1" applyAlignment="1">
      <alignment horizontal="center" vertical="center"/>
    </xf>
    <xf numFmtId="0" fontId="0" fillId="10" borderId="0" xfId="0" applyFill="1"/>
    <xf numFmtId="167" fontId="23" fillId="0" borderId="0" xfId="0" applyNumberFormat="1" applyFont="1" applyAlignment="1">
      <alignment horizontal="center"/>
    </xf>
    <xf numFmtId="0" fontId="12" fillId="0" borderId="2" xfId="0" applyFont="1" applyBorder="1" applyAlignment="1">
      <alignment horizontal="center" vertical="center"/>
    </xf>
    <xf numFmtId="169" fontId="12" fillId="3" borderId="2" xfId="0" applyNumberFormat="1" applyFont="1" applyFill="1" applyBorder="1" applyAlignment="1">
      <alignment horizontal="center" vertical="center"/>
    </xf>
    <xf numFmtId="167" fontId="23" fillId="0" borderId="0" xfId="0" quotePrefix="1" applyNumberFormat="1" applyFont="1"/>
    <xf numFmtId="169" fontId="12" fillId="3" borderId="0" xfId="0" applyNumberFormat="1" applyFont="1" applyFill="1" applyAlignment="1">
      <alignment horizontal="center" vertical="center"/>
    </xf>
    <xf numFmtId="0" fontId="12" fillId="9" borderId="0" xfId="0" applyFont="1" applyFill="1" applyAlignment="1">
      <alignment horizontal="center" vertical="center"/>
    </xf>
    <xf numFmtId="0" fontId="0" fillId="0" borderId="0" xfId="0" applyAlignment="1">
      <alignment horizontal="center" vertical="center"/>
    </xf>
    <xf numFmtId="0" fontId="16" fillId="7" borderId="0" xfId="0" applyFont="1" applyFill="1" applyAlignment="1">
      <alignment horizontal="left" vertical="center"/>
    </xf>
    <xf numFmtId="174" fontId="30" fillId="9" borderId="8" xfId="0" applyNumberFormat="1" applyFont="1" applyFill="1" applyBorder="1" applyAlignment="1">
      <alignment horizontal="center" vertical="center"/>
    </xf>
    <xf numFmtId="174" fontId="30" fillId="9" borderId="2" xfId="0" applyNumberFormat="1" applyFont="1" applyFill="1" applyBorder="1" applyAlignment="1">
      <alignment horizontal="center" vertical="center"/>
    </xf>
    <xf numFmtId="167" fontId="20" fillId="0" borderId="0" xfId="0" applyNumberFormat="1" applyFont="1"/>
    <xf numFmtId="167" fontId="31" fillId="0" borderId="0" xfId="0" applyNumberFormat="1" applyFont="1" applyAlignment="1">
      <alignment horizontal="center"/>
    </xf>
    <xf numFmtId="167" fontId="31" fillId="0" borderId="0" xfId="0" applyNumberFormat="1" applyFont="1" applyAlignment="1">
      <alignment horizontal="center" vertical="center"/>
    </xf>
    <xf numFmtId="176" fontId="15" fillId="12" borderId="2" xfId="9" applyNumberFormat="1" applyFont="1" applyFill="1" applyBorder="1" applyAlignment="1">
      <alignment horizontal="center" vertical="center"/>
    </xf>
    <xf numFmtId="167" fontId="32" fillId="4" borderId="2" xfId="0" applyNumberFormat="1" applyFont="1" applyFill="1" applyBorder="1" applyAlignment="1">
      <alignment horizontal="center"/>
    </xf>
    <xf numFmtId="167" fontId="20" fillId="4" borderId="2" xfId="0" applyNumberFormat="1" applyFont="1" applyFill="1" applyBorder="1" applyAlignment="1">
      <alignment horizontal="left" indent="1"/>
    </xf>
    <xf numFmtId="167" fontId="31" fillId="4" borderId="2" xfId="0" applyNumberFormat="1" applyFont="1" applyFill="1" applyBorder="1" applyAlignment="1">
      <alignment horizontal="center"/>
    </xf>
    <xf numFmtId="0" fontId="11" fillId="9" borderId="2" xfId="0" applyFont="1" applyFill="1" applyBorder="1"/>
    <xf numFmtId="0" fontId="11" fillId="9" borderId="2" xfId="0" applyFont="1" applyFill="1" applyBorder="1" applyAlignment="1">
      <alignment horizontal="center"/>
    </xf>
    <xf numFmtId="176" fontId="16" fillId="12" borderId="2" xfId="9" applyNumberFormat="1" applyFont="1" applyFill="1" applyBorder="1" applyAlignment="1">
      <alignment horizontal="center" vertical="center"/>
    </xf>
    <xf numFmtId="3" fontId="8" fillId="0" borderId="0" xfId="0" applyNumberFormat="1" applyFont="1" applyAlignment="1">
      <alignment horizontal="center"/>
    </xf>
    <xf numFmtId="0" fontId="19" fillId="5" borderId="0" xfId="0" applyFont="1" applyFill="1"/>
    <xf numFmtId="0" fontId="18" fillId="6" borderId="0" xfId="0" applyFont="1" applyFill="1"/>
    <xf numFmtId="0" fontId="22" fillId="6" borderId="0" xfId="0" quotePrefix="1" applyFont="1" applyFill="1"/>
    <xf numFmtId="0" fontId="33" fillId="5" borderId="0" xfId="0" applyFont="1" applyFill="1" applyAlignment="1">
      <alignment horizontal="center" vertical="center"/>
    </xf>
    <xf numFmtId="0" fontId="22" fillId="6" borderId="0" xfId="0" applyFont="1" applyFill="1"/>
    <xf numFmtId="0" fontId="18" fillId="5" borderId="0" xfId="0" applyFont="1" applyFill="1"/>
    <xf numFmtId="0" fontId="22" fillId="5" borderId="0" xfId="0" applyFont="1" applyFill="1"/>
    <xf numFmtId="0" fontId="35" fillId="5" borderId="0" xfId="0" applyFont="1" applyFill="1" applyAlignment="1">
      <alignment horizontal="center" vertical="center"/>
    </xf>
    <xf numFmtId="165" fontId="33" fillId="5" borderId="0" xfId="0" applyNumberFormat="1" applyFont="1" applyFill="1" applyAlignment="1">
      <alignment horizontal="center" vertical="center"/>
    </xf>
    <xf numFmtId="0" fontId="34" fillId="5" borderId="0" xfId="0" applyFont="1" applyFill="1" applyAlignment="1">
      <alignment horizontal="center" vertical="center" wrapText="1"/>
    </xf>
    <xf numFmtId="0" fontId="33" fillId="0" borderId="0" xfId="0" applyFont="1" applyAlignment="1">
      <alignment horizontal="center" vertical="center"/>
    </xf>
    <xf numFmtId="0" fontId="34" fillId="0" borderId="0" xfId="0" applyFont="1" applyAlignment="1">
      <alignment horizontal="center"/>
    </xf>
    <xf numFmtId="0" fontId="33" fillId="5" borderId="0" xfId="0" applyFont="1" applyFill="1" applyAlignment="1">
      <alignment horizontal="center"/>
    </xf>
    <xf numFmtId="0" fontId="22" fillId="6" borderId="0" xfId="0" applyFont="1" applyFill="1" applyAlignment="1">
      <alignment vertical="center"/>
    </xf>
    <xf numFmtId="0" fontId="12" fillId="4" borderId="2" xfId="0" applyFont="1" applyFill="1" applyBorder="1" applyAlignment="1">
      <alignment horizontal="center" vertical="center"/>
    </xf>
    <xf numFmtId="2" fontId="7" fillId="3" borderId="11" xfId="1" applyNumberFormat="1" applyFont="1" applyFill="1" applyBorder="1" applyAlignment="1">
      <alignment horizontal="center" vertical="center"/>
    </xf>
    <xf numFmtId="2" fontId="7" fillId="3" borderId="12" xfId="1" applyNumberFormat="1" applyFont="1" applyFill="1" applyBorder="1" applyAlignment="1">
      <alignment horizontal="center" vertical="center"/>
    </xf>
    <xf numFmtId="0" fontId="0" fillId="9" borderId="0" xfId="0" applyFill="1" applyAlignment="1">
      <alignment horizontal="center" vertical="center"/>
    </xf>
    <xf numFmtId="0" fontId="0" fillId="3" borderId="7" xfId="0" applyFill="1" applyBorder="1" applyAlignment="1">
      <alignment vertical="center"/>
    </xf>
    <xf numFmtId="0" fontId="11" fillId="3" borderId="7" xfId="0" applyFont="1" applyFill="1" applyBorder="1" applyAlignment="1">
      <alignment vertical="center"/>
    </xf>
    <xf numFmtId="0" fontId="11" fillId="3" borderId="10" xfId="0" applyFont="1" applyFill="1" applyBorder="1" applyAlignment="1">
      <alignment vertical="center"/>
    </xf>
    <xf numFmtId="166" fontId="0" fillId="9" borderId="6" xfId="0" applyNumberFormat="1" applyFill="1" applyBorder="1" applyAlignment="1">
      <alignment vertical="center"/>
    </xf>
    <xf numFmtId="166" fontId="0" fillId="3" borderId="6" xfId="0" applyNumberFormat="1" applyFill="1" applyBorder="1" applyAlignment="1">
      <alignment vertical="center"/>
    </xf>
    <xf numFmtId="0" fontId="16" fillId="0" borderId="0" xfId="0" applyFont="1" applyAlignment="1">
      <alignment vertical="center"/>
    </xf>
    <xf numFmtId="166" fontId="0" fillId="0" borderId="0" xfId="0" applyNumberFormat="1" applyAlignment="1">
      <alignment vertical="center"/>
    </xf>
    <xf numFmtId="177" fontId="11" fillId="9" borderId="3" xfId="1" quotePrefix="1" applyNumberFormat="1" applyFont="1" applyFill="1" applyBorder="1" applyAlignment="1">
      <alignment horizontal="center" vertical="center"/>
    </xf>
    <xf numFmtId="17" fontId="11" fillId="9" borderId="3" xfId="0" applyNumberFormat="1" applyFont="1" applyFill="1" applyBorder="1" applyAlignment="1">
      <alignment horizontal="center"/>
    </xf>
    <xf numFmtId="17" fontId="11" fillId="9" borderId="2" xfId="0" applyNumberFormat="1" applyFont="1" applyFill="1" applyBorder="1" applyAlignment="1">
      <alignment horizontal="center"/>
    </xf>
    <xf numFmtId="17" fontId="11" fillId="9" borderId="6" xfId="0" applyNumberFormat="1" applyFont="1" applyFill="1" applyBorder="1" applyAlignment="1">
      <alignment horizontal="center"/>
    </xf>
    <xf numFmtId="167" fontId="12" fillId="3" borderId="2" xfId="0" applyNumberFormat="1" applyFont="1" applyFill="1" applyBorder="1" applyAlignment="1">
      <alignment horizontal="left" indent="1"/>
    </xf>
    <xf numFmtId="174" fontId="28" fillId="9" borderId="2" xfId="0" applyNumberFormat="1" applyFont="1" applyFill="1" applyBorder="1" applyAlignment="1">
      <alignment horizontal="center" vertical="center"/>
    </xf>
    <xf numFmtId="174" fontId="28" fillId="9" borderId="8" xfId="0" applyNumberFormat="1" applyFont="1" applyFill="1" applyBorder="1" applyAlignment="1">
      <alignment horizontal="center" vertical="center"/>
    </xf>
    <xf numFmtId="0" fontId="10" fillId="7" borderId="0" xfId="0" applyFont="1" applyFill="1" applyAlignment="1">
      <alignment horizontal="center" vertical="center"/>
    </xf>
    <xf numFmtId="0" fontId="10" fillId="7" borderId="0" xfId="0" applyFont="1" applyFill="1" applyAlignment="1">
      <alignment horizontal="center" vertical="center" wrapText="1"/>
    </xf>
    <xf numFmtId="0" fontId="10" fillId="7" borderId="2" xfId="0" applyFont="1" applyFill="1" applyBorder="1" applyAlignment="1">
      <alignment horizontal="center" vertical="center"/>
    </xf>
    <xf numFmtId="0" fontId="28" fillId="9" borderId="2" xfId="0" applyFont="1" applyFill="1" applyBorder="1" applyAlignment="1">
      <alignment horizontal="center" vertical="center"/>
    </xf>
    <xf numFmtId="0" fontId="11" fillId="0" borderId="2" xfId="0" applyFont="1" applyBorder="1" applyAlignment="1">
      <alignment horizontal="center"/>
    </xf>
    <xf numFmtId="166" fontId="11" fillId="0" borderId="2" xfId="0" applyNumberFormat="1" applyFont="1" applyBorder="1" applyAlignment="1">
      <alignment horizontal="center" vertical="center"/>
    </xf>
    <xf numFmtId="165" fontId="9" fillId="0" borderId="0" xfId="1" applyNumberFormat="1" applyFont="1" applyFill="1" applyBorder="1"/>
    <xf numFmtId="0" fontId="28" fillId="0" borderId="2" xfId="0" applyFont="1" applyBorder="1" applyAlignment="1">
      <alignment horizontal="center" vertical="center"/>
    </xf>
    <xf numFmtId="0" fontId="11" fillId="0" borderId="2" xfId="0" applyFont="1" applyBorder="1"/>
    <xf numFmtId="174" fontId="30" fillId="0" borderId="2" xfId="0" applyNumberFormat="1" applyFont="1" applyBorder="1" applyAlignment="1">
      <alignment horizontal="center" vertical="center"/>
    </xf>
    <xf numFmtId="174" fontId="28" fillId="0" borderId="2" xfId="0" applyNumberFormat="1" applyFont="1" applyBorder="1" applyAlignment="1">
      <alignment horizontal="center" vertical="center"/>
    </xf>
    <xf numFmtId="174" fontId="28" fillId="0" borderId="8" xfId="0" applyNumberFormat="1" applyFont="1" applyBorder="1" applyAlignment="1">
      <alignment horizontal="center" vertical="center"/>
    </xf>
    <xf numFmtId="174" fontId="12" fillId="0" borderId="2" xfId="0" applyNumberFormat="1" applyFont="1" applyBorder="1" applyAlignment="1">
      <alignment horizontal="center" vertical="center"/>
    </xf>
    <xf numFmtId="165" fontId="10" fillId="0" borderId="0" xfId="1" applyNumberFormat="1" applyFont="1" applyFill="1" applyBorder="1" applyAlignment="1">
      <alignment horizontal="center" vertical="center"/>
    </xf>
    <xf numFmtId="0" fontId="10" fillId="5" borderId="0" xfId="0" applyFont="1" applyFill="1" applyAlignment="1">
      <alignment horizontal="center" vertical="center" wrapText="1"/>
    </xf>
    <xf numFmtId="171" fontId="36" fillId="13" borderId="0" xfId="7" applyFont="1" applyFill="1">
      <alignment horizontal="center" vertical="center"/>
    </xf>
    <xf numFmtId="0" fontId="35" fillId="5" borderId="0" xfId="0" quotePrefix="1" applyFont="1" applyFill="1" applyAlignment="1">
      <alignment horizontal="center" vertical="center"/>
    </xf>
    <xf numFmtId="0" fontId="37" fillId="6" borderId="0" xfId="0" applyFont="1" applyFill="1" applyAlignment="1">
      <alignment horizontal="center" vertical="center"/>
    </xf>
    <xf numFmtId="0" fontId="37" fillId="5" borderId="0" xfId="0" applyFont="1" applyFill="1" applyAlignment="1">
      <alignment horizontal="center" vertical="center"/>
    </xf>
    <xf numFmtId="0" fontId="35" fillId="0" borderId="0" xfId="0" applyFont="1" applyAlignment="1">
      <alignment horizontal="center" vertical="center"/>
    </xf>
    <xf numFmtId="9" fontId="0" fillId="9" borderId="2" xfId="1" applyFont="1" applyFill="1" applyBorder="1" applyAlignment="1">
      <alignment horizontal="center" vertical="center"/>
    </xf>
    <xf numFmtId="10" fontId="7" fillId="0" borderId="4" xfId="1" applyNumberFormat="1" applyFont="1" applyFill="1" applyBorder="1" applyAlignment="1">
      <alignment horizontal="center" vertical="center"/>
    </xf>
    <xf numFmtId="10" fontId="7" fillId="3" borderId="0" xfId="1" applyNumberFormat="1" applyFont="1" applyFill="1" applyBorder="1" applyAlignment="1">
      <alignment horizontal="center" vertical="center"/>
    </xf>
    <xf numFmtId="0" fontId="11" fillId="3" borderId="13" xfId="0" applyFont="1" applyFill="1" applyBorder="1" applyAlignment="1">
      <alignment horizontal="center"/>
    </xf>
    <xf numFmtId="0" fontId="11" fillId="3" borderId="6" xfId="0" applyFont="1" applyFill="1" applyBorder="1" applyAlignment="1">
      <alignment horizontal="center"/>
    </xf>
    <xf numFmtId="0" fontId="11" fillId="3" borderId="14" xfId="0" applyFont="1" applyFill="1" applyBorder="1" applyAlignment="1">
      <alignment horizontal="center"/>
    </xf>
    <xf numFmtId="178" fontId="0" fillId="9" borderId="2" xfId="0" applyNumberFormat="1" applyFill="1" applyBorder="1" applyAlignment="1">
      <alignment horizontal="center" vertical="center"/>
    </xf>
    <xf numFmtId="0" fontId="11" fillId="9" borderId="2" xfId="0" applyFont="1" applyFill="1" applyBorder="1" applyAlignment="1">
      <alignment horizontal="center" vertical="center"/>
    </xf>
    <xf numFmtId="0" fontId="10" fillId="10" borderId="0" xfId="0" applyFont="1" applyFill="1" applyAlignment="1">
      <alignment vertical="center"/>
    </xf>
    <xf numFmtId="0" fontId="10" fillId="10" borderId="0" xfId="0" applyFont="1" applyFill="1" applyAlignment="1">
      <alignment vertical="center" wrapText="1"/>
    </xf>
    <xf numFmtId="0" fontId="10" fillId="10" borderId="0" xfId="0" applyFont="1" applyFill="1" applyAlignment="1">
      <alignment horizontal="left" vertical="center"/>
    </xf>
    <xf numFmtId="0" fontId="8" fillId="10" borderId="0" xfId="0" applyFont="1" applyFill="1" applyAlignment="1">
      <alignment vertical="center"/>
    </xf>
    <xf numFmtId="0" fontId="16" fillId="7" borderId="15" xfId="0" applyFont="1" applyFill="1" applyBorder="1" applyAlignment="1">
      <alignment horizontal="center" vertical="center" wrapText="1"/>
    </xf>
    <xf numFmtId="175" fontId="10" fillId="9" borderId="16" xfId="0" applyNumberFormat="1" applyFont="1" applyFill="1" applyBorder="1" applyAlignment="1">
      <alignment horizontal="center" vertical="center"/>
    </xf>
    <xf numFmtId="0" fontId="16" fillId="7" borderId="17" xfId="0" applyFont="1" applyFill="1" applyBorder="1" applyAlignment="1">
      <alignment horizontal="center" vertical="center" wrapText="1"/>
    </xf>
    <xf numFmtId="175" fontId="10" fillId="9" borderId="18" xfId="0" applyNumberFormat="1" applyFont="1" applyFill="1" applyBorder="1" applyAlignment="1">
      <alignment horizontal="center" vertical="center"/>
    </xf>
    <xf numFmtId="170" fontId="11" fillId="0" borderId="0" xfId="2" quotePrefix="1" applyNumberFormat="1" applyFont="1" applyFill="1" applyBorder="1" applyAlignment="1">
      <alignment horizontal="center" vertical="center"/>
    </xf>
    <xf numFmtId="179" fontId="23" fillId="6" borderId="0" xfId="0" applyNumberFormat="1" applyFont="1" applyFill="1"/>
    <xf numFmtId="179" fontId="23" fillId="6" borderId="0" xfId="0" applyNumberFormat="1" applyFont="1" applyFill="1" applyAlignment="1">
      <alignment horizontal="center"/>
    </xf>
    <xf numFmtId="179" fontId="23" fillId="6" borderId="19" xfId="0" applyNumberFormat="1" applyFont="1" applyFill="1" applyBorder="1" applyAlignment="1">
      <alignment horizontal="center"/>
    </xf>
    <xf numFmtId="179" fontId="23" fillId="6" borderId="6" xfId="0" applyNumberFormat="1" applyFont="1" applyFill="1" applyBorder="1" applyAlignment="1">
      <alignment horizontal="center"/>
    </xf>
    <xf numFmtId="169" fontId="12" fillId="9" borderId="2" xfId="0" applyNumberFormat="1" applyFont="1" applyFill="1" applyBorder="1" applyAlignment="1">
      <alignment horizontal="center" vertical="center"/>
    </xf>
    <xf numFmtId="175" fontId="11" fillId="9" borderId="3" xfId="0" applyNumberFormat="1" applyFont="1" applyFill="1" applyBorder="1" applyAlignment="1">
      <alignment horizontal="center" vertical="center"/>
    </xf>
    <xf numFmtId="0" fontId="16" fillId="7" borderId="21" xfId="0" applyFont="1" applyFill="1" applyBorder="1" applyAlignment="1">
      <alignment horizontal="center" vertical="center" wrapText="1"/>
    </xf>
    <xf numFmtId="175" fontId="11" fillId="9" borderId="22" xfId="0" applyNumberFormat="1" applyFont="1" applyFill="1" applyBorder="1" applyAlignment="1">
      <alignment horizontal="center" vertical="center"/>
    </xf>
    <xf numFmtId="0" fontId="16" fillId="7" borderId="20" xfId="0" applyFont="1" applyFill="1" applyBorder="1" applyAlignment="1">
      <alignment horizontal="center" vertical="center" wrapText="1"/>
    </xf>
    <xf numFmtId="177" fontId="11" fillId="3" borderId="3" xfId="1" quotePrefix="1" applyNumberFormat="1" applyFont="1" applyFill="1" applyBorder="1" applyAlignment="1">
      <alignment horizontal="center" vertical="center"/>
    </xf>
    <xf numFmtId="167" fontId="23" fillId="0" borderId="0" xfId="0" applyNumberFormat="1" applyFont="1"/>
    <xf numFmtId="174" fontId="30" fillId="0" borderId="8" xfId="0" applyNumberFormat="1" applyFont="1" applyBorder="1" applyAlignment="1">
      <alignment horizontal="center" vertical="center"/>
    </xf>
    <xf numFmtId="167" fontId="22" fillId="8" borderId="0" xfId="0" applyNumberFormat="1" applyFont="1" applyFill="1" applyAlignment="1">
      <alignment horizontal="left" vertical="center"/>
    </xf>
    <xf numFmtId="169" fontId="12" fillId="0" borderId="2" xfId="0" applyNumberFormat="1" applyFont="1" applyBorder="1" applyAlignment="1">
      <alignment horizontal="center" vertical="center"/>
    </xf>
    <xf numFmtId="179" fontId="23" fillId="0" borderId="19" xfId="0" applyNumberFormat="1" applyFont="1" applyBorder="1" applyAlignment="1">
      <alignment horizontal="center"/>
    </xf>
    <xf numFmtId="167" fontId="23" fillId="0" borderId="0" xfId="0" applyNumberFormat="1" applyFont="1" applyAlignment="1">
      <alignment horizontal="center" wrapText="1"/>
    </xf>
    <xf numFmtId="169" fontId="12" fillId="0" borderId="0" xfId="0" applyNumberFormat="1" applyFont="1" applyAlignment="1">
      <alignment horizontal="center" vertical="center"/>
    </xf>
    <xf numFmtId="180" fontId="30" fillId="0" borderId="2" xfId="0" applyNumberFormat="1" applyFont="1" applyBorder="1" applyAlignment="1">
      <alignment horizontal="center" vertical="center"/>
    </xf>
    <xf numFmtId="0" fontId="31" fillId="3" borderId="23" xfId="0" applyFont="1" applyFill="1" applyBorder="1" applyAlignment="1">
      <alignment horizontal="center"/>
    </xf>
    <xf numFmtId="0" fontId="31" fillId="3" borderId="8" xfId="0" applyFont="1" applyFill="1" applyBorder="1" applyAlignment="1">
      <alignment horizontal="center"/>
    </xf>
    <xf numFmtId="0" fontId="31" fillId="3" borderId="13" xfId="0" applyFont="1" applyFill="1" applyBorder="1" applyAlignment="1">
      <alignment horizontal="center"/>
    </xf>
    <xf numFmtId="0" fontId="16" fillId="7" borderId="24" xfId="0" applyFont="1" applyFill="1" applyBorder="1" applyAlignment="1">
      <alignment horizontal="center" vertical="center" wrapText="1"/>
    </xf>
    <xf numFmtId="166" fontId="11" fillId="3" borderId="25" xfId="0" applyNumberFormat="1" applyFont="1" applyFill="1" applyBorder="1" applyAlignment="1">
      <alignment horizontal="center" vertical="center"/>
    </xf>
    <xf numFmtId="175" fontId="11" fillId="3" borderId="25" xfId="0" applyNumberFormat="1" applyFont="1" applyFill="1" applyBorder="1" applyAlignment="1">
      <alignment horizontal="center" vertical="center"/>
    </xf>
    <xf numFmtId="167" fontId="38" fillId="3" borderId="0" xfId="0" applyNumberFormat="1" applyFont="1" applyFill="1" applyAlignment="1">
      <alignment horizontal="center"/>
    </xf>
    <xf numFmtId="167" fontId="23" fillId="6" borderId="0" xfId="0" applyNumberFormat="1" applyFont="1" applyFill="1" applyAlignment="1">
      <alignment vertical="center"/>
    </xf>
    <xf numFmtId="0" fontId="0" fillId="6" borderId="0" xfId="0" applyFill="1" applyAlignment="1">
      <alignment horizontal="center" vertical="center"/>
    </xf>
    <xf numFmtId="0" fontId="22" fillId="6" borderId="0" xfId="0" applyFont="1" applyFill="1" applyAlignment="1">
      <alignment horizontal="center" vertical="center" wrapText="1"/>
    </xf>
    <xf numFmtId="0" fontId="16" fillId="7" borderId="0" xfId="0" applyFont="1" applyFill="1" applyAlignment="1">
      <alignment vertical="center" wrapText="1"/>
    </xf>
    <xf numFmtId="167" fontId="23" fillId="11" borderId="0" xfId="0" applyNumberFormat="1" applyFont="1" applyFill="1"/>
    <xf numFmtId="174" fontId="11" fillId="3" borderId="25" xfId="0" applyNumberFormat="1" applyFont="1" applyFill="1" applyBorder="1" applyAlignment="1">
      <alignment horizontal="center" vertical="center"/>
    </xf>
    <xf numFmtId="181" fontId="11" fillId="9" borderId="3" xfId="2" quotePrefix="1" applyNumberFormat="1" applyFont="1" applyFill="1" applyBorder="1" applyAlignment="1">
      <alignment horizontal="center" vertical="center"/>
    </xf>
    <xf numFmtId="177" fontId="7" fillId="3" borderId="2" xfId="1" applyNumberFormat="1" applyFont="1" applyFill="1" applyBorder="1" applyAlignment="1">
      <alignment horizontal="center" vertical="center"/>
    </xf>
    <xf numFmtId="0" fontId="3" fillId="0" borderId="0" xfId="17"/>
    <xf numFmtId="0" fontId="41" fillId="0" borderId="0" xfId="17" applyFont="1"/>
    <xf numFmtId="175" fontId="11" fillId="14" borderId="2" xfId="0" applyNumberFormat="1" applyFont="1" applyFill="1" applyBorder="1" applyAlignment="1">
      <alignment horizontal="center" vertical="center"/>
    </xf>
    <xf numFmtId="9" fontId="7" fillId="14" borderId="2" xfId="1" applyFont="1" applyFill="1" applyBorder="1" applyAlignment="1">
      <alignment horizontal="center" vertical="center"/>
    </xf>
    <xf numFmtId="10" fontId="7" fillId="14" borderId="2" xfId="1" applyNumberFormat="1" applyFont="1" applyFill="1" applyBorder="1" applyAlignment="1">
      <alignment horizontal="center" vertical="center"/>
    </xf>
    <xf numFmtId="177" fontId="11" fillId="14" borderId="3" xfId="1" quotePrefix="1" applyNumberFormat="1" applyFont="1" applyFill="1" applyBorder="1" applyAlignment="1">
      <alignment horizontal="center" vertical="center"/>
    </xf>
    <xf numFmtId="176" fontId="15" fillId="15" borderId="2" xfId="9" applyNumberFormat="1" applyFont="1" applyFill="1" applyBorder="1" applyAlignment="1">
      <alignment horizontal="center" vertical="center"/>
    </xf>
    <xf numFmtId="173" fontId="7" fillId="14" borderId="4" xfId="1" applyNumberFormat="1" applyFont="1" applyFill="1" applyBorder="1" applyAlignment="1">
      <alignment horizontal="center" vertical="center"/>
    </xf>
    <xf numFmtId="175" fontId="10" fillId="14" borderId="2" xfId="0" applyNumberFormat="1" applyFont="1" applyFill="1" applyBorder="1" applyAlignment="1">
      <alignment horizontal="center" vertical="center"/>
    </xf>
    <xf numFmtId="0" fontId="43" fillId="0" borderId="26" xfId="18" applyFont="1" applyBorder="1" applyAlignment="1">
      <alignment horizontal="left"/>
    </xf>
    <xf numFmtId="0" fontId="2" fillId="0" borderId="0" xfId="18"/>
    <xf numFmtId="0" fontId="43" fillId="0" borderId="26" xfId="18" applyFont="1" applyBorder="1" applyAlignment="1">
      <alignment horizontal="center"/>
    </xf>
    <xf numFmtId="0" fontId="2" fillId="0" borderId="26" xfId="18" applyBorder="1"/>
    <xf numFmtId="0" fontId="43" fillId="16" borderId="0" xfId="18" applyFont="1" applyFill="1" applyAlignment="1">
      <alignment horizontal="left"/>
    </xf>
    <xf numFmtId="0" fontId="2" fillId="17" borderId="0" xfId="18" applyFill="1"/>
    <xf numFmtId="0" fontId="2" fillId="18" borderId="0" xfId="18" applyFill="1"/>
    <xf numFmtId="0" fontId="2" fillId="19" borderId="0" xfId="18" applyFill="1"/>
    <xf numFmtId="0" fontId="2" fillId="20" borderId="0" xfId="18" applyFill="1"/>
    <xf numFmtId="0" fontId="2" fillId="21" borderId="0" xfId="18" applyFill="1"/>
    <xf numFmtId="10" fontId="2" fillId="0" borderId="0" xfId="18" applyNumberFormat="1"/>
    <xf numFmtId="9" fontId="2" fillId="0" borderId="0" xfId="18" applyNumberFormat="1"/>
    <xf numFmtId="2" fontId="2" fillId="0" borderId="0" xfId="18" applyNumberFormat="1"/>
    <xf numFmtId="0" fontId="2" fillId="0" borderId="0" xfId="18" applyAlignment="1">
      <alignment horizontal="left"/>
    </xf>
    <xf numFmtId="10" fontId="2" fillId="0" borderId="0" xfId="18" applyNumberFormat="1" applyAlignment="1">
      <alignment horizontal="right"/>
    </xf>
    <xf numFmtId="183" fontId="2" fillId="0" borderId="0" xfId="18" applyNumberFormat="1"/>
    <xf numFmtId="0" fontId="44" fillId="0" borderId="0" xfId="18" applyFont="1"/>
    <xf numFmtId="10" fontId="44" fillId="22" borderId="0" xfId="18" applyNumberFormat="1" applyFont="1" applyFill="1"/>
    <xf numFmtId="0" fontId="44" fillId="22" borderId="0" xfId="18" applyFont="1" applyFill="1"/>
    <xf numFmtId="0" fontId="2" fillId="22" borderId="0" xfId="18" applyFill="1"/>
    <xf numFmtId="10" fontId="7" fillId="22" borderId="2" xfId="1" applyNumberFormat="1" applyFont="1" applyFill="1" applyBorder="1" applyAlignment="1">
      <alignment horizontal="center" vertical="center"/>
    </xf>
    <xf numFmtId="0" fontId="0" fillId="22" borderId="0" xfId="0" applyFill="1"/>
    <xf numFmtId="0" fontId="1" fillId="0" borderId="0" xfId="18" applyFont="1"/>
    <xf numFmtId="175" fontId="11" fillId="22" borderId="2" xfId="0" applyNumberFormat="1" applyFont="1" applyFill="1" applyBorder="1" applyAlignment="1">
      <alignment horizontal="center" vertical="center"/>
    </xf>
    <xf numFmtId="182" fontId="39" fillId="0" borderId="0" xfId="17" applyNumberFormat="1" applyFont="1" applyAlignment="1">
      <alignment horizontal="left" vertical="center"/>
    </xf>
    <xf numFmtId="0" fontId="40" fillId="0" borderId="0" xfId="17" applyFont="1" applyAlignment="1">
      <alignment horizontal="left" vertical="top" wrapText="1"/>
    </xf>
    <xf numFmtId="167" fontId="23" fillId="11" borderId="0" xfId="0" applyNumberFormat="1" applyFont="1" applyFill="1" applyAlignment="1">
      <alignment horizontal="center"/>
    </xf>
    <xf numFmtId="0" fontId="22" fillId="6" borderId="0" xfId="0" applyFont="1" applyFill="1" applyAlignment="1">
      <alignment horizontal="center" vertical="center"/>
    </xf>
    <xf numFmtId="0" fontId="8" fillId="10" borderId="0" xfId="0" applyFont="1" applyFill="1" applyAlignment="1">
      <alignment horizontal="center" vertical="center"/>
    </xf>
  </cellXfs>
  <cellStyles count="19">
    <cellStyle name="Assumptions Right Number" xfId="11" xr:uid="{00000000-0005-0000-0000-000000000000}"/>
    <cellStyle name="Check RedRedGreen" xfId="7" xr:uid="{00000000-0005-0000-0000-000001000000}"/>
    <cellStyle name="Comma" xfId="2" builtinId="3"/>
    <cellStyle name="Comma 2" xfId="10" xr:uid="{00000000-0005-0000-0000-000003000000}"/>
    <cellStyle name="Comma 2 2" xfId="14" xr:uid="{00000000-0005-0000-0000-000004000000}"/>
    <cellStyle name="Comma 3" xfId="12" xr:uid="{00000000-0005-0000-0000-000005000000}"/>
    <cellStyle name="Comma 4" xfId="15" xr:uid="{00000000-0005-0000-0000-000006000000}"/>
    <cellStyle name="dms_1" xfId="4" xr:uid="{00000000-0005-0000-0000-000007000000}"/>
    <cellStyle name="Normal" xfId="0" builtinId="0"/>
    <cellStyle name="Normal 11" xfId="6" xr:uid="{00000000-0005-0000-0000-000009000000}"/>
    <cellStyle name="Normal 11 2" xfId="13" xr:uid="{00000000-0005-0000-0000-00000A000000}"/>
    <cellStyle name="Normal 11 3" xfId="16" xr:uid="{00000000-0005-0000-0000-00000B000000}"/>
    <cellStyle name="Normal 2" xfId="8" xr:uid="{00000000-0005-0000-0000-00000C000000}"/>
    <cellStyle name="Normal 3" xfId="5" xr:uid="{00000000-0005-0000-0000-00000D000000}"/>
    <cellStyle name="Normal 4" xfId="17" xr:uid="{7FF33E25-CB1B-40C4-B9A9-5B52556B510D}"/>
    <cellStyle name="Normal 4 2" xfId="18" xr:uid="{9BB998EF-EC26-495E-8936-D5FF491E73C3}"/>
    <cellStyle name="Percent" xfId="1" builtinId="5"/>
    <cellStyle name="Percent 2" xfId="9" xr:uid="{00000000-0005-0000-0000-00000F000000}"/>
    <cellStyle name="TableLvl3" xfId="3" xr:uid="{00000000-0005-0000-0000-000010000000}"/>
  </cellStyles>
  <dxfs count="2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8BAEB"/>
      <color rgb="FFF06CD4"/>
      <color rgb="FFFFFFCC"/>
      <color rgb="FFFFCC99"/>
      <color rgb="FFFFCC66"/>
      <color rgb="FFCCCC00"/>
      <color rgb="FFFFFF99"/>
      <color rgb="FFFF00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38</xdr:row>
      <xdr:rowOff>125189</xdr:rowOff>
    </xdr:from>
    <xdr:to>
      <xdr:col>8</xdr:col>
      <xdr:colOff>377825</xdr:colOff>
      <xdr:row>39</xdr:row>
      <xdr:rowOff>19685</xdr:rowOff>
    </xdr:to>
    <xdr:pic>
      <xdr:nvPicPr>
        <xdr:cNvPr id="3" name="image2.png">
          <a:extLst>
            <a:ext uri="{FF2B5EF4-FFF2-40B4-BE49-F238E27FC236}">
              <a16:creationId xmlns:a16="http://schemas.microsoft.com/office/drawing/2014/main" id="{FC52D279-01A8-4E45-A4EC-3AFFAB458E71}"/>
            </a:ext>
          </a:extLst>
        </xdr:cNvPr>
        <xdr:cNvPicPr>
          <a:picLocks noChangeAspect="1"/>
        </xdr:cNvPicPr>
      </xdr:nvPicPr>
      <xdr:blipFill>
        <a:blip xmlns:r="http://schemas.openxmlformats.org/officeDocument/2006/relationships" r:embed="rId1" cstate="print"/>
        <a:stretch>
          <a:fillRect/>
        </a:stretch>
      </xdr:blipFill>
      <xdr:spPr>
        <a:xfrm>
          <a:off x="9525" y="7160989"/>
          <a:ext cx="4940300" cy="65311"/>
        </a:xfrm>
        <a:prstGeom prst="rect">
          <a:avLst/>
        </a:prstGeom>
      </xdr:spPr>
    </xdr:pic>
    <xdr:clientData/>
  </xdr:twoCellAnchor>
  <xdr:twoCellAnchor>
    <xdr:from>
      <xdr:col>6</xdr:col>
      <xdr:colOff>231140</xdr:colOff>
      <xdr:row>36</xdr:row>
      <xdr:rowOff>27940</xdr:rowOff>
    </xdr:from>
    <xdr:to>
      <xdr:col>8</xdr:col>
      <xdr:colOff>197485</xdr:colOff>
      <xdr:row>37</xdr:row>
      <xdr:rowOff>169545</xdr:rowOff>
    </xdr:to>
    <xdr:grpSp>
      <xdr:nvGrpSpPr>
        <xdr:cNvPr id="4" name="Group 3">
          <a:extLst>
            <a:ext uri="{FF2B5EF4-FFF2-40B4-BE49-F238E27FC236}">
              <a16:creationId xmlns:a16="http://schemas.microsoft.com/office/drawing/2014/main" id="{C0331C80-F215-4A1F-8F39-600138092380}"/>
            </a:ext>
          </a:extLst>
        </xdr:cNvPr>
        <xdr:cNvGrpSpPr>
          <a:grpSpLocks/>
        </xdr:cNvGrpSpPr>
      </xdr:nvGrpSpPr>
      <xdr:grpSpPr bwMode="auto">
        <a:xfrm>
          <a:off x="3479165" y="7000240"/>
          <a:ext cx="1147445" cy="332105"/>
          <a:chOff x="8854" y="75"/>
          <a:chExt cx="1867" cy="513"/>
        </a:xfrm>
      </xdr:grpSpPr>
      <xdr:sp macro="" textlink="">
        <xdr:nvSpPr>
          <xdr:cNvPr id="5" name="AutoShape 22">
            <a:extLst>
              <a:ext uri="{FF2B5EF4-FFF2-40B4-BE49-F238E27FC236}">
                <a16:creationId xmlns:a16="http://schemas.microsoft.com/office/drawing/2014/main" id="{D0FECA0B-B2BA-A69E-7C83-3BAD05727C0B}"/>
              </a:ext>
            </a:extLst>
          </xdr:cNvPr>
          <xdr:cNvSpPr>
            <a:spLocks/>
          </xdr:cNvSpPr>
        </xdr:nvSpPr>
        <xdr:spPr bwMode="auto">
          <a:xfrm>
            <a:off x="9412" y="153"/>
            <a:ext cx="1309" cy="391"/>
          </a:xfrm>
          <a:custGeom>
            <a:avLst/>
            <a:gdLst>
              <a:gd name="T0" fmla="+- 0 9663 9412"/>
              <a:gd name="T1" fmla="*/ T0 w 1309"/>
              <a:gd name="T2" fmla="+- 0 391 154"/>
              <a:gd name="T3" fmla="*/ 391 h 391"/>
              <a:gd name="T4" fmla="+- 0 9504 9412"/>
              <a:gd name="T5" fmla="*/ T4 w 1309"/>
              <a:gd name="T6" fmla="+- 0 346 154"/>
              <a:gd name="T7" fmla="*/ 346 h 391"/>
              <a:gd name="T8" fmla="+- 0 9585 9412"/>
              <a:gd name="T9" fmla="*/ T8 w 1309"/>
              <a:gd name="T10" fmla="+- 0 188 154"/>
              <a:gd name="T11" fmla="*/ 188 h 391"/>
              <a:gd name="T12" fmla="+- 0 9413 9412"/>
              <a:gd name="T13" fmla="*/ T12 w 1309"/>
              <a:gd name="T14" fmla="+- 0 445 154"/>
              <a:gd name="T15" fmla="*/ 445 h 391"/>
              <a:gd name="T16" fmla="+- 0 9467 9412"/>
              <a:gd name="T17" fmla="*/ T16 w 1309"/>
              <a:gd name="T18" fmla="+- 0 452 154"/>
              <a:gd name="T19" fmla="*/ 452 h 391"/>
              <a:gd name="T20" fmla="+- 0 9625 9412"/>
              <a:gd name="T21" fmla="*/ T20 w 1309"/>
              <a:gd name="T22" fmla="+- 0 452 154"/>
              <a:gd name="T23" fmla="*/ 452 h 391"/>
              <a:gd name="T24" fmla="+- 0 9878 9412"/>
              <a:gd name="T25" fmla="*/ T24 w 1309"/>
              <a:gd name="T26" fmla="+- 0 255 154"/>
              <a:gd name="T27" fmla="*/ 255 h 391"/>
              <a:gd name="T28" fmla="+- 0 9816 9412"/>
              <a:gd name="T29" fmla="*/ T28 w 1309"/>
              <a:gd name="T30" fmla="+- 0 397 154"/>
              <a:gd name="T31" fmla="*/ 397 h 391"/>
              <a:gd name="T32" fmla="+- 0 9743 9412"/>
              <a:gd name="T33" fmla="*/ T32 w 1309"/>
              <a:gd name="T34" fmla="+- 0 383 154"/>
              <a:gd name="T35" fmla="*/ 383 h 391"/>
              <a:gd name="T36" fmla="+- 0 9688 9412"/>
              <a:gd name="T37" fmla="*/ T36 w 1309"/>
              <a:gd name="T38" fmla="+- 0 259 154"/>
              <a:gd name="T39" fmla="*/ 259 h 391"/>
              <a:gd name="T40" fmla="+- 0 9763 9412"/>
              <a:gd name="T41" fmla="*/ T40 w 1309"/>
              <a:gd name="T42" fmla="+- 0 460 154"/>
              <a:gd name="T43" fmla="*/ 460 h 391"/>
              <a:gd name="T44" fmla="+- 0 9831 9412"/>
              <a:gd name="T45" fmla="*/ T44 w 1309"/>
              <a:gd name="T46" fmla="+- 0 426 154"/>
              <a:gd name="T47" fmla="*/ 426 h 391"/>
              <a:gd name="T48" fmla="+- 0 9882 9412"/>
              <a:gd name="T49" fmla="*/ T48 w 1309"/>
              <a:gd name="T50" fmla="+- 0 259 154"/>
              <a:gd name="T51" fmla="*/ 259 h 391"/>
              <a:gd name="T52" fmla="+- 0 10000 9412"/>
              <a:gd name="T53" fmla="*/ T52 w 1309"/>
              <a:gd name="T54" fmla="+- 0 337 154"/>
              <a:gd name="T55" fmla="*/ 337 h 391"/>
              <a:gd name="T56" fmla="+- 0 9954 9412"/>
              <a:gd name="T57" fmla="*/ T56 w 1309"/>
              <a:gd name="T58" fmla="+- 0 295 154"/>
              <a:gd name="T59" fmla="*/ 295 h 391"/>
              <a:gd name="T60" fmla="+- 0 10016 9412"/>
              <a:gd name="T61" fmla="*/ T60 w 1309"/>
              <a:gd name="T62" fmla="+- 0 297 154"/>
              <a:gd name="T63" fmla="*/ 297 h 391"/>
              <a:gd name="T64" fmla="+- 0 10036 9412"/>
              <a:gd name="T65" fmla="*/ T64 w 1309"/>
              <a:gd name="T66" fmla="+- 0 263 154"/>
              <a:gd name="T67" fmla="*/ 263 h 391"/>
              <a:gd name="T68" fmla="+- 0 9979 9412"/>
              <a:gd name="T69" fmla="*/ T68 w 1309"/>
              <a:gd name="T70" fmla="+- 0 250 154"/>
              <a:gd name="T71" fmla="*/ 250 h 391"/>
              <a:gd name="T72" fmla="+- 0 9906 9412"/>
              <a:gd name="T73" fmla="*/ T72 w 1309"/>
              <a:gd name="T74" fmla="+- 0 330 154"/>
              <a:gd name="T75" fmla="*/ 330 h 391"/>
              <a:gd name="T76" fmla="+- 0 9984 9412"/>
              <a:gd name="T77" fmla="*/ T76 w 1309"/>
              <a:gd name="T78" fmla="+- 0 385 154"/>
              <a:gd name="T79" fmla="*/ 385 h 391"/>
              <a:gd name="T80" fmla="+- 0 9963 9412"/>
              <a:gd name="T81" fmla="*/ T80 w 1309"/>
              <a:gd name="T82" fmla="+- 0 421 154"/>
              <a:gd name="T83" fmla="*/ 421 h 391"/>
              <a:gd name="T84" fmla="+- 0 9910 9412"/>
              <a:gd name="T85" fmla="*/ T84 w 1309"/>
              <a:gd name="T86" fmla="+- 0 408 154"/>
              <a:gd name="T87" fmla="*/ 408 h 391"/>
              <a:gd name="T88" fmla="+- 0 9923 9412"/>
              <a:gd name="T89" fmla="*/ T88 w 1309"/>
              <a:gd name="T90" fmla="+- 0 454 154"/>
              <a:gd name="T91" fmla="*/ 454 h 391"/>
              <a:gd name="T92" fmla="+- 0 10022 9412"/>
              <a:gd name="T93" fmla="*/ T92 w 1309"/>
              <a:gd name="T94" fmla="+- 0 446 154"/>
              <a:gd name="T95" fmla="*/ 446 h 391"/>
              <a:gd name="T96" fmla="+- 0 10219 9412"/>
              <a:gd name="T97" fmla="*/ T96 w 1309"/>
              <a:gd name="T98" fmla="+- 0 255 154"/>
              <a:gd name="T99" fmla="*/ 255 h 391"/>
              <a:gd name="T100" fmla="+- 0 10210 9412"/>
              <a:gd name="T101" fmla="*/ T100 w 1309"/>
              <a:gd name="T102" fmla="+- 0 378 154"/>
              <a:gd name="T103" fmla="*/ 378 h 391"/>
              <a:gd name="T104" fmla="+- 0 10128 9412"/>
              <a:gd name="T105" fmla="*/ T104 w 1309"/>
              <a:gd name="T106" fmla="+- 0 396 154"/>
              <a:gd name="T107" fmla="*/ 396 h 391"/>
              <a:gd name="T108" fmla="+- 0 10128 9412"/>
              <a:gd name="T109" fmla="*/ T108 w 1309"/>
              <a:gd name="T110" fmla="+- 0 310 154"/>
              <a:gd name="T111" fmla="*/ 310 h 391"/>
              <a:gd name="T112" fmla="+- 0 10210 9412"/>
              <a:gd name="T113" fmla="*/ T112 w 1309"/>
              <a:gd name="T114" fmla="+- 0 328 154"/>
              <a:gd name="T115" fmla="*/ 328 h 391"/>
              <a:gd name="T116" fmla="+- 0 10169 9412"/>
              <a:gd name="T117" fmla="*/ T116 w 1309"/>
              <a:gd name="T118" fmla="+- 0 252 154"/>
              <a:gd name="T119" fmla="*/ 252 h 391"/>
              <a:gd name="T120" fmla="+- 0 10060 9412"/>
              <a:gd name="T121" fmla="*/ T120 w 1309"/>
              <a:gd name="T122" fmla="+- 0 352 154"/>
              <a:gd name="T123" fmla="*/ 352 h 391"/>
              <a:gd name="T124" fmla="+- 0 10168 9412"/>
              <a:gd name="T125" fmla="*/ T124 w 1309"/>
              <a:gd name="T126" fmla="+- 0 454 154"/>
              <a:gd name="T127" fmla="*/ 454 h 391"/>
              <a:gd name="T128" fmla="+- 0 10213 9412"/>
              <a:gd name="T129" fmla="*/ T128 w 1309"/>
              <a:gd name="T130" fmla="+- 0 441 154"/>
              <a:gd name="T131" fmla="*/ 441 h 391"/>
              <a:gd name="T132" fmla="+- 0 10129 9412"/>
              <a:gd name="T133" fmla="*/ T132 w 1309"/>
              <a:gd name="T134" fmla="+- 0 501 154"/>
              <a:gd name="T135" fmla="*/ 501 h 391"/>
              <a:gd name="T136" fmla="+- 0 10084 9412"/>
              <a:gd name="T137" fmla="*/ T136 w 1309"/>
              <a:gd name="T138" fmla="+- 0 491 154"/>
              <a:gd name="T139" fmla="*/ 491 h 391"/>
              <a:gd name="T140" fmla="+- 0 10092 9412"/>
              <a:gd name="T141" fmla="*/ T140 w 1309"/>
              <a:gd name="T142" fmla="+- 0 533 154"/>
              <a:gd name="T143" fmla="*/ 533 h 391"/>
              <a:gd name="T144" fmla="+- 0 10202 9412"/>
              <a:gd name="T145" fmla="*/ T144 w 1309"/>
              <a:gd name="T146" fmla="+- 0 538 154"/>
              <a:gd name="T147" fmla="*/ 538 h 391"/>
              <a:gd name="T148" fmla="+- 0 10267 9412"/>
              <a:gd name="T149" fmla="*/ T148 w 1309"/>
              <a:gd name="T150" fmla="+- 0 426 154"/>
              <a:gd name="T151" fmla="*/ 426 h 391"/>
              <a:gd name="T152" fmla="+- 0 10422 9412"/>
              <a:gd name="T153" fmla="*/ T152 w 1309"/>
              <a:gd name="T154" fmla="+- 0 256 154"/>
              <a:gd name="T155" fmla="*/ 256 h 391"/>
              <a:gd name="T156" fmla="+- 0 10380 9412"/>
              <a:gd name="T157" fmla="*/ T156 w 1309"/>
              <a:gd name="T158" fmla="+- 0 252 154"/>
              <a:gd name="T159" fmla="*/ 252 h 391"/>
              <a:gd name="T160" fmla="+- 0 10343 9412"/>
              <a:gd name="T161" fmla="*/ T160 w 1309"/>
              <a:gd name="T162" fmla="+- 0 259 154"/>
              <a:gd name="T163" fmla="*/ 259 h 391"/>
              <a:gd name="T164" fmla="+- 0 10296 9412"/>
              <a:gd name="T165" fmla="*/ T164 w 1309"/>
              <a:gd name="T166" fmla="+- 0 456 154"/>
              <a:gd name="T167" fmla="*/ 456 h 391"/>
              <a:gd name="T168" fmla="+- 0 10355 9412"/>
              <a:gd name="T169" fmla="*/ T168 w 1309"/>
              <a:gd name="T170" fmla="+- 0 316 154"/>
              <a:gd name="T171" fmla="*/ 316 h 391"/>
              <a:gd name="T172" fmla="+- 0 10418 9412"/>
              <a:gd name="T173" fmla="*/ T172 w 1309"/>
              <a:gd name="T174" fmla="+- 0 298 154"/>
              <a:gd name="T175" fmla="*/ 298 h 391"/>
              <a:gd name="T176" fmla="+- 0 10442 9412"/>
              <a:gd name="T177" fmla="*/ T176 w 1309"/>
              <a:gd name="T178" fmla="+- 0 255 154"/>
              <a:gd name="T179" fmla="*/ 255 h 391"/>
              <a:gd name="T180" fmla="+- 0 10491 9412"/>
              <a:gd name="T181" fmla="*/ T180 w 1309"/>
              <a:gd name="T182" fmla="+- 0 452 154"/>
              <a:gd name="T183" fmla="*/ 452 h 391"/>
              <a:gd name="T184" fmla="+- 0 10476 9412"/>
              <a:gd name="T185" fmla="*/ T184 w 1309"/>
              <a:gd name="T186" fmla="+- 0 158 154"/>
              <a:gd name="T187" fmla="*/ 158 h 391"/>
              <a:gd name="T188" fmla="+- 0 10434 9412"/>
              <a:gd name="T189" fmla="*/ T188 w 1309"/>
              <a:gd name="T190" fmla="+- 0 185 154"/>
              <a:gd name="T191" fmla="*/ 185 h 391"/>
              <a:gd name="T192" fmla="+- 0 10476 9412"/>
              <a:gd name="T193" fmla="*/ T192 w 1309"/>
              <a:gd name="T194" fmla="+- 0 214 154"/>
              <a:gd name="T195" fmla="*/ 214 h 391"/>
              <a:gd name="T196" fmla="+- 0 10717 9412"/>
              <a:gd name="T197" fmla="*/ T196 w 1309"/>
              <a:gd name="T198" fmla="+- 0 154 154"/>
              <a:gd name="T199" fmla="*/ 154 h 391"/>
              <a:gd name="T200" fmla="+- 0 10664 9412"/>
              <a:gd name="T201" fmla="*/ T200 w 1309"/>
              <a:gd name="T202" fmla="+- 0 380 154"/>
              <a:gd name="T203" fmla="*/ 380 h 391"/>
              <a:gd name="T204" fmla="+- 0 10582 9412"/>
              <a:gd name="T205" fmla="*/ T204 w 1309"/>
              <a:gd name="T206" fmla="+- 0 398 154"/>
              <a:gd name="T207" fmla="*/ 398 h 391"/>
              <a:gd name="T208" fmla="+- 0 10597 9412"/>
              <a:gd name="T209" fmla="*/ T208 w 1309"/>
              <a:gd name="T210" fmla="+- 0 297 154"/>
              <a:gd name="T211" fmla="*/ 297 h 391"/>
              <a:gd name="T212" fmla="+- 0 10668 9412"/>
              <a:gd name="T213" fmla="*/ T212 w 1309"/>
              <a:gd name="T214" fmla="+- 0 356 154"/>
              <a:gd name="T215" fmla="*/ 356 h 391"/>
              <a:gd name="T216" fmla="+- 0 10622 9412"/>
              <a:gd name="T217" fmla="*/ T216 w 1309"/>
              <a:gd name="T218" fmla="+- 0 252 154"/>
              <a:gd name="T219" fmla="*/ 252 h 391"/>
              <a:gd name="T220" fmla="+- 0 10515 9412"/>
              <a:gd name="T221" fmla="*/ T220 w 1309"/>
              <a:gd name="T222" fmla="+- 0 352 154"/>
              <a:gd name="T223" fmla="*/ 352 h 391"/>
              <a:gd name="T224" fmla="+- 0 10624 9412"/>
              <a:gd name="T225" fmla="*/ T224 w 1309"/>
              <a:gd name="T226" fmla="+- 0 458 154"/>
              <a:gd name="T227" fmla="*/ 458 h 391"/>
              <a:gd name="T228" fmla="+- 0 10671 9412"/>
              <a:gd name="T229" fmla="*/ T228 w 1309"/>
              <a:gd name="T230" fmla="+- 0 452 154"/>
              <a:gd name="T231" fmla="*/ 452 h 391"/>
              <a:gd name="T232" fmla="+- 0 10721 9412"/>
              <a:gd name="T233" fmla="*/ T232 w 1309"/>
              <a:gd name="T234" fmla="+- 0 418 154"/>
              <a:gd name="T235" fmla="*/ 418 h 39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Lst>
            <a:rect l="0" t="0" r="r" b="b"/>
            <a:pathLst>
              <a:path w="1309" h="391">
                <a:moveTo>
                  <a:pt x="273" y="299"/>
                </a:moveTo>
                <a:lnTo>
                  <a:pt x="272" y="293"/>
                </a:lnTo>
                <a:lnTo>
                  <a:pt x="272" y="291"/>
                </a:lnTo>
                <a:lnTo>
                  <a:pt x="271" y="289"/>
                </a:lnTo>
                <a:lnTo>
                  <a:pt x="251" y="237"/>
                </a:lnTo>
                <a:lnTo>
                  <a:pt x="234" y="192"/>
                </a:lnTo>
                <a:lnTo>
                  <a:pt x="189" y="75"/>
                </a:lnTo>
                <a:lnTo>
                  <a:pt x="177" y="45"/>
                </a:lnTo>
                <a:lnTo>
                  <a:pt x="177" y="192"/>
                </a:lnTo>
                <a:lnTo>
                  <a:pt x="92" y="192"/>
                </a:lnTo>
                <a:lnTo>
                  <a:pt x="134" y="75"/>
                </a:lnTo>
                <a:lnTo>
                  <a:pt x="135" y="75"/>
                </a:lnTo>
                <a:lnTo>
                  <a:pt x="177" y="192"/>
                </a:lnTo>
                <a:lnTo>
                  <a:pt x="177" y="45"/>
                </a:lnTo>
                <a:lnTo>
                  <a:pt x="173" y="34"/>
                </a:lnTo>
                <a:lnTo>
                  <a:pt x="170" y="26"/>
                </a:lnTo>
                <a:lnTo>
                  <a:pt x="165" y="21"/>
                </a:lnTo>
                <a:lnTo>
                  <a:pt x="107" y="21"/>
                </a:lnTo>
                <a:lnTo>
                  <a:pt x="102" y="26"/>
                </a:lnTo>
                <a:lnTo>
                  <a:pt x="1" y="291"/>
                </a:lnTo>
                <a:lnTo>
                  <a:pt x="0" y="293"/>
                </a:lnTo>
                <a:lnTo>
                  <a:pt x="0" y="299"/>
                </a:lnTo>
                <a:lnTo>
                  <a:pt x="3" y="302"/>
                </a:lnTo>
                <a:lnTo>
                  <a:pt x="50" y="302"/>
                </a:lnTo>
                <a:lnTo>
                  <a:pt x="55" y="298"/>
                </a:lnTo>
                <a:lnTo>
                  <a:pt x="58" y="289"/>
                </a:lnTo>
                <a:lnTo>
                  <a:pt x="76" y="237"/>
                </a:lnTo>
                <a:lnTo>
                  <a:pt x="192" y="237"/>
                </a:lnTo>
                <a:lnTo>
                  <a:pt x="211" y="289"/>
                </a:lnTo>
                <a:lnTo>
                  <a:pt x="213" y="298"/>
                </a:lnTo>
                <a:lnTo>
                  <a:pt x="218" y="302"/>
                </a:lnTo>
                <a:lnTo>
                  <a:pt x="269" y="302"/>
                </a:lnTo>
                <a:lnTo>
                  <a:pt x="273" y="299"/>
                </a:lnTo>
                <a:close/>
                <a:moveTo>
                  <a:pt x="470" y="105"/>
                </a:moveTo>
                <a:lnTo>
                  <a:pt x="466" y="101"/>
                </a:lnTo>
                <a:lnTo>
                  <a:pt x="421" y="101"/>
                </a:lnTo>
                <a:lnTo>
                  <a:pt x="417" y="105"/>
                </a:lnTo>
                <a:lnTo>
                  <a:pt x="417" y="192"/>
                </a:lnTo>
                <a:lnTo>
                  <a:pt x="414" y="221"/>
                </a:lnTo>
                <a:lnTo>
                  <a:pt x="404" y="243"/>
                </a:lnTo>
                <a:lnTo>
                  <a:pt x="388" y="257"/>
                </a:lnTo>
                <a:lnTo>
                  <a:pt x="367" y="262"/>
                </a:lnTo>
                <a:lnTo>
                  <a:pt x="349" y="258"/>
                </a:lnTo>
                <a:lnTo>
                  <a:pt x="337" y="247"/>
                </a:lnTo>
                <a:lnTo>
                  <a:pt x="331" y="229"/>
                </a:lnTo>
                <a:lnTo>
                  <a:pt x="329" y="205"/>
                </a:lnTo>
                <a:lnTo>
                  <a:pt x="329" y="105"/>
                </a:lnTo>
                <a:lnTo>
                  <a:pt x="325" y="101"/>
                </a:lnTo>
                <a:lnTo>
                  <a:pt x="280" y="101"/>
                </a:lnTo>
                <a:lnTo>
                  <a:pt x="276" y="105"/>
                </a:lnTo>
                <a:lnTo>
                  <a:pt x="276" y="220"/>
                </a:lnTo>
                <a:lnTo>
                  <a:pt x="280" y="252"/>
                </a:lnTo>
                <a:lnTo>
                  <a:pt x="292" y="280"/>
                </a:lnTo>
                <a:lnTo>
                  <a:pt x="315" y="299"/>
                </a:lnTo>
                <a:lnTo>
                  <a:pt x="351" y="306"/>
                </a:lnTo>
                <a:lnTo>
                  <a:pt x="371" y="304"/>
                </a:lnTo>
                <a:lnTo>
                  <a:pt x="388" y="298"/>
                </a:lnTo>
                <a:lnTo>
                  <a:pt x="403" y="288"/>
                </a:lnTo>
                <a:lnTo>
                  <a:pt x="416" y="272"/>
                </a:lnTo>
                <a:lnTo>
                  <a:pt x="419" y="272"/>
                </a:lnTo>
                <a:lnTo>
                  <a:pt x="419" y="298"/>
                </a:lnTo>
                <a:lnTo>
                  <a:pt x="423" y="302"/>
                </a:lnTo>
                <a:lnTo>
                  <a:pt x="466" y="302"/>
                </a:lnTo>
                <a:lnTo>
                  <a:pt x="470" y="298"/>
                </a:lnTo>
                <a:lnTo>
                  <a:pt x="470" y="105"/>
                </a:lnTo>
                <a:close/>
                <a:moveTo>
                  <a:pt x="635" y="243"/>
                </a:moveTo>
                <a:lnTo>
                  <a:pt x="633" y="224"/>
                </a:lnTo>
                <a:lnTo>
                  <a:pt x="624" y="208"/>
                </a:lnTo>
                <a:lnTo>
                  <a:pt x="609" y="195"/>
                </a:lnTo>
                <a:lnTo>
                  <a:pt x="588" y="183"/>
                </a:lnTo>
                <a:lnTo>
                  <a:pt x="569" y="176"/>
                </a:lnTo>
                <a:lnTo>
                  <a:pt x="555" y="168"/>
                </a:lnTo>
                <a:lnTo>
                  <a:pt x="545" y="161"/>
                </a:lnTo>
                <a:lnTo>
                  <a:pt x="542" y="152"/>
                </a:lnTo>
                <a:lnTo>
                  <a:pt x="542" y="141"/>
                </a:lnTo>
                <a:lnTo>
                  <a:pt x="553" y="135"/>
                </a:lnTo>
                <a:lnTo>
                  <a:pt x="569" y="135"/>
                </a:lnTo>
                <a:lnTo>
                  <a:pt x="584" y="137"/>
                </a:lnTo>
                <a:lnTo>
                  <a:pt x="596" y="140"/>
                </a:lnTo>
                <a:lnTo>
                  <a:pt x="604" y="143"/>
                </a:lnTo>
                <a:lnTo>
                  <a:pt x="611" y="145"/>
                </a:lnTo>
                <a:lnTo>
                  <a:pt x="616" y="145"/>
                </a:lnTo>
                <a:lnTo>
                  <a:pt x="618" y="143"/>
                </a:lnTo>
                <a:lnTo>
                  <a:pt x="625" y="111"/>
                </a:lnTo>
                <a:lnTo>
                  <a:pt x="624" y="109"/>
                </a:lnTo>
                <a:lnTo>
                  <a:pt x="616" y="106"/>
                </a:lnTo>
                <a:lnTo>
                  <a:pt x="604" y="101"/>
                </a:lnTo>
                <a:lnTo>
                  <a:pt x="592" y="99"/>
                </a:lnTo>
                <a:lnTo>
                  <a:pt x="579" y="97"/>
                </a:lnTo>
                <a:lnTo>
                  <a:pt x="567" y="96"/>
                </a:lnTo>
                <a:lnTo>
                  <a:pt x="537" y="100"/>
                </a:lnTo>
                <a:lnTo>
                  <a:pt x="513" y="111"/>
                </a:lnTo>
                <a:lnTo>
                  <a:pt x="497" y="129"/>
                </a:lnTo>
                <a:lnTo>
                  <a:pt x="491" y="155"/>
                </a:lnTo>
                <a:lnTo>
                  <a:pt x="494" y="176"/>
                </a:lnTo>
                <a:lnTo>
                  <a:pt x="503" y="192"/>
                </a:lnTo>
                <a:lnTo>
                  <a:pt x="518" y="205"/>
                </a:lnTo>
                <a:lnTo>
                  <a:pt x="538" y="215"/>
                </a:lnTo>
                <a:lnTo>
                  <a:pt x="559" y="223"/>
                </a:lnTo>
                <a:lnTo>
                  <a:pt x="572" y="231"/>
                </a:lnTo>
                <a:lnTo>
                  <a:pt x="580" y="238"/>
                </a:lnTo>
                <a:lnTo>
                  <a:pt x="583" y="247"/>
                </a:lnTo>
                <a:lnTo>
                  <a:pt x="583" y="262"/>
                </a:lnTo>
                <a:lnTo>
                  <a:pt x="567" y="267"/>
                </a:lnTo>
                <a:lnTo>
                  <a:pt x="551" y="267"/>
                </a:lnTo>
                <a:lnTo>
                  <a:pt x="533" y="265"/>
                </a:lnTo>
                <a:lnTo>
                  <a:pt x="520" y="261"/>
                </a:lnTo>
                <a:lnTo>
                  <a:pt x="511" y="256"/>
                </a:lnTo>
                <a:lnTo>
                  <a:pt x="504" y="254"/>
                </a:lnTo>
                <a:lnTo>
                  <a:pt x="498" y="254"/>
                </a:lnTo>
                <a:lnTo>
                  <a:pt x="496" y="257"/>
                </a:lnTo>
                <a:lnTo>
                  <a:pt x="495" y="263"/>
                </a:lnTo>
                <a:lnTo>
                  <a:pt x="491" y="288"/>
                </a:lnTo>
                <a:lnTo>
                  <a:pt x="493" y="293"/>
                </a:lnTo>
                <a:lnTo>
                  <a:pt x="511" y="300"/>
                </a:lnTo>
                <a:lnTo>
                  <a:pt x="524" y="303"/>
                </a:lnTo>
                <a:lnTo>
                  <a:pt x="538" y="305"/>
                </a:lnTo>
                <a:lnTo>
                  <a:pt x="553" y="306"/>
                </a:lnTo>
                <a:lnTo>
                  <a:pt x="583" y="303"/>
                </a:lnTo>
                <a:lnTo>
                  <a:pt x="610" y="292"/>
                </a:lnTo>
                <a:lnTo>
                  <a:pt x="628" y="273"/>
                </a:lnTo>
                <a:lnTo>
                  <a:pt x="635" y="243"/>
                </a:lnTo>
                <a:close/>
                <a:moveTo>
                  <a:pt x="855" y="105"/>
                </a:moveTo>
                <a:lnTo>
                  <a:pt x="851" y="101"/>
                </a:lnTo>
                <a:lnTo>
                  <a:pt x="807" y="101"/>
                </a:lnTo>
                <a:lnTo>
                  <a:pt x="804" y="105"/>
                </a:lnTo>
                <a:lnTo>
                  <a:pt x="804" y="125"/>
                </a:lnTo>
                <a:lnTo>
                  <a:pt x="802" y="125"/>
                </a:lnTo>
                <a:lnTo>
                  <a:pt x="802" y="201"/>
                </a:lnTo>
                <a:lnTo>
                  <a:pt x="798" y="224"/>
                </a:lnTo>
                <a:lnTo>
                  <a:pt x="789" y="244"/>
                </a:lnTo>
                <a:lnTo>
                  <a:pt x="773" y="256"/>
                </a:lnTo>
                <a:lnTo>
                  <a:pt x="751" y="261"/>
                </a:lnTo>
                <a:lnTo>
                  <a:pt x="730" y="256"/>
                </a:lnTo>
                <a:lnTo>
                  <a:pt x="716" y="242"/>
                </a:lnTo>
                <a:lnTo>
                  <a:pt x="707" y="223"/>
                </a:lnTo>
                <a:lnTo>
                  <a:pt x="704" y="201"/>
                </a:lnTo>
                <a:lnTo>
                  <a:pt x="704" y="198"/>
                </a:lnTo>
                <a:lnTo>
                  <a:pt x="707" y="176"/>
                </a:lnTo>
                <a:lnTo>
                  <a:pt x="716" y="156"/>
                </a:lnTo>
                <a:lnTo>
                  <a:pt x="731" y="143"/>
                </a:lnTo>
                <a:lnTo>
                  <a:pt x="752" y="137"/>
                </a:lnTo>
                <a:lnTo>
                  <a:pt x="772" y="142"/>
                </a:lnTo>
                <a:lnTo>
                  <a:pt x="788" y="155"/>
                </a:lnTo>
                <a:lnTo>
                  <a:pt x="798" y="174"/>
                </a:lnTo>
                <a:lnTo>
                  <a:pt x="802" y="201"/>
                </a:lnTo>
                <a:lnTo>
                  <a:pt x="802" y="125"/>
                </a:lnTo>
                <a:lnTo>
                  <a:pt x="789" y="112"/>
                </a:lnTo>
                <a:lnTo>
                  <a:pt x="774" y="103"/>
                </a:lnTo>
                <a:lnTo>
                  <a:pt x="757" y="98"/>
                </a:lnTo>
                <a:lnTo>
                  <a:pt x="737" y="96"/>
                </a:lnTo>
                <a:lnTo>
                  <a:pt x="698" y="105"/>
                </a:lnTo>
                <a:lnTo>
                  <a:pt x="670" y="128"/>
                </a:lnTo>
                <a:lnTo>
                  <a:pt x="654" y="161"/>
                </a:lnTo>
                <a:lnTo>
                  <a:pt x="648" y="198"/>
                </a:lnTo>
                <a:lnTo>
                  <a:pt x="654" y="238"/>
                </a:lnTo>
                <a:lnTo>
                  <a:pt x="671" y="271"/>
                </a:lnTo>
                <a:lnTo>
                  <a:pt x="698" y="293"/>
                </a:lnTo>
                <a:lnTo>
                  <a:pt x="737" y="302"/>
                </a:lnTo>
                <a:lnTo>
                  <a:pt x="756" y="300"/>
                </a:lnTo>
                <a:lnTo>
                  <a:pt x="773" y="295"/>
                </a:lnTo>
                <a:lnTo>
                  <a:pt x="788" y="286"/>
                </a:lnTo>
                <a:lnTo>
                  <a:pt x="800" y="272"/>
                </a:lnTo>
                <a:lnTo>
                  <a:pt x="802" y="272"/>
                </a:lnTo>
                <a:lnTo>
                  <a:pt x="801" y="287"/>
                </a:lnTo>
                <a:lnTo>
                  <a:pt x="798" y="314"/>
                </a:lnTo>
                <a:lnTo>
                  <a:pt x="787" y="333"/>
                </a:lnTo>
                <a:lnTo>
                  <a:pt x="768" y="345"/>
                </a:lnTo>
                <a:lnTo>
                  <a:pt x="741" y="349"/>
                </a:lnTo>
                <a:lnTo>
                  <a:pt x="717" y="347"/>
                </a:lnTo>
                <a:lnTo>
                  <a:pt x="700" y="342"/>
                </a:lnTo>
                <a:lnTo>
                  <a:pt x="688" y="337"/>
                </a:lnTo>
                <a:lnTo>
                  <a:pt x="680" y="335"/>
                </a:lnTo>
                <a:lnTo>
                  <a:pt x="674" y="335"/>
                </a:lnTo>
                <a:lnTo>
                  <a:pt x="672" y="337"/>
                </a:lnTo>
                <a:lnTo>
                  <a:pt x="671" y="343"/>
                </a:lnTo>
                <a:lnTo>
                  <a:pt x="668" y="362"/>
                </a:lnTo>
                <a:lnTo>
                  <a:pt x="667" y="371"/>
                </a:lnTo>
                <a:lnTo>
                  <a:pt x="668" y="374"/>
                </a:lnTo>
                <a:lnTo>
                  <a:pt x="680" y="379"/>
                </a:lnTo>
                <a:lnTo>
                  <a:pt x="693" y="383"/>
                </a:lnTo>
                <a:lnTo>
                  <a:pt x="709" y="387"/>
                </a:lnTo>
                <a:lnTo>
                  <a:pt x="725" y="389"/>
                </a:lnTo>
                <a:lnTo>
                  <a:pt x="741" y="390"/>
                </a:lnTo>
                <a:lnTo>
                  <a:pt x="790" y="384"/>
                </a:lnTo>
                <a:lnTo>
                  <a:pt x="826" y="365"/>
                </a:lnTo>
                <a:lnTo>
                  <a:pt x="837" y="349"/>
                </a:lnTo>
                <a:lnTo>
                  <a:pt x="847" y="333"/>
                </a:lnTo>
                <a:lnTo>
                  <a:pt x="855" y="287"/>
                </a:lnTo>
                <a:lnTo>
                  <a:pt x="855" y="272"/>
                </a:lnTo>
                <a:lnTo>
                  <a:pt x="855" y="261"/>
                </a:lnTo>
                <a:lnTo>
                  <a:pt x="855" y="137"/>
                </a:lnTo>
                <a:lnTo>
                  <a:pt x="855" y="125"/>
                </a:lnTo>
                <a:lnTo>
                  <a:pt x="855" y="105"/>
                </a:lnTo>
                <a:close/>
                <a:moveTo>
                  <a:pt x="1010" y="102"/>
                </a:moveTo>
                <a:lnTo>
                  <a:pt x="1007" y="99"/>
                </a:lnTo>
                <a:lnTo>
                  <a:pt x="999" y="97"/>
                </a:lnTo>
                <a:lnTo>
                  <a:pt x="992" y="96"/>
                </a:lnTo>
                <a:lnTo>
                  <a:pt x="984" y="96"/>
                </a:lnTo>
                <a:lnTo>
                  <a:pt x="968" y="98"/>
                </a:lnTo>
                <a:lnTo>
                  <a:pt x="955" y="104"/>
                </a:lnTo>
                <a:lnTo>
                  <a:pt x="943" y="114"/>
                </a:lnTo>
                <a:lnTo>
                  <a:pt x="933" y="129"/>
                </a:lnTo>
                <a:lnTo>
                  <a:pt x="931" y="129"/>
                </a:lnTo>
                <a:lnTo>
                  <a:pt x="931" y="105"/>
                </a:lnTo>
                <a:lnTo>
                  <a:pt x="927" y="101"/>
                </a:lnTo>
                <a:lnTo>
                  <a:pt x="884" y="101"/>
                </a:lnTo>
                <a:lnTo>
                  <a:pt x="880" y="105"/>
                </a:lnTo>
                <a:lnTo>
                  <a:pt x="880" y="298"/>
                </a:lnTo>
                <a:lnTo>
                  <a:pt x="884" y="302"/>
                </a:lnTo>
                <a:lnTo>
                  <a:pt x="929" y="302"/>
                </a:lnTo>
                <a:lnTo>
                  <a:pt x="933" y="298"/>
                </a:lnTo>
                <a:lnTo>
                  <a:pt x="933" y="211"/>
                </a:lnTo>
                <a:lnTo>
                  <a:pt x="935" y="184"/>
                </a:lnTo>
                <a:lnTo>
                  <a:pt x="943" y="162"/>
                </a:lnTo>
                <a:lnTo>
                  <a:pt x="958" y="147"/>
                </a:lnTo>
                <a:lnTo>
                  <a:pt x="979" y="142"/>
                </a:lnTo>
                <a:lnTo>
                  <a:pt x="989" y="142"/>
                </a:lnTo>
                <a:lnTo>
                  <a:pt x="994" y="144"/>
                </a:lnTo>
                <a:lnTo>
                  <a:pt x="1006" y="144"/>
                </a:lnTo>
                <a:lnTo>
                  <a:pt x="1010" y="141"/>
                </a:lnTo>
                <a:lnTo>
                  <a:pt x="1010" y="102"/>
                </a:lnTo>
                <a:close/>
                <a:moveTo>
                  <a:pt x="1079" y="105"/>
                </a:moveTo>
                <a:lnTo>
                  <a:pt x="1075" y="101"/>
                </a:lnTo>
                <a:lnTo>
                  <a:pt x="1030" y="101"/>
                </a:lnTo>
                <a:lnTo>
                  <a:pt x="1026" y="105"/>
                </a:lnTo>
                <a:lnTo>
                  <a:pt x="1026" y="298"/>
                </a:lnTo>
                <a:lnTo>
                  <a:pt x="1030" y="302"/>
                </a:lnTo>
                <a:lnTo>
                  <a:pt x="1075" y="302"/>
                </a:lnTo>
                <a:lnTo>
                  <a:pt x="1079" y="298"/>
                </a:lnTo>
                <a:lnTo>
                  <a:pt x="1079" y="105"/>
                </a:lnTo>
                <a:close/>
                <a:moveTo>
                  <a:pt x="1083" y="31"/>
                </a:moveTo>
                <a:lnTo>
                  <a:pt x="1080" y="20"/>
                </a:lnTo>
                <a:lnTo>
                  <a:pt x="1074" y="10"/>
                </a:lnTo>
                <a:lnTo>
                  <a:pt x="1064" y="4"/>
                </a:lnTo>
                <a:lnTo>
                  <a:pt x="1052" y="1"/>
                </a:lnTo>
                <a:lnTo>
                  <a:pt x="1041" y="4"/>
                </a:lnTo>
                <a:lnTo>
                  <a:pt x="1031" y="10"/>
                </a:lnTo>
                <a:lnTo>
                  <a:pt x="1024" y="20"/>
                </a:lnTo>
                <a:lnTo>
                  <a:pt x="1022" y="31"/>
                </a:lnTo>
                <a:lnTo>
                  <a:pt x="1024" y="43"/>
                </a:lnTo>
                <a:lnTo>
                  <a:pt x="1031" y="53"/>
                </a:lnTo>
                <a:lnTo>
                  <a:pt x="1041" y="60"/>
                </a:lnTo>
                <a:lnTo>
                  <a:pt x="1052" y="62"/>
                </a:lnTo>
                <a:lnTo>
                  <a:pt x="1064" y="60"/>
                </a:lnTo>
                <a:lnTo>
                  <a:pt x="1074" y="53"/>
                </a:lnTo>
                <a:lnTo>
                  <a:pt x="1080" y="43"/>
                </a:lnTo>
                <a:lnTo>
                  <a:pt x="1083" y="31"/>
                </a:lnTo>
                <a:close/>
                <a:moveTo>
                  <a:pt x="1309" y="4"/>
                </a:moveTo>
                <a:lnTo>
                  <a:pt x="1305" y="0"/>
                </a:lnTo>
                <a:lnTo>
                  <a:pt x="1260" y="0"/>
                </a:lnTo>
                <a:lnTo>
                  <a:pt x="1256" y="4"/>
                </a:lnTo>
                <a:lnTo>
                  <a:pt x="1256" y="125"/>
                </a:lnTo>
                <a:lnTo>
                  <a:pt x="1256" y="202"/>
                </a:lnTo>
                <a:lnTo>
                  <a:pt x="1252" y="226"/>
                </a:lnTo>
                <a:lnTo>
                  <a:pt x="1243" y="246"/>
                </a:lnTo>
                <a:lnTo>
                  <a:pt x="1227" y="259"/>
                </a:lnTo>
                <a:lnTo>
                  <a:pt x="1206" y="264"/>
                </a:lnTo>
                <a:lnTo>
                  <a:pt x="1185" y="259"/>
                </a:lnTo>
                <a:lnTo>
                  <a:pt x="1170" y="244"/>
                </a:lnTo>
                <a:lnTo>
                  <a:pt x="1161" y="224"/>
                </a:lnTo>
                <a:lnTo>
                  <a:pt x="1158" y="200"/>
                </a:lnTo>
                <a:lnTo>
                  <a:pt x="1161" y="177"/>
                </a:lnTo>
                <a:lnTo>
                  <a:pt x="1170" y="157"/>
                </a:lnTo>
                <a:lnTo>
                  <a:pt x="1185" y="143"/>
                </a:lnTo>
                <a:lnTo>
                  <a:pt x="1206" y="138"/>
                </a:lnTo>
                <a:lnTo>
                  <a:pt x="1227" y="143"/>
                </a:lnTo>
                <a:lnTo>
                  <a:pt x="1242" y="156"/>
                </a:lnTo>
                <a:lnTo>
                  <a:pt x="1252" y="176"/>
                </a:lnTo>
                <a:lnTo>
                  <a:pt x="1256" y="202"/>
                </a:lnTo>
                <a:lnTo>
                  <a:pt x="1256" y="125"/>
                </a:lnTo>
                <a:lnTo>
                  <a:pt x="1255" y="125"/>
                </a:lnTo>
                <a:lnTo>
                  <a:pt x="1242" y="112"/>
                </a:lnTo>
                <a:lnTo>
                  <a:pt x="1227" y="103"/>
                </a:lnTo>
                <a:lnTo>
                  <a:pt x="1210" y="98"/>
                </a:lnTo>
                <a:lnTo>
                  <a:pt x="1190" y="96"/>
                </a:lnTo>
                <a:lnTo>
                  <a:pt x="1152" y="105"/>
                </a:lnTo>
                <a:lnTo>
                  <a:pt x="1125" y="128"/>
                </a:lnTo>
                <a:lnTo>
                  <a:pt x="1108" y="161"/>
                </a:lnTo>
                <a:lnTo>
                  <a:pt x="1103" y="198"/>
                </a:lnTo>
                <a:lnTo>
                  <a:pt x="1108" y="239"/>
                </a:lnTo>
                <a:lnTo>
                  <a:pt x="1125" y="274"/>
                </a:lnTo>
                <a:lnTo>
                  <a:pt x="1153" y="297"/>
                </a:lnTo>
                <a:lnTo>
                  <a:pt x="1192" y="306"/>
                </a:lnTo>
                <a:lnTo>
                  <a:pt x="1212" y="304"/>
                </a:lnTo>
                <a:lnTo>
                  <a:pt x="1229" y="298"/>
                </a:lnTo>
                <a:lnTo>
                  <a:pt x="1244" y="289"/>
                </a:lnTo>
                <a:lnTo>
                  <a:pt x="1256" y="275"/>
                </a:lnTo>
                <a:lnTo>
                  <a:pt x="1259" y="275"/>
                </a:lnTo>
                <a:lnTo>
                  <a:pt x="1259" y="298"/>
                </a:lnTo>
                <a:lnTo>
                  <a:pt x="1263" y="302"/>
                </a:lnTo>
                <a:lnTo>
                  <a:pt x="1305" y="302"/>
                </a:lnTo>
                <a:lnTo>
                  <a:pt x="1309" y="298"/>
                </a:lnTo>
                <a:lnTo>
                  <a:pt x="1309" y="275"/>
                </a:lnTo>
                <a:lnTo>
                  <a:pt x="1309" y="264"/>
                </a:lnTo>
                <a:lnTo>
                  <a:pt x="1309" y="138"/>
                </a:lnTo>
                <a:lnTo>
                  <a:pt x="1309" y="125"/>
                </a:lnTo>
                <a:lnTo>
                  <a:pt x="1309" y="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6" name="Picture 5">
            <a:extLst>
              <a:ext uri="{FF2B5EF4-FFF2-40B4-BE49-F238E27FC236}">
                <a16:creationId xmlns:a16="http://schemas.microsoft.com/office/drawing/2014/main" id="{3B76A099-9D04-4D5B-50EC-1F1563FABC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54" y="75"/>
            <a:ext cx="527" cy="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215900</xdr:colOff>
      <xdr:row>36</xdr:row>
      <xdr:rowOff>19051</xdr:rowOff>
    </xdr:from>
    <xdr:to>
      <xdr:col>4</xdr:col>
      <xdr:colOff>339725</xdr:colOff>
      <xdr:row>38</xdr:row>
      <xdr:rowOff>34925</xdr:rowOff>
    </xdr:to>
    <xdr:sp macro="" textlink="">
      <xdr:nvSpPr>
        <xdr:cNvPr id="7" name="TextBox 6">
          <a:extLst>
            <a:ext uri="{FF2B5EF4-FFF2-40B4-BE49-F238E27FC236}">
              <a16:creationId xmlns:a16="http://schemas.microsoft.com/office/drawing/2014/main" id="{C6AC0B0D-98C4-4FB1-937F-76E5A31B40FB}"/>
            </a:ext>
          </a:extLst>
        </xdr:cNvPr>
        <xdr:cNvSpPr txBox="1"/>
      </xdr:nvSpPr>
      <xdr:spPr>
        <a:xfrm>
          <a:off x="215900" y="6686551"/>
          <a:ext cx="2257425" cy="384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a:solidFill>
                <a:sysClr val="windowText" lastClr="000000"/>
              </a:solidFill>
              <a:latin typeface="Arial" panose="020B0604020202020204" pitchFamily="34" charset="0"/>
              <a:cs typeface="Arial" panose="020B0604020202020204" pitchFamily="34" charset="0"/>
            </a:rPr>
            <a:t>Empowering communities for a resilient, affordable and net-zero future.</a:t>
          </a:r>
        </a:p>
      </xdr:txBody>
    </xdr:sp>
    <xdr:clientData/>
  </xdr:twoCellAnchor>
  <xdr:twoCellAnchor>
    <xdr:from>
      <xdr:col>1</xdr:col>
      <xdr:colOff>39102</xdr:colOff>
      <xdr:row>32</xdr:row>
      <xdr:rowOff>257943</xdr:rowOff>
    </xdr:from>
    <xdr:to>
      <xdr:col>2</xdr:col>
      <xdr:colOff>283257</xdr:colOff>
      <xdr:row>32</xdr:row>
      <xdr:rowOff>311148</xdr:rowOff>
    </xdr:to>
    <xdr:sp macro="" textlink="">
      <xdr:nvSpPr>
        <xdr:cNvPr id="8" name="Rectangle 7">
          <a:extLst>
            <a:ext uri="{FF2B5EF4-FFF2-40B4-BE49-F238E27FC236}">
              <a16:creationId xmlns:a16="http://schemas.microsoft.com/office/drawing/2014/main" id="{0EFFBB9C-8E46-49FD-80D4-601A569B93B9}"/>
            </a:ext>
          </a:extLst>
        </xdr:cNvPr>
        <xdr:cNvSpPr/>
      </xdr:nvSpPr>
      <xdr:spPr>
        <a:xfrm flipH="1" flipV="1">
          <a:off x="334377" y="6049143"/>
          <a:ext cx="844230" cy="53205"/>
        </a:xfrm>
        <a:prstGeom prst="rect">
          <a:avLst/>
        </a:prstGeom>
        <a:gradFill flip="none" rotWithShape="1">
          <a:gsLst>
            <a:gs pos="0">
              <a:srgbClr val="70BF43"/>
            </a:gs>
            <a:gs pos="71000">
              <a:srgbClr val="0095D5"/>
            </a:gs>
          </a:gsLst>
          <a:lin ang="2700000" scaled="0"/>
          <a:tileRect/>
        </a:gradFill>
        <a:ln w="12700" cap="flat" cmpd="sng" algn="ctr">
          <a:noFill/>
          <a:prstDash val="solid"/>
          <a:miter lim="800000"/>
        </a:ln>
        <a:effectLst/>
      </xdr:spPr>
      <xdr:txBody>
        <a:bodyPr wrap="square" rtlCol="0" anchor="ctr">
          <a:noAutofit/>
        </a:bodyPr>
        <a:lstStyle/>
        <a:p>
          <a:pPr marL="90170">
            <a:lnSpc>
              <a:spcPct val="115000"/>
            </a:lnSpc>
            <a:spcAft>
              <a:spcPts val="600"/>
            </a:spcAft>
          </a:pPr>
          <a:r>
            <a:rPr lang="en-US" sz="1000">
              <a:effectLst/>
              <a:latin typeface="Arial" panose="020B0604020202020204" pitchFamily="34" charset="0"/>
              <a:ea typeface="Arial" panose="020B0604020202020204" pitchFamily="34" charset="0"/>
            </a:rPr>
            <a:t>  </a:t>
          </a:r>
          <a:endParaRPr lang="en-AU" sz="1000">
            <a:effectLst/>
            <a:latin typeface="Arial" panose="020B0604020202020204" pitchFamily="34" charset="0"/>
            <a:ea typeface="Arial" panose="020B0604020202020204" pitchFamily="34" charset="0"/>
          </a:endParaRPr>
        </a:p>
      </xdr:txBody>
    </xdr:sp>
    <xdr:clientData/>
  </xdr:twoCellAnchor>
  <xdr:twoCellAnchor editAs="oneCell">
    <xdr:from>
      <xdr:col>0</xdr:col>
      <xdr:colOff>0</xdr:colOff>
      <xdr:row>0</xdr:row>
      <xdr:rowOff>0</xdr:rowOff>
    </xdr:from>
    <xdr:to>
      <xdr:col>8</xdr:col>
      <xdr:colOff>295275</xdr:colOff>
      <xdr:row>25</xdr:row>
      <xdr:rowOff>126366</xdr:rowOff>
    </xdr:to>
    <xdr:pic>
      <xdr:nvPicPr>
        <xdr:cNvPr id="9" name="Picture 8">
          <a:extLst>
            <a:ext uri="{FF2B5EF4-FFF2-40B4-BE49-F238E27FC236}">
              <a16:creationId xmlns:a16="http://schemas.microsoft.com/office/drawing/2014/main" id="{621502E3-224B-4455-999D-D3CA2D91901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2155" b="23683"/>
        <a:stretch/>
      </xdr:blipFill>
      <xdr:spPr bwMode="auto">
        <a:xfrm>
          <a:off x="0" y="0"/>
          <a:ext cx="4724400" cy="4888866"/>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161925</xdr:colOff>
      <xdr:row>2</xdr:row>
      <xdr:rowOff>57150</xdr:rowOff>
    </xdr:from>
    <xdr:to>
      <xdr:col>1</xdr:col>
      <xdr:colOff>2743200</xdr:colOff>
      <xdr:row>3</xdr:row>
      <xdr:rowOff>248957</xdr:rowOff>
    </xdr:to>
    <xdr:grpSp>
      <xdr:nvGrpSpPr>
        <xdr:cNvPr id="2" name="Group 1">
          <a:extLst>
            <a:ext uri="{FF2B5EF4-FFF2-40B4-BE49-F238E27FC236}">
              <a16:creationId xmlns:a16="http://schemas.microsoft.com/office/drawing/2014/main" id="{131E2689-1167-4190-94AD-FE2249A2DDEE}"/>
            </a:ext>
          </a:extLst>
        </xdr:cNvPr>
        <xdr:cNvGrpSpPr/>
      </xdr:nvGrpSpPr>
      <xdr:grpSpPr>
        <a:xfrm>
          <a:off x="161925" y="685800"/>
          <a:ext cx="2952750" cy="506132"/>
          <a:chOff x="10265833" y="4413250"/>
          <a:chExt cx="1825884" cy="479009"/>
        </a:xfrm>
      </xdr:grpSpPr>
      <xdr:sp macro="[0]!MarkAsConfidential" textlink="">
        <xdr:nvSpPr>
          <xdr:cNvPr id="3" name="Rounded Rectangle 21">
            <a:extLst>
              <a:ext uri="{FF2B5EF4-FFF2-40B4-BE49-F238E27FC236}">
                <a16:creationId xmlns:a16="http://schemas.microsoft.com/office/drawing/2014/main" id="{E1473201-D171-4AEF-A9C9-E9A65ACEA3BA}"/>
              </a:ext>
            </a:extLst>
          </xdr:cNvPr>
          <xdr:cNvSpPr/>
        </xdr:nvSpPr>
        <xdr:spPr>
          <a:xfrm>
            <a:off x="10265833" y="4413250"/>
            <a:ext cx="791822" cy="479009"/>
          </a:xfrm>
          <a:prstGeom prst="roundRect">
            <a:avLst/>
          </a:prstGeom>
          <a:solidFill>
            <a:srgbClr val="FFB9BA"/>
          </a:solidFill>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100" b="1">
                <a:solidFill>
                  <a:sysClr val="windowText" lastClr="000000"/>
                </a:solidFill>
                <a:latin typeface="Calibri" panose="020F0502020204030204" pitchFamily="34" charset="0"/>
                <a:cs typeface="Calibri" panose="020F0502020204030204" pitchFamily="34" charset="0"/>
              </a:rPr>
              <a:t>Mark selection</a:t>
            </a:r>
            <a:r>
              <a:rPr lang="en-AU" sz="1100" b="1" baseline="0">
                <a:solidFill>
                  <a:sysClr val="windowText" lastClr="000000"/>
                </a:solidFill>
                <a:latin typeface="Calibri" panose="020F0502020204030204" pitchFamily="34" charset="0"/>
                <a:cs typeface="Calibri" panose="020F0502020204030204" pitchFamily="34" charset="0"/>
              </a:rPr>
              <a:t> CONFIDENTIAL</a:t>
            </a:r>
            <a:endParaRPr lang="en-AU" sz="1100" b="1">
              <a:solidFill>
                <a:sysClr val="windowText" lastClr="000000"/>
              </a:solidFill>
              <a:latin typeface="Calibri" panose="020F0502020204030204" pitchFamily="34" charset="0"/>
              <a:cs typeface="Calibri" panose="020F0502020204030204" pitchFamily="34" charset="0"/>
            </a:endParaRPr>
          </a:p>
        </xdr:txBody>
      </xdr:sp>
      <xdr:sp macro="[0]!MarkAsNotConfidential" textlink="">
        <xdr:nvSpPr>
          <xdr:cNvPr id="4" name="Rounded Rectangle 22">
            <a:extLst>
              <a:ext uri="{FF2B5EF4-FFF2-40B4-BE49-F238E27FC236}">
                <a16:creationId xmlns:a16="http://schemas.microsoft.com/office/drawing/2014/main" id="{E31B726B-A103-4AF3-8CDD-DE54864BE051}"/>
              </a:ext>
            </a:extLst>
          </xdr:cNvPr>
          <xdr:cNvSpPr/>
        </xdr:nvSpPr>
        <xdr:spPr>
          <a:xfrm>
            <a:off x="11116889" y="4435607"/>
            <a:ext cx="974828"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NON-CONFIDENTIAL</a:t>
            </a:r>
            <a:endParaRPr lang="en-AU" sz="1000" b="1">
              <a:solidFill>
                <a:sysClr val="windowText" lastClr="000000"/>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2028265</xdr:colOff>
      <xdr:row>0</xdr:row>
      <xdr:rowOff>33618</xdr:rowOff>
    </xdr:from>
    <xdr:to>
      <xdr:col>1</xdr:col>
      <xdr:colOff>4981015</xdr:colOff>
      <xdr:row>1</xdr:row>
      <xdr:rowOff>225985</xdr:rowOff>
    </xdr:to>
    <xdr:grpSp>
      <xdr:nvGrpSpPr>
        <xdr:cNvPr id="2" name="Group 1">
          <a:extLst>
            <a:ext uri="{FF2B5EF4-FFF2-40B4-BE49-F238E27FC236}">
              <a16:creationId xmlns:a16="http://schemas.microsoft.com/office/drawing/2014/main" id="{BB0707A7-6605-4EA0-9ABE-6F1556C49A4B}"/>
            </a:ext>
          </a:extLst>
        </xdr:cNvPr>
        <xdr:cNvGrpSpPr/>
      </xdr:nvGrpSpPr>
      <xdr:grpSpPr>
        <a:xfrm>
          <a:off x="2398059" y="33618"/>
          <a:ext cx="2952750" cy="506132"/>
          <a:chOff x="10265833" y="4413250"/>
          <a:chExt cx="1825884" cy="479009"/>
        </a:xfrm>
      </xdr:grpSpPr>
      <xdr:sp macro="[0]!MarkAsConfidential" textlink="">
        <xdr:nvSpPr>
          <xdr:cNvPr id="3" name="Rounded Rectangle 21">
            <a:extLst>
              <a:ext uri="{FF2B5EF4-FFF2-40B4-BE49-F238E27FC236}">
                <a16:creationId xmlns:a16="http://schemas.microsoft.com/office/drawing/2014/main" id="{AC58F088-C176-4946-8012-111AB01D339D}"/>
              </a:ext>
            </a:extLst>
          </xdr:cNvPr>
          <xdr:cNvSpPr/>
        </xdr:nvSpPr>
        <xdr:spPr>
          <a:xfrm>
            <a:off x="10265833" y="4413250"/>
            <a:ext cx="791822" cy="479009"/>
          </a:xfrm>
          <a:prstGeom prst="roundRect">
            <a:avLst/>
          </a:prstGeom>
          <a:solidFill>
            <a:srgbClr val="FFB9BA"/>
          </a:solidFill>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100" b="1">
                <a:solidFill>
                  <a:sysClr val="windowText" lastClr="000000"/>
                </a:solidFill>
                <a:latin typeface="Calibri" panose="020F0502020204030204" pitchFamily="34" charset="0"/>
                <a:cs typeface="Calibri" panose="020F0502020204030204" pitchFamily="34" charset="0"/>
              </a:rPr>
              <a:t>Mark selection</a:t>
            </a:r>
            <a:r>
              <a:rPr lang="en-AU" sz="1100" b="1" baseline="0">
                <a:solidFill>
                  <a:sysClr val="windowText" lastClr="000000"/>
                </a:solidFill>
                <a:latin typeface="Calibri" panose="020F0502020204030204" pitchFamily="34" charset="0"/>
                <a:cs typeface="Calibri" panose="020F0502020204030204" pitchFamily="34" charset="0"/>
              </a:rPr>
              <a:t> CONFIDENTIAL</a:t>
            </a:r>
            <a:endParaRPr lang="en-AU" sz="1100" b="1">
              <a:solidFill>
                <a:sysClr val="windowText" lastClr="000000"/>
              </a:solidFill>
              <a:latin typeface="Calibri" panose="020F0502020204030204" pitchFamily="34" charset="0"/>
              <a:cs typeface="Calibri" panose="020F0502020204030204" pitchFamily="34" charset="0"/>
            </a:endParaRPr>
          </a:p>
        </xdr:txBody>
      </xdr:sp>
      <xdr:sp macro="[0]!MarkAsNotConfidential" textlink="">
        <xdr:nvSpPr>
          <xdr:cNvPr id="4" name="Rounded Rectangle 22">
            <a:extLst>
              <a:ext uri="{FF2B5EF4-FFF2-40B4-BE49-F238E27FC236}">
                <a16:creationId xmlns:a16="http://schemas.microsoft.com/office/drawing/2014/main" id="{08104A68-1F46-4B1D-B37F-C30B8811627E}"/>
              </a:ext>
            </a:extLst>
          </xdr:cNvPr>
          <xdr:cNvSpPr/>
        </xdr:nvSpPr>
        <xdr:spPr>
          <a:xfrm>
            <a:off x="11116889" y="4435607"/>
            <a:ext cx="974828"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NON-CONFIDENTIAL</a:t>
            </a:r>
            <a:endParaRPr lang="en-AU" sz="1000" b="1">
              <a:solidFill>
                <a:sysClr val="windowText" lastClr="000000"/>
              </a:solidFill>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1826559</xdr:colOff>
      <xdr:row>0</xdr:row>
      <xdr:rowOff>67236</xdr:rowOff>
    </xdr:from>
    <xdr:to>
      <xdr:col>1</xdr:col>
      <xdr:colOff>4779309</xdr:colOff>
      <xdr:row>1</xdr:row>
      <xdr:rowOff>259603</xdr:rowOff>
    </xdr:to>
    <xdr:grpSp>
      <xdr:nvGrpSpPr>
        <xdr:cNvPr id="2" name="Group 1">
          <a:extLst>
            <a:ext uri="{FF2B5EF4-FFF2-40B4-BE49-F238E27FC236}">
              <a16:creationId xmlns:a16="http://schemas.microsoft.com/office/drawing/2014/main" id="{C3E6BC62-282D-4535-A39A-17319B6BA16F}"/>
            </a:ext>
          </a:extLst>
        </xdr:cNvPr>
        <xdr:cNvGrpSpPr/>
      </xdr:nvGrpSpPr>
      <xdr:grpSpPr>
        <a:xfrm>
          <a:off x="2196353" y="67236"/>
          <a:ext cx="2952750" cy="506132"/>
          <a:chOff x="10265833" y="4413250"/>
          <a:chExt cx="1825884" cy="479009"/>
        </a:xfrm>
      </xdr:grpSpPr>
      <xdr:sp macro="[0]!MarkAsConfidential" textlink="">
        <xdr:nvSpPr>
          <xdr:cNvPr id="3" name="Rounded Rectangle 21">
            <a:extLst>
              <a:ext uri="{FF2B5EF4-FFF2-40B4-BE49-F238E27FC236}">
                <a16:creationId xmlns:a16="http://schemas.microsoft.com/office/drawing/2014/main" id="{0CC3C34F-30BE-4543-B6E1-021F7ABB1101}"/>
              </a:ext>
            </a:extLst>
          </xdr:cNvPr>
          <xdr:cNvSpPr/>
        </xdr:nvSpPr>
        <xdr:spPr>
          <a:xfrm>
            <a:off x="10265833" y="4413250"/>
            <a:ext cx="791822" cy="479009"/>
          </a:xfrm>
          <a:prstGeom prst="roundRect">
            <a:avLst/>
          </a:prstGeom>
          <a:solidFill>
            <a:srgbClr val="FFB9BA"/>
          </a:solidFill>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100" b="1">
                <a:solidFill>
                  <a:sysClr val="windowText" lastClr="000000"/>
                </a:solidFill>
                <a:latin typeface="Calibri" panose="020F0502020204030204" pitchFamily="34" charset="0"/>
                <a:cs typeface="Calibri" panose="020F0502020204030204" pitchFamily="34" charset="0"/>
              </a:rPr>
              <a:t>Mark selection</a:t>
            </a:r>
            <a:r>
              <a:rPr lang="en-AU" sz="1100" b="1" baseline="0">
                <a:solidFill>
                  <a:sysClr val="windowText" lastClr="000000"/>
                </a:solidFill>
                <a:latin typeface="Calibri" panose="020F0502020204030204" pitchFamily="34" charset="0"/>
                <a:cs typeface="Calibri" panose="020F0502020204030204" pitchFamily="34" charset="0"/>
              </a:rPr>
              <a:t> CONFIDENTIAL</a:t>
            </a:r>
            <a:endParaRPr lang="en-AU" sz="1100" b="1">
              <a:solidFill>
                <a:sysClr val="windowText" lastClr="000000"/>
              </a:solidFill>
              <a:latin typeface="Calibri" panose="020F0502020204030204" pitchFamily="34" charset="0"/>
              <a:cs typeface="Calibri" panose="020F0502020204030204" pitchFamily="34" charset="0"/>
            </a:endParaRPr>
          </a:p>
        </xdr:txBody>
      </xdr:sp>
      <xdr:sp macro="[0]!MarkAsNotConfidential" textlink="">
        <xdr:nvSpPr>
          <xdr:cNvPr id="4" name="Rounded Rectangle 22">
            <a:extLst>
              <a:ext uri="{FF2B5EF4-FFF2-40B4-BE49-F238E27FC236}">
                <a16:creationId xmlns:a16="http://schemas.microsoft.com/office/drawing/2014/main" id="{C971CE68-AEA3-45B8-9BFA-580D991E2F0C}"/>
              </a:ext>
            </a:extLst>
          </xdr:cNvPr>
          <xdr:cNvSpPr/>
        </xdr:nvSpPr>
        <xdr:spPr>
          <a:xfrm>
            <a:off x="11116889" y="4435607"/>
            <a:ext cx="974828"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NON-CONFIDENTIAL</a:t>
            </a:r>
            <a:endParaRPr lang="en-AU" sz="1000" b="1">
              <a:solidFill>
                <a:sysClr val="windowText" lastClr="000000"/>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1042147</xdr:colOff>
      <xdr:row>0</xdr:row>
      <xdr:rowOff>78441</xdr:rowOff>
    </xdr:from>
    <xdr:to>
      <xdr:col>2</xdr:col>
      <xdr:colOff>3994897</xdr:colOff>
      <xdr:row>1</xdr:row>
      <xdr:rowOff>270808</xdr:rowOff>
    </xdr:to>
    <xdr:grpSp>
      <xdr:nvGrpSpPr>
        <xdr:cNvPr id="2" name="Group 1">
          <a:extLst>
            <a:ext uri="{FF2B5EF4-FFF2-40B4-BE49-F238E27FC236}">
              <a16:creationId xmlns:a16="http://schemas.microsoft.com/office/drawing/2014/main" id="{2B276B20-36FE-4829-A06A-D09DFD901F40}"/>
            </a:ext>
          </a:extLst>
        </xdr:cNvPr>
        <xdr:cNvGrpSpPr/>
      </xdr:nvGrpSpPr>
      <xdr:grpSpPr>
        <a:xfrm>
          <a:off x="2655794" y="78441"/>
          <a:ext cx="2952750" cy="506132"/>
          <a:chOff x="10265833" y="4413250"/>
          <a:chExt cx="1825884" cy="479009"/>
        </a:xfrm>
      </xdr:grpSpPr>
      <xdr:sp macro="[0]!MarkAsConfidential" textlink="">
        <xdr:nvSpPr>
          <xdr:cNvPr id="3" name="Rounded Rectangle 21">
            <a:extLst>
              <a:ext uri="{FF2B5EF4-FFF2-40B4-BE49-F238E27FC236}">
                <a16:creationId xmlns:a16="http://schemas.microsoft.com/office/drawing/2014/main" id="{1E2FF301-2D66-49C1-8C81-FBF42F768707}"/>
              </a:ext>
            </a:extLst>
          </xdr:cNvPr>
          <xdr:cNvSpPr/>
        </xdr:nvSpPr>
        <xdr:spPr>
          <a:xfrm>
            <a:off x="10265833" y="4413250"/>
            <a:ext cx="791822" cy="479009"/>
          </a:xfrm>
          <a:prstGeom prst="roundRect">
            <a:avLst/>
          </a:prstGeom>
          <a:solidFill>
            <a:srgbClr val="FFB9BA"/>
          </a:solidFill>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100" b="1">
                <a:solidFill>
                  <a:sysClr val="windowText" lastClr="000000"/>
                </a:solidFill>
                <a:latin typeface="Calibri" panose="020F0502020204030204" pitchFamily="34" charset="0"/>
                <a:cs typeface="Calibri" panose="020F0502020204030204" pitchFamily="34" charset="0"/>
              </a:rPr>
              <a:t>Mark selection</a:t>
            </a:r>
            <a:r>
              <a:rPr lang="en-AU" sz="1100" b="1" baseline="0">
                <a:solidFill>
                  <a:sysClr val="windowText" lastClr="000000"/>
                </a:solidFill>
                <a:latin typeface="Calibri" panose="020F0502020204030204" pitchFamily="34" charset="0"/>
                <a:cs typeface="Calibri" panose="020F0502020204030204" pitchFamily="34" charset="0"/>
              </a:rPr>
              <a:t> CONFIDENTIAL</a:t>
            </a:r>
            <a:endParaRPr lang="en-AU" sz="1100" b="1">
              <a:solidFill>
                <a:sysClr val="windowText" lastClr="000000"/>
              </a:solidFill>
              <a:latin typeface="Calibri" panose="020F0502020204030204" pitchFamily="34" charset="0"/>
              <a:cs typeface="Calibri" panose="020F0502020204030204" pitchFamily="34" charset="0"/>
            </a:endParaRPr>
          </a:p>
        </xdr:txBody>
      </xdr:sp>
      <xdr:sp macro="[0]!MarkAsNotConfidential" textlink="">
        <xdr:nvSpPr>
          <xdr:cNvPr id="4" name="Rounded Rectangle 22">
            <a:extLst>
              <a:ext uri="{FF2B5EF4-FFF2-40B4-BE49-F238E27FC236}">
                <a16:creationId xmlns:a16="http://schemas.microsoft.com/office/drawing/2014/main" id="{35913921-C5B9-405E-82D9-EBA7F48B7237}"/>
              </a:ext>
            </a:extLst>
          </xdr:cNvPr>
          <xdr:cNvSpPr/>
        </xdr:nvSpPr>
        <xdr:spPr>
          <a:xfrm>
            <a:off x="11116889" y="4435607"/>
            <a:ext cx="974828"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NON-CONFIDENTIAL</a:t>
            </a:r>
            <a:endParaRPr lang="en-AU" sz="1000" b="1">
              <a:solidFill>
                <a:sysClr val="windowText" lastClr="000000"/>
              </a:solidFill>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2038350</xdr:colOff>
      <xdr:row>0</xdr:row>
      <xdr:rowOff>47625</xdr:rowOff>
    </xdr:from>
    <xdr:to>
      <xdr:col>1</xdr:col>
      <xdr:colOff>4991100</xdr:colOff>
      <xdr:row>1</xdr:row>
      <xdr:rowOff>239432</xdr:rowOff>
    </xdr:to>
    <xdr:grpSp>
      <xdr:nvGrpSpPr>
        <xdr:cNvPr id="2" name="Group 1">
          <a:extLst>
            <a:ext uri="{FF2B5EF4-FFF2-40B4-BE49-F238E27FC236}">
              <a16:creationId xmlns:a16="http://schemas.microsoft.com/office/drawing/2014/main" id="{48BE28F6-B59C-45CB-B9CB-DF0E89A8324C}"/>
            </a:ext>
          </a:extLst>
        </xdr:cNvPr>
        <xdr:cNvGrpSpPr/>
      </xdr:nvGrpSpPr>
      <xdr:grpSpPr>
        <a:xfrm>
          <a:off x="2409825" y="47625"/>
          <a:ext cx="2952750" cy="506132"/>
          <a:chOff x="10265833" y="4413250"/>
          <a:chExt cx="1825884" cy="479009"/>
        </a:xfrm>
      </xdr:grpSpPr>
      <xdr:sp macro="[0]!MarkAsConfidential" textlink="">
        <xdr:nvSpPr>
          <xdr:cNvPr id="3" name="Rounded Rectangle 21">
            <a:extLst>
              <a:ext uri="{FF2B5EF4-FFF2-40B4-BE49-F238E27FC236}">
                <a16:creationId xmlns:a16="http://schemas.microsoft.com/office/drawing/2014/main" id="{23B5D777-5FBF-477B-873A-4296BF196ECB}"/>
              </a:ext>
            </a:extLst>
          </xdr:cNvPr>
          <xdr:cNvSpPr/>
        </xdr:nvSpPr>
        <xdr:spPr>
          <a:xfrm>
            <a:off x="10265833" y="4413250"/>
            <a:ext cx="791822" cy="479009"/>
          </a:xfrm>
          <a:prstGeom prst="roundRect">
            <a:avLst/>
          </a:prstGeom>
          <a:solidFill>
            <a:srgbClr val="FFB9BA"/>
          </a:solidFill>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100" b="1">
                <a:solidFill>
                  <a:sysClr val="windowText" lastClr="000000"/>
                </a:solidFill>
                <a:latin typeface="Calibri" panose="020F0502020204030204" pitchFamily="34" charset="0"/>
                <a:cs typeface="Calibri" panose="020F0502020204030204" pitchFamily="34" charset="0"/>
              </a:rPr>
              <a:t>Mark selection</a:t>
            </a:r>
            <a:r>
              <a:rPr lang="en-AU" sz="1100" b="1" baseline="0">
                <a:solidFill>
                  <a:sysClr val="windowText" lastClr="000000"/>
                </a:solidFill>
                <a:latin typeface="Calibri" panose="020F0502020204030204" pitchFamily="34" charset="0"/>
                <a:cs typeface="Calibri" panose="020F0502020204030204" pitchFamily="34" charset="0"/>
              </a:rPr>
              <a:t> CONFIDENTIAL</a:t>
            </a:r>
            <a:endParaRPr lang="en-AU" sz="1100" b="1">
              <a:solidFill>
                <a:sysClr val="windowText" lastClr="000000"/>
              </a:solidFill>
              <a:latin typeface="Calibri" panose="020F0502020204030204" pitchFamily="34" charset="0"/>
              <a:cs typeface="Calibri" panose="020F0502020204030204" pitchFamily="34" charset="0"/>
            </a:endParaRPr>
          </a:p>
        </xdr:txBody>
      </xdr:sp>
      <xdr:sp macro="[0]!MarkAsNotConfidential" textlink="">
        <xdr:nvSpPr>
          <xdr:cNvPr id="4" name="Rounded Rectangle 22">
            <a:extLst>
              <a:ext uri="{FF2B5EF4-FFF2-40B4-BE49-F238E27FC236}">
                <a16:creationId xmlns:a16="http://schemas.microsoft.com/office/drawing/2014/main" id="{34180AE6-EB2A-4795-B4ED-76E448DC8A06}"/>
              </a:ext>
            </a:extLst>
          </xdr:cNvPr>
          <xdr:cNvSpPr/>
        </xdr:nvSpPr>
        <xdr:spPr>
          <a:xfrm>
            <a:off x="11116889" y="4435607"/>
            <a:ext cx="974828"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NON-CONFIDENTIAL</a:t>
            </a:r>
            <a:endParaRPr lang="en-AU" sz="1000" b="1">
              <a:solidFill>
                <a:sysClr val="windowText" lastClr="000000"/>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465667</xdr:colOff>
      <xdr:row>0</xdr:row>
      <xdr:rowOff>74084</xdr:rowOff>
    </xdr:from>
    <xdr:to>
      <xdr:col>2</xdr:col>
      <xdr:colOff>3418417</xdr:colOff>
      <xdr:row>1</xdr:row>
      <xdr:rowOff>262716</xdr:rowOff>
    </xdr:to>
    <xdr:grpSp>
      <xdr:nvGrpSpPr>
        <xdr:cNvPr id="2" name="Group 1">
          <a:extLst>
            <a:ext uri="{FF2B5EF4-FFF2-40B4-BE49-F238E27FC236}">
              <a16:creationId xmlns:a16="http://schemas.microsoft.com/office/drawing/2014/main" id="{569917E8-EE49-48C3-9D61-FB6ED7754D55}"/>
            </a:ext>
          </a:extLst>
        </xdr:cNvPr>
        <xdr:cNvGrpSpPr/>
      </xdr:nvGrpSpPr>
      <xdr:grpSpPr>
        <a:xfrm>
          <a:off x="2413000" y="74084"/>
          <a:ext cx="2952750" cy="506132"/>
          <a:chOff x="10265833" y="4413250"/>
          <a:chExt cx="1825884" cy="479009"/>
        </a:xfrm>
      </xdr:grpSpPr>
      <xdr:sp macro="[0]!MarkAsConfidential" textlink="">
        <xdr:nvSpPr>
          <xdr:cNvPr id="3" name="Rounded Rectangle 21">
            <a:extLst>
              <a:ext uri="{FF2B5EF4-FFF2-40B4-BE49-F238E27FC236}">
                <a16:creationId xmlns:a16="http://schemas.microsoft.com/office/drawing/2014/main" id="{A02A3403-575F-4B36-AEF6-FA161F09816F}"/>
              </a:ext>
            </a:extLst>
          </xdr:cNvPr>
          <xdr:cNvSpPr/>
        </xdr:nvSpPr>
        <xdr:spPr>
          <a:xfrm>
            <a:off x="10265833" y="4413250"/>
            <a:ext cx="791822" cy="479009"/>
          </a:xfrm>
          <a:prstGeom prst="roundRect">
            <a:avLst/>
          </a:prstGeom>
          <a:solidFill>
            <a:srgbClr val="FFB9BA"/>
          </a:solidFill>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100" b="1">
                <a:solidFill>
                  <a:sysClr val="windowText" lastClr="000000"/>
                </a:solidFill>
                <a:latin typeface="Calibri" panose="020F0502020204030204" pitchFamily="34" charset="0"/>
                <a:cs typeface="Calibri" panose="020F0502020204030204" pitchFamily="34" charset="0"/>
              </a:rPr>
              <a:t>Mark selection</a:t>
            </a:r>
            <a:r>
              <a:rPr lang="en-AU" sz="1100" b="1" baseline="0">
                <a:solidFill>
                  <a:sysClr val="windowText" lastClr="000000"/>
                </a:solidFill>
                <a:latin typeface="Calibri" panose="020F0502020204030204" pitchFamily="34" charset="0"/>
                <a:cs typeface="Calibri" panose="020F0502020204030204" pitchFamily="34" charset="0"/>
              </a:rPr>
              <a:t> CONFIDENTIAL</a:t>
            </a:r>
            <a:endParaRPr lang="en-AU" sz="1100" b="1">
              <a:solidFill>
                <a:sysClr val="windowText" lastClr="000000"/>
              </a:solidFill>
              <a:latin typeface="Calibri" panose="020F0502020204030204" pitchFamily="34" charset="0"/>
              <a:cs typeface="Calibri" panose="020F0502020204030204" pitchFamily="34" charset="0"/>
            </a:endParaRPr>
          </a:p>
        </xdr:txBody>
      </xdr:sp>
      <xdr:sp macro="[0]!MarkAsNotConfidential" textlink="">
        <xdr:nvSpPr>
          <xdr:cNvPr id="4" name="Rounded Rectangle 22">
            <a:extLst>
              <a:ext uri="{FF2B5EF4-FFF2-40B4-BE49-F238E27FC236}">
                <a16:creationId xmlns:a16="http://schemas.microsoft.com/office/drawing/2014/main" id="{AE1196CE-45AD-465A-B7CE-58A3E1C48CA6}"/>
              </a:ext>
            </a:extLst>
          </xdr:cNvPr>
          <xdr:cNvSpPr/>
        </xdr:nvSpPr>
        <xdr:spPr>
          <a:xfrm>
            <a:off x="11116889" y="4435607"/>
            <a:ext cx="974828"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NON-CONFIDENTIAL</a:t>
            </a:r>
            <a:endParaRPr lang="en-AU" sz="1000" b="1">
              <a:solidFill>
                <a:sysClr val="windowText" lastClr="000000"/>
              </a:solidFill>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495300</xdr:colOff>
      <xdr:row>0</xdr:row>
      <xdr:rowOff>38100</xdr:rowOff>
    </xdr:from>
    <xdr:to>
      <xdr:col>2</xdr:col>
      <xdr:colOff>3448050</xdr:colOff>
      <xdr:row>1</xdr:row>
      <xdr:rowOff>229907</xdr:rowOff>
    </xdr:to>
    <xdr:grpSp>
      <xdr:nvGrpSpPr>
        <xdr:cNvPr id="2" name="Group 1">
          <a:extLst>
            <a:ext uri="{FF2B5EF4-FFF2-40B4-BE49-F238E27FC236}">
              <a16:creationId xmlns:a16="http://schemas.microsoft.com/office/drawing/2014/main" id="{CA0D0FD0-580A-49A8-855F-E1E15146C3C7}"/>
            </a:ext>
          </a:extLst>
        </xdr:cNvPr>
        <xdr:cNvGrpSpPr/>
      </xdr:nvGrpSpPr>
      <xdr:grpSpPr>
        <a:xfrm>
          <a:off x="2238375" y="38100"/>
          <a:ext cx="2952750" cy="506132"/>
          <a:chOff x="10265833" y="4413250"/>
          <a:chExt cx="1825884" cy="479009"/>
        </a:xfrm>
      </xdr:grpSpPr>
      <xdr:sp macro="[0]!MarkAsConfidential" textlink="">
        <xdr:nvSpPr>
          <xdr:cNvPr id="3" name="Rounded Rectangle 21">
            <a:extLst>
              <a:ext uri="{FF2B5EF4-FFF2-40B4-BE49-F238E27FC236}">
                <a16:creationId xmlns:a16="http://schemas.microsoft.com/office/drawing/2014/main" id="{0757AC3E-AA01-42AE-A1EF-A9FF62D75F4A}"/>
              </a:ext>
            </a:extLst>
          </xdr:cNvPr>
          <xdr:cNvSpPr/>
        </xdr:nvSpPr>
        <xdr:spPr>
          <a:xfrm>
            <a:off x="10265833" y="4413250"/>
            <a:ext cx="791822" cy="479009"/>
          </a:xfrm>
          <a:prstGeom prst="roundRect">
            <a:avLst/>
          </a:prstGeom>
          <a:solidFill>
            <a:srgbClr val="FFB9BA"/>
          </a:solidFill>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100" b="1">
                <a:solidFill>
                  <a:sysClr val="windowText" lastClr="000000"/>
                </a:solidFill>
                <a:latin typeface="Calibri" panose="020F0502020204030204" pitchFamily="34" charset="0"/>
                <a:cs typeface="Calibri" panose="020F0502020204030204" pitchFamily="34" charset="0"/>
              </a:rPr>
              <a:t>Mark selection</a:t>
            </a:r>
            <a:r>
              <a:rPr lang="en-AU" sz="1100" b="1" baseline="0">
                <a:solidFill>
                  <a:sysClr val="windowText" lastClr="000000"/>
                </a:solidFill>
                <a:latin typeface="Calibri" panose="020F0502020204030204" pitchFamily="34" charset="0"/>
                <a:cs typeface="Calibri" panose="020F0502020204030204" pitchFamily="34" charset="0"/>
              </a:rPr>
              <a:t> CONFIDENTIAL</a:t>
            </a:r>
            <a:endParaRPr lang="en-AU" sz="1100" b="1">
              <a:solidFill>
                <a:sysClr val="windowText" lastClr="000000"/>
              </a:solidFill>
              <a:latin typeface="Calibri" panose="020F0502020204030204" pitchFamily="34" charset="0"/>
              <a:cs typeface="Calibri" panose="020F0502020204030204" pitchFamily="34" charset="0"/>
            </a:endParaRPr>
          </a:p>
        </xdr:txBody>
      </xdr:sp>
      <xdr:sp macro="[0]!MarkAsNotConfidential" textlink="">
        <xdr:nvSpPr>
          <xdr:cNvPr id="4" name="Rounded Rectangle 22">
            <a:extLst>
              <a:ext uri="{FF2B5EF4-FFF2-40B4-BE49-F238E27FC236}">
                <a16:creationId xmlns:a16="http://schemas.microsoft.com/office/drawing/2014/main" id="{1E0BE4C8-92D9-4567-A434-8B4B89E335DB}"/>
              </a:ext>
            </a:extLst>
          </xdr:cNvPr>
          <xdr:cNvSpPr/>
        </xdr:nvSpPr>
        <xdr:spPr>
          <a:xfrm>
            <a:off x="11116889" y="4435607"/>
            <a:ext cx="974828"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NON-CONFIDENTIAL</a:t>
            </a:r>
            <a:endParaRPr lang="en-AU" sz="1000" b="1">
              <a:solidFill>
                <a:sysClr val="windowText" lastClr="000000"/>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2133600</xdr:colOff>
      <xdr:row>0</xdr:row>
      <xdr:rowOff>66675</xdr:rowOff>
    </xdr:from>
    <xdr:to>
      <xdr:col>1</xdr:col>
      <xdr:colOff>5086350</xdr:colOff>
      <xdr:row>1</xdr:row>
      <xdr:rowOff>258482</xdr:rowOff>
    </xdr:to>
    <xdr:grpSp>
      <xdr:nvGrpSpPr>
        <xdr:cNvPr id="2" name="Group 1">
          <a:extLst>
            <a:ext uri="{FF2B5EF4-FFF2-40B4-BE49-F238E27FC236}">
              <a16:creationId xmlns:a16="http://schemas.microsoft.com/office/drawing/2014/main" id="{ECD3AE64-6741-439B-9B07-8670439BA467}"/>
            </a:ext>
          </a:extLst>
        </xdr:cNvPr>
        <xdr:cNvGrpSpPr/>
      </xdr:nvGrpSpPr>
      <xdr:grpSpPr>
        <a:xfrm>
          <a:off x="2505075" y="66675"/>
          <a:ext cx="2952750" cy="506132"/>
          <a:chOff x="10265833" y="4413250"/>
          <a:chExt cx="1825884" cy="479009"/>
        </a:xfrm>
      </xdr:grpSpPr>
      <xdr:sp macro="[0]!MarkAsConfidential" textlink="">
        <xdr:nvSpPr>
          <xdr:cNvPr id="3" name="Rounded Rectangle 21">
            <a:extLst>
              <a:ext uri="{FF2B5EF4-FFF2-40B4-BE49-F238E27FC236}">
                <a16:creationId xmlns:a16="http://schemas.microsoft.com/office/drawing/2014/main" id="{F339528B-0211-4662-A0A6-ACB209AC01FA}"/>
              </a:ext>
            </a:extLst>
          </xdr:cNvPr>
          <xdr:cNvSpPr/>
        </xdr:nvSpPr>
        <xdr:spPr>
          <a:xfrm>
            <a:off x="10265833" y="4413250"/>
            <a:ext cx="791822" cy="479009"/>
          </a:xfrm>
          <a:prstGeom prst="roundRect">
            <a:avLst/>
          </a:prstGeom>
          <a:solidFill>
            <a:srgbClr val="FFB9BA"/>
          </a:solidFill>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100" b="1">
                <a:solidFill>
                  <a:sysClr val="windowText" lastClr="000000"/>
                </a:solidFill>
                <a:latin typeface="Calibri" panose="020F0502020204030204" pitchFamily="34" charset="0"/>
                <a:cs typeface="Calibri" panose="020F0502020204030204" pitchFamily="34" charset="0"/>
              </a:rPr>
              <a:t>Mark selection</a:t>
            </a:r>
            <a:r>
              <a:rPr lang="en-AU" sz="1100" b="1" baseline="0">
                <a:solidFill>
                  <a:sysClr val="windowText" lastClr="000000"/>
                </a:solidFill>
                <a:latin typeface="Calibri" panose="020F0502020204030204" pitchFamily="34" charset="0"/>
                <a:cs typeface="Calibri" panose="020F0502020204030204" pitchFamily="34" charset="0"/>
              </a:rPr>
              <a:t> CONFIDENTIAL</a:t>
            </a:r>
            <a:endParaRPr lang="en-AU" sz="1100" b="1">
              <a:solidFill>
                <a:sysClr val="windowText" lastClr="000000"/>
              </a:solidFill>
              <a:latin typeface="Calibri" panose="020F0502020204030204" pitchFamily="34" charset="0"/>
              <a:cs typeface="Calibri" panose="020F0502020204030204" pitchFamily="34" charset="0"/>
            </a:endParaRPr>
          </a:p>
        </xdr:txBody>
      </xdr:sp>
      <xdr:sp macro="[0]!MarkAsNotConfidential" textlink="">
        <xdr:nvSpPr>
          <xdr:cNvPr id="4" name="Rounded Rectangle 22">
            <a:extLst>
              <a:ext uri="{FF2B5EF4-FFF2-40B4-BE49-F238E27FC236}">
                <a16:creationId xmlns:a16="http://schemas.microsoft.com/office/drawing/2014/main" id="{11ED1752-A33D-4F71-AE7B-C0B5095E05FB}"/>
              </a:ext>
            </a:extLst>
          </xdr:cNvPr>
          <xdr:cNvSpPr/>
        </xdr:nvSpPr>
        <xdr:spPr>
          <a:xfrm>
            <a:off x="11116889" y="4435607"/>
            <a:ext cx="974828"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NON-CONFIDENTIAL</a:t>
            </a:r>
            <a:endParaRPr lang="en-AU" sz="1000" b="1">
              <a:solidFill>
                <a:sysClr val="windowText" lastClr="000000"/>
              </a:solidFil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ccgovau-my.sharepoint.com/Albert%20Working%20Files/AGN%20SA/Final%20Decision/FINAL%20CAPEX%20MODEL/AGN%20SA%20RevFP_Attachment%208.7A_Revised%20Capex%20Forecast%20Model_20210113_CONFIDENTIAL%20(AER%20final%20decisio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acccgovau-my.sharepoint.com/personal/kenny_tran_accc_gov_au/Documents/TasNetworks%20-%20FINAL%20-%202022-23%20Annual%20ACS%20pricing%20model%20-31%20March%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cccgovau-my.sharepoint.com/Users/pharr/Work%20Folders/Desktop/Pricing/Copy%20of%20JEN%20%20Att%2007-26%20ACS%20Metering%20Opex%20Model%20FY22-26%20%2020200131%20%20Publi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cbrfs013\HomeDrives\mtrac\Downloads\Jemena%20-%20Revised%20Regulatory%20Proposal%20-%202021-26%20-%2009-11M%20ACS%20Fee%20Based%20Services%20Model%20-%20December%202020%20(14).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cccgovau-my.sharepoint.com/Users/idelm/Work%20Folders/Downloads/Jemena%20revisions%20to%20AER%20standardised%20ANS%20model%20-%20September%202021%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AHOBCFP02\Laptops$\Albert%20Working%20Files\AGN%20SA\Final%20Decision\FINAL%20CAPEX%20MODEL\AGN%20SA%20RevFP_Attachment%208.7A_Revised%20Capex%20Forecast%20Model_20210113_CONFIDENTIAL%20(AER%20final%20decisi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AHOBCFP02\Laptops$\Users\pharr\Work%20Folders\Desktop\Pricing\Copy%20of%20JEN%20%20Att%2007-26%20ACS%20Metering%20Opex%20Model%20FY22-26%20%2020200131%20%20Public.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nguy\AppData\Roaming\iManage\Work\Recent\AER22005429%20-%20NSW_ACT%20Determinations%20-%20ACS%20-%202024-29\Endeavour%20Energy%20-%20IR038%20-%20Revised%20ANS%20Pricing%20Model%20-%20Public%20-%2020230815(15739411.1).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cccgovau-my.sharepoint.com/personal/kenny_tran_accc_gov_au/Documents/Desktop/Reset%20tasks/ANS/Copy%20of%20Ausgrid%20-%20ACS%20pricing%20model%20-%202023-24%20-%20PRE-FIL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AHOBCFP02\Laptops$\Users\idelm\Work%20Folders\Downloads\Jemena%20revisions%20to%20AER%20standardised%20ANS%20model%20-%20September%20202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Category Index"/>
      <sheetName val="Mapping"/>
      <sheetName val="Inputs &gt;&gt;&gt;"/>
      <sheetName val="CPI"/>
      <sheetName val="Real Cost Escalation"/>
      <sheetName val="New Growth Volumes"/>
      <sheetName val="Unit rate categories"/>
      <sheetName val="IT Changes from AGN IR23"/>
      <sheetName val="Non Unit rate categories"/>
      <sheetName val="Overheads"/>
      <sheetName val="Calculations &gt;&gt;&gt;"/>
      <sheetName val="Category Summary"/>
      <sheetName val="+Overheads"/>
      <sheetName val="Consolidated Summary"/>
      <sheetName val="Outputs &gt;&gt;&gt;"/>
      <sheetName val="PTRM Input"/>
      <sheetName val="Business Case input"/>
      <sheetName val="Cap Cons (via PTRM)"/>
      <sheetName val="AER Summary"/>
    </sheetNames>
    <sheetDataSet>
      <sheetData sheetId="0"/>
      <sheetData sheetId="1"/>
      <sheetData sheetId="2"/>
      <sheetData sheetId="3"/>
      <sheetData sheetId="4"/>
      <sheetData sheetId="5">
        <row r="21">
          <cell r="F21">
            <v>1.0339391377760105</v>
          </cell>
          <cell r="J21">
            <v>1.0178451824958725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model - ACS"/>
      <sheetName val="General Inputs"/>
      <sheetName val="Ancillary Network Services"/>
      <sheetName val="Labour Rates"/>
      <sheetName val="Public Lighting"/>
      <sheetName val="Metering"/>
      <sheetName val="Lookup Tables"/>
      <sheetName val="Model update log"/>
    </sheetNames>
    <sheetDataSet>
      <sheetData sheetId="0" refreshError="1"/>
      <sheetData sheetId="1"/>
      <sheetData sheetId="2" refreshError="1"/>
      <sheetData sheetId="3" refreshError="1"/>
      <sheetData sheetId="4" refreshError="1"/>
      <sheetData sheetId="5" refreshError="1"/>
      <sheetData sheetId="6">
        <row r="93">
          <cell r="G93" t="str">
            <v>2020–21</v>
          </cell>
        </row>
        <row r="94">
          <cell r="G94" t="str">
            <v>2021–22</v>
          </cell>
        </row>
        <row r="95">
          <cell r="G95" t="str">
            <v>2022–23</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General"/>
      <sheetName val="Input|Inflation"/>
      <sheetName val="Input|Reported opex"/>
      <sheetName val="Input|Rate of change"/>
      <sheetName val="Input|Step changes"/>
      <sheetName val="Calc|Opex forecast"/>
      <sheetName val="Output|Models"/>
      <sheetName val="Output|RIN"/>
      <sheetName val="Lookup|Tables"/>
      <sheetName val="Check|List"/>
    </sheetNames>
    <sheetDataSet>
      <sheetData sheetId="0" refreshError="1"/>
      <sheetData sheetId="1" refreshError="1">
        <row r="11">
          <cell r="G11">
            <v>2016</v>
          </cell>
        </row>
        <row r="12">
          <cell r="G12">
            <v>2019</v>
          </cell>
        </row>
        <row r="13">
          <cell r="G13">
            <v>2020</v>
          </cell>
        </row>
        <row r="14">
          <cell r="G14">
            <v>2021</v>
          </cell>
        </row>
        <row r="15">
          <cell r="G15">
            <v>2022</v>
          </cell>
        </row>
        <row r="16">
          <cell r="G16">
            <v>2026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14">
          <cell r="G14" t="str">
            <v>Per cent</v>
          </cell>
        </row>
      </sheetData>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draft decision 2021-22"/>
      <sheetName val="Index"/>
      <sheetName val="Rates Reconciliation"/>
      <sheetName val="Input|Assumptions"/>
      <sheetName val="Input|Historical"/>
      <sheetName val="Input|Time"/>
      <sheetName val="Input|Reserve Feeder"/>
      <sheetName val="Input|Security Lighting"/>
      <sheetName val="Calc|Volumes"/>
      <sheetName val="Calc|Base year cost"/>
      <sheetName val="Calc|Tax recovery"/>
      <sheetName val="Calc|Escalators"/>
      <sheetName val="Calc|ACS prices"/>
      <sheetName val="Calc|ACS revenues"/>
      <sheetName val="Output|Attachment"/>
      <sheetName val="Output|RIN"/>
      <sheetName val="Lookup|Tables"/>
      <sheetName val="Check|List"/>
      <sheetName val="CostBuildUp&gt;&gt;&gt;"/>
      <sheetName val="A1 NC 1Ph BH"/>
      <sheetName val="A2 NC 1Ph AH"/>
      <sheetName val="A3 NC 3Ph BH"/>
      <sheetName val="A4 NC 3Ph AH"/>
      <sheetName val="A5 Temp 1ph BH"/>
      <sheetName val="A6 Temp 1ph AH"/>
      <sheetName val="A7 Temp 3ph BH"/>
      <sheetName val="A8 Temp 3ph AH"/>
      <sheetName val="A9- Supply upgrade BH"/>
      <sheetName val="A10- Supply upgrade AH"/>
      <sheetName val="A11- OH SL repl. BH"/>
      <sheetName val="A12- OH SL repl. AH"/>
      <sheetName val="A13 Field Re-en BH"/>
      <sheetName val="A14 Field Re-en AH"/>
      <sheetName val="A15 Field De-en BH"/>
      <sheetName val="A16 Temp Discon BH"/>
      <sheetName val="A17 Temp Discon AH"/>
      <sheetName val="A18 Recon after temp discon BH"/>
      <sheetName val="A19 Recon after temp discon AH"/>
      <sheetName val="A20 SL O&amp;M"/>
      <sheetName val="A21 Cust access to data"/>
      <sheetName val="A22 Reserve feeder"/>
      <sheetName val="A23 Remote Re-en"/>
      <sheetName val="A24 Remote De-en"/>
      <sheetName val="A25 Alteration BH"/>
      <sheetName val="A26 Alteration AH"/>
      <sheetName val="A27 Remote spl mtr read"/>
      <sheetName val="A28 Remote Meter reconfig"/>
      <sheetName val="A29 Meter read - field"/>
      <sheetName val="A30 Meter test BH"/>
      <sheetName val="A31 Meter test AH"/>
      <sheetName val="A32 type 7 metering"/>
      <sheetName val="A33 NCUML metering"/>
      <sheetName val="Input|A34"/>
      <sheetName val="A35 WSA - NC 1ph BH"/>
      <sheetName val="A36 WSA - NC 1ph AH"/>
      <sheetName val="A37 OH 3Ph SL repl. BH"/>
      <sheetName val="A38 OH 3Ph SL repl. AH"/>
      <sheetName val="A39 WSA - SL repl BH"/>
      <sheetName val="A40 WSA - SL repl AH"/>
    </sheetNames>
    <sheetDataSet>
      <sheetData sheetId="0"/>
      <sheetData sheetId="1"/>
      <sheetData sheetId="2"/>
      <sheetData sheetId="3">
        <row r="28">
          <cell r="C28" t="str">
            <v>Network Overhead</v>
          </cell>
        </row>
      </sheetData>
      <sheetData sheetId="4"/>
      <sheetData sheetId="5"/>
      <sheetData sheetId="6"/>
      <sheetData sheetId="7"/>
      <sheetData sheetId="8"/>
      <sheetData sheetId="9"/>
      <sheetData sheetId="10">
        <row r="39">
          <cell r="J39">
            <v>1.4485651526505185E-2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Output|Fee Based"/>
      <sheetName val="Output|Quoted"/>
      <sheetName val="Input|Setup"/>
      <sheetName val="Input|Escalations"/>
      <sheetName val="Input|Indirect Cost Rates"/>
      <sheetName val="Input|Labour Rates"/>
      <sheetName val="Input|Fee Based"/>
      <sheetName val="Input|Historical Fee Based"/>
      <sheetName val="Calc|Labour Rates"/>
      <sheetName val="Calc|Fee Based"/>
      <sheetName val="Model Validation"/>
    </sheetNames>
    <sheetDataSet>
      <sheetData sheetId="0"/>
      <sheetData sheetId="1"/>
      <sheetData sheetId="2"/>
      <sheetData sheetId="3">
        <row r="33">
          <cell r="B33" t="str">
            <v>3.7 Labour types</v>
          </cell>
        </row>
        <row r="34">
          <cell r="B34" t="str">
            <v>Administrative officer (BH)</v>
          </cell>
        </row>
        <row r="35">
          <cell r="B35" t="str">
            <v>Field worker (BH)</v>
          </cell>
        </row>
        <row r="36">
          <cell r="B36" t="str">
            <v>Technical Specialist (BH)</v>
          </cell>
        </row>
        <row r="37">
          <cell r="B37" t="str">
            <v>Engineer (BH)</v>
          </cell>
        </row>
        <row r="38">
          <cell r="B38" t="str">
            <v>Senior engineer (BH)</v>
          </cell>
        </row>
        <row r="39">
          <cell r="B39" t="str">
            <v>Field worker (AH)</v>
          </cell>
        </row>
        <row r="40">
          <cell r="B40" t="str">
            <v>Security Lights</v>
          </cell>
        </row>
        <row r="41">
          <cell r="B41"/>
        </row>
        <row r="42">
          <cell r="B42"/>
        </row>
        <row r="43">
          <cell r="B43"/>
        </row>
        <row r="44">
          <cell r="B44"/>
        </row>
        <row r="45">
          <cell r="B45"/>
        </row>
        <row r="46">
          <cell r="B46"/>
        </row>
        <row r="47">
          <cell r="B47"/>
        </row>
        <row r="48">
          <cell r="B48"/>
        </row>
        <row r="49">
          <cell r="B49"/>
        </row>
        <row r="50">
          <cell r="B50"/>
        </row>
        <row r="51">
          <cell r="B51"/>
        </row>
        <row r="52">
          <cell r="B52"/>
        </row>
      </sheetData>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Category Index"/>
      <sheetName val="Mapping"/>
      <sheetName val="Inputs &gt;&gt;&gt;"/>
      <sheetName val="CPI"/>
      <sheetName val="Real Cost Escalation"/>
      <sheetName val="New Growth Volumes"/>
      <sheetName val="Unit rate categories"/>
      <sheetName val="IT Changes from AGN IR23"/>
      <sheetName val="Non Unit rate categories"/>
      <sheetName val="Overheads"/>
      <sheetName val="Calculations &gt;&gt;&gt;"/>
      <sheetName val="Category Summary"/>
      <sheetName val="+Overheads"/>
      <sheetName val="Consolidated Summary"/>
      <sheetName val="Outputs &gt;&gt;&gt;"/>
      <sheetName val="PTRM Input"/>
      <sheetName val="Business Case input"/>
      <sheetName val="Cap Cons (via PTRM)"/>
      <sheetName val="AER Summary"/>
    </sheetNames>
    <sheetDataSet>
      <sheetData sheetId="0"/>
      <sheetData sheetId="1"/>
      <sheetData sheetId="2"/>
      <sheetData sheetId="3"/>
      <sheetData sheetId="4"/>
      <sheetData sheetId="5">
        <row r="21">
          <cell r="F21">
            <v>1.0339391377760105</v>
          </cell>
          <cell r="J21">
            <v>1.0178451824958725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General"/>
      <sheetName val="Input|Inflation"/>
      <sheetName val="Input|Reported opex"/>
      <sheetName val="Input|Rate of change"/>
      <sheetName val="Input|Step changes"/>
      <sheetName val="Calc|Opex forecast"/>
      <sheetName val="Output|Models"/>
      <sheetName val="Output|RIN"/>
      <sheetName val="Lookup|Tables"/>
      <sheetName val="Check|List"/>
    </sheetNames>
    <sheetDataSet>
      <sheetData sheetId="0" refreshError="1"/>
      <sheetData sheetId="1" refreshError="1">
        <row r="11">
          <cell r="G11">
            <v>2016</v>
          </cell>
        </row>
        <row r="12">
          <cell r="G12">
            <v>2019</v>
          </cell>
        </row>
        <row r="13">
          <cell r="G13">
            <v>2020</v>
          </cell>
        </row>
        <row r="14">
          <cell r="G14">
            <v>2021</v>
          </cell>
        </row>
        <row r="15">
          <cell r="G15">
            <v>2022</v>
          </cell>
        </row>
        <row r="16">
          <cell r="G16">
            <v>2026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14">
          <cell r="G14" t="str">
            <v>Per cent</v>
          </cell>
        </row>
      </sheetData>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aft decision labour rates"/>
      <sheetName val="Index"/>
      <sheetName val="Output|Fee Based"/>
      <sheetName val="Output|Quoted"/>
      <sheetName val="Input|Setup"/>
      <sheetName val="Input|Escalations"/>
      <sheetName val="Input|Indirect Cost Rates"/>
      <sheetName val="Input|Labour Rates"/>
      <sheetName val="Input|Fee Based"/>
      <sheetName val="Input|Fee Based Mapping"/>
      <sheetName val="Calc|Labour Rates"/>
      <sheetName val="Calc|Fee Based"/>
      <sheetName val="Model Validation"/>
      <sheetName val="Notes"/>
    </sheetNames>
    <sheetDataSet>
      <sheetData sheetId="0"/>
      <sheetData sheetId="1"/>
      <sheetData sheetId="2"/>
      <sheetData sheetId="3"/>
      <sheetData sheetId="4"/>
      <sheetData sheetId="5">
        <row r="18">
          <cell r="I18">
            <v>1.1313000000000006</v>
          </cell>
        </row>
        <row r="39">
          <cell r="I39">
            <v>1.0170055291764786</v>
          </cell>
        </row>
        <row r="59">
          <cell r="I59">
            <v>1</v>
          </cell>
        </row>
        <row r="64">
          <cell r="I64">
            <v>1</v>
          </cell>
        </row>
        <row r="69">
          <cell r="I69">
            <v>1</v>
          </cell>
        </row>
        <row r="74">
          <cell r="I74">
            <v>1</v>
          </cell>
        </row>
      </sheetData>
      <sheetData sheetId="6"/>
      <sheetData sheetId="7"/>
      <sheetData sheetId="8"/>
      <sheetData sheetId="9"/>
      <sheetData sheetId="10"/>
      <sheetData sheetId="11">
        <row r="9">
          <cell r="C9" t="str">
            <v>Service</v>
          </cell>
        </row>
        <row r="10">
          <cell r="C10" t="str">
            <v>All Other - Per access authorisation (AA) or authority to work (ATW)</v>
          </cell>
        </row>
        <row r="11">
          <cell r="C11" t="str">
            <v>Subdivision - URD - Per Lot</v>
          </cell>
        </row>
        <row r="12">
          <cell r="C12" t="str">
            <v>Clearance to Work</v>
          </cell>
        </row>
        <row r="13">
          <cell r="C13" t="str">
            <v>Break &amp; remake HV bonds - Each additional set</v>
          </cell>
        </row>
        <row r="14">
          <cell r="C14" t="str">
            <v>Break &amp; remake HV bonds - One set</v>
          </cell>
        </row>
        <row r="15">
          <cell r="C15" t="str">
            <v>Break &amp; remake LV bonds - Each additional set</v>
          </cell>
        </row>
        <row r="16">
          <cell r="C16" t="str">
            <v>Break &amp; remake LV bonds - One set</v>
          </cell>
        </row>
        <row r="17">
          <cell r="C17" t="str">
            <v>Connect &amp; disconnect generator to a padmount / indoor substation - Each additional gen</v>
          </cell>
        </row>
        <row r="18">
          <cell r="C18" t="str">
            <v>Connect &amp; disconnect generator to a padmount / indoor substation - One generator</v>
          </cell>
        </row>
        <row r="19">
          <cell r="C19" t="str">
            <v>Connect &amp; disconnect generator to LV OH mains - Each additional generator</v>
          </cell>
        </row>
        <row r="20">
          <cell r="C20" t="str">
            <v>Connect &amp; disconnect generator to LV OH mains - One generator</v>
          </cell>
        </row>
        <row r="21">
          <cell r="C21" t="str">
            <v>Install &amp; remove HV live line links - Each additional set</v>
          </cell>
        </row>
        <row r="22">
          <cell r="C22" t="str">
            <v>Install &amp; remove HV live line links - One set</v>
          </cell>
        </row>
        <row r="23">
          <cell r="C23" t="str">
            <v>Install &amp; remove LV live line links - Each additional set</v>
          </cell>
        </row>
        <row r="24">
          <cell r="C24" t="str">
            <v>Install &amp; remove LV live line links - One set</v>
          </cell>
        </row>
        <row r="25">
          <cell r="C25" t="str">
            <v>Normal Time - 1 x Visit - Open / Close - 1 hour - Per Job</v>
          </cell>
        </row>
        <row r="26">
          <cell r="C26" t="str">
            <v>Normal Time - Open / Isolate &amp; CSO to close, Open / Close &amp; no isolation - Per Job</v>
          </cell>
        </row>
        <row r="27">
          <cell r="C27" t="str">
            <v>Normal Time - 2 x Visit - Open / Isolate / Close - 2 hours - Per Job</v>
          </cell>
        </row>
        <row r="28">
          <cell r="C28" t="str">
            <v>Overtime - 1 x Visit - Open / Close - 1 hour - Per Job</v>
          </cell>
        </row>
        <row r="29">
          <cell r="C29" t="str">
            <v>Overtime - Visit - Open / Isolate &amp; CSO to close, Open / Close &amp; no isolation - Per Job</v>
          </cell>
        </row>
        <row r="30">
          <cell r="C30" t="str">
            <v>Overtime - 2 x Visit - Open / Isolate / Close - 2 hours - Per Job</v>
          </cell>
        </row>
        <row r="31">
          <cell r="C31" t="str">
            <v>Authorisation - New</v>
          </cell>
        </row>
        <row r="32">
          <cell r="C32" t="str">
            <v>Authorisation - Renewal</v>
          </cell>
        </row>
        <row r="33">
          <cell r="C33" t="str">
            <v>Connection of Load - Non Urban - Overhead - 11+ poles</v>
          </cell>
        </row>
        <row r="34">
          <cell r="C34" t="str">
            <v>Connection of Load - Non Urban - Overhead - 1-5 poles</v>
          </cell>
        </row>
        <row r="35">
          <cell r="C35" t="str">
            <v>Connection of Load - Non Urban - Overhead - 6-10 poles</v>
          </cell>
        </row>
        <row r="36">
          <cell r="C36" t="str">
            <v>Subdivision - Non Urban - Overhead - 11+ poles</v>
          </cell>
        </row>
        <row r="37">
          <cell r="C37" t="str">
            <v>Subdivision - Non Urban - Overhead - 1-5 poles</v>
          </cell>
        </row>
        <row r="38">
          <cell r="C38" t="str">
            <v>Subdivision - Non Urban - Overhead / Underground</v>
          </cell>
        </row>
        <row r="39">
          <cell r="C39" t="str">
            <v>Subdivision - Non Urban - Underground - 1-5 lots</v>
          </cell>
        </row>
        <row r="40">
          <cell r="C40" t="str">
            <v>Subdivision - Non Urban - Underground - 41+ lots</v>
          </cell>
        </row>
        <row r="41">
          <cell r="C41" t="str">
            <v>Subdivision - Non Urban - Underground - 6-10 lots</v>
          </cell>
        </row>
        <row r="42">
          <cell r="C42" t="str">
            <v>Subdivision - URD - Underground - 11-40 lots</v>
          </cell>
        </row>
        <row r="43">
          <cell r="C43" t="str">
            <v>Subdivision - URD - Underground - 1-5 lots</v>
          </cell>
        </row>
        <row r="44">
          <cell r="C44" t="str">
            <v>Subdivision - URD - Underground - 41+ lots</v>
          </cell>
        </row>
        <row r="45">
          <cell r="C45" t="str">
            <v>Subdivision - URD - Underground - 6-10 lots</v>
          </cell>
        </row>
        <row r="46">
          <cell r="C46" t="str">
            <v>All Other - Asset Relocation, Industrial &amp; Commercial, Non Urban, Public Lighting, URD - Per Substation</v>
          </cell>
        </row>
        <row r="47">
          <cell r="C47" t="str">
            <v>Subdivision - URD - Per Lot</v>
          </cell>
        </row>
        <row r="48">
          <cell r="C48" t="str">
            <v>Connection of Load - Indoor Substation, Industrial &amp; Commercial - Per Hour, Phase HV Customer and Transmission</v>
          </cell>
        </row>
        <row r="49">
          <cell r="C49" t="str">
            <v>Connection of Load - Non Urban - Overhead - 11+ poles</v>
          </cell>
        </row>
        <row r="50">
          <cell r="C50" t="str">
            <v>Connection of Load - Non Urban - Overhead - 1-5 poles</v>
          </cell>
        </row>
        <row r="51">
          <cell r="C51" t="str">
            <v>Connection of Load - Non Urban - Overhead - 6-10 poles</v>
          </cell>
        </row>
        <row r="52">
          <cell r="C52" t="str">
            <v>Subdivision - Industrial &amp; Commercial - Overhead - 11+ poles</v>
          </cell>
        </row>
        <row r="53">
          <cell r="C53" t="str">
            <v>Subdivision - Industrial &amp; Commercial - Overhead - 1-5 poles</v>
          </cell>
        </row>
        <row r="54">
          <cell r="C54" t="str">
            <v>Subdivision - Industrial &amp; Commercial - Overhead - 6-10 poles</v>
          </cell>
        </row>
        <row r="55">
          <cell r="C55" t="str">
            <v>Subdivision - Industrial &amp; Commercial - Underground - 1-10 lots</v>
          </cell>
        </row>
        <row r="56">
          <cell r="C56" t="str">
            <v>Subdivision - Industrial &amp; Commercial - Underground - 11-40 lots</v>
          </cell>
        </row>
        <row r="57">
          <cell r="C57" t="str">
            <v>Subdivision - Industrial &amp; Commercial - Underground - 41 + lots</v>
          </cell>
        </row>
        <row r="58">
          <cell r="C58" t="str">
            <v>Subdivision - Non Urban - Overhead - 11+ poles</v>
          </cell>
        </row>
        <row r="59">
          <cell r="C59" t="str">
            <v>Subdivision - Non Urban - Overhead - 1-5 poles</v>
          </cell>
        </row>
        <row r="60">
          <cell r="C60" t="str">
            <v>Subdivision - Non Urban - Overhead - 6-10 poles</v>
          </cell>
        </row>
        <row r="61">
          <cell r="C61" t="str">
            <v>Subdivision - Non Urban - Underground - 11-40 lots</v>
          </cell>
        </row>
        <row r="62">
          <cell r="C62" t="str">
            <v>Subdivision - Non Urban - Underground - 1-5 lots</v>
          </cell>
        </row>
        <row r="63">
          <cell r="C63" t="str">
            <v>Subdivision - Non Urban - Underground - 41+ lots</v>
          </cell>
        </row>
        <row r="64">
          <cell r="C64" t="str">
            <v>Subdivision - Non Urban - Underground - 6-10 lots</v>
          </cell>
        </row>
        <row r="65">
          <cell r="C65" t="str">
            <v>Subdivision - URD - Underground - 11-40 lots</v>
          </cell>
        </row>
        <row r="66">
          <cell r="C66" t="str">
            <v>Subdivision - URD - Underground - 1-5 lots</v>
          </cell>
        </row>
        <row r="67">
          <cell r="C67" t="str">
            <v>Subdivision - URD - Underground - 41+ lots</v>
          </cell>
        </row>
        <row r="68">
          <cell r="C68" t="str">
            <v>Subdivision - URD - Underground - 6-10 lots</v>
          </cell>
        </row>
        <row r="69">
          <cell r="C69" t="str">
            <v>Subdivision - URD - Underground - 11-40 lots</v>
          </cell>
        </row>
        <row r="70">
          <cell r="C70" t="str">
            <v>Subdivision - URD - Underground - 1-5 lots</v>
          </cell>
        </row>
        <row r="71">
          <cell r="C71" t="str">
            <v>Subdivision - URD - Underground - 41+ lots</v>
          </cell>
        </row>
        <row r="72">
          <cell r="C72" t="str">
            <v>Subdivision - URD - Underground - 6-10 lots</v>
          </cell>
        </row>
        <row r="73">
          <cell r="C73" t="str">
            <v>Connection of Load - Industrial &amp; Commercial - Overhead - Per Pole (1 - 5)</v>
          </cell>
        </row>
        <row r="74">
          <cell r="C74" t="str">
            <v>Connection of Load - Industrial &amp; Commercial - Overhead - Per Pole (11+)</v>
          </cell>
        </row>
        <row r="75">
          <cell r="C75" t="str">
            <v>Connection of Load - Industrial &amp; Commercial - Overhead - Per Pole (6 - 10)</v>
          </cell>
        </row>
        <row r="76">
          <cell r="C76" t="str">
            <v>Connection of Load - Industrial &amp; Commercial - Overhead - Per Pole Sub</v>
          </cell>
        </row>
        <row r="77">
          <cell r="C77" t="str">
            <v>Connection of Load - Non Urban - Overhead - Per Pole (1 - 5)</v>
          </cell>
        </row>
        <row r="78">
          <cell r="C78" t="str">
            <v>Connection of Load - Non Urban - Overhead - Per Pole (11 +)</v>
          </cell>
        </row>
        <row r="79">
          <cell r="C79" t="str">
            <v>Connection of Load - Non Urban - Overhead - Per Pole (6 - 10)</v>
          </cell>
        </row>
        <row r="80">
          <cell r="C80" t="str">
            <v>Connection of Load - Non Urban - Overhead - Per Pole Sub</v>
          </cell>
        </row>
        <row r="81">
          <cell r="C81" t="str">
            <v>Subdivision - Industrial &amp; Commercial - Overhead - Per Pole (1 - 5)</v>
          </cell>
        </row>
        <row r="82">
          <cell r="C82" t="str">
            <v>Subdivision - Industrial &amp; Commercial - Overhead - Per Pole (11 +)</v>
          </cell>
        </row>
        <row r="83">
          <cell r="C83" t="str">
            <v>Subdivision - Industrial &amp; Commercial - Overhead - Per Pole (6 - 10)</v>
          </cell>
        </row>
        <row r="84">
          <cell r="C84" t="str">
            <v>Subdivision - Industrial &amp; Commercial - Overhead - Per Pole Sub</v>
          </cell>
        </row>
        <row r="85">
          <cell r="C85" t="str">
            <v>Subdivision - Industrial &amp; Commercial - Underground - Per Lot (1 - 10)</v>
          </cell>
        </row>
        <row r="86">
          <cell r="C86" t="str">
            <v>Subdivision - Industrial &amp; Commercial - Underground - Per Lot (11 - 50)</v>
          </cell>
        </row>
        <row r="87">
          <cell r="C87" t="str">
            <v xml:space="preserve">Subdivision - Industrial &amp; Commercial - Underground - Per Lot (51+) </v>
          </cell>
        </row>
        <row r="88">
          <cell r="C88" t="str">
            <v>Subdivision - Non Urban - Overhead - Per Pole (1 - 5)</v>
          </cell>
        </row>
        <row r="89">
          <cell r="C89" t="str">
            <v>Subdivision - Non Urban - Overhead - Per Pole (11 +)</v>
          </cell>
        </row>
        <row r="90">
          <cell r="C90" t="str">
            <v>Subdivision - Non Urban - Overhead - Per Pole (6 - 10)</v>
          </cell>
        </row>
        <row r="91">
          <cell r="C91" t="str">
            <v>Subdivision - Non Urban - Overhead - Per Pole Sub</v>
          </cell>
        </row>
        <row r="92">
          <cell r="C92" t="str">
            <v>Subdivision - Non Urban - Underground - Per Lot (1 - 10)</v>
          </cell>
        </row>
        <row r="93">
          <cell r="C93" t="str">
            <v>Subdivision - Non Urban - Underground - Per Lot (11 - 50)</v>
          </cell>
        </row>
        <row r="94">
          <cell r="C94" t="str">
            <v>Subdivision - Non Urban - Underground - Per Lot (51+)</v>
          </cell>
        </row>
        <row r="95">
          <cell r="C95" t="str">
            <v>Subdivision - URD - Underground - Per Lot (1 - 10)</v>
          </cell>
        </row>
        <row r="96">
          <cell r="C96" t="str">
            <v>Subdivision - URD - Underground - Per Lot (11 - 50)</v>
          </cell>
        </row>
        <row r="97">
          <cell r="C97" t="str">
            <v>Subdivision - URD - Underground - Per Lot (51 +)</v>
          </cell>
        </row>
        <row r="98">
          <cell r="C98" t="str">
            <v>Per NOSW - A Grade</v>
          </cell>
        </row>
        <row r="99">
          <cell r="C99" t="str">
            <v>Per NOSW - B Grade</v>
          </cell>
        </row>
        <row r="100">
          <cell r="C100" t="str">
            <v>Per NOSW - C Grade</v>
          </cell>
        </row>
        <row r="101">
          <cell r="C101" t="str">
            <v>Access Permits</v>
          </cell>
        </row>
        <row r="102">
          <cell r="C102" t="str">
            <v>Administration Fee</v>
          </cell>
        </row>
        <row r="103">
          <cell r="C103" t="str">
            <v xml:space="preserve">Supply of conveyancing information - Per Desk Inquiry </v>
          </cell>
        </row>
        <row r="104">
          <cell r="C104" t="str">
            <v>de-energising wires for safe approach (e.g. for tree pruning)</v>
          </cell>
        </row>
        <row r="105">
          <cell r="C105" t="str">
            <v>Traffic Management to install &amp; remove, break &amp; remake, connect &amp; disconnect excluded distribution services</v>
          </cell>
        </row>
        <row r="106">
          <cell r="C106" t="str">
            <v>Traffic Management to test, terminate and joint excluded distribution services</v>
          </cell>
        </row>
        <row r="107">
          <cell r="C107" t="str">
            <v>Rectification of illegal connections - Per Job</v>
          </cell>
        </row>
        <row r="108">
          <cell r="C108" t="str">
            <v>Network tariff change request</v>
          </cell>
        </row>
        <row r="109">
          <cell r="C109" t="str">
            <v>Connection of Load - Industrial &amp; Commercial, Non Urban, URD - Per Compliance Cert</v>
          </cell>
        </row>
        <row r="110">
          <cell r="C110" t="str">
            <v>Subdivision - Industrial &amp; Commercial, Non Urban, URD - Per NOA</v>
          </cell>
        </row>
        <row r="111">
          <cell r="C111" t="str">
            <v>Off Peak Conversion site visit (no access)</v>
          </cell>
        </row>
        <row r="112">
          <cell r="C112" t="str">
            <v>Off Peak Conversions</v>
          </cell>
        </row>
        <row r="113">
          <cell r="C113" t="str">
            <v>Vegetation defect management</v>
          </cell>
        </row>
        <row r="114">
          <cell r="C114" t="str">
            <v>Error correction due to incorrect information received from Retailers or Metering Providers  (no Site Visit)</v>
          </cell>
        </row>
        <row r="115">
          <cell r="C115" t="str">
            <v>Non market Site Establishment</v>
          </cell>
        </row>
        <row r="116">
          <cell r="C116" t="str">
            <v>Site Establishment - Per NMI</v>
          </cell>
        </row>
        <row r="117">
          <cell r="C117" t="str">
            <v xml:space="preserve">Site Establishment assessment that does not result in the allocation of a NMI. </v>
          </cell>
        </row>
        <row r="118">
          <cell r="C118" t="str">
            <v>11kV Padmount/Indoor substation cable termination</v>
          </cell>
        </row>
        <row r="119">
          <cell r="C119" t="str">
            <v>11kV Pole top termination (UGOH) and bonding to OH</v>
          </cell>
        </row>
        <row r="120">
          <cell r="C120" t="str">
            <v>11kV Straight through joint</v>
          </cell>
        </row>
        <row r="121">
          <cell r="C121" t="str">
            <v>11kV Zone substation circuit breaker cable termination</v>
          </cell>
        </row>
        <row r="122">
          <cell r="C122" t="str">
            <v>22kV Padmount/Indoor substation cable termination</v>
          </cell>
        </row>
        <row r="123">
          <cell r="C123" t="str">
            <v>22kV Pole top termination (UGOH) and bonding to OH</v>
          </cell>
        </row>
        <row r="124">
          <cell r="C124" t="str">
            <v>22kV Straight through joint</v>
          </cell>
        </row>
        <row r="125">
          <cell r="C125" t="str">
            <v>22kV Zone substation circuit breaker cable termination</v>
          </cell>
        </row>
        <row r="126">
          <cell r="C126" t="str">
            <v>Protection setting</v>
          </cell>
        </row>
        <row r="127">
          <cell r="C127" t="str">
            <v>Testing cable prior to commissioning</v>
          </cell>
        </row>
        <row r="128">
          <cell r="C128" t="str">
            <v>Zone substation access and supervision for installation of cable(s) for one feeder</v>
          </cell>
        </row>
        <row r="129">
          <cell r="C129" t="str">
            <v>Connection Offer Service (Basic)</v>
          </cell>
        </row>
        <row r="130">
          <cell r="C130" t="str">
            <v>Connection Offer Service (Standard)</v>
          </cell>
        </row>
        <row r="131">
          <cell r="C131" t="str">
            <v>Disconnections or Reconnections (Meter Box)</v>
          </cell>
        </row>
        <row r="132">
          <cell r="C132" t="str">
            <v>Disconnections (Meter Load Tail)</v>
          </cell>
        </row>
        <row r="133">
          <cell r="C133" t="str">
            <v>Disconnections or Reconnections (Pole Top / Pillar Box)</v>
          </cell>
        </row>
        <row r="134">
          <cell r="C134" t="str">
            <v>Disconnections or Reconnections (Site Visit)</v>
          </cell>
        </row>
        <row r="135">
          <cell r="C135" t="str">
            <v>Disconnections or Reconnections at Pole Top / Pillar Box - Site Visit</v>
          </cell>
        </row>
        <row r="136">
          <cell r="C136" t="str">
            <v>Reconnection outside Normal business hours</v>
          </cell>
        </row>
        <row r="137">
          <cell r="C137" t="str">
            <v>Rectification of illegal connections</v>
          </cell>
        </row>
        <row r="138">
          <cell r="C138" t="str">
            <v>Customer Data Request</v>
          </cell>
        </row>
        <row r="139">
          <cell r="C139" t="str">
            <v>No access</v>
          </cell>
        </row>
        <row r="140">
          <cell r="C140" t="str">
            <v>Other party fails to arrive</v>
          </cell>
        </row>
        <row r="141">
          <cell r="C141" t="str">
            <v>Outage Arrangements</v>
          </cell>
        </row>
        <row r="142">
          <cell r="C142" t="str">
            <v>CT Meter Removal &amp; Disposal</v>
          </cell>
        </row>
        <row r="143">
          <cell r="C143" t="str">
            <v>WC Meter Disposal</v>
          </cell>
        </row>
        <row r="144">
          <cell r="C144" t="str">
            <v>Meter Test Fee - Per Request</v>
          </cell>
        </row>
        <row r="145">
          <cell r="C145" t="str">
            <v>Meter Test Fee - Site Visit</v>
          </cell>
        </row>
        <row r="146">
          <cell r="C146" t="str">
            <v>Move in meter reads</v>
          </cell>
        </row>
        <row r="147">
          <cell r="C147" t="str">
            <v>Move out meter reads</v>
          </cell>
        </row>
        <row r="148">
          <cell r="C148" t="str">
            <v>Special Meter Reads</v>
          </cell>
        </row>
        <row r="149">
          <cell r="C149" t="str">
            <v>Special Meter Reads - Site Visit</v>
          </cell>
        </row>
        <row r="150">
          <cell r="C150" t="str">
            <v>Type 5-7 Non Standard Meter data Services</v>
          </cell>
        </row>
        <row r="151">
          <cell r="C151" t="str">
            <v>Notification Only</v>
          </cell>
        </row>
        <row r="152">
          <cell r="C152" t="str">
            <v>Error correction due to incorrect information received from Retailers or Metering Providers (Site Visit)</v>
          </cell>
        </row>
        <row r="153">
          <cell r="C153" t="str">
            <v>NMI Extinction</v>
          </cell>
        </row>
        <row r="154">
          <cell r="C154" t="str">
            <v>Metering Investigation services</v>
          </cell>
        </row>
        <row r="155">
          <cell r="C155" t="str">
            <v>Reconnection of already connected site</v>
          </cell>
        </row>
        <row r="156">
          <cell r="C156" t="str">
            <v>Disconnections (Meter Load Tail) -Site Visit ONLY</v>
          </cell>
        </row>
        <row r="157">
          <cell r="C157" t="str">
            <v>Cable ID &amp; Spike</v>
          </cell>
        </row>
        <row r="158">
          <cell r="C158" t="str">
            <v/>
          </cell>
        </row>
        <row r="159">
          <cell r="C159" t="str">
            <v/>
          </cell>
        </row>
        <row r="160">
          <cell r="C160" t="str">
            <v/>
          </cell>
        </row>
        <row r="161">
          <cell r="C161" t="str">
            <v/>
          </cell>
        </row>
        <row r="162">
          <cell r="C162" t="str">
            <v/>
          </cell>
        </row>
        <row r="163">
          <cell r="C163" t="str">
            <v/>
          </cell>
        </row>
        <row r="164">
          <cell r="C164" t="str">
            <v/>
          </cell>
        </row>
        <row r="165">
          <cell r="C165" t="str">
            <v/>
          </cell>
        </row>
        <row r="166">
          <cell r="C166" t="str">
            <v/>
          </cell>
        </row>
        <row r="167">
          <cell r="C167" t="str">
            <v/>
          </cell>
        </row>
        <row r="168">
          <cell r="C168" t="str">
            <v/>
          </cell>
        </row>
        <row r="169">
          <cell r="C169" t="str">
            <v/>
          </cell>
        </row>
        <row r="170">
          <cell r="C170" t="str">
            <v/>
          </cell>
        </row>
        <row r="171">
          <cell r="C171" t="str">
            <v/>
          </cell>
        </row>
        <row r="172">
          <cell r="C172" t="str">
            <v/>
          </cell>
        </row>
        <row r="173">
          <cell r="C173" t="str">
            <v/>
          </cell>
        </row>
        <row r="174">
          <cell r="C174" t="str">
            <v/>
          </cell>
        </row>
        <row r="175">
          <cell r="C175" t="str">
            <v/>
          </cell>
        </row>
        <row r="176">
          <cell r="C176" t="str">
            <v/>
          </cell>
        </row>
        <row r="177">
          <cell r="C177" t="str">
            <v/>
          </cell>
        </row>
        <row r="178">
          <cell r="C178" t="str">
            <v/>
          </cell>
        </row>
        <row r="179">
          <cell r="C179" t="str">
            <v/>
          </cell>
        </row>
        <row r="180">
          <cell r="C180" t="str">
            <v/>
          </cell>
        </row>
        <row r="181">
          <cell r="C181" t="str">
            <v/>
          </cell>
        </row>
        <row r="182">
          <cell r="C182" t="str">
            <v/>
          </cell>
        </row>
        <row r="183">
          <cell r="C183" t="str">
            <v/>
          </cell>
        </row>
        <row r="184">
          <cell r="C184" t="str">
            <v/>
          </cell>
        </row>
        <row r="185">
          <cell r="C185" t="str">
            <v/>
          </cell>
        </row>
        <row r="186">
          <cell r="C186" t="str">
            <v/>
          </cell>
        </row>
        <row r="187">
          <cell r="C187" t="str">
            <v/>
          </cell>
        </row>
        <row r="188">
          <cell r="C188" t="str">
            <v/>
          </cell>
        </row>
        <row r="189">
          <cell r="C189" t="str">
            <v/>
          </cell>
        </row>
        <row r="190">
          <cell r="C190" t="str">
            <v/>
          </cell>
        </row>
        <row r="191">
          <cell r="C191" t="str">
            <v/>
          </cell>
        </row>
        <row r="192">
          <cell r="C192" t="str">
            <v/>
          </cell>
        </row>
        <row r="193">
          <cell r="C193" t="str">
            <v/>
          </cell>
        </row>
        <row r="194">
          <cell r="C194" t="str">
            <v/>
          </cell>
        </row>
        <row r="195">
          <cell r="C195" t="str">
            <v/>
          </cell>
        </row>
        <row r="196">
          <cell r="C196" t="str">
            <v/>
          </cell>
        </row>
        <row r="197">
          <cell r="C197" t="str">
            <v/>
          </cell>
        </row>
        <row r="198">
          <cell r="C198" t="str">
            <v/>
          </cell>
        </row>
        <row r="199">
          <cell r="C199" t="str">
            <v/>
          </cell>
        </row>
        <row r="200">
          <cell r="C200" t="str">
            <v/>
          </cell>
        </row>
        <row r="201">
          <cell r="C201" t="str">
            <v/>
          </cell>
        </row>
        <row r="202">
          <cell r="C202" t="str">
            <v/>
          </cell>
        </row>
        <row r="203">
          <cell r="C203" t="str">
            <v/>
          </cell>
        </row>
        <row r="204">
          <cell r="C204" t="str">
            <v/>
          </cell>
        </row>
        <row r="205">
          <cell r="C205" t="str">
            <v/>
          </cell>
        </row>
        <row r="206">
          <cell r="C206" t="str">
            <v/>
          </cell>
        </row>
        <row r="207">
          <cell r="C207" t="str">
            <v/>
          </cell>
        </row>
        <row r="208">
          <cell r="C208" t="str">
            <v/>
          </cell>
        </row>
        <row r="209">
          <cell r="C209" t="str">
            <v/>
          </cell>
        </row>
        <row r="210">
          <cell r="C210" t="str">
            <v/>
          </cell>
        </row>
        <row r="211">
          <cell r="C211" t="str">
            <v/>
          </cell>
        </row>
        <row r="212">
          <cell r="C212" t="str">
            <v/>
          </cell>
        </row>
        <row r="213">
          <cell r="C213" t="str">
            <v/>
          </cell>
        </row>
        <row r="214">
          <cell r="C214" t="str">
            <v/>
          </cell>
        </row>
        <row r="215">
          <cell r="C215" t="str">
            <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row r="257">
          <cell r="C257" t="str">
            <v/>
          </cell>
        </row>
        <row r="258">
          <cell r="C258" t="str">
            <v/>
          </cell>
        </row>
        <row r="259">
          <cell r="C259" t="str">
            <v/>
          </cell>
        </row>
        <row r="260">
          <cell r="C260" t="str">
            <v/>
          </cell>
        </row>
        <row r="261">
          <cell r="C261" t="str">
            <v/>
          </cell>
        </row>
        <row r="262">
          <cell r="C262" t="str">
            <v/>
          </cell>
        </row>
        <row r="263">
          <cell r="C263" t="str">
            <v/>
          </cell>
        </row>
        <row r="264">
          <cell r="C264" t="str">
            <v/>
          </cell>
        </row>
        <row r="265">
          <cell r="C265" t="str">
            <v/>
          </cell>
        </row>
        <row r="266">
          <cell r="C266" t="str">
            <v/>
          </cell>
        </row>
        <row r="267">
          <cell r="C267" t="str">
            <v/>
          </cell>
        </row>
        <row r="268">
          <cell r="C268" t="str">
            <v/>
          </cell>
        </row>
        <row r="269">
          <cell r="C269" t="str">
            <v/>
          </cell>
        </row>
        <row r="270">
          <cell r="C270" t="str">
            <v/>
          </cell>
        </row>
        <row r="271">
          <cell r="C271" t="str">
            <v/>
          </cell>
        </row>
        <row r="272">
          <cell r="C272" t="str">
            <v/>
          </cell>
        </row>
        <row r="273">
          <cell r="C273" t="str">
            <v/>
          </cell>
        </row>
        <row r="274">
          <cell r="C274" t="str">
            <v/>
          </cell>
        </row>
        <row r="275">
          <cell r="C275" t="str">
            <v/>
          </cell>
        </row>
        <row r="276">
          <cell r="C276" t="str">
            <v/>
          </cell>
        </row>
        <row r="277">
          <cell r="C277" t="str">
            <v/>
          </cell>
        </row>
        <row r="278">
          <cell r="C278" t="str">
            <v/>
          </cell>
        </row>
        <row r="279">
          <cell r="C279" t="str">
            <v/>
          </cell>
        </row>
        <row r="280">
          <cell r="C280" t="str">
            <v/>
          </cell>
        </row>
        <row r="281">
          <cell r="C281" t="str">
            <v/>
          </cell>
        </row>
        <row r="282">
          <cell r="C282" t="str">
            <v/>
          </cell>
        </row>
        <row r="283">
          <cell r="C283" t="str">
            <v/>
          </cell>
        </row>
        <row r="284">
          <cell r="C284" t="str">
            <v/>
          </cell>
        </row>
        <row r="285">
          <cell r="C285" t="str">
            <v/>
          </cell>
        </row>
        <row r="286">
          <cell r="C286" t="str">
            <v/>
          </cell>
        </row>
        <row r="287">
          <cell r="C287" t="str">
            <v/>
          </cell>
        </row>
        <row r="288">
          <cell r="C288" t="str">
            <v/>
          </cell>
        </row>
        <row r="289">
          <cell r="C289" t="str">
            <v/>
          </cell>
        </row>
        <row r="290">
          <cell r="C290" t="str">
            <v/>
          </cell>
        </row>
        <row r="291">
          <cell r="C291" t="str">
            <v/>
          </cell>
        </row>
        <row r="292">
          <cell r="C292" t="str">
            <v/>
          </cell>
        </row>
        <row r="293">
          <cell r="C293" t="str">
            <v/>
          </cell>
        </row>
        <row r="294">
          <cell r="C294" t="str">
            <v/>
          </cell>
        </row>
        <row r="295">
          <cell r="C295" t="str">
            <v/>
          </cell>
        </row>
        <row r="296">
          <cell r="C296" t="str">
            <v/>
          </cell>
        </row>
        <row r="297">
          <cell r="C297" t="str">
            <v/>
          </cell>
        </row>
        <row r="298">
          <cell r="C298" t="str">
            <v/>
          </cell>
        </row>
        <row r="299">
          <cell r="C299" t="str">
            <v/>
          </cell>
        </row>
        <row r="300">
          <cell r="C300" t="str">
            <v/>
          </cell>
        </row>
        <row r="301">
          <cell r="C301" t="str">
            <v/>
          </cell>
        </row>
        <row r="302">
          <cell r="C302" t="str">
            <v/>
          </cell>
        </row>
        <row r="303">
          <cell r="C303" t="str">
            <v/>
          </cell>
        </row>
        <row r="304">
          <cell r="C304" t="str">
            <v/>
          </cell>
        </row>
        <row r="305">
          <cell r="C305" t="str">
            <v/>
          </cell>
        </row>
        <row r="306">
          <cell r="C306" t="str">
            <v/>
          </cell>
        </row>
        <row r="307">
          <cell r="C307" t="str">
            <v/>
          </cell>
        </row>
        <row r="308">
          <cell r="C308" t="str">
            <v/>
          </cell>
        </row>
        <row r="309">
          <cell r="C309" t="str">
            <v/>
          </cell>
        </row>
        <row r="310">
          <cell r="C310" t="str">
            <v/>
          </cell>
        </row>
        <row r="311">
          <cell r="C311" t="str">
            <v/>
          </cell>
        </row>
        <row r="312">
          <cell r="C312" t="str">
            <v/>
          </cell>
        </row>
        <row r="313">
          <cell r="C313" t="str">
            <v/>
          </cell>
        </row>
        <row r="314">
          <cell r="C314" t="str">
            <v/>
          </cell>
        </row>
        <row r="315">
          <cell r="C315" t="str">
            <v/>
          </cell>
        </row>
        <row r="316">
          <cell r="C316" t="str">
            <v/>
          </cell>
        </row>
        <row r="317">
          <cell r="C317" t="str">
            <v/>
          </cell>
        </row>
        <row r="318">
          <cell r="C318" t="str">
            <v/>
          </cell>
        </row>
        <row r="319">
          <cell r="C319" t="str">
            <v/>
          </cell>
        </row>
        <row r="320">
          <cell r="C320" t="str">
            <v/>
          </cell>
        </row>
        <row r="321">
          <cell r="C321" t="str">
            <v/>
          </cell>
        </row>
        <row r="322">
          <cell r="C322" t="str">
            <v/>
          </cell>
        </row>
        <row r="323">
          <cell r="C323" t="str">
            <v/>
          </cell>
        </row>
        <row r="324">
          <cell r="C324" t="str">
            <v/>
          </cell>
        </row>
        <row r="325">
          <cell r="C325" t="str">
            <v/>
          </cell>
        </row>
        <row r="326">
          <cell r="C326" t="str">
            <v/>
          </cell>
        </row>
        <row r="327">
          <cell r="C327" t="str">
            <v/>
          </cell>
        </row>
        <row r="328">
          <cell r="C328" t="str">
            <v/>
          </cell>
        </row>
        <row r="329">
          <cell r="C329" t="str">
            <v/>
          </cell>
        </row>
        <row r="330">
          <cell r="C330" t="str">
            <v/>
          </cell>
        </row>
        <row r="331">
          <cell r="C331" t="str">
            <v/>
          </cell>
        </row>
        <row r="332">
          <cell r="C332" t="str">
            <v/>
          </cell>
        </row>
        <row r="333">
          <cell r="C333" t="str">
            <v/>
          </cell>
        </row>
        <row r="334">
          <cell r="C334" t="str">
            <v/>
          </cell>
        </row>
        <row r="335">
          <cell r="C335" t="str">
            <v/>
          </cell>
        </row>
        <row r="336">
          <cell r="C336" t="str">
            <v/>
          </cell>
        </row>
        <row r="337">
          <cell r="C337" t="str">
            <v/>
          </cell>
        </row>
        <row r="338">
          <cell r="C338" t="str">
            <v/>
          </cell>
        </row>
        <row r="339">
          <cell r="C339" t="str">
            <v/>
          </cell>
        </row>
        <row r="340">
          <cell r="C340" t="str">
            <v/>
          </cell>
        </row>
        <row r="341">
          <cell r="C341" t="str">
            <v/>
          </cell>
        </row>
      </sheetData>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model - ACS"/>
      <sheetName val="Output Report"/>
      <sheetName val="General Inputs"/>
      <sheetName val="Ancillary Network Services"/>
      <sheetName val="ANS - Quoted"/>
      <sheetName val="Labour Rates"/>
      <sheetName val="Public Lighting"/>
      <sheetName val="Metering"/>
      <sheetName val="Lookup Tables"/>
      <sheetName val="Model update log"/>
    </sheetNames>
    <sheetDataSet>
      <sheetData sheetId="0" refreshError="1"/>
      <sheetData sheetId="1" refreshError="1"/>
      <sheetData sheetId="2" refreshError="1">
        <row r="10">
          <cell r="F10" t="str">
            <v>2023–24</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Output|Fee Based"/>
      <sheetName val="Output|Quoted"/>
      <sheetName val="Input|Setup"/>
      <sheetName val="Input|Escalations"/>
      <sheetName val="Input|Indirect Cost Rates"/>
      <sheetName val="Input|Labour Rates"/>
      <sheetName val="Input|Fee Based"/>
      <sheetName val="Input|Historical Fee Based"/>
      <sheetName val="Calc|Labour Rates"/>
      <sheetName val="Calc|Fee Based"/>
      <sheetName val="Model Validation"/>
    </sheetNames>
    <sheetDataSet>
      <sheetData sheetId="0"/>
      <sheetData sheetId="1"/>
      <sheetData sheetId="2"/>
      <sheetData sheetId="3">
        <row r="33">
          <cell r="B33" t="str">
            <v>3.7 Labour types</v>
          </cell>
        </row>
        <row r="34">
          <cell r="B34" t="str">
            <v>Administrative officer (BH)</v>
          </cell>
        </row>
        <row r="35">
          <cell r="B35" t="str">
            <v>Field worker (BH)</v>
          </cell>
        </row>
        <row r="36">
          <cell r="B36" t="str">
            <v>Technical Specialist (BH)</v>
          </cell>
        </row>
        <row r="37">
          <cell r="B37" t="str">
            <v>Engineer (BH)</v>
          </cell>
        </row>
        <row r="38">
          <cell r="B38" t="str">
            <v>Senior engineer (BH)</v>
          </cell>
        </row>
        <row r="39">
          <cell r="B39" t="str">
            <v>Field worker (AH)</v>
          </cell>
        </row>
        <row r="40">
          <cell r="B40" t="str">
            <v>Security Lights</v>
          </cell>
        </row>
        <row r="41">
          <cell r="B41"/>
        </row>
        <row r="42">
          <cell r="B42"/>
        </row>
        <row r="43">
          <cell r="B43"/>
        </row>
        <row r="44">
          <cell r="B44"/>
        </row>
        <row r="45">
          <cell r="B45"/>
        </row>
        <row r="46">
          <cell r="B46"/>
        </row>
        <row r="47">
          <cell r="B47"/>
        </row>
        <row r="48">
          <cell r="B48"/>
        </row>
        <row r="49">
          <cell r="B49"/>
        </row>
        <row r="50">
          <cell r="B50"/>
        </row>
        <row r="51">
          <cell r="B51"/>
        </row>
        <row r="52">
          <cell r="B52"/>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Blue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69187-0D43-43E8-A30B-D94EEBDFD893}">
  <sheetPr>
    <tabColor rgb="FFF8BAEB"/>
  </sheetPr>
  <dimension ref="B2:Q67"/>
  <sheetViews>
    <sheetView workbookViewId="0"/>
  </sheetViews>
  <sheetFormatPr defaultColWidth="9.140625" defaultRowHeight="15" x14ac:dyDescent="0.25"/>
  <cols>
    <col min="1" max="1" width="16.5703125" style="244" customWidth="1"/>
    <col min="2" max="2" width="54.140625" style="244" customWidth="1"/>
    <col min="3" max="3" width="9.140625" style="244" customWidth="1"/>
    <col min="4" max="13" width="9.140625" style="244"/>
    <col min="14" max="14" width="16.85546875" style="244" customWidth="1"/>
    <col min="15" max="15" width="9.140625" style="244"/>
    <col min="16" max="16" width="12.140625" style="244" customWidth="1"/>
    <col min="17" max="16384" width="9.140625" style="244"/>
  </cols>
  <sheetData>
    <row r="2" spans="2:6" ht="15.75" thickBot="1" x14ac:dyDescent="0.3">
      <c r="B2" s="243" t="s">
        <v>391</v>
      </c>
    </row>
    <row r="3" spans="2:6" x14ac:dyDescent="0.25">
      <c r="B3" s="244" t="s">
        <v>392</v>
      </c>
      <c r="C3" s="244">
        <v>4</v>
      </c>
      <c r="E3" s="244" t="s">
        <v>393</v>
      </c>
    </row>
    <row r="4" spans="2:6" x14ac:dyDescent="0.25">
      <c r="B4" s="244" t="s">
        <v>394</v>
      </c>
      <c r="C4" s="244">
        <v>2</v>
      </c>
      <c r="E4" s="244" t="s">
        <v>393</v>
      </c>
    </row>
    <row r="5" spans="2:6" x14ac:dyDescent="0.25">
      <c r="B5" s="244" t="s">
        <v>395</v>
      </c>
      <c r="C5" s="244">
        <v>2</v>
      </c>
      <c r="E5" s="244" t="s">
        <v>393</v>
      </c>
    </row>
    <row r="7" spans="2:6" x14ac:dyDescent="0.25">
      <c r="B7" s="244" t="s">
        <v>396</v>
      </c>
      <c r="C7" s="244">
        <v>52</v>
      </c>
      <c r="E7" s="244" t="s">
        <v>393</v>
      </c>
    </row>
    <row r="8" spans="2:6" x14ac:dyDescent="0.25">
      <c r="B8" s="244" t="s">
        <v>397</v>
      </c>
      <c r="C8" s="244">
        <v>38</v>
      </c>
      <c r="E8" s="244" t="s">
        <v>398</v>
      </c>
    </row>
    <row r="10" spans="2:6" ht="15.75" thickBot="1" x14ac:dyDescent="0.3">
      <c r="B10" s="243" t="s">
        <v>399</v>
      </c>
      <c r="C10" s="245"/>
      <c r="D10" s="246"/>
      <c r="E10" s="246"/>
      <c r="F10" s="246"/>
    </row>
    <row r="11" spans="2:6" x14ac:dyDescent="0.25">
      <c r="C11" s="247" t="s">
        <v>400</v>
      </c>
      <c r="D11" s="247" t="s">
        <v>401</v>
      </c>
      <c r="E11" s="247" t="s">
        <v>402</v>
      </c>
      <c r="F11" s="247" t="s">
        <v>403</v>
      </c>
    </row>
    <row r="12" spans="2:6" x14ac:dyDescent="0.25">
      <c r="B12" s="248" t="s">
        <v>404</v>
      </c>
      <c r="C12" s="244">
        <v>133</v>
      </c>
      <c r="D12" s="244">
        <v>168</v>
      </c>
      <c r="E12" s="244">
        <f>C12</f>
        <v>133</v>
      </c>
      <c r="F12" s="244">
        <f>MIN(C12,D12)</f>
        <v>133</v>
      </c>
    </row>
    <row r="13" spans="2:6" x14ac:dyDescent="0.25">
      <c r="B13" s="249" t="s">
        <v>405</v>
      </c>
      <c r="C13" s="244">
        <v>120</v>
      </c>
      <c r="D13" s="244">
        <v>122</v>
      </c>
      <c r="E13" s="244">
        <f>C13</f>
        <v>120</v>
      </c>
      <c r="F13" s="244">
        <f>MIN(C13,D13)</f>
        <v>120</v>
      </c>
    </row>
    <row r="14" spans="2:6" x14ac:dyDescent="0.25">
      <c r="B14" s="250" t="s">
        <v>406</v>
      </c>
      <c r="C14" s="244">
        <v>240</v>
      </c>
      <c r="D14" s="244" t="s">
        <v>112</v>
      </c>
      <c r="E14" s="244" t="s">
        <v>112</v>
      </c>
      <c r="F14" s="244" t="s">
        <v>112</v>
      </c>
    </row>
    <row r="16" spans="2:6" ht="15.75" thickBot="1" x14ac:dyDescent="0.3">
      <c r="B16" s="243" t="s">
        <v>407</v>
      </c>
      <c r="C16" s="245"/>
      <c r="D16" s="246"/>
      <c r="E16" s="246"/>
      <c r="F16" s="246"/>
    </row>
    <row r="17" spans="2:6" x14ac:dyDescent="0.25">
      <c r="C17" s="247" t="s">
        <v>400</v>
      </c>
      <c r="D17" s="247" t="s">
        <v>401</v>
      </c>
      <c r="E17" s="247" t="s">
        <v>402</v>
      </c>
      <c r="F17" s="247" t="s">
        <v>403</v>
      </c>
    </row>
    <row r="18" spans="2:6" x14ac:dyDescent="0.25">
      <c r="B18" s="250" t="s">
        <v>408</v>
      </c>
      <c r="C18" s="244">
        <v>90</v>
      </c>
      <c r="D18" s="244">
        <v>90</v>
      </c>
      <c r="E18" s="244">
        <v>100</v>
      </c>
      <c r="F18" s="244">
        <v>85</v>
      </c>
    </row>
    <row r="19" spans="2:6" x14ac:dyDescent="0.25">
      <c r="B19" s="251" t="s">
        <v>409</v>
      </c>
      <c r="C19" s="244">
        <v>200</v>
      </c>
      <c r="D19" s="244">
        <v>200</v>
      </c>
      <c r="E19" s="244">
        <f>C19</f>
        <v>200</v>
      </c>
      <c r="F19" s="244">
        <f>MIN(C19,D19)</f>
        <v>200</v>
      </c>
    </row>
    <row r="20" spans="2:6" x14ac:dyDescent="0.25">
      <c r="B20" s="252" t="s">
        <v>410</v>
      </c>
      <c r="C20" s="244">
        <f>C19*1.2</f>
        <v>240</v>
      </c>
      <c r="D20" s="244">
        <f>D19*1.2</f>
        <v>240</v>
      </c>
      <c r="E20" s="244">
        <f>E19*1.2</f>
        <v>240</v>
      </c>
      <c r="F20" s="244">
        <f>F19*1.2</f>
        <v>240</v>
      </c>
    </row>
    <row r="22" spans="2:6" ht="15.75" thickBot="1" x14ac:dyDescent="0.3">
      <c r="B22" s="243" t="s">
        <v>46</v>
      </c>
      <c r="C22" s="247" t="s">
        <v>400</v>
      </c>
      <c r="D22" s="247" t="s">
        <v>401</v>
      </c>
      <c r="E22" s="247" t="s">
        <v>402</v>
      </c>
      <c r="F22" s="247" t="s">
        <v>403</v>
      </c>
    </row>
    <row r="23" spans="2:6" x14ac:dyDescent="0.25">
      <c r="B23" s="244" t="s">
        <v>411</v>
      </c>
      <c r="C23" s="253">
        <f>(52/44)-1</f>
        <v>0.18181818181818188</v>
      </c>
      <c r="D23" s="253">
        <f>(52/44)-1</f>
        <v>0.18181818181818188</v>
      </c>
      <c r="E23" s="253">
        <f>(52/44)-1</f>
        <v>0.18181818181818188</v>
      </c>
      <c r="F23" s="253">
        <f>(52/44)-1</f>
        <v>0.18181818181818188</v>
      </c>
    </row>
    <row r="24" spans="2:6" x14ac:dyDescent="0.25">
      <c r="B24" s="244" t="s">
        <v>65</v>
      </c>
      <c r="C24" s="254">
        <v>0.15</v>
      </c>
      <c r="D24" s="254">
        <v>0.12</v>
      </c>
      <c r="E24" s="254">
        <v>0.15</v>
      </c>
      <c r="F24" s="254">
        <v>0.12</v>
      </c>
    </row>
    <row r="25" spans="2:6" x14ac:dyDescent="0.25">
      <c r="B25" s="244" t="s">
        <v>412</v>
      </c>
      <c r="C25" s="253">
        <f>1.26%+0.121%</f>
        <v>1.3809999999999999E-2</v>
      </c>
      <c r="D25" s="253">
        <f>E25</f>
        <v>3.5299999999999998E-2</v>
      </c>
      <c r="E25" s="253">
        <v>3.5299999999999998E-2</v>
      </c>
      <c r="F25" s="253">
        <v>6.4999999999999997E-3</v>
      </c>
    </row>
    <row r="26" spans="2:6" x14ac:dyDescent="0.25">
      <c r="B26" s="244" t="s">
        <v>67</v>
      </c>
      <c r="C26" s="253">
        <v>5.45E-2</v>
      </c>
      <c r="D26" s="253">
        <v>5.5E-2</v>
      </c>
      <c r="E26" s="253">
        <v>6.8500000000000005E-2</v>
      </c>
      <c r="F26" s="253">
        <v>6.0999999999999999E-2</v>
      </c>
    </row>
    <row r="27" spans="2:6" x14ac:dyDescent="0.25">
      <c r="B27" s="244" t="s">
        <v>68</v>
      </c>
      <c r="C27" s="253">
        <v>1.35E-2</v>
      </c>
      <c r="D27" s="253">
        <v>1.35E-2</v>
      </c>
      <c r="E27" s="253">
        <v>1.35E-2</v>
      </c>
      <c r="F27" s="253">
        <v>1.35E-2</v>
      </c>
    </row>
    <row r="28" spans="2:6" x14ac:dyDescent="0.25">
      <c r="B28" s="244" t="s">
        <v>413</v>
      </c>
      <c r="C28" s="253">
        <v>2.5000000000000001E-2</v>
      </c>
      <c r="D28" s="253">
        <v>2.5000000000000001E-2</v>
      </c>
      <c r="E28" s="253">
        <v>2.5000000000000001E-2</v>
      </c>
      <c r="F28" s="253">
        <v>2.5000000000000001E-2</v>
      </c>
    </row>
    <row r="30" spans="2:6" x14ac:dyDescent="0.25">
      <c r="B30" s="244" t="s">
        <v>414</v>
      </c>
      <c r="C30" s="253">
        <f>(1+C23)*(1+C24)*(1+C25)*(1+C26)*(1+C27)*(1+C28)-1</f>
        <v>0.50938239671400498</v>
      </c>
      <c r="D30" s="253">
        <f>(1+D23)*(1+D24)*(1+D25)*(1+D26)*(1+D27)*(1+D28)-1</f>
        <v>0.50187912817918146</v>
      </c>
      <c r="E30" s="253">
        <f>(1+E23)*(1+E24)*(1+E25)*(1+E26)*(1+E27)*(1+E28)-1</f>
        <v>0.56184116937066153</v>
      </c>
      <c r="F30" s="253">
        <f>(1+F23)*(1+F24)*(1+F25)*(1+F26)*(1+F27)*(1+F28)-1</f>
        <v>0.46840370413100008</v>
      </c>
    </row>
    <row r="31" spans="2:6" x14ac:dyDescent="0.25">
      <c r="B31" s="244" t="s">
        <v>415</v>
      </c>
      <c r="C31" s="253">
        <v>0.61</v>
      </c>
      <c r="D31" s="253">
        <v>0.61</v>
      </c>
      <c r="E31" s="253">
        <v>0.61</v>
      </c>
      <c r="F31" s="253">
        <v>0.61</v>
      </c>
    </row>
    <row r="32" spans="2:6" x14ac:dyDescent="0.25">
      <c r="C32" s="253"/>
      <c r="D32" s="253"/>
      <c r="E32" s="253"/>
      <c r="F32" s="253"/>
    </row>
    <row r="33" spans="2:17" x14ac:dyDescent="0.25">
      <c r="B33" s="244" t="s">
        <v>416</v>
      </c>
      <c r="C33" s="255">
        <f>20*(1+C42)*(1+C43)*(1+C44)*(1+C45)*(1+C47)</f>
        <v>23.867274320771255</v>
      </c>
      <c r="D33" s="255">
        <f>20*(1+D42)*(1+D43)*(1+D44)*(1+D45)*(1+D47)</f>
        <v>23.867274320771255</v>
      </c>
      <c r="E33" s="255">
        <f>20*(1+E42)*(1+E43)*(1+E44)*(1+E45)*(1+E47)</f>
        <v>23.867274320771255</v>
      </c>
      <c r="F33" s="255">
        <f>20*(1+F42)*(1+F43)*(1+F44)*(1+F45)*(1+F47)</f>
        <v>23.867274320771255</v>
      </c>
      <c r="H33" s="244" t="s">
        <v>417</v>
      </c>
      <c r="Q33" s="244" t="s">
        <v>418</v>
      </c>
    </row>
    <row r="34" spans="2:17" x14ac:dyDescent="0.25">
      <c r="C34" s="255"/>
      <c r="D34" s="255"/>
      <c r="E34" s="255"/>
      <c r="F34" s="255"/>
    </row>
    <row r="35" spans="2:17" ht="15.75" thickBot="1" x14ac:dyDescent="0.3">
      <c r="B35" s="243" t="s">
        <v>419</v>
      </c>
      <c r="C35" s="247" t="s">
        <v>400</v>
      </c>
      <c r="D35" s="247" t="s">
        <v>401</v>
      </c>
      <c r="E35" s="247" t="s">
        <v>402</v>
      </c>
      <c r="F35" s="247" t="s">
        <v>403</v>
      </c>
    </row>
    <row r="36" spans="2:17" x14ac:dyDescent="0.25">
      <c r="B36" s="244" t="s">
        <v>420</v>
      </c>
      <c r="C36" s="260">
        <v>-2.7827515713360102E-3</v>
      </c>
      <c r="D36" s="253"/>
      <c r="E36" s="253"/>
      <c r="F36" s="253">
        <v>-6.5505133390157903E-3</v>
      </c>
      <c r="H36" s="261" t="s">
        <v>444</v>
      </c>
      <c r="I36" s="262"/>
      <c r="J36" s="262"/>
      <c r="K36" s="262"/>
      <c r="L36" s="262"/>
    </row>
    <row r="37" spans="2:17" x14ac:dyDescent="0.25">
      <c r="B37" s="244" t="s">
        <v>421</v>
      </c>
      <c r="C37" s="253">
        <v>4.5530446693171599E-3</v>
      </c>
      <c r="D37" s="253">
        <v>2.7929155626946799E-3</v>
      </c>
      <c r="E37" s="253">
        <v>5.05490197473768E-3</v>
      </c>
      <c r="F37" s="253">
        <v>7.4248383840491705E-4</v>
      </c>
      <c r="H37" s="259"/>
    </row>
    <row r="38" spans="2:17" x14ac:dyDescent="0.25">
      <c r="B38" s="244" t="s">
        <v>422</v>
      </c>
      <c r="C38" s="260">
        <v>1.41608028795324E-2</v>
      </c>
      <c r="D38" s="253"/>
      <c r="E38" s="253"/>
      <c r="F38" s="253">
        <v>1.1393474921973099E-2</v>
      </c>
      <c r="H38" s="261" t="s">
        <v>445</v>
      </c>
      <c r="I38" s="262"/>
      <c r="J38" s="262"/>
      <c r="K38" s="262"/>
      <c r="L38" s="262"/>
    </row>
    <row r="39" spans="2:17" x14ac:dyDescent="0.25">
      <c r="B39" s="244" t="s">
        <v>423</v>
      </c>
      <c r="C39" s="253">
        <v>2.9162293192528401E-3</v>
      </c>
      <c r="D39" s="253">
        <v>3.2342622296956899E-3</v>
      </c>
      <c r="E39" s="253">
        <v>7.8417843317168901E-4</v>
      </c>
      <c r="F39" s="253">
        <v>-4.7060363358775203E-4</v>
      </c>
      <c r="H39" s="265"/>
    </row>
    <row r="40" spans="2:17" x14ac:dyDescent="0.25">
      <c r="C40" s="253"/>
      <c r="D40" s="253"/>
      <c r="E40" s="253"/>
      <c r="F40" s="253"/>
    </row>
    <row r="41" spans="2:17" ht="15.75" thickBot="1" x14ac:dyDescent="0.3">
      <c r="B41" s="243" t="s">
        <v>424</v>
      </c>
      <c r="C41" s="247" t="s">
        <v>400</v>
      </c>
      <c r="D41" s="247" t="s">
        <v>401</v>
      </c>
      <c r="E41" s="247" t="s">
        <v>402</v>
      </c>
      <c r="F41" s="247" t="s">
        <v>403</v>
      </c>
    </row>
    <row r="42" spans="2:17" x14ac:dyDescent="0.25">
      <c r="B42" s="256" t="s">
        <v>425</v>
      </c>
      <c r="C42" s="257">
        <v>1.8404907975460238E-2</v>
      </c>
      <c r="D42" s="257">
        <v>1.8404907975460238E-2</v>
      </c>
      <c r="E42" s="257">
        <v>1.8404907975460238E-2</v>
      </c>
      <c r="F42" s="257">
        <v>1.8404907975460238E-2</v>
      </c>
      <c r="H42" s="244" t="s">
        <v>426</v>
      </c>
    </row>
    <row r="43" spans="2:17" x14ac:dyDescent="0.25">
      <c r="B43" s="256" t="s">
        <v>427</v>
      </c>
      <c r="C43" s="257">
        <v>8.6058519793459354E-3</v>
      </c>
      <c r="D43" s="257">
        <v>8.6058519793459354E-3</v>
      </c>
      <c r="E43" s="257">
        <v>8.6058519793459354E-3</v>
      </c>
      <c r="F43" s="257">
        <v>8.6058519793459354E-3</v>
      </c>
      <c r="H43" s="244" t="s">
        <v>428</v>
      </c>
    </row>
    <row r="44" spans="2:17" x14ac:dyDescent="0.25">
      <c r="B44" s="256" t="s">
        <v>429</v>
      </c>
      <c r="C44" s="257">
        <v>3.4982935153583528E-2</v>
      </c>
      <c r="D44" s="257">
        <v>3.4982935153583528E-2</v>
      </c>
      <c r="E44" s="257">
        <v>3.4982935153583528E-2</v>
      </c>
      <c r="F44" s="257">
        <v>3.4982935153583528E-2</v>
      </c>
      <c r="H44" s="244" t="s">
        <v>430</v>
      </c>
    </row>
    <row r="45" spans="2:17" x14ac:dyDescent="0.25">
      <c r="B45" s="244" t="s">
        <v>431</v>
      </c>
      <c r="C45" s="253">
        <v>7.8318219291014096E-2</v>
      </c>
      <c r="D45" s="253">
        <v>7.8318219291014096E-2</v>
      </c>
      <c r="E45" s="253">
        <v>7.8318219291014096E-2</v>
      </c>
      <c r="F45" s="253">
        <v>7.8318219291014096E-2</v>
      </c>
      <c r="H45" s="244" t="s">
        <v>432</v>
      </c>
    </row>
    <row r="46" spans="2:17" x14ac:dyDescent="0.25">
      <c r="B46" s="244" t="s">
        <v>433</v>
      </c>
      <c r="C46" s="253">
        <f>-AVERAGE(C36,C37)-0.5%</f>
        <v>-5.8851465489905752E-3</v>
      </c>
      <c r="D46" s="253">
        <f>-D37-0.5%</f>
        <v>-7.79291556269468E-3</v>
      </c>
      <c r="E46" s="253">
        <f>-E37-0.5%</f>
        <v>-1.0054901974737681E-2</v>
      </c>
      <c r="F46" s="253">
        <f>-AVERAGE(F36,F37)-0.5%</f>
        <v>-2.0959852496945635E-3</v>
      </c>
      <c r="H46" s="244" t="s">
        <v>434</v>
      </c>
    </row>
    <row r="47" spans="2:17" x14ac:dyDescent="0.25">
      <c r="B47" s="244" t="s">
        <v>435</v>
      </c>
      <c r="C47" s="253">
        <v>4.1000000000000002E-2</v>
      </c>
      <c r="D47" s="253">
        <v>4.1000000000000002E-2</v>
      </c>
      <c r="E47" s="253">
        <v>4.1000000000000002E-2</v>
      </c>
      <c r="F47" s="253">
        <v>4.1000000000000002E-2</v>
      </c>
      <c r="H47" s="244" t="s">
        <v>436</v>
      </c>
      <c r="Q47" s="244" t="s">
        <v>418</v>
      </c>
    </row>
    <row r="48" spans="2:17" x14ac:dyDescent="0.25">
      <c r="B48" s="244" t="s">
        <v>437</v>
      </c>
      <c r="C48" s="253">
        <f>-AVERAGE(C38,C39)-0.5%</f>
        <v>-1.353851609939262E-2</v>
      </c>
      <c r="D48" s="253">
        <f>-D39-0.5%</f>
        <v>-8.2342622296956904E-3</v>
      </c>
      <c r="E48" s="253">
        <f>-E39-0.5%</f>
        <v>-5.7841784331716887E-3</v>
      </c>
      <c r="F48" s="253">
        <f>-AVERAGE(F38,F39)-0.5%</f>
        <v>-1.0461435644192673E-2</v>
      </c>
      <c r="H48" s="244" t="s">
        <v>434</v>
      </c>
    </row>
    <row r="49" spans="2:8" x14ac:dyDescent="0.25">
      <c r="B49" s="244" t="s">
        <v>438</v>
      </c>
      <c r="C49" s="253">
        <v>2.5000000000000001E-2</v>
      </c>
      <c r="D49" s="253">
        <v>2.5000000000000001E-2</v>
      </c>
      <c r="E49" s="253">
        <v>2.5000000000000001E-2</v>
      </c>
      <c r="F49" s="253">
        <v>2.5000000000000001E-2</v>
      </c>
      <c r="H49" s="244" t="s">
        <v>439</v>
      </c>
    </row>
    <row r="51" spans="2:8" ht="15.75" thickBot="1" x14ac:dyDescent="0.3">
      <c r="B51" s="243" t="s">
        <v>440</v>
      </c>
      <c r="C51" s="247" t="s">
        <v>400</v>
      </c>
      <c r="D51" s="247" t="s">
        <v>401</v>
      </c>
      <c r="E51" s="247" t="s">
        <v>402</v>
      </c>
      <c r="F51" s="247" t="s">
        <v>403</v>
      </c>
    </row>
    <row r="52" spans="2:8" x14ac:dyDescent="0.25">
      <c r="B52" s="248" t="s">
        <v>404</v>
      </c>
      <c r="C52" s="258">
        <f>ROUND((C12*1000/($C$7*$C$8))*(1+C$30)*(1+C$31)*(1+C$45)*(1-C$46)*(1+C$47)*(1-C$48)*(1+C$49),2)</f>
        <v>191.87</v>
      </c>
      <c r="D52" s="258">
        <f>ROUND((D12*1000/($C$7*$C$8))*(1+D$30)*(1+D$31)*(1+D$45)*(1-D$46)*(1+D$47)*(1-D$48)*(1+D$49),2)</f>
        <v>240.35</v>
      </c>
      <c r="E52" s="258">
        <f>ROUND((E12*1000/($C$7*$C$8))*(1+E$30)*(1+E$31)*(1+E$45)*(1-E$46)*(1+E$47)*(1-E$48)*(1+E$49),2)</f>
        <v>197.83</v>
      </c>
      <c r="F52" s="258">
        <f>ROUND((F12*1000/($C$7*$C$8))*(1+F$30)*(1+F$31)*(1+F$45)*(1-F$46)*(1+F$47)*(1-F$48)*(1+F$49),2)</f>
        <v>185.39</v>
      </c>
    </row>
    <row r="53" spans="2:8" x14ac:dyDescent="0.25">
      <c r="B53" s="249" t="s">
        <v>441</v>
      </c>
      <c r="C53" s="258">
        <f>ROUND((C13*1000/($C$7*$C$8))*(1+C$30)*(1+C$31)*(1+C$45)*(1-C$46)*(1+C$47)*(1-C$48)*(1+C$49)+C33,2)</f>
        <v>196.98</v>
      </c>
      <c r="D53" s="258">
        <f>ROUND((D13*1000/($C$7*$C$8))*(1+D$30)*(1+D$31)*(1+D$45)*(1-D$46)*(1+D$47)*(1-D$48)*(1+D$49)+D33,2)</f>
        <v>198.4</v>
      </c>
      <c r="E53" s="258">
        <f>ROUND((E13*1000/($C$7*$C$8))*(1+E$30)*(1+E$31)*(1+E$45)*(1-E$46)*(1+E$47)*(1-E$48)*(1+E$49)+E33,2)</f>
        <v>202.36</v>
      </c>
      <c r="F53" s="258">
        <f>ROUND((F13*1000/($C$7*$C$8))*(1+F$30)*(1+F$31)*(1+F$45)*(1-F$46)*(1+F$47)*(1-F$48)*(1+F$49)+F33,2)</f>
        <v>191.14</v>
      </c>
    </row>
    <row r="54" spans="2:8" x14ac:dyDescent="0.25">
      <c r="B54" s="249" t="s">
        <v>442</v>
      </c>
      <c r="C54" s="258">
        <f>ROUND((C13*1000/($C$7*$C$8))*(1+C$30)*(1+C$31)*(1+C$45)*(1-C$46)*(1+C$47)*(1-C$48)*(1+C$49),2)</f>
        <v>173.11</v>
      </c>
      <c r="D54" s="258">
        <f>ROUND((D13*1000/($C$7*$C$8))*(1+D$30)*(1+D$31)*(1+D$45)*(1-D$46)*(1+D$47)*(1-D$48)*(1+D$49),2)</f>
        <v>174.54</v>
      </c>
      <c r="E54" s="258">
        <f>ROUND((E13*1000/($C$7*$C$8))*(1+E$30)*(1+E$31)*(1+E$45)*(1-E$46)*(1+E$47)*(1-E$48)*(1+E$49),2)</f>
        <v>178.5</v>
      </c>
      <c r="F54" s="258">
        <f>ROUND((F13*1000/($C$7*$C$8))*(1+F$30)*(1+F$31)*(1+F$45)*(1-F$46)*(1+F$47)*(1-F$48)*(1+F$49),2)</f>
        <v>167.27</v>
      </c>
    </row>
    <row r="55" spans="2:8" x14ac:dyDescent="0.25">
      <c r="B55" s="250" t="s">
        <v>406</v>
      </c>
      <c r="C55" s="258">
        <f>ROUND((C14*1000/($C$7*$C$8))*(1+C$30)*(1+C$31)*(1+C$45)*(1-C$46)*(1+C$47)*(1-C$48)*(1+C$49),2)</f>
        <v>346.23</v>
      </c>
      <c r="D55" s="258" t="s">
        <v>112</v>
      </c>
      <c r="E55" s="258" t="s">
        <v>112</v>
      </c>
      <c r="F55" s="258" t="s">
        <v>112</v>
      </c>
    </row>
    <row r="56" spans="2:8" x14ac:dyDescent="0.25">
      <c r="B56" s="250" t="s">
        <v>408</v>
      </c>
      <c r="C56" s="258">
        <f t="shared" ref="C56:F58" si="0">ROUND((C18*1000/($C$7*$C$8))*(1+C$30)*(1+C$31)*(1+C$47)*(1-C$48)*(1+C$49),2)</f>
        <v>119.7</v>
      </c>
      <c r="D56" s="258">
        <f t="shared" si="0"/>
        <v>118.48</v>
      </c>
      <c r="E56" s="258">
        <f t="shared" si="0"/>
        <v>136.57</v>
      </c>
      <c r="F56" s="258">
        <f t="shared" si="0"/>
        <v>109.65</v>
      </c>
    </row>
    <row r="57" spans="2:8" x14ac:dyDescent="0.25">
      <c r="B57" s="251" t="s">
        <v>409</v>
      </c>
      <c r="C57" s="258">
        <f t="shared" si="0"/>
        <v>266</v>
      </c>
      <c r="D57" s="258">
        <f t="shared" si="0"/>
        <v>263.29000000000002</v>
      </c>
      <c r="E57" s="258">
        <f t="shared" si="0"/>
        <v>273.14</v>
      </c>
      <c r="F57" s="258">
        <f t="shared" si="0"/>
        <v>257.99</v>
      </c>
    </row>
    <row r="58" spans="2:8" x14ac:dyDescent="0.25">
      <c r="B58" s="252" t="s">
        <v>410</v>
      </c>
      <c r="C58" s="258">
        <f t="shared" si="0"/>
        <v>319.2</v>
      </c>
      <c r="D58" s="258">
        <f t="shared" si="0"/>
        <v>315.95</v>
      </c>
      <c r="E58" s="258">
        <f t="shared" si="0"/>
        <v>327.77</v>
      </c>
      <c r="F58" s="258">
        <f t="shared" si="0"/>
        <v>309.58999999999997</v>
      </c>
    </row>
    <row r="60" spans="2:8" ht="15.75" thickBot="1" x14ac:dyDescent="0.3">
      <c r="B60" s="243" t="s">
        <v>443</v>
      </c>
      <c r="C60" s="247" t="s">
        <v>400</v>
      </c>
      <c r="D60" s="247" t="s">
        <v>401</v>
      </c>
      <c r="E60" s="247" t="s">
        <v>402</v>
      </c>
      <c r="F60" s="247" t="s">
        <v>403</v>
      </c>
    </row>
    <row r="61" spans="2:8" x14ac:dyDescent="0.25">
      <c r="B61" s="248" t="s">
        <v>404</v>
      </c>
      <c r="C61" s="258">
        <f t="shared" ref="C61:F67" si="1">C52*1.75</f>
        <v>335.77250000000004</v>
      </c>
      <c r="D61" s="258">
        <f t="shared" si="1"/>
        <v>420.61250000000001</v>
      </c>
      <c r="E61" s="258">
        <f t="shared" si="1"/>
        <v>346.20250000000004</v>
      </c>
      <c r="F61" s="258">
        <f t="shared" si="1"/>
        <v>324.4325</v>
      </c>
    </row>
    <row r="62" spans="2:8" x14ac:dyDescent="0.25">
      <c r="B62" s="249" t="s">
        <v>441</v>
      </c>
      <c r="C62" s="258">
        <f t="shared" si="1"/>
        <v>344.71499999999997</v>
      </c>
      <c r="D62" s="258">
        <f t="shared" si="1"/>
        <v>347.2</v>
      </c>
      <c r="E62" s="258">
        <f t="shared" si="1"/>
        <v>354.13</v>
      </c>
      <c r="F62" s="258">
        <f t="shared" si="1"/>
        <v>334.495</v>
      </c>
    </row>
    <row r="63" spans="2:8" x14ac:dyDescent="0.25">
      <c r="B63" s="249" t="s">
        <v>441</v>
      </c>
      <c r="C63" s="258">
        <f t="shared" si="1"/>
        <v>302.9425</v>
      </c>
      <c r="D63" s="258">
        <f t="shared" si="1"/>
        <v>305.44499999999999</v>
      </c>
      <c r="E63" s="258">
        <f t="shared" si="1"/>
        <v>312.375</v>
      </c>
      <c r="F63" s="258">
        <f t="shared" si="1"/>
        <v>292.72250000000003</v>
      </c>
    </row>
    <row r="64" spans="2:8" x14ac:dyDescent="0.25">
      <c r="B64" s="250" t="s">
        <v>406</v>
      </c>
      <c r="C64" s="258">
        <f t="shared" si="1"/>
        <v>605.90250000000003</v>
      </c>
      <c r="D64" s="258" t="s">
        <v>112</v>
      </c>
      <c r="E64" s="258" t="s">
        <v>112</v>
      </c>
      <c r="F64" s="258" t="s">
        <v>112</v>
      </c>
    </row>
    <row r="65" spans="2:6" x14ac:dyDescent="0.25">
      <c r="B65" s="250" t="s">
        <v>408</v>
      </c>
      <c r="C65" s="258">
        <f t="shared" si="1"/>
        <v>209.47499999999999</v>
      </c>
      <c r="D65" s="258">
        <f t="shared" si="1"/>
        <v>207.34</v>
      </c>
      <c r="E65" s="258">
        <f t="shared" si="1"/>
        <v>238.9975</v>
      </c>
      <c r="F65" s="258">
        <f t="shared" si="1"/>
        <v>191.88750000000002</v>
      </c>
    </row>
    <row r="66" spans="2:6" x14ac:dyDescent="0.25">
      <c r="B66" s="251" t="s">
        <v>409</v>
      </c>
      <c r="C66" s="258">
        <f t="shared" si="1"/>
        <v>465.5</v>
      </c>
      <c r="D66" s="258">
        <f t="shared" si="1"/>
        <v>460.75750000000005</v>
      </c>
      <c r="E66" s="258">
        <f t="shared" si="1"/>
        <v>477.995</v>
      </c>
      <c r="F66" s="258">
        <f t="shared" si="1"/>
        <v>451.48250000000002</v>
      </c>
    </row>
    <row r="67" spans="2:6" x14ac:dyDescent="0.25">
      <c r="B67" s="252" t="s">
        <v>410</v>
      </c>
      <c r="C67" s="258">
        <f t="shared" si="1"/>
        <v>558.6</v>
      </c>
      <c r="D67" s="258">
        <f t="shared" si="1"/>
        <v>552.91250000000002</v>
      </c>
      <c r="E67" s="258">
        <f t="shared" si="1"/>
        <v>573.59749999999997</v>
      </c>
      <c r="F67" s="258">
        <f t="shared" si="1"/>
        <v>541.78249999999991</v>
      </c>
    </row>
  </sheetData>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BA464-45F4-40EA-9EA9-021752985221}">
  <sheetPr codeName="Sheet7">
    <tabColor rgb="FFF8BAEB"/>
  </sheetPr>
  <dimension ref="A1:L300"/>
  <sheetViews>
    <sheetView showGridLines="0" zoomScaleNormal="100" workbookViewId="0">
      <pane ySplit="2" topLeftCell="A3" activePane="bottomLeft" state="frozen"/>
      <selection pane="bottomLeft"/>
    </sheetView>
  </sheetViews>
  <sheetFormatPr defaultRowHeight="12.75" x14ac:dyDescent="0.2"/>
  <cols>
    <col min="1" max="1" width="5.5703125" customWidth="1"/>
    <col min="2" max="2" width="80.5703125" customWidth="1"/>
    <col min="3" max="9" width="15.5703125" customWidth="1"/>
    <col min="10" max="10" width="3.5703125" customWidth="1"/>
    <col min="11" max="11" width="99.5703125" customWidth="1"/>
    <col min="12" max="12" width="3.5703125" customWidth="1"/>
  </cols>
  <sheetData>
    <row r="1" spans="1:12" ht="24.95" customHeight="1" x14ac:dyDescent="0.2">
      <c r="A1" s="29"/>
      <c r="B1" s="43" t="str">
        <f>IFERROR(Index!B1,"")</f>
        <v>AER ANS Forecast Model</v>
      </c>
      <c r="C1" s="43"/>
      <c r="D1" s="29" t="s">
        <v>3</v>
      </c>
      <c r="E1" s="45" t="s">
        <v>6</v>
      </c>
      <c r="F1" s="29"/>
      <c r="G1" s="51" t="s">
        <v>111</v>
      </c>
      <c r="H1" s="179">
        <f>'Model Validation'!C13</f>
        <v>0</v>
      </c>
      <c r="I1" s="29"/>
      <c r="J1" s="29"/>
      <c r="K1" s="29"/>
      <c r="L1" s="28"/>
    </row>
    <row r="2" spans="1:12" ht="24.95" customHeight="1" x14ac:dyDescent="0.2">
      <c r="A2" s="29"/>
      <c r="B2" s="43" t="str">
        <f ca="1">IFERROR(MID(CELL("filename",A1),FIND("]",CELL("filename",A1))+1,255),"")</f>
        <v>Input|Labour Rates</v>
      </c>
      <c r="C2" s="43"/>
      <c r="D2" s="30"/>
      <c r="E2" s="149" t="s">
        <v>80</v>
      </c>
      <c r="F2" s="29"/>
      <c r="G2" s="29"/>
      <c r="H2" s="29"/>
      <c r="I2" s="29"/>
      <c r="J2" s="29"/>
      <c r="K2" s="29"/>
      <c r="L2" s="28"/>
    </row>
    <row r="3" spans="1:12" x14ac:dyDescent="0.2">
      <c r="A3" s="3"/>
      <c r="B3" s="3"/>
      <c r="C3" s="3"/>
      <c r="D3" s="4"/>
      <c r="E3" s="3"/>
      <c r="F3" s="3"/>
      <c r="G3" s="1"/>
      <c r="H3" s="3"/>
      <c r="I3" s="1"/>
      <c r="J3" s="1"/>
      <c r="K3" s="1"/>
      <c r="L3" s="1"/>
    </row>
    <row r="4" spans="1:12" x14ac:dyDescent="0.2">
      <c r="A4" s="3"/>
      <c r="B4" s="3"/>
      <c r="C4" s="3"/>
      <c r="D4" s="4"/>
      <c r="E4" s="3"/>
      <c r="F4" s="3"/>
      <c r="G4" s="1"/>
      <c r="H4" s="3"/>
      <c r="I4" s="1"/>
      <c r="J4" s="1"/>
      <c r="K4" s="1"/>
      <c r="L4" s="1"/>
    </row>
    <row r="5" spans="1:12" x14ac:dyDescent="0.2">
      <c r="A5" s="3"/>
      <c r="B5" s="3"/>
      <c r="C5" s="3"/>
      <c r="D5" s="4"/>
      <c r="E5" s="3"/>
      <c r="F5" s="3"/>
      <c r="G5" s="1"/>
      <c r="H5" s="3"/>
      <c r="I5" s="1"/>
      <c r="J5" s="1"/>
      <c r="K5" s="1"/>
      <c r="L5" s="1"/>
    </row>
    <row r="6" spans="1:12" x14ac:dyDescent="0.2">
      <c r="A6" s="3"/>
      <c r="B6" s="3"/>
      <c r="C6" s="3"/>
      <c r="D6" s="4"/>
      <c r="E6" s="3"/>
      <c r="F6" s="3"/>
      <c r="G6" s="1"/>
      <c r="H6" s="3"/>
      <c r="I6" s="1"/>
      <c r="J6" s="1"/>
      <c r="K6" s="1"/>
      <c r="L6" s="1"/>
    </row>
    <row r="7" spans="1:12" ht="15" x14ac:dyDescent="0.25">
      <c r="A7" s="26"/>
      <c r="B7" s="64" t="s">
        <v>160</v>
      </c>
      <c r="C7" s="64"/>
      <c r="D7" s="73"/>
      <c r="E7" s="23" t="str">
        <f>IFERROR("Inputs, $'s ($"&amp;Input_base_year&amp;")","")</f>
        <v/>
      </c>
      <c r="F7" s="64"/>
      <c r="G7" s="64"/>
      <c r="H7" s="64"/>
      <c r="I7" s="64"/>
      <c r="J7" s="139"/>
      <c r="K7" s="64" t="s">
        <v>82</v>
      </c>
      <c r="L7" s="139"/>
    </row>
    <row r="8" spans="1:12" x14ac:dyDescent="0.2">
      <c r="A8" s="1"/>
      <c r="B8" s="1"/>
      <c r="C8" s="1"/>
      <c r="D8" s="1"/>
      <c r="E8" s="1"/>
      <c r="F8" s="3"/>
      <c r="G8" s="3"/>
      <c r="H8" s="3"/>
      <c r="I8" s="1"/>
      <c r="J8" s="1"/>
      <c r="K8" s="1"/>
      <c r="L8" s="1"/>
    </row>
    <row r="9" spans="1:12" ht="27.95" customHeight="1" x14ac:dyDescent="0.25">
      <c r="A9" s="59"/>
      <c r="B9" s="52" t="str">
        <f>'Input|Setup'!$B$30 &amp; " (List)"</f>
        <v>Labour type (List)</v>
      </c>
      <c r="C9" s="52" t="str">
        <f>'Input|Setup'!$B$24&amp; " 
(List)"</f>
        <v>Hours 
(List)</v>
      </c>
      <c r="D9" s="52" t="str">
        <f>'Input|Setup'!$B$18 &amp; " (List)"</f>
        <v>Used for quoted service? (List)</v>
      </c>
      <c r="E9" s="52" t="str">
        <f>"Base labour rate ($" &amp; 'Input|Setup'!$E$7 &amp; ")"</f>
        <v>Base labour rate ($2023-24)</v>
      </c>
      <c r="F9" s="52" t="str">
        <f>'Input|Indirect Cost Rates'!B5 &amp; " 
(%)"</f>
        <v>On costs 
(%)</v>
      </c>
      <c r="G9" s="52" t="str">
        <f>'Input|Indirect Cost Rates'!B22 &amp; " 
(%)"</f>
        <v>Overhead 
(%)</v>
      </c>
      <c r="H9" s="52" t="str">
        <f>"Vehicle 
($" &amp; 'Input|Setup'!$E$7 &amp; ")"</f>
        <v>Vehicle 
($2023-24)</v>
      </c>
      <c r="I9" s="52" t="str">
        <f>"Other costs 
($" &amp; 'Input|Setup'!$E$7 &amp; ")"</f>
        <v>Other costs 
($2023-24)</v>
      </c>
      <c r="J9" s="1"/>
      <c r="K9" s="118"/>
      <c r="L9" s="1"/>
    </row>
    <row r="10" spans="1:12" x14ac:dyDescent="0.2">
      <c r="A10" s="4">
        <v>1</v>
      </c>
      <c r="B10" s="27" t="s">
        <v>193</v>
      </c>
      <c r="C10" s="27" t="s">
        <v>23</v>
      </c>
      <c r="D10" s="27" t="s">
        <v>142</v>
      </c>
      <c r="E10" s="266">
        <v>47.276272576235513</v>
      </c>
      <c r="F10" s="76">
        <f>+'Input|Indirect Cost Rates'!D$19</f>
        <v>0.50935917544636289</v>
      </c>
      <c r="G10" s="76">
        <f>+'Input|Indirect Cost Rates'!$D$25+'Input|Indirect Cost Rates'!$D$26</f>
        <v>0.61</v>
      </c>
      <c r="H10" s="75"/>
      <c r="I10" s="75"/>
      <c r="J10" s="139">
        <f t="shared" ref="J10:J39" si="0">IF(AND(ISTEXT(B10),OR(ISBLANK(C10),ISBLANK(D10),COUNTA(E10:I10)=0)),1,0)</f>
        <v>0</v>
      </c>
      <c r="K10" s="75"/>
      <c r="L10" s="139">
        <f t="shared" ref="L10:L39" si="1">IF(AND(ISNUMBER(I10),ISBLANK(K10)),1,0)</f>
        <v>0</v>
      </c>
    </row>
    <row r="11" spans="1:12" x14ac:dyDescent="0.2">
      <c r="A11" s="4">
        <f t="shared" ref="A11:A39" si="2">A10+1</f>
        <v>2</v>
      </c>
      <c r="B11" s="27" t="s">
        <v>195</v>
      </c>
      <c r="C11" s="27" t="s">
        <v>23</v>
      </c>
      <c r="D11" s="27" t="s">
        <v>142</v>
      </c>
      <c r="E11" s="266">
        <v>75.780270837111999</v>
      </c>
      <c r="F11" s="76">
        <f>+'Input|Indirect Cost Rates'!D$19</f>
        <v>0.50935917544636289</v>
      </c>
      <c r="G11" s="76">
        <f>+'Input|Indirect Cost Rates'!$D$25+'Input|Indirect Cost Rates'!$D$26</f>
        <v>0.61</v>
      </c>
      <c r="H11" s="75"/>
      <c r="I11" s="75"/>
      <c r="J11" s="139">
        <f t="shared" si="0"/>
        <v>0</v>
      </c>
      <c r="K11" s="75"/>
      <c r="L11" s="139">
        <f t="shared" si="1"/>
        <v>0</v>
      </c>
    </row>
    <row r="12" spans="1:12" x14ac:dyDescent="0.2">
      <c r="A12" s="4">
        <f t="shared" si="2"/>
        <v>3</v>
      </c>
      <c r="B12" s="27" t="s">
        <v>388</v>
      </c>
      <c r="C12" s="27" t="s">
        <v>23</v>
      </c>
      <c r="D12" s="27" t="s">
        <v>142</v>
      </c>
      <c r="E12" s="266">
        <v>105.05838350274556</v>
      </c>
      <c r="F12" s="76">
        <f>+'Input|Indirect Cost Rates'!D$19</f>
        <v>0.50935917544636289</v>
      </c>
      <c r="G12" s="76">
        <f>+'Input|Indirect Cost Rates'!$D$25+'Input|Indirect Cost Rates'!$D$26</f>
        <v>0.61</v>
      </c>
      <c r="H12" s="75"/>
      <c r="I12" s="75"/>
      <c r="J12" s="139">
        <f t="shared" si="0"/>
        <v>0</v>
      </c>
      <c r="K12" s="75"/>
      <c r="L12" s="139">
        <f t="shared" si="1"/>
        <v>0</v>
      </c>
    </row>
    <row r="13" spans="1:12" x14ac:dyDescent="0.2">
      <c r="A13" s="4">
        <f t="shared" si="2"/>
        <v>4</v>
      </c>
      <c r="B13" s="27" t="s">
        <v>194</v>
      </c>
      <c r="C13" s="27" t="s">
        <v>23</v>
      </c>
      <c r="D13" s="27" t="s">
        <v>142</v>
      </c>
      <c r="E13" s="266">
        <v>68.363677655932179</v>
      </c>
      <c r="F13" s="76">
        <f>+'Input|Indirect Cost Rates'!D$19</f>
        <v>0.50935917544636289</v>
      </c>
      <c r="G13" s="76">
        <f>+'Input|Indirect Cost Rates'!$D$25+'Input|Indirect Cost Rates'!$D$26</f>
        <v>0.61</v>
      </c>
      <c r="H13" s="236">
        <v>22.927256792287469</v>
      </c>
      <c r="I13" s="75"/>
      <c r="J13" s="139">
        <f t="shared" si="0"/>
        <v>0</v>
      </c>
      <c r="K13" s="75"/>
      <c r="L13" s="139">
        <f t="shared" si="1"/>
        <v>0</v>
      </c>
    </row>
    <row r="14" spans="1:12" x14ac:dyDescent="0.2">
      <c r="A14" s="4">
        <f t="shared" si="2"/>
        <v>5</v>
      </c>
      <c r="B14" s="27" t="s">
        <v>196</v>
      </c>
      <c r="C14" s="27" t="s">
        <v>23</v>
      </c>
      <c r="D14" s="27" t="s">
        <v>142</v>
      </c>
      <c r="E14" s="266">
        <v>126.07006020329469</v>
      </c>
      <c r="F14" s="76">
        <f>+'Input|Indirect Cost Rates'!D$19</f>
        <v>0.50935917544636289</v>
      </c>
      <c r="G14" s="76">
        <f>+'Input|Indirect Cost Rates'!$D$25+'Input|Indirect Cost Rates'!$D$26</f>
        <v>0.61</v>
      </c>
      <c r="H14" s="75"/>
      <c r="I14" s="75"/>
      <c r="J14" s="139">
        <f t="shared" si="0"/>
        <v>0</v>
      </c>
      <c r="K14" s="75"/>
      <c r="L14" s="139">
        <f t="shared" si="1"/>
        <v>0</v>
      </c>
    </row>
    <row r="15" spans="1:12" x14ac:dyDescent="0.2">
      <c r="A15" s="4">
        <f t="shared" si="2"/>
        <v>6</v>
      </c>
      <c r="B15" s="27" t="s">
        <v>197</v>
      </c>
      <c r="C15" s="27" t="s">
        <v>23</v>
      </c>
      <c r="D15" s="27" t="s">
        <v>142</v>
      </c>
      <c r="E15" s="266">
        <v>136.74572977502106</v>
      </c>
      <c r="F15" s="76">
        <f>+'Input|Indirect Cost Rates'!D$19</f>
        <v>0.50935917544636289</v>
      </c>
      <c r="G15" s="76">
        <f>+'Input|Indirect Cost Rates'!$D$25+'Input|Indirect Cost Rates'!$D$26</f>
        <v>0.61</v>
      </c>
      <c r="H15" s="75"/>
      <c r="I15" s="75"/>
      <c r="J15" s="139">
        <f t="shared" si="0"/>
        <v>0</v>
      </c>
      <c r="K15" s="75"/>
      <c r="L15" s="139">
        <f t="shared" si="1"/>
        <v>0</v>
      </c>
    </row>
    <row r="16" spans="1:12" x14ac:dyDescent="0.2">
      <c r="A16" s="4">
        <f t="shared" si="2"/>
        <v>7</v>
      </c>
      <c r="B16" s="27"/>
      <c r="C16" s="27"/>
      <c r="D16" s="27"/>
      <c r="E16" s="75"/>
      <c r="F16" s="76"/>
      <c r="G16" s="76"/>
      <c r="H16" s="75"/>
      <c r="I16" s="75"/>
      <c r="J16" s="139">
        <f t="shared" si="0"/>
        <v>0</v>
      </c>
      <c r="K16" s="75"/>
      <c r="L16" s="139">
        <f t="shared" si="1"/>
        <v>0</v>
      </c>
    </row>
    <row r="17" spans="1:12" x14ac:dyDescent="0.2">
      <c r="A17" s="4">
        <f t="shared" si="2"/>
        <v>8</v>
      </c>
      <c r="B17" s="27"/>
      <c r="C17" s="27"/>
      <c r="D17" s="27"/>
      <c r="E17" s="75"/>
      <c r="F17" s="76"/>
      <c r="G17" s="76"/>
      <c r="H17" s="75"/>
      <c r="I17" s="75"/>
      <c r="J17" s="139">
        <f t="shared" si="0"/>
        <v>0</v>
      </c>
      <c r="K17" s="75"/>
      <c r="L17" s="139">
        <f t="shared" si="1"/>
        <v>0</v>
      </c>
    </row>
    <row r="18" spans="1:12" x14ac:dyDescent="0.2">
      <c r="A18" s="4">
        <f t="shared" si="2"/>
        <v>9</v>
      </c>
      <c r="B18" s="27"/>
      <c r="C18" s="27"/>
      <c r="D18" s="27"/>
      <c r="E18" s="75"/>
      <c r="F18" s="76"/>
      <c r="G18" s="76"/>
      <c r="H18" s="75"/>
      <c r="I18" s="75"/>
      <c r="J18" s="139">
        <f t="shared" si="0"/>
        <v>0</v>
      </c>
      <c r="K18" s="75"/>
      <c r="L18" s="139">
        <f t="shared" si="1"/>
        <v>0</v>
      </c>
    </row>
    <row r="19" spans="1:12" x14ac:dyDescent="0.2">
      <c r="A19" s="4">
        <f t="shared" si="2"/>
        <v>10</v>
      </c>
      <c r="B19" s="27"/>
      <c r="C19" s="27"/>
      <c r="D19" s="27"/>
      <c r="E19" s="75"/>
      <c r="F19" s="76"/>
      <c r="G19" s="76"/>
      <c r="H19" s="75"/>
      <c r="I19" s="75"/>
      <c r="J19" s="139">
        <f t="shared" si="0"/>
        <v>0</v>
      </c>
      <c r="K19" s="75"/>
      <c r="L19" s="139">
        <f t="shared" si="1"/>
        <v>0</v>
      </c>
    </row>
    <row r="20" spans="1:12" x14ac:dyDescent="0.2">
      <c r="A20" s="4">
        <f t="shared" si="2"/>
        <v>11</v>
      </c>
      <c r="B20" s="27"/>
      <c r="C20" s="27"/>
      <c r="D20" s="27"/>
      <c r="E20" s="75"/>
      <c r="F20" s="76"/>
      <c r="G20" s="76"/>
      <c r="H20" s="75"/>
      <c r="I20" s="75"/>
      <c r="J20" s="139">
        <f t="shared" si="0"/>
        <v>0</v>
      </c>
      <c r="K20" s="75"/>
      <c r="L20" s="139">
        <f t="shared" si="1"/>
        <v>0</v>
      </c>
    </row>
    <row r="21" spans="1:12" x14ac:dyDescent="0.2">
      <c r="A21" s="4">
        <f t="shared" si="2"/>
        <v>12</v>
      </c>
      <c r="B21" s="27"/>
      <c r="C21" s="27"/>
      <c r="D21" s="27"/>
      <c r="E21" s="75"/>
      <c r="F21" s="76"/>
      <c r="G21" s="76"/>
      <c r="H21" s="75"/>
      <c r="I21" s="75"/>
      <c r="J21" s="139">
        <f t="shared" si="0"/>
        <v>0</v>
      </c>
      <c r="K21" s="75"/>
      <c r="L21" s="139">
        <f t="shared" si="1"/>
        <v>0</v>
      </c>
    </row>
    <row r="22" spans="1:12" x14ac:dyDescent="0.2">
      <c r="A22" s="4">
        <f t="shared" si="2"/>
        <v>13</v>
      </c>
      <c r="B22" s="27"/>
      <c r="C22" s="27"/>
      <c r="D22" s="27"/>
      <c r="E22" s="75"/>
      <c r="F22" s="76"/>
      <c r="G22" s="76"/>
      <c r="H22" s="75"/>
      <c r="I22" s="75"/>
      <c r="J22" s="139">
        <f t="shared" si="0"/>
        <v>0</v>
      </c>
      <c r="K22" s="75"/>
      <c r="L22" s="139">
        <f t="shared" si="1"/>
        <v>0</v>
      </c>
    </row>
    <row r="23" spans="1:12" x14ac:dyDescent="0.2">
      <c r="A23" s="4">
        <f t="shared" si="2"/>
        <v>14</v>
      </c>
      <c r="B23" s="27"/>
      <c r="C23" s="27"/>
      <c r="D23" s="27"/>
      <c r="E23" s="75"/>
      <c r="F23" s="76"/>
      <c r="G23" s="76"/>
      <c r="H23" s="75"/>
      <c r="I23" s="75"/>
      <c r="J23" s="139">
        <f t="shared" si="0"/>
        <v>0</v>
      </c>
      <c r="K23" s="75"/>
      <c r="L23" s="139">
        <f t="shared" si="1"/>
        <v>0</v>
      </c>
    </row>
    <row r="24" spans="1:12" x14ac:dyDescent="0.2">
      <c r="A24" s="4">
        <f t="shared" si="2"/>
        <v>15</v>
      </c>
      <c r="B24" s="27"/>
      <c r="C24" s="27"/>
      <c r="D24" s="27"/>
      <c r="E24" s="75"/>
      <c r="F24" s="76"/>
      <c r="G24" s="76"/>
      <c r="H24" s="75"/>
      <c r="I24" s="75"/>
      <c r="J24" s="139">
        <f t="shared" si="0"/>
        <v>0</v>
      </c>
      <c r="K24" s="75"/>
      <c r="L24" s="139">
        <f t="shared" si="1"/>
        <v>0</v>
      </c>
    </row>
    <row r="25" spans="1:12" x14ac:dyDescent="0.2">
      <c r="A25" s="4">
        <f t="shared" si="2"/>
        <v>16</v>
      </c>
      <c r="B25" s="27"/>
      <c r="C25" s="27"/>
      <c r="D25" s="27"/>
      <c r="E25" s="75"/>
      <c r="F25" s="76"/>
      <c r="G25" s="76"/>
      <c r="H25" s="75"/>
      <c r="I25" s="75"/>
      <c r="J25" s="139">
        <f t="shared" si="0"/>
        <v>0</v>
      </c>
      <c r="K25" s="75"/>
      <c r="L25" s="139">
        <f t="shared" si="1"/>
        <v>0</v>
      </c>
    </row>
    <row r="26" spans="1:12" x14ac:dyDescent="0.2">
      <c r="A26" s="4">
        <f t="shared" si="2"/>
        <v>17</v>
      </c>
      <c r="B26" s="27"/>
      <c r="C26" s="27"/>
      <c r="D26" s="27"/>
      <c r="E26" s="75"/>
      <c r="F26" s="76"/>
      <c r="G26" s="76"/>
      <c r="H26" s="75"/>
      <c r="I26" s="75"/>
      <c r="J26" s="139">
        <f t="shared" si="0"/>
        <v>0</v>
      </c>
      <c r="K26" s="75"/>
      <c r="L26" s="139">
        <f t="shared" si="1"/>
        <v>0</v>
      </c>
    </row>
    <row r="27" spans="1:12" x14ac:dyDescent="0.2">
      <c r="A27" s="4">
        <f t="shared" si="2"/>
        <v>18</v>
      </c>
      <c r="B27" s="27"/>
      <c r="C27" s="27"/>
      <c r="D27" s="27"/>
      <c r="E27" s="75"/>
      <c r="F27" s="76"/>
      <c r="G27" s="76"/>
      <c r="H27" s="75"/>
      <c r="I27" s="75"/>
      <c r="J27" s="139">
        <f t="shared" si="0"/>
        <v>0</v>
      </c>
      <c r="K27" s="75"/>
      <c r="L27" s="139">
        <f t="shared" si="1"/>
        <v>0</v>
      </c>
    </row>
    <row r="28" spans="1:12" x14ac:dyDescent="0.2">
      <c r="A28" s="4">
        <f t="shared" si="2"/>
        <v>19</v>
      </c>
      <c r="B28" s="27"/>
      <c r="C28" s="27"/>
      <c r="D28" s="27"/>
      <c r="E28" s="75"/>
      <c r="F28" s="76"/>
      <c r="G28" s="76"/>
      <c r="H28" s="75"/>
      <c r="I28" s="75"/>
      <c r="J28" s="139">
        <f t="shared" si="0"/>
        <v>0</v>
      </c>
      <c r="K28" s="75"/>
      <c r="L28" s="139">
        <f t="shared" si="1"/>
        <v>0</v>
      </c>
    </row>
    <row r="29" spans="1:12" x14ac:dyDescent="0.2">
      <c r="A29" s="4">
        <f t="shared" si="2"/>
        <v>20</v>
      </c>
      <c r="B29" s="27"/>
      <c r="C29" s="27"/>
      <c r="D29" s="27"/>
      <c r="E29" s="75"/>
      <c r="F29" s="76"/>
      <c r="G29" s="76"/>
      <c r="H29" s="75"/>
      <c r="I29" s="75"/>
      <c r="J29" s="139">
        <f t="shared" si="0"/>
        <v>0</v>
      </c>
      <c r="K29" s="75"/>
      <c r="L29" s="139">
        <f t="shared" si="1"/>
        <v>0</v>
      </c>
    </row>
    <row r="30" spans="1:12" x14ac:dyDescent="0.2">
      <c r="A30" s="4">
        <f t="shared" si="2"/>
        <v>21</v>
      </c>
      <c r="B30" s="27"/>
      <c r="C30" s="27"/>
      <c r="D30" s="27"/>
      <c r="E30" s="75"/>
      <c r="F30" s="76"/>
      <c r="G30" s="76"/>
      <c r="H30" s="75"/>
      <c r="I30" s="75"/>
      <c r="J30" s="139">
        <f t="shared" si="0"/>
        <v>0</v>
      </c>
      <c r="K30" s="75"/>
      <c r="L30" s="139">
        <f t="shared" si="1"/>
        <v>0</v>
      </c>
    </row>
    <row r="31" spans="1:12" x14ac:dyDescent="0.2">
      <c r="A31" s="4">
        <f t="shared" si="2"/>
        <v>22</v>
      </c>
      <c r="B31" s="27"/>
      <c r="C31" s="27"/>
      <c r="D31" s="27"/>
      <c r="E31" s="75"/>
      <c r="F31" s="76"/>
      <c r="G31" s="76"/>
      <c r="H31" s="75"/>
      <c r="I31" s="75"/>
      <c r="J31" s="139">
        <f t="shared" si="0"/>
        <v>0</v>
      </c>
      <c r="K31" s="75"/>
      <c r="L31" s="139">
        <f t="shared" si="1"/>
        <v>0</v>
      </c>
    </row>
    <row r="32" spans="1:12" x14ac:dyDescent="0.2">
      <c r="A32" s="4">
        <f t="shared" si="2"/>
        <v>23</v>
      </c>
      <c r="B32" s="27"/>
      <c r="C32" s="27"/>
      <c r="D32" s="27"/>
      <c r="E32" s="75"/>
      <c r="F32" s="76"/>
      <c r="G32" s="76"/>
      <c r="H32" s="75"/>
      <c r="I32" s="75"/>
      <c r="J32" s="139">
        <f t="shared" si="0"/>
        <v>0</v>
      </c>
      <c r="K32" s="75"/>
      <c r="L32" s="139">
        <f t="shared" si="1"/>
        <v>0</v>
      </c>
    </row>
    <row r="33" spans="1:12" x14ac:dyDescent="0.2">
      <c r="A33" s="4">
        <f t="shared" si="2"/>
        <v>24</v>
      </c>
      <c r="B33" s="27"/>
      <c r="C33" s="27"/>
      <c r="D33" s="27"/>
      <c r="E33" s="75"/>
      <c r="F33" s="76"/>
      <c r="G33" s="76"/>
      <c r="H33" s="75"/>
      <c r="I33" s="75"/>
      <c r="J33" s="139">
        <f t="shared" si="0"/>
        <v>0</v>
      </c>
      <c r="K33" s="75"/>
      <c r="L33" s="139">
        <f t="shared" si="1"/>
        <v>0</v>
      </c>
    </row>
    <row r="34" spans="1:12" x14ac:dyDescent="0.2">
      <c r="A34" s="4">
        <f t="shared" si="2"/>
        <v>25</v>
      </c>
      <c r="B34" s="27"/>
      <c r="C34" s="27"/>
      <c r="D34" s="27"/>
      <c r="E34" s="75"/>
      <c r="F34" s="76"/>
      <c r="G34" s="76"/>
      <c r="H34" s="75"/>
      <c r="I34" s="75"/>
      <c r="J34" s="139">
        <f t="shared" si="0"/>
        <v>0</v>
      </c>
      <c r="K34" s="75"/>
      <c r="L34" s="139">
        <f t="shared" si="1"/>
        <v>0</v>
      </c>
    </row>
    <row r="35" spans="1:12" x14ac:dyDescent="0.2">
      <c r="A35" s="4">
        <f t="shared" si="2"/>
        <v>26</v>
      </c>
      <c r="B35" s="27"/>
      <c r="C35" s="27"/>
      <c r="D35" s="27"/>
      <c r="E35" s="75"/>
      <c r="F35" s="76"/>
      <c r="G35" s="76"/>
      <c r="H35" s="75"/>
      <c r="I35" s="75"/>
      <c r="J35" s="139">
        <f t="shared" si="0"/>
        <v>0</v>
      </c>
      <c r="K35" s="75"/>
      <c r="L35" s="139">
        <f t="shared" si="1"/>
        <v>0</v>
      </c>
    </row>
    <row r="36" spans="1:12" x14ac:dyDescent="0.2">
      <c r="A36" s="4">
        <f t="shared" si="2"/>
        <v>27</v>
      </c>
      <c r="B36" s="27"/>
      <c r="C36" s="27"/>
      <c r="D36" s="27"/>
      <c r="E36" s="75"/>
      <c r="F36" s="76"/>
      <c r="G36" s="76"/>
      <c r="H36" s="75"/>
      <c r="I36" s="75"/>
      <c r="J36" s="139">
        <f t="shared" si="0"/>
        <v>0</v>
      </c>
      <c r="K36" s="75"/>
      <c r="L36" s="139">
        <f t="shared" si="1"/>
        <v>0</v>
      </c>
    </row>
    <row r="37" spans="1:12" x14ac:dyDescent="0.2">
      <c r="A37" s="4">
        <f t="shared" si="2"/>
        <v>28</v>
      </c>
      <c r="B37" s="27"/>
      <c r="C37" s="27"/>
      <c r="D37" s="27"/>
      <c r="E37" s="75"/>
      <c r="F37" s="76"/>
      <c r="G37" s="76"/>
      <c r="H37" s="75"/>
      <c r="I37" s="75"/>
      <c r="J37" s="139">
        <f t="shared" si="0"/>
        <v>0</v>
      </c>
      <c r="K37" s="75"/>
      <c r="L37" s="139">
        <f t="shared" si="1"/>
        <v>0</v>
      </c>
    </row>
    <row r="38" spans="1:12" x14ac:dyDescent="0.2">
      <c r="A38" s="4">
        <f t="shared" si="2"/>
        <v>29</v>
      </c>
      <c r="B38" s="27"/>
      <c r="C38" s="27"/>
      <c r="D38" s="27"/>
      <c r="E38" s="75"/>
      <c r="F38" s="76"/>
      <c r="G38" s="76"/>
      <c r="H38" s="75"/>
      <c r="I38" s="75"/>
      <c r="J38" s="139">
        <f t="shared" si="0"/>
        <v>0</v>
      </c>
      <c r="K38" s="75"/>
      <c r="L38" s="139">
        <f t="shared" si="1"/>
        <v>0</v>
      </c>
    </row>
    <row r="39" spans="1:12" x14ac:dyDescent="0.2">
      <c r="A39" s="4">
        <f t="shared" si="2"/>
        <v>30</v>
      </c>
      <c r="B39" s="27"/>
      <c r="C39" s="27"/>
      <c r="D39" s="27"/>
      <c r="E39" s="75"/>
      <c r="F39" s="76"/>
      <c r="G39" s="76"/>
      <c r="H39" s="75"/>
      <c r="I39" s="75"/>
      <c r="J39" s="139">
        <f t="shared" si="0"/>
        <v>0</v>
      </c>
      <c r="K39" s="75"/>
      <c r="L39" s="139">
        <f t="shared" si="1"/>
        <v>0</v>
      </c>
    </row>
    <row r="40" spans="1:12" x14ac:dyDescent="0.2">
      <c r="A40" s="3"/>
      <c r="B40" s="3"/>
      <c r="C40" s="3"/>
      <c r="D40" s="3"/>
      <c r="E40" s="3"/>
      <c r="F40" s="3"/>
      <c r="G40" s="1"/>
      <c r="H40" s="3"/>
      <c r="I40" s="1"/>
      <c r="J40" s="1"/>
      <c r="K40" s="1"/>
      <c r="L40" s="1"/>
    </row>
    <row r="41" spans="1:12" x14ac:dyDescent="0.2">
      <c r="A41" s="3"/>
      <c r="B41" s="3"/>
      <c r="C41" s="3"/>
      <c r="D41" s="3"/>
      <c r="E41" s="3"/>
      <c r="F41" s="3"/>
      <c r="G41" s="1"/>
      <c r="H41" s="3"/>
      <c r="I41" s="1"/>
      <c r="J41" s="1"/>
      <c r="K41" s="1"/>
      <c r="L41" s="1"/>
    </row>
    <row r="42" spans="1:12" ht="15" x14ac:dyDescent="0.25">
      <c r="A42" s="114"/>
      <c r="B42" s="64" t="str">
        <f>IFERROR("6.3 List of quoted services for "&amp;'Input|Setup'!$E$11&amp;" to "&amp;'Input|Setup'!$E$15&amp;" regulatory period","")</f>
        <v>6.3 List of quoted services for 2024-25 to 2028-29 regulatory period</v>
      </c>
      <c r="C42" s="3"/>
      <c r="D42" s="3"/>
      <c r="E42" s="3"/>
      <c r="F42" s="3"/>
      <c r="G42" s="1"/>
      <c r="H42" s="3"/>
      <c r="I42" s="1"/>
      <c r="J42" s="1"/>
      <c r="K42" s="1"/>
      <c r="L42" s="1"/>
    </row>
    <row r="43" spans="1:12" x14ac:dyDescent="0.2">
      <c r="A43" s="1"/>
      <c r="B43" s="38"/>
      <c r="C43" s="3"/>
      <c r="D43" s="3"/>
      <c r="E43" s="3"/>
      <c r="F43" s="3"/>
      <c r="G43" s="1"/>
      <c r="H43" s="3"/>
      <c r="I43" s="1"/>
      <c r="J43" s="1"/>
      <c r="K43" s="1"/>
      <c r="L43" s="1"/>
    </row>
    <row r="44" spans="1:12" x14ac:dyDescent="0.2">
      <c r="A44" s="16">
        <v>1</v>
      </c>
      <c r="B44" s="154" t="s">
        <v>301</v>
      </c>
      <c r="C44" s="3"/>
      <c r="D44" s="3"/>
      <c r="E44" s="3"/>
      <c r="F44" s="3"/>
      <c r="G44" s="1"/>
      <c r="H44" s="3"/>
      <c r="I44" s="1"/>
      <c r="J44" s="1"/>
      <c r="K44" s="1"/>
      <c r="L44" s="1"/>
    </row>
    <row r="45" spans="1:12" x14ac:dyDescent="0.2">
      <c r="A45" s="16">
        <f>IFERROR(A44+1,"")</f>
        <v>2</v>
      </c>
      <c r="B45" s="154" t="s">
        <v>302</v>
      </c>
      <c r="C45" s="3"/>
      <c r="D45" s="3"/>
      <c r="E45" s="3"/>
      <c r="F45" s="3"/>
      <c r="G45" s="1"/>
      <c r="H45" s="3"/>
      <c r="I45" s="1"/>
      <c r="J45" s="1"/>
      <c r="K45" s="1"/>
      <c r="L45" s="1"/>
    </row>
    <row r="46" spans="1:12" x14ac:dyDescent="0.2">
      <c r="A46" s="16">
        <f t="shared" ref="A46:A74" si="3">IFERROR(A45+1,"")</f>
        <v>3</v>
      </c>
      <c r="B46" s="154" t="s">
        <v>303</v>
      </c>
      <c r="C46" s="3"/>
      <c r="D46" s="3"/>
      <c r="E46" s="3"/>
      <c r="F46" s="3"/>
      <c r="G46" s="1"/>
      <c r="H46" s="3"/>
      <c r="I46" s="1"/>
      <c r="J46" s="1"/>
      <c r="K46" s="1"/>
      <c r="L46" s="1"/>
    </row>
    <row r="47" spans="1:12" x14ac:dyDescent="0.2">
      <c r="A47" s="16">
        <f t="shared" si="3"/>
        <v>4</v>
      </c>
      <c r="B47" s="154" t="s">
        <v>304</v>
      </c>
      <c r="C47" s="3"/>
      <c r="D47" s="3"/>
      <c r="E47" s="3"/>
      <c r="F47" s="3"/>
      <c r="G47" s="1"/>
      <c r="H47" s="3"/>
      <c r="I47" s="1"/>
      <c r="J47" s="1"/>
      <c r="K47" s="1"/>
      <c r="L47" s="1"/>
    </row>
    <row r="48" spans="1:12" x14ac:dyDescent="0.2">
      <c r="A48" s="16">
        <f t="shared" si="3"/>
        <v>5</v>
      </c>
      <c r="B48" s="154" t="s">
        <v>305</v>
      </c>
      <c r="C48" s="3"/>
      <c r="D48" s="3"/>
      <c r="E48" s="3"/>
      <c r="F48" s="3"/>
      <c r="G48" s="1"/>
      <c r="H48" s="3"/>
      <c r="I48" s="1"/>
      <c r="J48" s="1"/>
      <c r="K48" s="1"/>
      <c r="L48" s="1"/>
    </row>
    <row r="49" spans="1:12" x14ac:dyDescent="0.2">
      <c r="A49" s="16">
        <f t="shared" si="3"/>
        <v>6</v>
      </c>
      <c r="B49" s="154" t="s">
        <v>306</v>
      </c>
      <c r="C49" s="3"/>
      <c r="D49" s="3"/>
      <c r="E49" s="3"/>
      <c r="F49" s="3"/>
      <c r="G49" s="1"/>
      <c r="H49" s="3"/>
      <c r="I49" s="1"/>
      <c r="J49" s="1"/>
      <c r="K49" s="1"/>
      <c r="L49" s="1"/>
    </row>
    <row r="50" spans="1:12" x14ac:dyDescent="0.2">
      <c r="A50" s="16">
        <f t="shared" si="3"/>
        <v>7</v>
      </c>
      <c r="B50" s="154" t="s">
        <v>307</v>
      </c>
      <c r="C50" s="3"/>
      <c r="D50" s="3"/>
      <c r="E50" s="3"/>
      <c r="F50" s="3"/>
      <c r="G50" s="1"/>
      <c r="H50" s="3"/>
      <c r="I50" s="1"/>
      <c r="J50" s="1"/>
      <c r="K50" s="1"/>
      <c r="L50" s="1"/>
    </row>
    <row r="51" spans="1:12" x14ac:dyDescent="0.2">
      <c r="A51" s="16">
        <f t="shared" si="3"/>
        <v>8</v>
      </c>
      <c r="B51" s="154" t="s">
        <v>308</v>
      </c>
      <c r="C51" s="3"/>
      <c r="D51" s="3"/>
      <c r="E51" s="3"/>
      <c r="F51" s="3"/>
      <c r="G51" s="1"/>
      <c r="H51" s="3"/>
      <c r="I51" s="1"/>
      <c r="J51" s="1"/>
      <c r="K51" s="1"/>
      <c r="L51" s="1"/>
    </row>
    <row r="52" spans="1:12" x14ac:dyDescent="0.2">
      <c r="A52" s="16">
        <f t="shared" si="3"/>
        <v>9</v>
      </c>
      <c r="B52" s="154" t="s">
        <v>309</v>
      </c>
      <c r="C52" s="3"/>
      <c r="D52" s="3"/>
      <c r="E52" s="3"/>
      <c r="F52" s="3"/>
      <c r="G52" s="1"/>
      <c r="H52" s="3"/>
      <c r="I52" s="1"/>
      <c r="J52" s="1"/>
      <c r="K52" s="1"/>
      <c r="L52" s="1"/>
    </row>
    <row r="53" spans="1:12" x14ac:dyDescent="0.2">
      <c r="A53" s="16">
        <f t="shared" si="3"/>
        <v>10</v>
      </c>
      <c r="B53" s="154" t="s">
        <v>310</v>
      </c>
      <c r="C53" s="3"/>
      <c r="D53" s="3"/>
      <c r="E53" s="3"/>
      <c r="F53" s="3"/>
      <c r="G53" s="1"/>
      <c r="H53" s="3"/>
      <c r="I53" s="1"/>
      <c r="J53" s="1"/>
      <c r="K53" s="1"/>
      <c r="L53" s="1"/>
    </row>
    <row r="54" spans="1:12" x14ac:dyDescent="0.2">
      <c r="A54" s="16">
        <f t="shared" si="3"/>
        <v>11</v>
      </c>
      <c r="B54" s="154" t="s">
        <v>311</v>
      </c>
      <c r="C54" s="3"/>
      <c r="D54" s="3"/>
      <c r="E54" s="3"/>
      <c r="F54" s="3"/>
      <c r="G54" s="1"/>
      <c r="H54" s="3"/>
      <c r="I54" s="1"/>
      <c r="J54" s="1"/>
      <c r="K54" s="1"/>
      <c r="L54" s="1"/>
    </row>
    <row r="55" spans="1:12" x14ac:dyDescent="0.2">
      <c r="A55" s="16">
        <f t="shared" si="3"/>
        <v>12</v>
      </c>
      <c r="B55" s="154" t="s">
        <v>312</v>
      </c>
      <c r="C55" s="3"/>
      <c r="D55" s="3"/>
      <c r="E55" s="3"/>
      <c r="F55" s="3"/>
      <c r="G55" s="1"/>
      <c r="H55" s="3"/>
      <c r="I55" s="1"/>
      <c r="J55" s="1"/>
      <c r="K55" s="1"/>
      <c r="L55" s="1"/>
    </row>
    <row r="56" spans="1:12" x14ac:dyDescent="0.2">
      <c r="A56" s="16">
        <f t="shared" si="3"/>
        <v>13</v>
      </c>
      <c r="B56" s="154" t="s">
        <v>313</v>
      </c>
      <c r="C56" s="3"/>
      <c r="D56" s="3"/>
      <c r="E56" s="3"/>
      <c r="F56" s="3"/>
      <c r="G56" s="1"/>
      <c r="H56" s="3"/>
      <c r="I56" s="1"/>
      <c r="J56" s="1"/>
      <c r="K56" s="1"/>
      <c r="L56" s="1"/>
    </row>
    <row r="57" spans="1:12" x14ac:dyDescent="0.2">
      <c r="A57" s="16">
        <f t="shared" si="3"/>
        <v>14</v>
      </c>
      <c r="B57" s="154" t="s">
        <v>314</v>
      </c>
      <c r="C57" s="3"/>
      <c r="D57" s="3"/>
      <c r="E57" s="3"/>
      <c r="F57" s="3"/>
      <c r="G57" s="1"/>
      <c r="H57" s="3"/>
      <c r="I57" s="1"/>
      <c r="J57" s="1"/>
      <c r="K57" s="1"/>
      <c r="L57" s="1"/>
    </row>
    <row r="58" spans="1:12" x14ac:dyDescent="0.2">
      <c r="A58" s="16">
        <f t="shared" si="3"/>
        <v>15</v>
      </c>
      <c r="B58" s="154" t="s">
        <v>315</v>
      </c>
      <c r="C58" s="3"/>
      <c r="D58" s="3"/>
      <c r="E58" s="3"/>
      <c r="F58" s="3"/>
      <c r="G58" s="1"/>
      <c r="H58" s="3"/>
      <c r="I58" s="1"/>
      <c r="J58" s="1"/>
      <c r="K58" s="1"/>
      <c r="L58" s="1"/>
    </row>
    <row r="59" spans="1:12" x14ac:dyDescent="0.2">
      <c r="A59" s="16">
        <f t="shared" si="3"/>
        <v>16</v>
      </c>
      <c r="B59" s="154" t="s">
        <v>316</v>
      </c>
      <c r="C59" s="3"/>
      <c r="D59" s="3"/>
      <c r="E59" s="3"/>
      <c r="F59" s="3"/>
      <c r="G59" s="1"/>
      <c r="H59" s="3"/>
      <c r="I59" s="1"/>
      <c r="J59" s="1"/>
      <c r="K59" s="1"/>
      <c r="L59" s="1"/>
    </row>
    <row r="60" spans="1:12" x14ac:dyDescent="0.2">
      <c r="A60" s="16">
        <f t="shared" si="3"/>
        <v>17</v>
      </c>
      <c r="B60" s="154" t="s">
        <v>317</v>
      </c>
      <c r="C60" s="3"/>
      <c r="D60" s="3"/>
      <c r="E60" s="3"/>
      <c r="F60" s="3"/>
      <c r="G60" s="1"/>
      <c r="H60" s="3"/>
      <c r="I60" s="1"/>
      <c r="J60" s="1"/>
      <c r="K60" s="1"/>
      <c r="L60" s="1"/>
    </row>
    <row r="61" spans="1:12" x14ac:dyDescent="0.2">
      <c r="A61" s="16">
        <f t="shared" si="3"/>
        <v>18</v>
      </c>
      <c r="B61" s="154" t="s">
        <v>318</v>
      </c>
      <c r="C61" s="3"/>
      <c r="D61" s="3"/>
      <c r="E61" s="3"/>
      <c r="F61" s="3"/>
      <c r="G61" s="1"/>
      <c r="H61" s="3"/>
      <c r="I61" s="1"/>
      <c r="J61" s="1"/>
      <c r="K61" s="1"/>
      <c r="L61" s="1"/>
    </row>
    <row r="62" spans="1:12" x14ac:dyDescent="0.2">
      <c r="A62" s="16">
        <f t="shared" si="3"/>
        <v>19</v>
      </c>
      <c r="B62" s="154" t="s">
        <v>319</v>
      </c>
      <c r="C62" s="3"/>
      <c r="D62" s="3"/>
      <c r="E62" s="3"/>
      <c r="F62" s="3"/>
      <c r="G62" s="1"/>
      <c r="H62" s="3"/>
      <c r="I62" s="1"/>
      <c r="J62" s="1"/>
      <c r="K62" s="1"/>
      <c r="L62" s="1"/>
    </row>
    <row r="63" spans="1:12" x14ac:dyDescent="0.2">
      <c r="A63" s="16">
        <f t="shared" si="3"/>
        <v>20</v>
      </c>
      <c r="B63" s="154" t="s">
        <v>320</v>
      </c>
      <c r="C63" s="3"/>
      <c r="D63" s="3"/>
      <c r="E63" s="3"/>
      <c r="F63" s="3"/>
      <c r="G63" s="1"/>
      <c r="H63" s="3"/>
      <c r="I63" s="1"/>
      <c r="J63" s="1"/>
      <c r="K63" s="1"/>
      <c r="L63" s="1"/>
    </row>
    <row r="64" spans="1:12" x14ac:dyDescent="0.2">
      <c r="A64" s="16">
        <f t="shared" si="3"/>
        <v>21</v>
      </c>
      <c r="B64" s="154" t="s">
        <v>321</v>
      </c>
      <c r="C64" s="3"/>
      <c r="D64" s="3"/>
      <c r="E64" s="3"/>
      <c r="F64" s="3"/>
      <c r="G64" s="1"/>
      <c r="H64" s="3"/>
      <c r="I64" s="1"/>
      <c r="J64" s="1"/>
      <c r="K64" s="1"/>
      <c r="L64" s="1"/>
    </row>
    <row r="65" spans="1:12" x14ac:dyDescent="0.2">
      <c r="A65" s="16">
        <f t="shared" si="3"/>
        <v>22</v>
      </c>
      <c r="B65" s="154" t="s">
        <v>322</v>
      </c>
      <c r="C65" s="3"/>
      <c r="D65" s="3"/>
      <c r="E65" s="3"/>
      <c r="F65" s="3"/>
      <c r="G65" s="1"/>
      <c r="H65" s="3"/>
      <c r="I65" s="1"/>
      <c r="J65" s="1"/>
      <c r="K65" s="1"/>
      <c r="L65" s="1"/>
    </row>
    <row r="66" spans="1:12" x14ac:dyDescent="0.2">
      <c r="A66" s="16">
        <f t="shared" si="3"/>
        <v>23</v>
      </c>
      <c r="B66" s="154" t="s">
        <v>377</v>
      </c>
      <c r="C66" s="3"/>
      <c r="D66" s="3"/>
      <c r="E66" s="3"/>
      <c r="F66" s="3"/>
      <c r="G66" s="1"/>
      <c r="H66" s="3"/>
      <c r="I66" s="1"/>
      <c r="J66" s="1"/>
      <c r="K66" s="1"/>
      <c r="L66" s="1"/>
    </row>
    <row r="67" spans="1:12" x14ac:dyDescent="0.2">
      <c r="A67" s="16">
        <f t="shared" si="3"/>
        <v>24</v>
      </c>
      <c r="B67" s="154" t="s">
        <v>323</v>
      </c>
      <c r="C67" s="3"/>
      <c r="D67" s="3"/>
      <c r="E67" s="3"/>
      <c r="F67" s="3"/>
      <c r="G67" s="1"/>
      <c r="H67" s="3"/>
      <c r="I67" s="1"/>
      <c r="J67" s="1"/>
      <c r="K67" s="1"/>
      <c r="L67" s="1"/>
    </row>
    <row r="68" spans="1:12" x14ac:dyDescent="0.2">
      <c r="A68" s="16">
        <f t="shared" si="3"/>
        <v>25</v>
      </c>
      <c r="B68" s="154" t="s">
        <v>324</v>
      </c>
      <c r="C68" s="3"/>
      <c r="D68" s="3"/>
      <c r="E68" s="3"/>
      <c r="F68" s="3"/>
      <c r="G68" s="1"/>
      <c r="H68" s="3"/>
      <c r="I68" s="1"/>
      <c r="J68" s="1"/>
      <c r="K68" s="1"/>
      <c r="L68" s="1"/>
    </row>
    <row r="69" spans="1:12" x14ac:dyDescent="0.2">
      <c r="A69" s="16">
        <f t="shared" si="3"/>
        <v>26</v>
      </c>
      <c r="B69" s="154" t="s">
        <v>325</v>
      </c>
      <c r="C69" s="3"/>
      <c r="D69" s="3"/>
      <c r="E69" s="3"/>
      <c r="F69" s="3"/>
      <c r="G69" s="1"/>
      <c r="H69" s="3"/>
      <c r="I69" s="1"/>
      <c r="J69" s="1"/>
      <c r="K69" s="1"/>
      <c r="L69" s="1"/>
    </row>
    <row r="70" spans="1:12" x14ac:dyDescent="0.2">
      <c r="A70" s="16">
        <f t="shared" si="3"/>
        <v>27</v>
      </c>
      <c r="B70" s="154" t="s">
        <v>326</v>
      </c>
      <c r="C70" s="3"/>
      <c r="D70" s="3"/>
      <c r="E70" s="3"/>
      <c r="F70" s="3"/>
      <c r="G70" s="1"/>
      <c r="H70" s="3"/>
      <c r="I70" s="1"/>
      <c r="J70" s="1"/>
      <c r="K70" s="1"/>
      <c r="L70" s="1"/>
    </row>
    <row r="71" spans="1:12" x14ac:dyDescent="0.2">
      <c r="A71" s="16">
        <f t="shared" si="3"/>
        <v>28</v>
      </c>
      <c r="B71" s="154" t="s">
        <v>327</v>
      </c>
      <c r="C71" s="3"/>
      <c r="D71" s="3"/>
      <c r="E71" s="3"/>
      <c r="F71" s="3"/>
      <c r="G71" s="1"/>
      <c r="H71" s="3"/>
      <c r="I71" s="1"/>
      <c r="J71" s="1"/>
      <c r="K71" s="1"/>
      <c r="L71" s="1"/>
    </row>
    <row r="72" spans="1:12" x14ac:dyDescent="0.2">
      <c r="A72" s="16">
        <f t="shared" si="3"/>
        <v>29</v>
      </c>
      <c r="B72" s="154" t="s">
        <v>328</v>
      </c>
      <c r="C72" s="3"/>
      <c r="D72" s="3"/>
      <c r="E72" s="3"/>
      <c r="F72" s="3"/>
      <c r="G72" s="1"/>
      <c r="H72" s="3"/>
      <c r="I72" s="1"/>
      <c r="J72" s="1"/>
      <c r="K72" s="1"/>
      <c r="L72" s="1"/>
    </row>
    <row r="73" spans="1:12" x14ac:dyDescent="0.2">
      <c r="A73" s="16">
        <f t="shared" si="3"/>
        <v>30</v>
      </c>
      <c r="B73" s="154" t="s">
        <v>329</v>
      </c>
      <c r="C73" s="3"/>
      <c r="D73" s="3"/>
      <c r="E73" s="3"/>
      <c r="F73" s="3"/>
      <c r="G73" s="1"/>
      <c r="H73" s="3"/>
      <c r="I73" s="1"/>
      <c r="J73" s="1"/>
      <c r="K73" s="1"/>
      <c r="L73" s="1"/>
    </row>
    <row r="74" spans="1:12" x14ac:dyDescent="0.2">
      <c r="A74" s="16">
        <f t="shared" si="3"/>
        <v>31</v>
      </c>
      <c r="B74" s="154" t="s">
        <v>330</v>
      </c>
      <c r="C74" s="3"/>
      <c r="D74" s="3"/>
      <c r="E74" s="3"/>
      <c r="F74" s="3"/>
      <c r="G74" s="1"/>
      <c r="H74" s="3"/>
      <c r="I74" s="1"/>
      <c r="J74" s="1"/>
      <c r="K74" s="1"/>
      <c r="L74" s="1"/>
    </row>
    <row r="75" spans="1:12" x14ac:dyDescent="0.2">
      <c r="A75" s="16">
        <v>32</v>
      </c>
      <c r="B75" s="150" t="s">
        <v>331</v>
      </c>
      <c r="C75" s="3"/>
      <c r="D75" s="3"/>
      <c r="E75" s="3"/>
      <c r="F75" s="3"/>
      <c r="G75" s="1"/>
      <c r="H75" s="3"/>
      <c r="I75" s="1"/>
      <c r="J75" s="1"/>
      <c r="K75" s="1"/>
      <c r="L75" s="1"/>
    </row>
    <row r="76" spans="1:12" x14ac:dyDescent="0.2">
      <c r="A76" s="16">
        <v>33</v>
      </c>
      <c r="B76" s="150" t="s">
        <v>332</v>
      </c>
      <c r="C76" s="3"/>
      <c r="D76" s="3"/>
      <c r="E76" s="3"/>
      <c r="F76" s="3"/>
      <c r="G76" s="1"/>
      <c r="H76" s="3"/>
      <c r="I76" s="1"/>
      <c r="J76" s="1"/>
      <c r="K76" s="1"/>
      <c r="L76" s="1"/>
    </row>
    <row r="77" spans="1:12" x14ac:dyDescent="0.2">
      <c r="A77" s="16">
        <v>34</v>
      </c>
      <c r="B77" s="150" t="s">
        <v>333</v>
      </c>
      <c r="C77" s="3"/>
      <c r="D77" s="3"/>
      <c r="E77" s="3"/>
      <c r="F77" s="3"/>
      <c r="G77" s="1"/>
      <c r="H77" s="3"/>
      <c r="I77" s="1"/>
      <c r="J77" s="1"/>
      <c r="K77" s="1"/>
      <c r="L77" s="1"/>
    </row>
    <row r="78" spans="1:12" x14ac:dyDescent="0.2">
      <c r="A78" s="16">
        <v>35</v>
      </c>
      <c r="B78" s="150" t="s">
        <v>378</v>
      </c>
      <c r="C78" s="3"/>
      <c r="D78" s="3"/>
      <c r="E78" s="3"/>
      <c r="F78" s="3"/>
      <c r="G78" s="1"/>
      <c r="H78" s="3"/>
      <c r="I78" s="1"/>
      <c r="J78" s="1"/>
      <c r="K78" s="1"/>
      <c r="L78" s="1"/>
    </row>
    <row r="79" spans="1:12" x14ac:dyDescent="0.2">
      <c r="A79" s="16">
        <v>36</v>
      </c>
      <c r="B79" s="150" t="s">
        <v>379</v>
      </c>
      <c r="C79" s="3"/>
      <c r="D79" s="3"/>
      <c r="E79" s="3"/>
      <c r="F79" s="3"/>
      <c r="G79" s="1"/>
      <c r="H79" s="3"/>
      <c r="I79" s="1"/>
      <c r="J79" s="1"/>
      <c r="K79" s="1"/>
      <c r="L79" s="1"/>
    </row>
    <row r="80" spans="1:12" x14ac:dyDescent="0.2">
      <c r="A80" s="16">
        <v>37</v>
      </c>
      <c r="B80" s="150" t="s">
        <v>380</v>
      </c>
      <c r="C80" s="3"/>
      <c r="D80" s="3"/>
      <c r="E80" s="3"/>
      <c r="F80" s="3"/>
      <c r="G80" s="21"/>
      <c r="H80" s="61"/>
      <c r="I80" s="21"/>
      <c r="J80" s="21"/>
      <c r="K80" s="21"/>
      <c r="L80" s="21"/>
    </row>
    <row r="81" spans="1:12" x14ac:dyDescent="0.2">
      <c r="A81" s="16">
        <v>38</v>
      </c>
      <c r="B81" s="150" t="s">
        <v>334</v>
      </c>
      <c r="C81" s="3"/>
      <c r="D81" s="3"/>
      <c r="E81" s="3"/>
      <c r="F81" s="3"/>
      <c r="G81" s="21"/>
      <c r="H81" s="61"/>
      <c r="I81" s="21"/>
      <c r="J81" s="21"/>
      <c r="K81" s="21"/>
      <c r="L81" s="21"/>
    </row>
    <row r="82" spans="1:12" x14ac:dyDescent="0.2">
      <c r="A82" s="16">
        <v>39</v>
      </c>
      <c r="B82" s="150" t="s">
        <v>335</v>
      </c>
      <c r="C82" s="3"/>
      <c r="D82" s="3"/>
      <c r="E82" s="3"/>
      <c r="F82" s="3"/>
      <c r="G82" s="21"/>
      <c r="H82" s="61"/>
      <c r="I82" s="21"/>
      <c r="J82" s="21"/>
      <c r="K82" s="21"/>
      <c r="L82" s="21"/>
    </row>
    <row r="83" spans="1:12" x14ac:dyDescent="0.2">
      <c r="A83" s="16">
        <v>40</v>
      </c>
      <c r="B83" s="150" t="s">
        <v>336</v>
      </c>
      <c r="C83" s="3"/>
      <c r="D83" s="3"/>
      <c r="E83" s="3"/>
      <c r="F83" s="3"/>
      <c r="G83" s="21"/>
      <c r="H83" s="61"/>
      <c r="I83" s="21"/>
      <c r="J83" s="21"/>
      <c r="K83" s="21"/>
      <c r="L83" s="21"/>
    </row>
    <row r="84" spans="1:12" x14ac:dyDescent="0.2">
      <c r="A84" s="16">
        <v>41</v>
      </c>
      <c r="B84" s="150" t="s">
        <v>337</v>
      </c>
      <c r="C84" s="3"/>
      <c r="D84" s="3"/>
      <c r="E84" s="3"/>
      <c r="F84" s="3"/>
      <c r="G84" s="21"/>
      <c r="H84" s="61"/>
      <c r="I84" s="21"/>
      <c r="J84" s="21"/>
      <c r="K84" s="21"/>
      <c r="L84" s="21"/>
    </row>
    <row r="85" spans="1:12" x14ac:dyDescent="0.2">
      <c r="A85" s="16">
        <v>42</v>
      </c>
      <c r="B85" s="150" t="s">
        <v>338</v>
      </c>
      <c r="C85" s="3"/>
      <c r="D85" s="3"/>
      <c r="E85" s="3"/>
      <c r="F85" s="3"/>
      <c r="G85" s="21"/>
      <c r="H85" s="61"/>
      <c r="I85" s="21"/>
      <c r="J85" s="21"/>
      <c r="K85" s="21"/>
      <c r="L85" s="21"/>
    </row>
    <row r="86" spans="1:12" x14ac:dyDescent="0.2">
      <c r="A86" s="16">
        <v>43</v>
      </c>
      <c r="B86" s="150" t="s">
        <v>339</v>
      </c>
      <c r="C86" s="3"/>
      <c r="D86" s="3"/>
      <c r="E86" s="3"/>
      <c r="F86" s="3"/>
      <c r="G86" s="21"/>
      <c r="H86" s="61"/>
      <c r="I86" s="21"/>
      <c r="J86" s="21"/>
      <c r="K86" s="21"/>
      <c r="L86" s="21"/>
    </row>
    <row r="87" spans="1:12" x14ac:dyDescent="0.2">
      <c r="A87" s="16">
        <v>44</v>
      </c>
      <c r="B87" s="150" t="s">
        <v>372</v>
      </c>
      <c r="C87" s="3"/>
      <c r="D87" s="3"/>
      <c r="E87" s="3"/>
      <c r="F87" s="3"/>
      <c r="G87" s="21"/>
      <c r="H87" s="61"/>
      <c r="I87" s="21"/>
      <c r="J87" s="21"/>
      <c r="K87" s="21"/>
      <c r="L87" s="21"/>
    </row>
    <row r="88" spans="1:12" x14ac:dyDescent="0.2">
      <c r="A88" s="16">
        <v>45</v>
      </c>
      <c r="B88" s="150" t="s">
        <v>340</v>
      </c>
      <c r="C88" s="3"/>
      <c r="D88" s="3"/>
      <c r="E88" s="3"/>
      <c r="F88" s="3"/>
      <c r="G88" s="21"/>
      <c r="H88" s="61"/>
      <c r="I88" s="21"/>
      <c r="J88" s="21"/>
      <c r="K88" s="21"/>
      <c r="L88" s="21"/>
    </row>
    <row r="89" spans="1:12" x14ac:dyDescent="0.2">
      <c r="A89" s="16">
        <v>46</v>
      </c>
      <c r="B89" s="150" t="s">
        <v>341</v>
      </c>
      <c r="C89" s="3"/>
      <c r="D89" s="3"/>
      <c r="E89" s="3"/>
      <c r="F89" s="3"/>
      <c r="G89" s="21"/>
      <c r="H89" s="61"/>
      <c r="I89" s="21"/>
      <c r="J89" s="21"/>
      <c r="K89" s="21"/>
      <c r="L89" s="21"/>
    </row>
    <row r="90" spans="1:12" x14ac:dyDescent="0.2">
      <c r="A90" s="16">
        <v>47</v>
      </c>
      <c r="B90" s="150" t="s">
        <v>342</v>
      </c>
      <c r="C90" s="3"/>
      <c r="D90" s="3"/>
      <c r="E90" s="3"/>
      <c r="F90" s="3"/>
      <c r="G90" s="21"/>
      <c r="H90" s="61"/>
      <c r="I90" s="21"/>
      <c r="J90" s="21"/>
      <c r="K90" s="21"/>
      <c r="L90" s="21"/>
    </row>
    <row r="91" spans="1:12" x14ac:dyDescent="0.2">
      <c r="A91" s="16">
        <v>48</v>
      </c>
      <c r="B91" s="150" t="s">
        <v>343</v>
      </c>
      <c r="C91" s="3"/>
      <c r="D91" s="3"/>
      <c r="E91" s="3"/>
      <c r="F91" s="3"/>
      <c r="G91" s="21"/>
      <c r="H91" s="61"/>
      <c r="I91" s="21"/>
      <c r="J91" s="21"/>
      <c r="K91" s="21"/>
      <c r="L91" s="21"/>
    </row>
    <row r="92" spans="1:12" x14ac:dyDescent="0.2">
      <c r="A92" s="16">
        <v>49</v>
      </c>
      <c r="B92" s="150" t="s">
        <v>386</v>
      </c>
      <c r="C92" s="3"/>
      <c r="D92" s="3"/>
      <c r="E92" s="3"/>
      <c r="F92" s="3"/>
      <c r="G92" s="21"/>
      <c r="H92" s="61"/>
      <c r="I92" s="21"/>
      <c r="J92" s="21"/>
      <c r="K92" s="21"/>
      <c r="L92" s="21"/>
    </row>
    <row r="93" spans="1:12" x14ac:dyDescent="0.2">
      <c r="A93" s="16">
        <v>50</v>
      </c>
      <c r="B93" s="150" t="s">
        <v>383</v>
      </c>
      <c r="C93" s="3"/>
      <c r="D93" s="3"/>
      <c r="E93" s="3"/>
      <c r="F93" s="3"/>
      <c r="G93" s="21"/>
      <c r="H93" s="61"/>
      <c r="I93" s="21"/>
      <c r="J93" s="21"/>
      <c r="K93" s="21"/>
      <c r="L93" s="21"/>
    </row>
    <row r="94" spans="1:12" x14ac:dyDescent="0.2">
      <c r="A94" s="16">
        <v>51</v>
      </c>
      <c r="B94" s="150" t="s">
        <v>384</v>
      </c>
      <c r="C94" s="3"/>
      <c r="D94" s="3"/>
      <c r="E94" s="3"/>
      <c r="F94" s="3"/>
      <c r="G94" s="21"/>
      <c r="H94" s="61"/>
      <c r="I94" s="21"/>
      <c r="J94" s="21"/>
      <c r="K94" s="21"/>
      <c r="L94" s="21"/>
    </row>
    <row r="95" spans="1:12" x14ac:dyDescent="0.2">
      <c r="A95" s="16">
        <v>52</v>
      </c>
      <c r="B95" s="150" t="s">
        <v>385</v>
      </c>
      <c r="C95" s="3"/>
      <c r="D95" s="3"/>
      <c r="E95" s="3"/>
      <c r="F95" s="3"/>
      <c r="G95" s="21"/>
      <c r="H95" s="61"/>
      <c r="I95" s="21"/>
      <c r="J95" s="21"/>
      <c r="K95" s="21"/>
      <c r="L95" s="21"/>
    </row>
    <row r="96" spans="1:12" x14ac:dyDescent="0.2">
      <c r="A96" s="16">
        <v>53</v>
      </c>
      <c r="B96" s="150" t="s">
        <v>344</v>
      </c>
      <c r="C96" s="3"/>
      <c r="D96" s="3"/>
      <c r="E96" s="3"/>
      <c r="F96" s="3"/>
      <c r="G96" s="21"/>
      <c r="H96" s="61"/>
      <c r="I96" s="21"/>
      <c r="J96" s="21"/>
      <c r="K96" s="21"/>
      <c r="L96" s="21"/>
    </row>
    <row r="97" spans="1:12" x14ac:dyDescent="0.2">
      <c r="A97" s="16">
        <v>54</v>
      </c>
      <c r="B97" s="150" t="s">
        <v>345</v>
      </c>
      <c r="C97" s="3"/>
      <c r="D97" s="3"/>
      <c r="E97" s="3"/>
      <c r="F97" s="3"/>
      <c r="G97" s="21"/>
      <c r="H97" s="61"/>
      <c r="I97" s="21"/>
      <c r="J97" s="21"/>
      <c r="K97" s="21"/>
      <c r="L97" s="21"/>
    </row>
    <row r="98" spans="1:12" x14ac:dyDescent="0.2">
      <c r="A98" s="16">
        <v>55</v>
      </c>
      <c r="B98" s="150" t="s">
        <v>346</v>
      </c>
      <c r="C98" s="3"/>
      <c r="D98" s="3"/>
      <c r="E98" s="3"/>
      <c r="F98" s="3"/>
      <c r="G98" s="21"/>
      <c r="H98" s="61"/>
      <c r="I98" s="21"/>
      <c r="J98" s="21"/>
      <c r="K98" s="21"/>
      <c r="L98" s="21"/>
    </row>
    <row r="99" spans="1:12" x14ac:dyDescent="0.2">
      <c r="A99" s="16">
        <v>56</v>
      </c>
      <c r="B99" s="150" t="s">
        <v>347</v>
      </c>
      <c r="C99" s="3"/>
      <c r="D99" s="3"/>
      <c r="E99" s="3"/>
      <c r="F99" s="3"/>
      <c r="G99" s="21"/>
      <c r="H99" s="61"/>
      <c r="I99" s="21"/>
      <c r="J99" s="21"/>
      <c r="K99" s="21"/>
      <c r="L99" s="21"/>
    </row>
    <row r="100" spans="1:12" x14ac:dyDescent="0.2">
      <c r="A100" s="16">
        <v>57</v>
      </c>
      <c r="B100" s="150" t="s">
        <v>348</v>
      </c>
      <c r="C100" s="3"/>
      <c r="D100" s="3"/>
      <c r="E100" s="3"/>
      <c r="F100" s="3"/>
      <c r="G100" s="21"/>
      <c r="H100" s="61"/>
      <c r="I100" s="21"/>
      <c r="J100" s="21"/>
      <c r="K100" s="21"/>
      <c r="L100" s="21"/>
    </row>
    <row r="101" spans="1:12" x14ac:dyDescent="0.2">
      <c r="A101" s="16">
        <v>58</v>
      </c>
      <c r="B101" s="150" t="s">
        <v>349</v>
      </c>
      <c r="C101" s="3"/>
      <c r="D101" s="3"/>
      <c r="E101" s="3"/>
      <c r="F101" s="3"/>
      <c r="G101" s="21"/>
      <c r="H101" s="61"/>
      <c r="I101" s="21"/>
      <c r="J101" s="21"/>
      <c r="K101" s="21"/>
      <c r="L101" s="21"/>
    </row>
    <row r="102" spans="1:12" x14ac:dyDescent="0.2">
      <c r="A102" s="16">
        <v>59</v>
      </c>
      <c r="B102" s="150" t="s">
        <v>350</v>
      </c>
      <c r="C102" s="3"/>
      <c r="D102" s="3"/>
      <c r="E102" s="3"/>
      <c r="F102" s="3"/>
      <c r="G102" s="21"/>
      <c r="H102" s="61"/>
      <c r="I102" s="21"/>
      <c r="J102" s="21"/>
      <c r="K102" s="21"/>
      <c r="L102" s="21"/>
    </row>
    <row r="103" spans="1:12" x14ac:dyDescent="0.2">
      <c r="A103" s="16">
        <v>60</v>
      </c>
      <c r="B103" s="150" t="s">
        <v>370</v>
      </c>
      <c r="C103" s="3"/>
      <c r="D103" s="3"/>
      <c r="E103" s="3"/>
      <c r="F103" s="3"/>
      <c r="G103" s="21"/>
      <c r="H103" s="61"/>
      <c r="I103" s="21"/>
      <c r="J103" s="21"/>
      <c r="K103" s="21"/>
      <c r="L103" s="21"/>
    </row>
    <row r="104" spans="1:12" x14ac:dyDescent="0.2">
      <c r="A104" s="16">
        <v>61</v>
      </c>
      <c r="B104" s="150" t="s">
        <v>371</v>
      </c>
      <c r="C104" s="3"/>
      <c r="D104" s="3"/>
      <c r="E104" s="3"/>
      <c r="F104" s="3"/>
      <c r="G104" s="21"/>
      <c r="H104" s="61"/>
      <c r="I104" s="21"/>
      <c r="J104" s="21"/>
      <c r="K104" s="21"/>
      <c r="L104" s="21"/>
    </row>
    <row r="105" spans="1:12" x14ac:dyDescent="0.2">
      <c r="A105" s="16">
        <v>62</v>
      </c>
      <c r="B105" s="150" t="s">
        <v>351</v>
      </c>
      <c r="C105" s="3"/>
      <c r="D105" s="3"/>
      <c r="E105" s="3"/>
      <c r="F105" s="3"/>
      <c r="G105" s="21"/>
      <c r="H105" s="61"/>
      <c r="I105" s="21"/>
      <c r="J105" s="21"/>
      <c r="K105" s="21"/>
      <c r="L105" s="21"/>
    </row>
    <row r="106" spans="1:12" x14ac:dyDescent="0.2">
      <c r="A106" s="16">
        <v>63</v>
      </c>
      <c r="B106" s="150" t="s">
        <v>361</v>
      </c>
      <c r="C106" s="3"/>
      <c r="D106" s="3"/>
      <c r="E106" s="3"/>
      <c r="F106" s="3"/>
      <c r="G106" s="21"/>
      <c r="H106" s="61"/>
      <c r="I106" s="21"/>
      <c r="J106" s="21"/>
      <c r="K106" s="21"/>
      <c r="L106" s="21"/>
    </row>
    <row r="107" spans="1:12" x14ac:dyDescent="0.2">
      <c r="A107" s="16">
        <v>64</v>
      </c>
      <c r="B107" s="150" t="s">
        <v>362</v>
      </c>
      <c r="C107" s="3"/>
      <c r="D107" s="3"/>
      <c r="E107" s="3"/>
      <c r="F107" s="3"/>
      <c r="G107" s="21"/>
      <c r="H107" s="61"/>
      <c r="I107" s="21"/>
      <c r="J107" s="21"/>
      <c r="K107" s="21"/>
      <c r="L107" s="21"/>
    </row>
    <row r="108" spans="1:12" x14ac:dyDescent="0.2">
      <c r="A108" s="16">
        <v>65</v>
      </c>
      <c r="B108" s="150" t="s">
        <v>359</v>
      </c>
      <c r="C108" s="3"/>
      <c r="D108" s="3"/>
      <c r="E108" s="3"/>
      <c r="F108" s="3"/>
      <c r="G108" s="21"/>
      <c r="H108" s="61"/>
      <c r="I108" s="21"/>
      <c r="J108" s="21"/>
      <c r="K108" s="21"/>
      <c r="L108" s="21"/>
    </row>
    <row r="109" spans="1:12" x14ac:dyDescent="0.2">
      <c r="A109" s="16">
        <v>66</v>
      </c>
      <c r="B109" s="150" t="s">
        <v>360</v>
      </c>
      <c r="C109" s="3"/>
      <c r="D109" s="3"/>
      <c r="E109" s="3"/>
      <c r="F109" s="3"/>
      <c r="G109" s="21"/>
      <c r="H109" s="61"/>
      <c r="I109" s="21"/>
      <c r="J109" s="21"/>
      <c r="K109" s="21"/>
      <c r="L109" s="21"/>
    </row>
    <row r="110" spans="1:12" x14ac:dyDescent="0.2">
      <c r="A110" s="16">
        <v>67</v>
      </c>
      <c r="B110" s="150" t="s">
        <v>352</v>
      </c>
      <c r="C110" s="3"/>
      <c r="D110" s="3"/>
      <c r="E110" s="3"/>
      <c r="F110" s="3"/>
      <c r="G110" s="21"/>
      <c r="H110" s="61"/>
      <c r="I110" s="21"/>
      <c r="J110" s="21"/>
      <c r="K110" s="21"/>
      <c r="L110" s="21"/>
    </row>
    <row r="111" spans="1:12" x14ac:dyDescent="0.2">
      <c r="A111" s="16">
        <v>68</v>
      </c>
      <c r="B111" s="150" t="s">
        <v>353</v>
      </c>
      <c r="C111" s="3"/>
      <c r="D111" s="3"/>
      <c r="E111" s="3"/>
      <c r="F111" s="3"/>
      <c r="G111" s="21"/>
      <c r="H111" s="61"/>
      <c r="I111" s="21"/>
      <c r="J111" s="21"/>
      <c r="K111" s="21"/>
      <c r="L111" s="21"/>
    </row>
    <row r="112" spans="1:12" x14ac:dyDescent="0.2">
      <c r="A112" s="16">
        <v>69</v>
      </c>
      <c r="B112" s="150" t="s">
        <v>354</v>
      </c>
      <c r="C112" s="3"/>
      <c r="D112" s="3"/>
      <c r="E112" s="3"/>
      <c r="F112" s="3"/>
      <c r="G112" s="21"/>
      <c r="H112" s="61"/>
      <c r="I112" s="21"/>
      <c r="J112" s="21"/>
      <c r="K112" s="21"/>
      <c r="L112" s="21"/>
    </row>
    <row r="113" spans="1:12" x14ac:dyDescent="0.2">
      <c r="A113" s="16">
        <v>70</v>
      </c>
      <c r="B113" s="150" t="s">
        <v>355</v>
      </c>
      <c r="C113" s="3"/>
      <c r="D113" s="3"/>
      <c r="E113" s="3"/>
      <c r="F113" s="3"/>
      <c r="G113" s="21"/>
      <c r="H113" s="61"/>
      <c r="I113" s="21"/>
      <c r="J113" s="21"/>
      <c r="K113" s="21"/>
      <c r="L113" s="21"/>
    </row>
    <row r="114" spans="1:12" x14ac:dyDescent="0.2">
      <c r="A114" s="16">
        <v>71</v>
      </c>
      <c r="B114" s="150" t="s">
        <v>356</v>
      </c>
      <c r="C114" s="3"/>
      <c r="D114" s="3"/>
      <c r="E114" s="3"/>
      <c r="F114" s="3"/>
      <c r="G114" s="21"/>
      <c r="H114" s="61"/>
      <c r="I114" s="21"/>
      <c r="J114" s="21"/>
      <c r="K114" s="21"/>
      <c r="L114" s="21"/>
    </row>
    <row r="115" spans="1:12" x14ac:dyDescent="0.2">
      <c r="A115" s="16">
        <v>72</v>
      </c>
      <c r="B115" s="150" t="s">
        <v>357</v>
      </c>
      <c r="C115" s="3"/>
      <c r="D115" s="3"/>
      <c r="E115" s="3"/>
      <c r="F115" s="3"/>
      <c r="G115" s="21"/>
      <c r="H115" s="61"/>
      <c r="I115" s="21"/>
      <c r="J115" s="21"/>
      <c r="K115" s="21"/>
      <c r="L115" s="21"/>
    </row>
    <row r="116" spans="1:12" x14ac:dyDescent="0.2">
      <c r="A116" s="16">
        <v>73</v>
      </c>
      <c r="B116" s="150" t="s">
        <v>358</v>
      </c>
      <c r="C116" s="3"/>
      <c r="D116" s="3"/>
      <c r="E116" s="3"/>
      <c r="F116" s="3"/>
      <c r="G116" s="21"/>
      <c r="H116" s="61"/>
      <c r="I116" s="21"/>
      <c r="J116" s="21"/>
      <c r="K116" s="21"/>
      <c r="L116" s="21"/>
    </row>
    <row r="117" spans="1:12" x14ac:dyDescent="0.2">
      <c r="A117" s="16">
        <v>74</v>
      </c>
      <c r="B117" s="150"/>
      <c r="C117" s="3"/>
      <c r="D117" s="3"/>
      <c r="E117" s="3"/>
      <c r="F117" s="3"/>
      <c r="G117" s="21"/>
      <c r="H117" s="61"/>
      <c r="I117" s="21"/>
      <c r="J117" s="21"/>
      <c r="K117" s="21"/>
      <c r="L117" s="21"/>
    </row>
    <row r="118" spans="1:12" x14ac:dyDescent="0.2">
      <c r="A118" s="16">
        <v>75</v>
      </c>
      <c r="B118" s="150"/>
      <c r="C118" s="3"/>
      <c r="D118" s="3"/>
      <c r="E118" s="3"/>
      <c r="F118" s="3"/>
      <c r="G118" s="21"/>
      <c r="H118" s="61"/>
      <c r="I118" s="21"/>
      <c r="J118" s="21"/>
      <c r="K118" s="21"/>
      <c r="L118" s="21"/>
    </row>
    <row r="119" spans="1:12" x14ac:dyDescent="0.2">
      <c r="A119" s="16">
        <v>76</v>
      </c>
      <c r="B119" s="150"/>
      <c r="C119" s="3"/>
      <c r="D119" s="3"/>
      <c r="E119" s="3"/>
      <c r="F119" s="3"/>
      <c r="G119" s="21"/>
      <c r="H119" s="61"/>
      <c r="I119" s="21"/>
      <c r="J119" s="21"/>
      <c r="K119" s="21"/>
      <c r="L119" s="21"/>
    </row>
    <row r="120" spans="1:12" x14ac:dyDescent="0.2">
      <c r="A120" s="16">
        <v>77</v>
      </c>
      <c r="B120" s="150"/>
      <c r="C120" s="3"/>
      <c r="D120" s="3"/>
      <c r="E120" s="3"/>
      <c r="F120" s="3"/>
      <c r="G120" s="21"/>
      <c r="H120" s="61"/>
      <c r="I120" s="21"/>
      <c r="J120" s="21"/>
      <c r="K120" s="21"/>
      <c r="L120" s="21"/>
    </row>
    <row r="121" spans="1:12" x14ac:dyDescent="0.2">
      <c r="A121" s="16">
        <v>78</v>
      </c>
      <c r="B121" s="150"/>
      <c r="C121" s="3"/>
      <c r="D121" s="3"/>
      <c r="E121" s="3"/>
      <c r="F121" s="3"/>
      <c r="G121" s="21"/>
      <c r="H121" s="61"/>
      <c r="I121" s="21"/>
      <c r="J121" s="21"/>
      <c r="K121" s="21"/>
      <c r="L121" s="21"/>
    </row>
    <row r="122" spans="1:12" x14ac:dyDescent="0.2">
      <c r="A122" s="16">
        <v>79</v>
      </c>
      <c r="B122" s="150"/>
      <c r="C122" s="3"/>
      <c r="D122" s="3"/>
      <c r="E122" s="3"/>
      <c r="F122" s="3"/>
      <c r="G122" s="21"/>
      <c r="H122" s="61"/>
      <c r="I122" s="21"/>
      <c r="J122" s="21"/>
      <c r="K122" s="21"/>
      <c r="L122" s="21"/>
    </row>
    <row r="123" spans="1:12" x14ac:dyDescent="0.2">
      <c r="A123" s="16">
        <v>80</v>
      </c>
      <c r="B123" s="150"/>
      <c r="C123" s="3"/>
      <c r="D123" s="3"/>
      <c r="E123" s="3"/>
      <c r="F123" s="3"/>
      <c r="G123" s="21"/>
      <c r="H123" s="61"/>
      <c r="I123" s="21"/>
      <c r="J123" s="21"/>
      <c r="K123" s="21"/>
      <c r="L123" s="21"/>
    </row>
    <row r="124" spans="1:12" x14ac:dyDescent="0.2">
      <c r="A124" s="16">
        <v>81</v>
      </c>
      <c r="B124" s="150"/>
      <c r="C124" s="3"/>
      <c r="D124" s="3"/>
      <c r="E124" s="3"/>
      <c r="F124" s="3"/>
      <c r="G124" s="21"/>
      <c r="H124" s="61"/>
      <c r="I124" s="21"/>
      <c r="J124" s="21"/>
      <c r="K124" s="21"/>
      <c r="L124" s="21"/>
    </row>
    <row r="125" spans="1:12" x14ac:dyDescent="0.2">
      <c r="A125" s="16">
        <v>82</v>
      </c>
      <c r="B125" s="150"/>
      <c r="C125" s="3"/>
      <c r="D125" s="3"/>
      <c r="E125" s="3"/>
      <c r="F125" s="3"/>
      <c r="G125" s="21"/>
      <c r="H125" s="61"/>
      <c r="I125" s="21"/>
      <c r="J125" s="21"/>
      <c r="K125" s="21"/>
      <c r="L125" s="21"/>
    </row>
    <row r="126" spans="1:12" x14ac:dyDescent="0.2">
      <c r="A126" s="16">
        <v>83</v>
      </c>
      <c r="B126" s="150"/>
      <c r="C126" s="3"/>
      <c r="D126" s="3"/>
      <c r="E126" s="3"/>
      <c r="F126" s="3"/>
      <c r="G126" s="21"/>
      <c r="H126" s="61"/>
      <c r="I126" s="21"/>
      <c r="J126" s="21"/>
      <c r="K126" s="21"/>
      <c r="L126" s="21"/>
    </row>
    <row r="127" spans="1:12" x14ac:dyDescent="0.2">
      <c r="A127" s="16">
        <v>84</v>
      </c>
      <c r="B127" s="150"/>
      <c r="C127" s="21"/>
      <c r="D127" s="3"/>
      <c r="E127" s="21"/>
      <c r="F127" s="21"/>
      <c r="G127" s="21"/>
      <c r="H127" s="21"/>
      <c r="I127" s="21"/>
      <c r="J127" s="21"/>
      <c r="K127" s="21"/>
      <c r="L127" s="21"/>
    </row>
    <row r="128" spans="1:12" x14ac:dyDescent="0.2">
      <c r="A128" s="16">
        <v>85</v>
      </c>
      <c r="B128" s="151"/>
      <c r="C128" s="21"/>
      <c r="D128" s="3"/>
      <c r="E128" s="21"/>
      <c r="F128" s="21"/>
      <c r="G128" s="21"/>
      <c r="H128" s="21"/>
      <c r="I128" s="21"/>
      <c r="J128" s="21"/>
      <c r="K128" s="21"/>
      <c r="L128" s="21"/>
    </row>
    <row r="129" spans="1:12" x14ac:dyDescent="0.2">
      <c r="A129" s="16">
        <v>86</v>
      </c>
      <c r="B129" s="151"/>
      <c r="C129" s="21"/>
      <c r="D129" s="3"/>
      <c r="E129" s="21"/>
      <c r="F129" s="21"/>
      <c r="G129" s="21"/>
      <c r="H129" s="21"/>
      <c r="I129" s="21"/>
      <c r="J129" s="21"/>
      <c r="K129" s="21"/>
      <c r="L129" s="21"/>
    </row>
    <row r="130" spans="1:12" x14ac:dyDescent="0.2">
      <c r="A130" s="16">
        <v>87</v>
      </c>
      <c r="B130" s="151"/>
      <c r="C130" s="21"/>
      <c r="D130" s="3"/>
      <c r="E130" s="21"/>
      <c r="F130" s="21"/>
      <c r="G130" s="21"/>
      <c r="H130" s="21"/>
      <c r="I130" s="21"/>
      <c r="J130" s="21"/>
      <c r="K130" s="21"/>
      <c r="L130" s="21"/>
    </row>
    <row r="131" spans="1:12" x14ac:dyDescent="0.2">
      <c r="A131" s="16">
        <v>88</v>
      </c>
      <c r="B131" s="151"/>
      <c r="C131" s="21"/>
      <c r="D131" s="3"/>
      <c r="E131" s="21"/>
      <c r="F131" s="21"/>
      <c r="G131" s="21"/>
      <c r="H131" s="21"/>
      <c r="I131" s="21"/>
      <c r="J131" s="21"/>
      <c r="K131" s="21"/>
      <c r="L131" s="21"/>
    </row>
    <row r="132" spans="1:12" x14ac:dyDescent="0.2">
      <c r="A132" s="16">
        <v>89</v>
      </c>
      <c r="B132" s="151"/>
      <c r="C132" s="21"/>
      <c r="D132" s="3"/>
      <c r="E132" s="21"/>
      <c r="F132" s="21"/>
      <c r="G132" s="21"/>
      <c r="H132" s="21"/>
      <c r="I132" s="21"/>
      <c r="J132" s="21"/>
      <c r="K132" s="21"/>
      <c r="L132" s="21"/>
    </row>
    <row r="133" spans="1:12" x14ac:dyDescent="0.2">
      <c r="A133" s="16">
        <v>90</v>
      </c>
      <c r="B133" s="151"/>
      <c r="C133" s="21"/>
      <c r="D133" s="3"/>
      <c r="E133" s="21"/>
      <c r="F133" s="21"/>
      <c r="G133" s="21"/>
      <c r="H133" s="21"/>
      <c r="I133" s="21"/>
      <c r="J133" s="21"/>
      <c r="K133" s="21"/>
      <c r="L133" s="21"/>
    </row>
    <row r="134" spans="1:12" x14ac:dyDescent="0.2">
      <c r="A134" s="16">
        <v>91</v>
      </c>
      <c r="B134" s="151"/>
      <c r="C134" s="21"/>
      <c r="D134" s="3"/>
      <c r="E134" s="21"/>
      <c r="F134" s="21"/>
      <c r="G134" s="21"/>
      <c r="H134" s="21"/>
      <c r="I134" s="21"/>
      <c r="J134" s="21"/>
      <c r="K134" s="21"/>
      <c r="L134" s="21"/>
    </row>
    <row r="135" spans="1:12" x14ac:dyDescent="0.2">
      <c r="A135" s="16">
        <v>92</v>
      </c>
      <c r="B135" s="151"/>
      <c r="C135" s="21"/>
      <c r="D135" s="3"/>
      <c r="E135" s="21"/>
      <c r="F135" s="21"/>
      <c r="G135" s="21"/>
      <c r="H135" s="21"/>
      <c r="I135" s="21"/>
      <c r="J135" s="21"/>
      <c r="K135" s="21"/>
      <c r="L135" s="21"/>
    </row>
    <row r="136" spans="1:12" x14ac:dyDescent="0.2">
      <c r="A136" s="16">
        <v>93</v>
      </c>
      <c r="B136" s="151"/>
      <c r="C136" s="21"/>
      <c r="D136" s="3"/>
      <c r="E136" s="21"/>
      <c r="F136" s="21"/>
      <c r="G136" s="21"/>
      <c r="H136" s="21"/>
      <c r="I136" s="21"/>
      <c r="J136" s="21"/>
      <c r="K136" s="21"/>
      <c r="L136" s="21"/>
    </row>
    <row r="137" spans="1:12" x14ac:dyDescent="0.2">
      <c r="A137" s="16">
        <v>94</v>
      </c>
      <c r="B137" s="151"/>
      <c r="C137" s="21"/>
      <c r="D137" s="3"/>
      <c r="E137" s="21"/>
      <c r="F137" s="21"/>
      <c r="G137" s="21"/>
      <c r="H137" s="21"/>
      <c r="I137" s="21"/>
      <c r="J137" s="21"/>
      <c r="K137" s="21"/>
      <c r="L137" s="21"/>
    </row>
    <row r="138" spans="1:12" x14ac:dyDescent="0.2">
      <c r="A138" s="16">
        <v>95</v>
      </c>
      <c r="B138" s="151"/>
      <c r="C138" s="21"/>
      <c r="D138" s="2"/>
      <c r="E138" s="21"/>
      <c r="F138" s="21"/>
      <c r="G138" s="21"/>
      <c r="H138" s="21"/>
      <c r="I138" s="21"/>
      <c r="J138" s="21"/>
      <c r="K138" s="21"/>
      <c r="L138" s="21"/>
    </row>
    <row r="139" spans="1:12" x14ac:dyDescent="0.2">
      <c r="A139" s="16">
        <v>96</v>
      </c>
      <c r="B139" s="151"/>
      <c r="C139" s="21"/>
      <c r="D139" s="2"/>
      <c r="E139" s="21"/>
      <c r="F139" s="21"/>
      <c r="G139" s="21"/>
      <c r="H139" s="21"/>
      <c r="I139" s="21"/>
      <c r="J139" s="21"/>
      <c r="K139" s="21"/>
      <c r="L139" s="21"/>
    </row>
    <row r="140" spans="1:12" x14ac:dyDescent="0.2">
      <c r="A140" s="16">
        <v>97</v>
      </c>
      <c r="B140" s="151"/>
      <c r="C140" s="21"/>
      <c r="D140" s="2"/>
      <c r="E140" s="21"/>
      <c r="F140" s="21"/>
      <c r="G140" s="21"/>
      <c r="H140" s="21"/>
      <c r="I140" s="21"/>
      <c r="J140" s="21"/>
      <c r="K140" s="21"/>
      <c r="L140" s="21"/>
    </row>
    <row r="141" spans="1:12" x14ac:dyDescent="0.2">
      <c r="A141" s="16">
        <v>98</v>
      </c>
      <c r="B141" s="151"/>
      <c r="C141" s="21"/>
      <c r="D141" s="2"/>
      <c r="E141" s="21"/>
      <c r="F141" s="21"/>
      <c r="G141" s="21"/>
      <c r="H141" s="21"/>
      <c r="I141" s="21"/>
      <c r="J141" s="21"/>
      <c r="K141" s="21"/>
      <c r="L141" s="21"/>
    </row>
    <row r="142" spans="1:12" x14ac:dyDescent="0.2">
      <c r="A142" s="16">
        <v>99</v>
      </c>
      <c r="B142" s="151"/>
      <c r="C142" s="21"/>
      <c r="D142" s="2"/>
      <c r="E142" s="21"/>
      <c r="F142" s="21"/>
      <c r="G142" s="21"/>
      <c r="H142" s="21"/>
      <c r="I142" s="21"/>
      <c r="J142" s="21"/>
      <c r="K142" s="21"/>
      <c r="L142" s="21"/>
    </row>
    <row r="143" spans="1:12" x14ac:dyDescent="0.2">
      <c r="A143" s="16">
        <v>100</v>
      </c>
      <c r="B143" s="151"/>
      <c r="C143" s="21"/>
      <c r="D143" s="2"/>
      <c r="E143" s="21"/>
      <c r="F143" s="21"/>
      <c r="G143" s="21"/>
      <c r="H143" s="21"/>
      <c r="I143" s="21"/>
      <c r="J143" s="21"/>
      <c r="K143" s="21"/>
      <c r="L143" s="21"/>
    </row>
    <row r="144" spans="1:12" x14ac:dyDescent="0.2">
      <c r="A144" s="16">
        <v>101</v>
      </c>
      <c r="B144" s="151"/>
      <c r="C144" s="21"/>
      <c r="D144" s="2"/>
      <c r="E144" s="21"/>
      <c r="F144" s="21"/>
      <c r="G144" s="21"/>
      <c r="H144" s="21"/>
      <c r="I144" s="21"/>
      <c r="J144" s="21"/>
      <c r="K144" s="21"/>
      <c r="L144" s="21"/>
    </row>
    <row r="145" spans="1:12" x14ac:dyDescent="0.2">
      <c r="A145" s="16">
        <v>102</v>
      </c>
      <c r="B145" s="151"/>
      <c r="C145" s="21"/>
      <c r="D145" s="2"/>
      <c r="E145" s="21"/>
      <c r="F145" s="21"/>
      <c r="G145" s="21"/>
      <c r="H145" s="21"/>
      <c r="I145" s="21"/>
      <c r="J145" s="21"/>
      <c r="K145" s="21"/>
      <c r="L145" s="21"/>
    </row>
    <row r="146" spans="1:12" x14ac:dyDescent="0.2">
      <c r="A146" s="16">
        <v>103</v>
      </c>
      <c r="B146" s="151"/>
      <c r="C146" s="21"/>
      <c r="D146" s="2"/>
      <c r="E146" s="21"/>
      <c r="F146" s="21"/>
      <c r="G146" s="21"/>
      <c r="H146" s="21"/>
      <c r="I146" s="21"/>
      <c r="J146" s="21"/>
      <c r="K146" s="21"/>
      <c r="L146" s="21"/>
    </row>
    <row r="147" spans="1:12" x14ac:dyDescent="0.2">
      <c r="A147" s="16">
        <v>104</v>
      </c>
      <c r="B147" s="151"/>
      <c r="C147" s="21"/>
      <c r="D147" s="2"/>
      <c r="E147" s="21"/>
      <c r="F147" s="21"/>
      <c r="G147" s="21"/>
      <c r="H147" s="21"/>
      <c r="I147" s="21"/>
      <c r="J147" s="21"/>
      <c r="K147" s="21"/>
      <c r="L147" s="21"/>
    </row>
    <row r="148" spans="1:12" x14ac:dyDescent="0.2">
      <c r="A148" s="16">
        <v>105</v>
      </c>
      <c r="B148" s="151"/>
      <c r="C148" s="21"/>
      <c r="D148" s="2"/>
      <c r="E148" s="21"/>
      <c r="F148" s="21"/>
      <c r="G148" s="21"/>
      <c r="H148" s="21"/>
      <c r="I148" s="21"/>
      <c r="J148" s="21"/>
      <c r="K148" s="21"/>
      <c r="L148" s="21"/>
    </row>
    <row r="149" spans="1:12" x14ac:dyDescent="0.2">
      <c r="A149" s="16">
        <v>106</v>
      </c>
      <c r="B149" s="151"/>
      <c r="C149" s="21"/>
      <c r="D149" s="2"/>
      <c r="E149" s="21"/>
      <c r="F149" s="21"/>
      <c r="G149" s="21"/>
      <c r="H149" s="21"/>
      <c r="I149" s="21"/>
      <c r="J149" s="21"/>
      <c r="K149" s="21"/>
      <c r="L149" s="21"/>
    </row>
    <row r="150" spans="1:12" x14ac:dyDescent="0.2">
      <c r="A150" s="16">
        <v>107</v>
      </c>
      <c r="B150" s="151"/>
      <c r="C150" s="21"/>
      <c r="D150" s="2"/>
      <c r="E150" s="21"/>
      <c r="F150" s="21"/>
      <c r="G150" s="21"/>
      <c r="H150" s="21"/>
      <c r="I150" s="21"/>
      <c r="J150" s="21"/>
      <c r="K150" s="21"/>
      <c r="L150" s="21"/>
    </row>
    <row r="151" spans="1:12" x14ac:dyDescent="0.2">
      <c r="A151" s="16">
        <v>108</v>
      </c>
      <c r="B151" s="151"/>
      <c r="C151" s="21"/>
      <c r="D151" s="2"/>
      <c r="E151" s="21"/>
      <c r="F151" s="21"/>
      <c r="G151" s="21"/>
      <c r="H151" s="21"/>
      <c r="I151" s="21"/>
      <c r="J151" s="21"/>
      <c r="K151" s="21"/>
      <c r="L151" s="21"/>
    </row>
    <row r="152" spans="1:12" x14ac:dyDescent="0.2">
      <c r="A152" s="16">
        <v>109</v>
      </c>
      <c r="B152" s="151"/>
      <c r="C152" s="21"/>
      <c r="D152" s="2"/>
      <c r="E152" s="21"/>
      <c r="F152" s="21"/>
      <c r="G152" s="21"/>
      <c r="H152" s="21"/>
      <c r="I152" s="21"/>
      <c r="J152" s="21"/>
      <c r="K152" s="21"/>
      <c r="L152" s="21"/>
    </row>
    <row r="153" spans="1:12" x14ac:dyDescent="0.2">
      <c r="A153" s="16">
        <v>110</v>
      </c>
      <c r="B153" s="151"/>
      <c r="C153" s="21"/>
      <c r="D153" s="2"/>
      <c r="E153" s="21"/>
      <c r="F153" s="21"/>
      <c r="G153" s="21"/>
      <c r="H153" s="21"/>
      <c r="I153" s="21"/>
      <c r="J153" s="21"/>
      <c r="K153" s="21"/>
      <c r="L153" s="21"/>
    </row>
    <row r="154" spans="1:12" x14ac:dyDescent="0.2">
      <c r="A154" s="16">
        <v>111</v>
      </c>
      <c r="B154" s="151"/>
      <c r="C154" s="21"/>
      <c r="D154" s="2"/>
      <c r="E154" s="21"/>
      <c r="F154" s="21"/>
      <c r="G154" s="21"/>
      <c r="H154" s="21"/>
      <c r="I154" s="21"/>
      <c r="J154" s="21"/>
      <c r="K154" s="21"/>
      <c r="L154" s="21"/>
    </row>
    <row r="155" spans="1:12" x14ac:dyDescent="0.2">
      <c r="A155" s="16">
        <v>112</v>
      </c>
      <c r="B155" s="151"/>
      <c r="C155" s="21"/>
      <c r="D155" s="2"/>
      <c r="E155" s="21"/>
      <c r="F155" s="21"/>
      <c r="G155" s="21"/>
      <c r="H155" s="21"/>
      <c r="I155" s="21"/>
      <c r="J155" s="21"/>
      <c r="K155" s="21"/>
      <c r="L155" s="21"/>
    </row>
    <row r="156" spans="1:12" x14ac:dyDescent="0.2">
      <c r="A156" s="16">
        <v>113</v>
      </c>
      <c r="B156" s="151"/>
      <c r="C156" s="21"/>
      <c r="D156" s="2"/>
      <c r="E156" s="21"/>
      <c r="F156" s="21"/>
      <c r="G156" s="21"/>
      <c r="H156" s="21"/>
      <c r="I156" s="21"/>
      <c r="J156" s="21"/>
      <c r="K156" s="21"/>
      <c r="L156" s="21"/>
    </row>
    <row r="157" spans="1:12" x14ac:dyDescent="0.2">
      <c r="A157" s="16">
        <v>114</v>
      </c>
      <c r="B157" s="151"/>
      <c r="C157" s="21"/>
      <c r="D157" s="2"/>
      <c r="E157" s="21"/>
      <c r="F157" s="21"/>
      <c r="G157" s="21"/>
      <c r="H157" s="21"/>
      <c r="I157" s="21"/>
      <c r="J157" s="21"/>
      <c r="K157" s="21"/>
      <c r="L157" s="21"/>
    </row>
    <row r="158" spans="1:12" x14ac:dyDescent="0.2">
      <c r="A158" s="16">
        <v>115</v>
      </c>
      <c r="B158" s="151"/>
      <c r="C158" s="21"/>
      <c r="D158" s="2"/>
      <c r="E158" s="21"/>
      <c r="F158" s="21"/>
      <c r="G158" s="21"/>
      <c r="H158" s="21"/>
      <c r="I158" s="21"/>
      <c r="J158" s="21"/>
      <c r="K158" s="21"/>
      <c r="L158" s="21"/>
    </row>
    <row r="159" spans="1:12" x14ac:dyDescent="0.2">
      <c r="A159" s="16">
        <v>116</v>
      </c>
      <c r="B159" s="151"/>
      <c r="C159" s="21"/>
      <c r="D159" s="2"/>
      <c r="E159" s="21"/>
      <c r="F159" s="21"/>
      <c r="G159" s="21"/>
      <c r="H159" s="21"/>
      <c r="I159" s="21"/>
      <c r="J159" s="21"/>
      <c r="K159" s="21"/>
      <c r="L159" s="21"/>
    </row>
    <row r="160" spans="1:12" x14ac:dyDescent="0.2">
      <c r="A160" s="16">
        <v>117</v>
      </c>
      <c r="B160" s="151"/>
      <c r="C160" s="21"/>
      <c r="D160" s="2"/>
      <c r="E160" s="21"/>
      <c r="F160" s="21"/>
      <c r="G160" s="21"/>
      <c r="H160" s="21"/>
      <c r="I160" s="21"/>
      <c r="J160" s="21"/>
      <c r="K160" s="21"/>
      <c r="L160" s="21"/>
    </row>
    <row r="161" spans="1:12" x14ac:dyDescent="0.2">
      <c r="A161" s="16">
        <v>118</v>
      </c>
      <c r="B161" s="151"/>
      <c r="C161" s="21"/>
      <c r="D161" s="2"/>
      <c r="E161" s="21"/>
      <c r="F161" s="21"/>
      <c r="G161" s="21"/>
      <c r="H161" s="21"/>
      <c r="I161" s="21"/>
      <c r="J161" s="21"/>
      <c r="K161" s="21"/>
      <c r="L161" s="21"/>
    </row>
    <row r="162" spans="1:12" x14ac:dyDescent="0.2">
      <c r="A162" s="16">
        <v>119</v>
      </c>
      <c r="B162" s="151"/>
      <c r="C162" s="21"/>
      <c r="D162" s="2"/>
      <c r="E162" s="21"/>
      <c r="F162" s="21"/>
      <c r="G162" s="21"/>
      <c r="H162" s="21"/>
      <c r="I162" s="21"/>
      <c r="J162" s="21"/>
      <c r="K162" s="21"/>
      <c r="L162" s="21"/>
    </row>
    <row r="163" spans="1:12" x14ac:dyDescent="0.2">
      <c r="A163" s="16">
        <v>120</v>
      </c>
      <c r="B163" s="151"/>
      <c r="C163" s="21"/>
      <c r="D163" s="2"/>
      <c r="E163" s="21"/>
      <c r="F163" s="21"/>
      <c r="G163" s="21"/>
      <c r="H163" s="21"/>
      <c r="I163" s="21"/>
      <c r="J163" s="21"/>
      <c r="K163" s="21"/>
      <c r="L163" s="21"/>
    </row>
    <row r="164" spans="1:12" x14ac:dyDescent="0.2">
      <c r="A164" s="16">
        <v>121</v>
      </c>
      <c r="B164" s="151"/>
      <c r="C164" s="21"/>
      <c r="D164" s="2"/>
      <c r="E164" s="21"/>
      <c r="F164" s="21"/>
      <c r="G164" s="21"/>
      <c r="H164" s="21"/>
      <c r="I164" s="21"/>
      <c r="J164" s="21"/>
      <c r="K164" s="21"/>
      <c r="L164" s="21"/>
    </row>
    <row r="165" spans="1:12" x14ac:dyDescent="0.2">
      <c r="A165" s="16">
        <v>122</v>
      </c>
      <c r="B165" s="151"/>
      <c r="C165" s="21"/>
      <c r="D165" s="2"/>
      <c r="E165" s="21"/>
      <c r="F165" s="21"/>
      <c r="G165" s="21"/>
      <c r="H165" s="21"/>
      <c r="I165" s="21"/>
      <c r="J165" s="21"/>
      <c r="K165" s="21"/>
      <c r="L165" s="21"/>
    </row>
    <row r="166" spans="1:12" x14ac:dyDescent="0.2">
      <c r="A166" s="16">
        <v>123</v>
      </c>
      <c r="B166" s="151"/>
      <c r="C166" s="21"/>
      <c r="D166" s="2"/>
      <c r="E166" s="21"/>
      <c r="F166" s="21"/>
      <c r="G166" s="21"/>
      <c r="H166" s="21"/>
      <c r="I166" s="21"/>
      <c r="J166" s="21"/>
      <c r="K166" s="21"/>
      <c r="L166" s="21"/>
    </row>
    <row r="167" spans="1:12" x14ac:dyDescent="0.2">
      <c r="A167" s="16">
        <v>124</v>
      </c>
      <c r="B167" s="151"/>
      <c r="C167" s="21"/>
      <c r="D167" s="2"/>
      <c r="E167" s="21"/>
      <c r="F167" s="21"/>
      <c r="G167" s="21"/>
      <c r="H167" s="21"/>
      <c r="I167" s="21"/>
      <c r="J167" s="21"/>
      <c r="K167" s="21"/>
      <c r="L167" s="21"/>
    </row>
    <row r="168" spans="1:12" x14ac:dyDescent="0.2">
      <c r="A168" s="16">
        <v>125</v>
      </c>
      <c r="B168" s="151"/>
      <c r="C168" s="21"/>
      <c r="D168" s="2"/>
      <c r="E168" s="21"/>
      <c r="F168" s="21"/>
      <c r="G168" s="21"/>
      <c r="H168" s="21"/>
      <c r="I168" s="21"/>
      <c r="J168" s="21"/>
      <c r="K168" s="21"/>
      <c r="L168" s="21"/>
    </row>
    <row r="169" spans="1:12" x14ac:dyDescent="0.2">
      <c r="A169" s="16">
        <v>126</v>
      </c>
      <c r="B169" s="151"/>
      <c r="C169" s="21"/>
      <c r="D169" s="2"/>
      <c r="E169" s="21"/>
      <c r="F169" s="21"/>
      <c r="G169" s="21"/>
      <c r="H169" s="21"/>
      <c r="I169" s="21"/>
      <c r="J169" s="21"/>
      <c r="K169" s="21"/>
      <c r="L169" s="21"/>
    </row>
    <row r="170" spans="1:12" x14ac:dyDescent="0.2">
      <c r="A170" s="16">
        <v>127</v>
      </c>
      <c r="B170" s="151"/>
      <c r="C170" s="21"/>
      <c r="D170" s="2"/>
      <c r="E170" s="21"/>
      <c r="F170" s="21"/>
      <c r="G170" s="21"/>
      <c r="H170" s="21"/>
      <c r="I170" s="21"/>
      <c r="J170" s="21"/>
      <c r="K170" s="21"/>
      <c r="L170" s="21"/>
    </row>
    <row r="171" spans="1:12" x14ac:dyDescent="0.2">
      <c r="A171" s="16">
        <v>128</v>
      </c>
      <c r="B171" s="151"/>
      <c r="C171" s="21"/>
      <c r="D171" s="2"/>
      <c r="E171" s="21"/>
      <c r="F171" s="21"/>
      <c r="G171" s="21"/>
      <c r="H171" s="21"/>
      <c r="I171" s="21"/>
      <c r="J171" s="21"/>
      <c r="K171" s="21"/>
      <c r="L171" s="21"/>
    </row>
    <row r="172" spans="1:12" x14ac:dyDescent="0.2">
      <c r="A172" s="16">
        <v>129</v>
      </c>
      <c r="B172" s="151"/>
      <c r="C172" s="21"/>
      <c r="D172" s="2"/>
      <c r="E172" s="21"/>
      <c r="F172" s="21"/>
      <c r="G172" s="21"/>
      <c r="H172" s="21"/>
      <c r="I172" s="21"/>
      <c r="J172" s="21"/>
      <c r="K172" s="21"/>
      <c r="L172" s="21"/>
    </row>
    <row r="173" spans="1:12" x14ac:dyDescent="0.2">
      <c r="A173" s="16">
        <v>130</v>
      </c>
      <c r="B173" s="151"/>
      <c r="C173" s="21"/>
      <c r="D173" s="2"/>
      <c r="E173" s="21"/>
      <c r="F173" s="21"/>
      <c r="G173" s="21"/>
      <c r="H173" s="21"/>
      <c r="I173" s="21"/>
      <c r="J173" s="21"/>
      <c r="K173" s="21"/>
      <c r="L173" s="21"/>
    </row>
    <row r="174" spans="1:12" x14ac:dyDescent="0.2">
      <c r="A174" s="16">
        <v>131</v>
      </c>
      <c r="B174" s="151"/>
      <c r="C174" s="21"/>
      <c r="D174" s="2"/>
      <c r="E174" s="21"/>
      <c r="F174" s="21"/>
      <c r="G174" s="21"/>
      <c r="H174" s="21"/>
      <c r="I174" s="21"/>
      <c r="J174" s="21"/>
      <c r="K174" s="21"/>
      <c r="L174" s="21"/>
    </row>
    <row r="175" spans="1:12" x14ac:dyDescent="0.2">
      <c r="A175" s="16">
        <v>132</v>
      </c>
      <c r="B175" s="151"/>
      <c r="C175" s="21"/>
      <c r="D175" s="2"/>
      <c r="E175" s="21"/>
      <c r="F175" s="21"/>
      <c r="G175" s="21"/>
      <c r="H175" s="21"/>
      <c r="I175" s="21"/>
      <c r="J175" s="21"/>
      <c r="K175" s="21"/>
      <c r="L175" s="21"/>
    </row>
    <row r="176" spans="1:12" x14ac:dyDescent="0.2">
      <c r="A176" s="16">
        <v>133</v>
      </c>
      <c r="B176" s="151"/>
      <c r="C176" s="21"/>
      <c r="D176" s="2"/>
      <c r="E176" s="21"/>
      <c r="F176" s="21"/>
      <c r="G176" s="21"/>
      <c r="H176" s="21"/>
      <c r="I176" s="21"/>
      <c r="J176" s="21"/>
      <c r="K176" s="21"/>
      <c r="L176" s="21"/>
    </row>
    <row r="177" spans="1:12" x14ac:dyDescent="0.2">
      <c r="A177" s="16">
        <v>134</v>
      </c>
      <c r="B177" s="151"/>
      <c r="C177" s="21"/>
      <c r="D177" s="2"/>
      <c r="E177" s="21"/>
      <c r="F177" s="21"/>
      <c r="G177" s="21"/>
      <c r="H177" s="21"/>
      <c r="I177" s="21"/>
      <c r="J177" s="21"/>
      <c r="K177" s="21"/>
      <c r="L177" s="21"/>
    </row>
    <row r="178" spans="1:12" x14ac:dyDescent="0.2">
      <c r="A178" s="16">
        <v>135</v>
      </c>
      <c r="B178" s="151"/>
      <c r="C178" s="21"/>
      <c r="D178" s="2"/>
      <c r="E178" s="21"/>
      <c r="F178" s="21"/>
      <c r="G178" s="21"/>
      <c r="H178" s="21"/>
      <c r="I178" s="21"/>
      <c r="J178" s="21"/>
      <c r="K178" s="21"/>
      <c r="L178" s="21"/>
    </row>
    <row r="179" spans="1:12" x14ac:dyDescent="0.2">
      <c r="A179" s="16">
        <v>136</v>
      </c>
      <c r="B179" s="151"/>
      <c r="C179" s="21"/>
      <c r="D179" s="2"/>
      <c r="E179" s="21"/>
      <c r="F179" s="21"/>
      <c r="G179" s="21"/>
      <c r="H179" s="21"/>
      <c r="I179" s="21"/>
      <c r="J179" s="21"/>
      <c r="K179" s="21"/>
      <c r="L179" s="21"/>
    </row>
    <row r="180" spans="1:12" x14ac:dyDescent="0.2">
      <c r="A180" s="16">
        <v>137</v>
      </c>
      <c r="B180" s="151"/>
      <c r="C180" s="21"/>
      <c r="D180" s="2"/>
      <c r="E180" s="21"/>
      <c r="F180" s="21"/>
      <c r="G180" s="21"/>
      <c r="H180" s="21"/>
      <c r="I180" s="21"/>
      <c r="J180" s="21"/>
      <c r="K180" s="21"/>
      <c r="L180" s="21"/>
    </row>
    <row r="181" spans="1:12" x14ac:dyDescent="0.2">
      <c r="A181" s="16">
        <v>138</v>
      </c>
      <c r="B181" s="151"/>
      <c r="C181" s="21"/>
      <c r="D181" s="2"/>
      <c r="E181" s="21"/>
      <c r="F181" s="21"/>
      <c r="G181" s="21"/>
      <c r="H181" s="21"/>
      <c r="I181" s="21"/>
      <c r="J181" s="21"/>
      <c r="K181" s="21"/>
      <c r="L181" s="21"/>
    </row>
    <row r="182" spans="1:12" x14ac:dyDescent="0.2">
      <c r="A182" s="16">
        <v>139</v>
      </c>
      <c r="B182" s="151"/>
      <c r="C182" s="21"/>
      <c r="D182" s="2"/>
      <c r="E182" s="21"/>
      <c r="F182" s="21"/>
      <c r="G182" s="21"/>
      <c r="H182" s="21"/>
      <c r="I182" s="21"/>
      <c r="J182" s="21"/>
      <c r="K182" s="21"/>
      <c r="L182" s="21"/>
    </row>
    <row r="183" spans="1:12" x14ac:dyDescent="0.2">
      <c r="A183" s="16">
        <v>140</v>
      </c>
      <c r="B183" s="151"/>
      <c r="C183" s="21"/>
      <c r="D183" s="2"/>
      <c r="E183" s="21"/>
      <c r="F183" s="21"/>
      <c r="G183" s="21"/>
      <c r="H183" s="21"/>
      <c r="I183" s="21"/>
      <c r="J183" s="21"/>
      <c r="K183" s="21"/>
      <c r="L183" s="21"/>
    </row>
    <row r="184" spans="1:12" x14ac:dyDescent="0.2">
      <c r="A184" s="16">
        <v>141</v>
      </c>
      <c r="B184" s="151"/>
      <c r="C184" s="21"/>
      <c r="D184" s="2"/>
      <c r="E184" s="21"/>
      <c r="F184" s="21"/>
      <c r="G184" s="21"/>
      <c r="H184" s="21"/>
      <c r="I184" s="21"/>
      <c r="J184" s="21"/>
      <c r="K184" s="21"/>
      <c r="L184" s="21"/>
    </row>
    <row r="185" spans="1:12" x14ac:dyDescent="0.2">
      <c r="A185" s="16">
        <v>142</v>
      </c>
      <c r="B185" s="151"/>
      <c r="C185" s="21"/>
      <c r="D185" s="2"/>
      <c r="E185" s="21"/>
      <c r="F185" s="21"/>
      <c r="G185" s="21"/>
      <c r="H185" s="21"/>
      <c r="I185" s="21"/>
      <c r="J185" s="21"/>
      <c r="K185" s="21"/>
      <c r="L185" s="21"/>
    </row>
    <row r="186" spans="1:12" x14ac:dyDescent="0.2">
      <c r="A186" s="16">
        <v>143</v>
      </c>
      <c r="B186" s="151"/>
      <c r="C186" s="21"/>
      <c r="D186" s="2"/>
      <c r="E186" s="21"/>
      <c r="F186" s="21"/>
      <c r="G186" s="21"/>
      <c r="H186" s="21"/>
      <c r="I186" s="21"/>
      <c r="J186" s="21"/>
      <c r="K186" s="21"/>
      <c r="L186" s="21"/>
    </row>
    <row r="187" spans="1:12" x14ac:dyDescent="0.2">
      <c r="A187" s="16">
        <v>144</v>
      </c>
      <c r="B187" s="151"/>
      <c r="C187" s="21"/>
      <c r="D187" s="2"/>
      <c r="E187" s="21"/>
      <c r="F187" s="21"/>
      <c r="G187" s="21"/>
      <c r="H187" s="21"/>
      <c r="I187" s="21"/>
      <c r="J187" s="21"/>
      <c r="K187" s="21"/>
      <c r="L187" s="21"/>
    </row>
    <row r="188" spans="1:12" x14ac:dyDescent="0.2">
      <c r="A188" s="16">
        <v>145</v>
      </c>
      <c r="B188" s="151"/>
      <c r="C188" s="21"/>
      <c r="D188" s="2"/>
      <c r="E188" s="21"/>
      <c r="F188" s="21"/>
      <c r="G188" s="21"/>
      <c r="H188" s="21"/>
      <c r="I188" s="21"/>
      <c r="J188" s="21"/>
      <c r="K188" s="21"/>
      <c r="L188" s="21"/>
    </row>
    <row r="189" spans="1:12" x14ac:dyDescent="0.2">
      <c r="A189" s="16">
        <v>146</v>
      </c>
      <c r="B189" s="151"/>
      <c r="C189" s="21"/>
      <c r="D189" s="2"/>
      <c r="E189" s="21"/>
      <c r="F189" s="21"/>
      <c r="G189" s="21"/>
      <c r="H189" s="21"/>
      <c r="I189" s="21"/>
      <c r="J189" s="21"/>
      <c r="K189" s="21"/>
      <c r="L189" s="21"/>
    </row>
    <row r="190" spans="1:12" x14ac:dyDescent="0.2">
      <c r="A190" s="16">
        <v>147</v>
      </c>
      <c r="B190" s="151"/>
      <c r="C190" s="21"/>
      <c r="D190" s="2"/>
      <c r="E190" s="21"/>
      <c r="F190" s="21"/>
      <c r="G190" s="21"/>
      <c r="H190" s="21"/>
      <c r="I190" s="21"/>
      <c r="J190" s="21"/>
      <c r="K190" s="21"/>
      <c r="L190" s="21"/>
    </row>
    <row r="191" spans="1:12" x14ac:dyDescent="0.2">
      <c r="A191" s="16">
        <v>148</v>
      </c>
      <c r="B191" s="151"/>
      <c r="C191" s="21"/>
      <c r="D191" s="2"/>
      <c r="E191" s="21"/>
      <c r="F191" s="21"/>
      <c r="G191" s="21"/>
      <c r="H191" s="21"/>
      <c r="I191" s="21"/>
      <c r="J191" s="21"/>
      <c r="K191" s="21"/>
      <c r="L191" s="21"/>
    </row>
    <row r="192" spans="1:12" x14ac:dyDescent="0.2">
      <c r="A192" s="16">
        <v>149</v>
      </c>
      <c r="B192" s="151"/>
      <c r="C192" s="21"/>
      <c r="D192" s="2"/>
      <c r="E192" s="21"/>
      <c r="F192" s="21"/>
      <c r="G192" s="21"/>
      <c r="H192" s="21"/>
      <c r="I192" s="21"/>
      <c r="J192" s="21"/>
      <c r="K192" s="21"/>
      <c r="L192" s="21"/>
    </row>
    <row r="193" spans="1:12" x14ac:dyDescent="0.2">
      <c r="A193" s="16">
        <v>150</v>
      </c>
      <c r="B193" s="151"/>
      <c r="C193" s="21"/>
      <c r="D193" s="2"/>
      <c r="E193" s="21"/>
      <c r="F193" s="21"/>
      <c r="G193" s="21"/>
      <c r="H193" s="21"/>
      <c r="I193" s="21"/>
      <c r="J193" s="21"/>
      <c r="K193" s="21"/>
      <c r="L193" s="21"/>
    </row>
    <row r="194" spans="1:12" x14ac:dyDescent="0.2">
      <c r="A194" s="16">
        <v>151</v>
      </c>
      <c r="B194" s="151"/>
      <c r="C194" s="21"/>
      <c r="D194" s="2"/>
      <c r="E194" s="21"/>
      <c r="F194" s="21"/>
      <c r="G194" s="21"/>
      <c r="H194" s="21"/>
      <c r="I194" s="21"/>
      <c r="J194" s="21"/>
      <c r="K194" s="21"/>
      <c r="L194" s="21"/>
    </row>
    <row r="195" spans="1:12" x14ac:dyDescent="0.2">
      <c r="A195" s="16">
        <v>152</v>
      </c>
      <c r="B195" s="151"/>
      <c r="C195" s="21"/>
      <c r="D195" s="2"/>
      <c r="E195" s="21"/>
      <c r="F195" s="21"/>
      <c r="G195" s="21"/>
      <c r="H195" s="21"/>
      <c r="I195" s="21"/>
      <c r="J195" s="21"/>
      <c r="K195" s="21"/>
      <c r="L195" s="21"/>
    </row>
    <row r="196" spans="1:12" x14ac:dyDescent="0.2">
      <c r="A196" s="16">
        <v>153</v>
      </c>
      <c r="B196" s="151"/>
      <c r="C196" s="21"/>
      <c r="D196" s="2"/>
      <c r="E196" s="21"/>
      <c r="F196" s="21"/>
      <c r="G196" s="21"/>
      <c r="H196" s="21"/>
      <c r="I196" s="21"/>
      <c r="J196" s="21"/>
      <c r="K196" s="21"/>
      <c r="L196" s="21"/>
    </row>
    <row r="197" spans="1:12" x14ac:dyDescent="0.2">
      <c r="A197" s="16">
        <v>154</v>
      </c>
      <c r="B197" s="151"/>
      <c r="C197" s="21"/>
      <c r="D197" s="2"/>
      <c r="E197" s="21"/>
      <c r="F197" s="21"/>
      <c r="G197" s="21"/>
      <c r="H197" s="21"/>
      <c r="I197" s="21"/>
      <c r="J197" s="21"/>
      <c r="K197" s="21"/>
      <c r="L197" s="21"/>
    </row>
    <row r="198" spans="1:12" x14ac:dyDescent="0.2">
      <c r="A198" s="16">
        <v>155</v>
      </c>
      <c r="B198" s="151"/>
      <c r="C198" s="21"/>
      <c r="D198" s="2"/>
      <c r="E198" s="21"/>
      <c r="F198" s="21"/>
      <c r="G198" s="21"/>
      <c r="H198" s="21"/>
      <c r="I198" s="21"/>
      <c r="J198" s="21"/>
      <c r="K198" s="21"/>
      <c r="L198" s="21"/>
    </row>
    <row r="199" spans="1:12" x14ac:dyDescent="0.2">
      <c r="A199" s="16">
        <v>156</v>
      </c>
      <c r="B199" s="151"/>
      <c r="C199" s="21"/>
      <c r="D199" s="2"/>
      <c r="E199" s="21"/>
      <c r="F199" s="21"/>
      <c r="G199" s="21"/>
      <c r="H199" s="21"/>
      <c r="I199" s="21"/>
      <c r="J199" s="21"/>
      <c r="K199" s="21"/>
      <c r="L199" s="21"/>
    </row>
    <row r="200" spans="1:12" x14ac:dyDescent="0.2">
      <c r="A200" s="16">
        <v>157</v>
      </c>
      <c r="B200" s="151"/>
      <c r="C200" s="21"/>
      <c r="D200" s="2"/>
      <c r="E200" s="21"/>
      <c r="F200" s="21"/>
      <c r="G200" s="21"/>
      <c r="H200" s="21"/>
      <c r="I200" s="21"/>
      <c r="J200" s="21"/>
      <c r="K200" s="21"/>
      <c r="L200" s="21"/>
    </row>
    <row r="201" spans="1:12" x14ac:dyDescent="0.2">
      <c r="A201" s="16">
        <v>158</v>
      </c>
      <c r="B201" s="151"/>
      <c r="C201" s="21"/>
      <c r="D201" s="2"/>
      <c r="E201" s="21"/>
      <c r="F201" s="21"/>
      <c r="G201" s="21"/>
      <c r="H201" s="21"/>
      <c r="I201" s="21"/>
      <c r="J201" s="21"/>
      <c r="K201" s="21"/>
      <c r="L201" s="21"/>
    </row>
    <row r="202" spans="1:12" x14ac:dyDescent="0.2">
      <c r="A202" s="16">
        <v>159</v>
      </c>
      <c r="B202" s="151"/>
      <c r="C202" s="21"/>
      <c r="D202" s="2"/>
      <c r="E202" s="21"/>
      <c r="F202" s="21"/>
      <c r="G202" s="21"/>
      <c r="H202" s="21"/>
      <c r="I202" s="21"/>
      <c r="J202" s="21"/>
      <c r="K202" s="21"/>
      <c r="L202" s="21"/>
    </row>
    <row r="203" spans="1:12" x14ac:dyDescent="0.2">
      <c r="A203" s="16">
        <v>160</v>
      </c>
      <c r="B203" s="151"/>
      <c r="C203" s="21"/>
      <c r="D203" s="2"/>
      <c r="E203" s="21"/>
      <c r="F203" s="21"/>
      <c r="G203" s="21"/>
      <c r="H203" s="21"/>
      <c r="I203" s="21"/>
      <c r="J203" s="21"/>
      <c r="K203" s="21"/>
      <c r="L203" s="21"/>
    </row>
    <row r="204" spans="1:12" x14ac:dyDescent="0.2">
      <c r="A204" s="16">
        <v>161</v>
      </c>
      <c r="B204" s="151"/>
      <c r="C204" s="21"/>
      <c r="D204" s="2"/>
      <c r="E204" s="21"/>
      <c r="F204" s="21"/>
      <c r="G204" s="21"/>
      <c r="H204" s="21"/>
      <c r="I204" s="21"/>
      <c r="J204" s="21"/>
      <c r="K204" s="21"/>
      <c r="L204" s="21"/>
    </row>
    <row r="205" spans="1:12" x14ac:dyDescent="0.2">
      <c r="A205" s="16">
        <v>162</v>
      </c>
      <c r="B205" s="151"/>
      <c r="C205" s="21"/>
      <c r="D205" s="2"/>
      <c r="E205" s="21"/>
      <c r="F205" s="21"/>
      <c r="G205" s="21"/>
      <c r="H205" s="21"/>
      <c r="I205" s="21"/>
      <c r="J205" s="21"/>
      <c r="K205" s="21"/>
      <c r="L205" s="21"/>
    </row>
    <row r="206" spans="1:12" x14ac:dyDescent="0.2">
      <c r="A206" s="16">
        <v>163</v>
      </c>
      <c r="B206" s="151"/>
      <c r="C206" s="21"/>
      <c r="D206" s="2"/>
      <c r="E206" s="21"/>
      <c r="F206" s="21"/>
      <c r="G206" s="21"/>
      <c r="H206" s="21"/>
      <c r="I206" s="21"/>
      <c r="J206" s="21"/>
      <c r="K206" s="21"/>
      <c r="L206" s="21"/>
    </row>
    <row r="207" spans="1:12" x14ac:dyDescent="0.2">
      <c r="A207" s="16">
        <v>164</v>
      </c>
      <c r="B207" s="151"/>
      <c r="C207" s="21"/>
      <c r="D207" s="2"/>
      <c r="E207" s="21"/>
      <c r="F207" s="21"/>
      <c r="G207" s="21"/>
      <c r="H207" s="21"/>
      <c r="I207" s="21"/>
      <c r="J207" s="21"/>
      <c r="K207" s="21"/>
      <c r="L207" s="21"/>
    </row>
    <row r="208" spans="1:12" x14ac:dyDescent="0.2">
      <c r="A208" s="16">
        <v>165</v>
      </c>
      <c r="B208" s="151"/>
      <c r="C208" s="21"/>
      <c r="D208" s="2"/>
      <c r="E208" s="21"/>
      <c r="F208" s="21"/>
      <c r="G208" s="21"/>
      <c r="H208" s="21"/>
      <c r="I208" s="21"/>
      <c r="J208" s="21"/>
      <c r="K208" s="21"/>
      <c r="L208" s="21"/>
    </row>
    <row r="209" spans="1:12" x14ac:dyDescent="0.2">
      <c r="A209" s="16">
        <v>166</v>
      </c>
      <c r="B209" s="151"/>
      <c r="C209" s="21"/>
      <c r="D209" s="2"/>
      <c r="E209" s="21"/>
      <c r="F209" s="21"/>
      <c r="G209" s="21"/>
      <c r="H209" s="21"/>
      <c r="I209" s="21"/>
      <c r="J209" s="21"/>
      <c r="K209" s="21"/>
      <c r="L209" s="21"/>
    </row>
    <row r="210" spans="1:12" x14ac:dyDescent="0.2">
      <c r="A210" s="16">
        <v>167</v>
      </c>
      <c r="B210" s="151"/>
      <c r="C210" s="21"/>
      <c r="D210" s="2"/>
      <c r="E210" s="21"/>
      <c r="F210" s="21"/>
      <c r="G210" s="21"/>
      <c r="H210" s="21"/>
      <c r="I210" s="21"/>
      <c r="J210" s="21"/>
      <c r="K210" s="21"/>
      <c r="L210" s="21"/>
    </row>
    <row r="211" spans="1:12" x14ac:dyDescent="0.2">
      <c r="A211" s="16">
        <v>168</v>
      </c>
      <c r="B211" s="151"/>
      <c r="C211" s="21"/>
      <c r="D211" s="2"/>
      <c r="E211" s="21"/>
      <c r="F211" s="21"/>
      <c r="G211" s="21"/>
      <c r="H211" s="21"/>
      <c r="I211" s="21"/>
      <c r="J211" s="21"/>
      <c r="K211" s="21"/>
      <c r="L211" s="21"/>
    </row>
    <row r="212" spans="1:12" x14ac:dyDescent="0.2">
      <c r="A212" s="16">
        <v>169</v>
      </c>
      <c r="B212" s="151"/>
      <c r="C212" s="21"/>
      <c r="D212" s="2"/>
      <c r="E212" s="21"/>
      <c r="F212" s="21"/>
      <c r="G212" s="21"/>
      <c r="H212" s="21"/>
      <c r="I212" s="21"/>
      <c r="J212" s="21"/>
      <c r="K212" s="21"/>
      <c r="L212" s="21"/>
    </row>
    <row r="213" spans="1:12" x14ac:dyDescent="0.2">
      <c r="A213" s="16">
        <v>170</v>
      </c>
      <c r="B213" s="151"/>
      <c r="C213" s="21"/>
      <c r="D213" s="2"/>
      <c r="E213" s="21"/>
      <c r="F213" s="21"/>
      <c r="G213" s="21"/>
      <c r="H213" s="21"/>
      <c r="I213" s="21"/>
      <c r="J213" s="21"/>
      <c r="K213" s="21"/>
      <c r="L213" s="21"/>
    </row>
    <row r="214" spans="1:12" x14ac:dyDescent="0.2">
      <c r="A214" s="16">
        <v>171</v>
      </c>
      <c r="B214" s="151"/>
      <c r="C214" s="21"/>
      <c r="D214" s="2"/>
      <c r="E214" s="21"/>
      <c r="F214" s="21"/>
      <c r="G214" s="21"/>
      <c r="H214" s="21"/>
      <c r="I214" s="21"/>
      <c r="J214" s="21"/>
      <c r="K214" s="21"/>
      <c r="L214" s="21"/>
    </row>
    <row r="215" spans="1:12" x14ac:dyDescent="0.2">
      <c r="A215" s="16">
        <v>172</v>
      </c>
      <c r="B215" s="151"/>
      <c r="C215" s="21"/>
      <c r="D215" s="2"/>
      <c r="E215" s="21"/>
      <c r="F215" s="21"/>
      <c r="G215" s="21"/>
      <c r="H215" s="21"/>
      <c r="I215" s="21"/>
      <c r="J215" s="21"/>
      <c r="K215" s="21"/>
      <c r="L215" s="21"/>
    </row>
    <row r="216" spans="1:12" x14ac:dyDescent="0.2">
      <c r="A216" s="16">
        <v>173</v>
      </c>
      <c r="B216" s="151"/>
      <c r="C216" s="21"/>
      <c r="D216" s="2"/>
      <c r="E216" s="21"/>
      <c r="F216" s="21"/>
      <c r="G216" s="21"/>
      <c r="H216" s="21"/>
      <c r="I216" s="21"/>
      <c r="J216" s="21"/>
      <c r="K216" s="21"/>
      <c r="L216" s="21"/>
    </row>
    <row r="217" spans="1:12" x14ac:dyDescent="0.2">
      <c r="A217" s="16">
        <v>174</v>
      </c>
      <c r="B217" s="151"/>
      <c r="C217" s="21"/>
      <c r="D217" s="2"/>
      <c r="E217" s="21"/>
      <c r="F217" s="21"/>
      <c r="G217" s="21"/>
      <c r="H217" s="21"/>
      <c r="I217" s="21"/>
      <c r="J217" s="21"/>
      <c r="K217" s="21"/>
      <c r="L217" s="21"/>
    </row>
    <row r="218" spans="1:12" x14ac:dyDescent="0.2">
      <c r="A218" s="16">
        <v>175</v>
      </c>
      <c r="B218" s="151"/>
      <c r="C218" s="21"/>
      <c r="D218" s="2"/>
      <c r="E218" s="21"/>
      <c r="F218" s="21"/>
      <c r="G218" s="21"/>
      <c r="H218" s="21"/>
      <c r="I218" s="21"/>
      <c r="J218" s="21"/>
      <c r="K218" s="21"/>
      <c r="L218" s="21"/>
    </row>
    <row r="219" spans="1:12" x14ac:dyDescent="0.2">
      <c r="A219" s="16">
        <v>176</v>
      </c>
      <c r="B219" s="151"/>
      <c r="C219" s="21"/>
      <c r="D219" s="2"/>
      <c r="E219" s="21"/>
      <c r="F219" s="21"/>
      <c r="G219" s="21"/>
      <c r="H219" s="21"/>
      <c r="I219" s="21"/>
      <c r="J219" s="21"/>
      <c r="K219" s="21"/>
      <c r="L219" s="21"/>
    </row>
    <row r="220" spans="1:12" x14ac:dyDescent="0.2">
      <c r="A220" s="16">
        <v>177</v>
      </c>
      <c r="B220" s="151"/>
      <c r="C220" s="21"/>
      <c r="D220" s="2"/>
      <c r="E220" s="21"/>
      <c r="F220" s="21"/>
      <c r="G220" s="21"/>
      <c r="H220" s="21"/>
      <c r="I220" s="21"/>
      <c r="J220" s="21"/>
      <c r="K220" s="21"/>
      <c r="L220" s="21"/>
    </row>
    <row r="221" spans="1:12" x14ac:dyDescent="0.2">
      <c r="A221" s="16">
        <v>178</v>
      </c>
      <c r="B221" s="151"/>
      <c r="C221" s="21"/>
      <c r="D221" s="2"/>
      <c r="E221" s="21"/>
      <c r="F221" s="21"/>
      <c r="G221" s="21"/>
      <c r="H221" s="21"/>
      <c r="I221" s="21"/>
      <c r="J221" s="21"/>
      <c r="K221" s="21"/>
      <c r="L221" s="21"/>
    </row>
    <row r="222" spans="1:12" x14ac:dyDescent="0.2">
      <c r="A222" s="16">
        <v>179</v>
      </c>
      <c r="B222" s="151"/>
      <c r="C222" s="21"/>
      <c r="D222" s="2"/>
      <c r="E222" s="21"/>
      <c r="F222" s="21"/>
      <c r="G222" s="21"/>
      <c r="H222" s="21"/>
      <c r="I222" s="21"/>
      <c r="J222" s="21"/>
      <c r="K222" s="21"/>
      <c r="L222" s="21"/>
    </row>
    <row r="223" spans="1:12" x14ac:dyDescent="0.2">
      <c r="A223" s="16">
        <v>180</v>
      </c>
      <c r="B223" s="151"/>
      <c r="C223" s="21"/>
      <c r="D223" s="2"/>
      <c r="E223" s="21"/>
      <c r="F223" s="21"/>
      <c r="G223" s="21"/>
      <c r="H223" s="21"/>
      <c r="I223" s="21"/>
      <c r="J223" s="21"/>
      <c r="K223" s="21"/>
      <c r="L223" s="21"/>
    </row>
    <row r="224" spans="1:12" x14ac:dyDescent="0.2">
      <c r="A224" s="16">
        <v>181</v>
      </c>
      <c r="B224" s="151"/>
      <c r="C224" s="21"/>
      <c r="D224" s="2"/>
      <c r="E224" s="21"/>
      <c r="F224" s="21"/>
      <c r="G224" s="21"/>
      <c r="H224" s="21"/>
      <c r="I224" s="21"/>
      <c r="J224" s="21"/>
      <c r="K224" s="21"/>
      <c r="L224" s="21"/>
    </row>
    <row r="225" spans="1:12" x14ac:dyDescent="0.2">
      <c r="A225" s="16">
        <v>182</v>
      </c>
      <c r="B225" s="151"/>
      <c r="C225" s="21"/>
      <c r="D225" s="2"/>
      <c r="E225" s="21"/>
      <c r="F225" s="21"/>
      <c r="G225" s="21"/>
      <c r="H225" s="21"/>
      <c r="I225" s="21"/>
      <c r="J225" s="21"/>
      <c r="K225" s="21"/>
      <c r="L225" s="21"/>
    </row>
    <row r="226" spans="1:12" x14ac:dyDescent="0.2">
      <c r="A226" s="16">
        <v>183</v>
      </c>
      <c r="B226" s="151"/>
      <c r="C226" s="21"/>
      <c r="D226" s="2"/>
      <c r="E226" s="21"/>
      <c r="F226" s="21"/>
      <c r="G226" s="21"/>
      <c r="H226" s="21"/>
      <c r="I226" s="21"/>
      <c r="J226" s="21"/>
      <c r="K226" s="21"/>
      <c r="L226" s="21"/>
    </row>
    <row r="227" spans="1:12" x14ac:dyDescent="0.2">
      <c r="A227" s="16">
        <v>184</v>
      </c>
      <c r="B227" s="151"/>
      <c r="C227" s="21"/>
      <c r="D227" s="2"/>
      <c r="E227" s="21"/>
      <c r="F227" s="21"/>
      <c r="G227" s="21"/>
      <c r="H227" s="21"/>
      <c r="I227" s="21"/>
      <c r="J227" s="21"/>
      <c r="K227" s="21"/>
      <c r="L227" s="21"/>
    </row>
    <row r="228" spans="1:12" x14ac:dyDescent="0.2">
      <c r="A228" s="16">
        <v>185</v>
      </c>
      <c r="B228" s="151"/>
      <c r="C228" s="21"/>
      <c r="D228" s="2"/>
      <c r="E228" s="21"/>
      <c r="F228" s="21"/>
      <c r="G228" s="21"/>
      <c r="H228" s="21"/>
      <c r="I228" s="21"/>
      <c r="J228" s="21"/>
      <c r="K228" s="21"/>
      <c r="L228" s="21"/>
    </row>
    <row r="229" spans="1:12" x14ac:dyDescent="0.2">
      <c r="A229" s="16">
        <v>186</v>
      </c>
      <c r="B229" s="151"/>
      <c r="C229" s="21"/>
      <c r="D229" s="2"/>
      <c r="E229" s="21"/>
      <c r="F229" s="21"/>
      <c r="G229" s="21"/>
      <c r="H229" s="21"/>
      <c r="I229" s="21"/>
      <c r="J229" s="21"/>
      <c r="K229" s="21"/>
      <c r="L229" s="21"/>
    </row>
    <row r="230" spans="1:12" x14ac:dyDescent="0.2">
      <c r="A230" s="16">
        <v>187</v>
      </c>
      <c r="B230" s="151"/>
      <c r="C230" s="21"/>
      <c r="D230" s="2"/>
      <c r="E230" s="21"/>
      <c r="F230" s="21"/>
      <c r="G230" s="21"/>
      <c r="H230" s="21"/>
      <c r="I230" s="21"/>
      <c r="J230" s="21"/>
      <c r="K230" s="21"/>
      <c r="L230" s="21"/>
    </row>
    <row r="231" spans="1:12" x14ac:dyDescent="0.2">
      <c r="A231" s="16">
        <v>188</v>
      </c>
      <c r="B231" s="151"/>
      <c r="C231" s="21"/>
      <c r="D231" s="2"/>
      <c r="E231" s="21"/>
      <c r="F231" s="21"/>
      <c r="G231" s="21"/>
      <c r="H231" s="21"/>
      <c r="I231" s="21"/>
      <c r="J231" s="21"/>
      <c r="K231" s="21"/>
      <c r="L231" s="21"/>
    </row>
    <row r="232" spans="1:12" x14ac:dyDescent="0.2">
      <c r="A232" s="16">
        <v>189</v>
      </c>
      <c r="B232" s="151"/>
      <c r="C232" s="21"/>
      <c r="D232" s="2"/>
      <c r="E232" s="21"/>
      <c r="F232" s="21"/>
      <c r="G232" s="21"/>
      <c r="H232" s="21"/>
      <c r="I232" s="21"/>
      <c r="J232" s="21"/>
      <c r="K232" s="21"/>
      <c r="L232" s="21"/>
    </row>
    <row r="233" spans="1:12" x14ac:dyDescent="0.2">
      <c r="A233" s="16">
        <v>190</v>
      </c>
      <c r="B233" s="151"/>
      <c r="C233" s="21"/>
      <c r="D233" s="2"/>
      <c r="E233" s="21"/>
      <c r="F233" s="21"/>
      <c r="G233" s="21"/>
      <c r="H233" s="21"/>
      <c r="I233" s="21"/>
      <c r="J233" s="21"/>
      <c r="K233" s="21"/>
      <c r="L233" s="21"/>
    </row>
    <row r="234" spans="1:12" x14ac:dyDescent="0.2">
      <c r="A234" s="16">
        <v>191</v>
      </c>
      <c r="B234" s="151"/>
      <c r="C234" s="21"/>
      <c r="D234" s="2"/>
      <c r="E234" s="21"/>
      <c r="F234" s="21"/>
      <c r="G234" s="21"/>
      <c r="H234" s="21"/>
      <c r="I234" s="21"/>
      <c r="J234" s="21"/>
      <c r="K234" s="21"/>
      <c r="L234" s="21"/>
    </row>
    <row r="235" spans="1:12" x14ac:dyDescent="0.2">
      <c r="A235" s="16">
        <v>192</v>
      </c>
      <c r="B235" s="151"/>
      <c r="C235" s="21"/>
      <c r="D235" s="2"/>
      <c r="E235" s="21"/>
      <c r="F235" s="21"/>
      <c r="G235" s="21"/>
      <c r="H235" s="21"/>
      <c r="I235" s="21"/>
      <c r="J235" s="21"/>
      <c r="K235" s="21"/>
      <c r="L235" s="21"/>
    </row>
    <row r="236" spans="1:12" x14ac:dyDescent="0.2">
      <c r="A236" s="16">
        <v>193</v>
      </c>
      <c r="B236" s="151"/>
      <c r="C236" s="21"/>
      <c r="D236" s="2"/>
      <c r="E236" s="21"/>
      <c r="F236" s="21"/>
      <c r="G236" s="21"/>
      <c r="H236" s="21"/>
      <c r="I236" s="21"/>
      <c r="J236" s="21"/>
      <c r="K236" s="21"/>
      <c r="L236" s="21"/>
    </row>
    <row r="237" spans="1:12" x14ac:dyDescent="0.2">
      <c r="A237" s="16">
        <v>194</v>
      </c>
      <c r="B237" s="151"/>
      <c r="C237" s="21"/>
      <c r="D237" s="2"/>
      <c r="E237" s="21"/>
      <c r="F237" s="21"/>
      <c r="G237" s="21"/>
      <c r="H237" s="21"/>
      <c r="I237" s="21"/>
      <c r="J237" s="21"/>
      <c r="K237" s="21"/>
      <c r="L237" s="21"/>
    </row>
    <row r="238" spans="1:12" x14ac:dyDescent="0.2">
      <c r="A238" s="16">
        <v>195</v>
      </c>
      <c r="B238" s="151"/>
      <c r="C238" s="21"/>
      <c r="D238" s="2"/>
      <c r="E238" s="21"/>
      <c r="F238" s="21"/>
      <c r="G238" s="21"/>
      <c r="H238" s="21"/>
      <c r="I238" s="21"/>
      <c r="J238" s="21"/>
      <c r="K238" s="21"/>
      <c r="L238" s="21"/>
    </row>
    <row r="239" spans="1:12" x14ac:dyDescent="0.2">
      <c r="A239" s="16">
        <v>196</v>
      </c>
      <c r="B239" s="151"/>
      <c r="C239" s="21"/>
      <c r="D239" s="2"/>
      <c r="E239" s="21"/>
      <c r="F239" s="21"/>
      <c r="G239" s="21"/>
      <c r="H239" s="21"/>
      <c r="I239" s="21"/>
      <c r="J239" s="21"/>
      <c r="K239" s="21"/>
      <c r="L239" s="21"/>
    </row>
    <row r="240" spans="1:12" x14ac:dyDescent="0.2">
      <c r="A240" s="16">
        <v>197</v>
      </c>
      <c r="B240" s="151"/>
      <c r="C240" s="21"/>
      <c r="D240" s="2"/>
      <c r="E240" s="21"/>
      <c r="F240" s="21"/>
      <c r="G240" s="21"/>
      <c r="H240" s="21"/>
      <c r="I240" s="21"/>
      <c r="J240" s="21"/>
      <c r="K240" s="21"/>
      <c r="L240" s="21"/>
    </row>
    <row r="241" spans="1:12" x14ac:dyDescent="0.2">
      <c r="A241" s="16">
        <v>198</v>
      </c>
      <c r="B241" s="151"/>
      <c r="C241" s="21"/>
      <c r="D241" s="2"/>
      <c r="E241" s="21"/>
      <c r="F241" s="21"/>
      <c r="G241" s="21"/>
      <c r="H241" s="21"/>
      <c r="I241" s="21"/>
      <c r="J241" s="21"/>
      <c r="K241" s="21"/>
      <c r="L241" s="21"/>
    </row>
    <row r="242" spans="1:12" x14ac:dyDescent="0.2">
      <c r="A242" s="16">
        <v>199</v>
      </c>
      <c r="B242" s="151"/>
      <c r="C242" s="21"/>
      <c r="D242" s="2"/>
      <c r="E242" s="21"/>
      <c r="F242" s="21"/>
      <c r="G242" s="21"/>
      <c r="H242" s="21"/>
      <c r="I242" s="21"/>
      <c r="J242" s="21"/>
      <c r="K242" s="21"/>
      <c r="L242" s="21"/>
    </row>
    <row r="243" spans="1:12" x14ac:dyDescent="0.2">
      <c r="A243" s="16">
        <v>200</v>
      </c>
      <c r="B243" s="151"/>
      <c r="C243" s="21"/>
      <c r="D243" s="2"/>
      <c r="E243" s="21"/>
      <c r="F243" s="21"/>
      <c r="G243" s="21"/>
      <c r="H243" s="21"/>
      <c r="I243" s="21"/>
      <c r="J243" s="21"/>
      <c r="K243" s="21"/>
      <c r="L243" s="21"/>
    </row>
    <row r="244" spans="1:12" x14ac:dyDescent="0.2">
      <c r="A244" s="16">
        <v>201</v>
      </c>
      <c r="B244" s="151"/>
      <c r="C244" s="21"/>
      <c r="D244" s="2"/>
      <c r="E244" s="21"/>
      <c r="F244" s="21"/>
      <c r="G244" s="21"/>
      <c r="H244" s="21"/>
      <c r="I244" s="21"/>
      <c r="J244" s="21"/>
      <c r="K244" s="21"/>
      <c r="L244" s="21"/>
    </row>
    <row r="245" spans="1:12" x14ac:dyDescent="0.2">
      <c r="A245" s="16">
        <v>202</v>
      </c>
      <c r="B245" s="151"/>
      <c r="C245" s="21"/>
      <c r="D245" s="2"/>
      <c r="E245" s="21"/>
      <c r="F245" s="21"/>
      <c r="G245" s="21"/>
      <c r="H245" s="21"/>
      <c r="I245" s="21"/>
      <c r="J245" s="21"/>
      <c r="K245" s="21"/>
      <c r="L245" s="21"/>
    </row>
    <row r="246" spans="1:12" x14ac:dyDescent="0.2">
      <c r="A246" s="16">
        <v>203</v>
      </c>
      <c r="B246" s="151"/>
      <c r="C246" s="21"/>
      <c r="D246" s="2"/>
      <c r="E246" s="21"/>
      <c r="F246" s="21"/>
      <c r="G246" s="21"/>
      <c r="H246" s="21"/>
      <c r="I246" s="21"/>
      <c r="J246" s="21"/>
      <c r="K246" s="21"/>
      <c r="L246" s="21"/>
    </row>
    <row r="247" spans="1:12" x14ac:dyDescent="0.2">
      <c r="A247" s="16">
        <v>204</v>
      </c>
      <c r="B247" s="151"/>
      <c r="C247" s="21"/>
      <c r="D247" s="2"/>
      <c r="E247" s="21"/>
      <c r="F247" s="21"/>
      <c r="G247" s="21"/>
      <c r="H247" s="21"/>
      <c r="I247" s="21"/>
      <c r="J247" s="21"/>
      <c r="K247" s="21"/>
      <c r="L247" s="21"/>
    </row>
    <row r="248" spans="1:12" x14ac:dyDescent="0.2">
      <c r="A248" s="16">
        <v>205</v>
      </c>
      <c r="B248" s="151"/>
      <c r="C248" s="21"/>
      <c r="D248" s="2"/>
      <c r="E248" s="21"/>
      <c r="F248" s="21"/>
      <c r="G248" s="21"/>
      <c r="H248" s="21"/>
      <c r="I248" s="21"/>
      <c r="J248" s="21"/>
      <c r="K248" s="21"/>
      <c r="L248" s="21"/>
    </row>
    <row r="249" spans="1:12" x14ac:dyDescent="0.2">
      <c r="A249" s="16">
        <v>206</v>
      </c>
      <c r="B249" s="151"/>
      <c r="C249" s="21"/>
      <c r="D249" s="2"/>
      <c r="E249" s="21"/>
      <c r="F249" s="21"/>
      <c r="G249" s="21"/>
      <c r="H249" s="21"/>
      <c r="I249" s="21"/>
      <c r="J249" s="21"/>
      <c r="K249" s="21"/>
      <c r="L249" s="21"/>
    </row>
    <row r="250" spans="1:12" x14ac:dyDescent="0.2">
      <c r="A250" s="16">
        <v>207</v>
      </c>
      <c r="B250" s="151"/>
      <c r="C250" s="21"/>
      <c r="D250" s="2"/>
      <c r="E250" s="21"/>
      <c r="F250" s="21"/>
      <c r="G250" s="21"/>
      <c r="H250" s="21"/>
      <c r="I250" s="21"/>
      <c r="J250" s="21"/>
      <c r="K250" s="21"/>
      <c r="L250" s="21"/>
    </row>
    <row r="251" spans="1:12" x14ac:dyDescent="0.2">
      <c r="A251" s="16">
        <v>208</v>
      </c>
      <c r="B251" s="151"/>
      <c r="C251" s="21"/>
      <c r="D251" s="2"/>
      <c r="E251" s="21"/>
      <c r="F251" s="21"/>
      <c r="G251" s="21"/>
      <c r="H251" s="21"/>
      <c r="I251" s="21"/>
      <c r="J251" s="21"/>
      <c r="K251" s="21"/>
      <c r="L251" s="21"/>
    </row>
    <row r="252" spans="1:12" x14ac:dyDescent="0.2">
      <c r="A252" s="16">
        <v>209</v>
      </c>
      <c r="B252" s="151"/>
      <c r="C252" s="21"/>
      <c r="D252" s="2"/>
      <c r="E252" s="21"/>
      <c r="F252" s="21"/>
      <c r="G252" s="21"/>
      <c r="H252" s="21"/>
      <c r="I252" s="21"/>
      <c r="J252" s="21"/>
      <c r="K252" s="21"/>
      <c r="L252" s="21"/>
    </row>
    <row r="253" spans="1:12" x14ac:dyDescent="0.2">
      <c r="A253" s="16">
        <v>210</v>
      </c>
      <c r="B253" s="151"/>
      <c r="C253" s="21"/>
      <c r="D253" s="2"/>
      <c r="E253" s="21"/>
      <c r="F253" s="21"/>
      <c r="G253" s="21"/>
      <c r="H253" s="21"/>
      <c r="I253" s="21"/>
      <c r="J253" s="21"/>
      <c r="K253" s="21"/>
      <c r="L253" s="21"/>
    </row>
    <row r="254" spans="1:12" x14ac:dyDescent="0.2">
      <c r="A254" s="16">
        <v>211</v>
      </c>
      <c r="B254" s="151"/>
      <c r="C254" s="21"/>
      <c r="D254" s="2"/>
      <c r="E254" s="21"/>
      <c r="F254" s="21"/>
      <c r="G254" s="21"/>
      <c r="H254" s="21"/>
      <c r="I254" s="21"/>
      <c r="J254" s="21"/>
      <c r="K254" s="21"/>
      <c r="L254" s="21"/>
    </row>
    <row r="255" spans="1:12" x14ac:dyDescent="0.2">
      <c r="A255" s="16">
        <v>212</v>
      </c>
      <c r="B255" s="151"/>
      <c r="C255" s="21"/>
      <c r="D255" s="2"/>
      <c r="E255" s="21"/>
      <c r="F255" s="21"/>
      <c r="G255" s="21"/>
      <c r="H255" s="21"/>
      <c r="I255" s="21"/>
      <c r="J255" s="21"/>
      <c r="K255" s="21"/>
      <c r="L255" s="21"/>
    </row>
    <row r="256" spans="1:12" x14ac:dyDescent="0.2">
      <c r="A256" s="16">
        <v>213</v>
      </c>
      <c r="B256" s="151"/>
      <c r="C256" s="21"/>
      <c r="D256" s="2"/>
      <c r="E256" s="21"/>
      <c r="F256" s="21"/>
      <c r="G256" s="21"/>
      <c r="H256" s="21"/>
      <c r="I256" s="21"/>
      <c r="J256" s="21"/>
      <c r="K256" s="21"/>
      <c r="L256" s="21"/>
    </row>
    <row r="257" spans="1:12" x14ac:dyDescent="0.2">
      <c r="A257" s="16">
        <v>214</v>
      </c>
      <c r="B257" s="151"/>
      <c r="C257" s="21"/>
      <c r="D257" s="2"/>
      <c r="E257" s="21"/>
      <c r="F257" s="21"/>
      <c r="G257" s="21"/>
      <c r="H257" s="21"/>
      <c r="I257" s="21"/>
      <c r="J257" s="21"/>
      <c r="K257" s="21"/>
      <c r="L257" s="21"/>
    </row>
    <row r="258" spans="1:12" x14ac:dyDescent="0.2">
      <c r="A258" s="16">
        <v>215</v>
      </c>
      <c r="B258" s="151"/>
      <c r="C258" s="21"/>
      <c r="D258" s="2"/>
      <c r="E258" s="21"/>
      <c r="F258" s="21"/>
      <c r="G258" s="21"/>
      <c r="H258" s="21"/>
      <c r="I258" s="21"/>
      <c r="J258" s="21"/>
      <c r="K258" s="21"/>
      <c r="L258" s="21"/>
    </row>
    <row r="259" spans="1:12" x14ac:dyDescent="0.2">
      <c r="A259" s="16">
        <v>216</v>
      </c>
      <c r="B259" s="151"/>
      <c r="C259" s="21"/>
      <c r="D259" s="2"/>
      <c r="E259" s="21"/>
      <c r="F259" s="21"/>
      <c r="G259" s="21"/>
      <c r="H259" s="21"/>
      <c r="I259" s="21"/>
      <c r="J259" s="21"/>
      <c r="K259" s="21"/>
      <c r="L259" s="21"/>
    </row>
    <row r="260" spans="1:12" x14ac:dyDescent="0.2">
      <c r="A260" s="16">
        <v>217</v>
      </c>
      <c r="B260" s="151"/>
      <c r="C260" s="21"/>
      <c r="D260" s="2"/>
      <c r="E260" s="21"/>
      <c r="F260" s="21"/>
      <c r="G260" s="21"/>
      <c r="H260" s="21"/>
      <c r="I260" s="21"/>
      <c r="J260" s="21"/>
      <c r="K260" s="21"/>
      <c r="L260" s="21"/>
    </row>
    <row r="261" spans="1:12" x14ac:dyDescent="0.2">
      <c r="A261" s="16">
        <v>218</v>
      </c>
      <c r="B261" s="151"/>
      <c r="C261" s="21"/>
      <c r="D261" s="2"/>
      <c r="E261" s="21"/>
      <c r="F261" s="21"/>
      <c r="G261" s="21"/>
      <c r="H261" s="21"/>
      <c r="I261" s="21"/>
      <c r="J261" s="21"/>
      <c r="K261" s="21"/>
      <c r="L261" s="21"/>
    </row>
    <row r="262" spans="1:12" x14ac:dyDescent="0.2">
      <c r="A262" s="16">
        <v>219</v>
      </c>
      <c r="B262" s="151"/>
      <c r="C262" s="21"/>
      <c r="D262" s="2"/>
      <c r="E262" s="21"/>
      <c r="F262" s="21"/>
      <c r="G262" s="21"/>
      <c r="H262" s="21"/>
      <c r="I262" s="21"/>
      <c r="J262" s="21"/>
      <c r="K262" s="21"/>
      <c r="L262" s="21"/>
    </row>
    <row r="263" spans="1:12" x14ac:dyDescent="0.2">
      <c r="A263" s="16">
        <v>220</v>
      </c>
      <c r="B263" s="151"/>
      <c r="C263" s="21"/>
      <c r="D263" s="2"/>
      <c r="E263" s="21"/>
      <c r="F263" s="21"/>
      <c r="G263" s="21"/>
      <c r="H263" s="21"/>
      <c r="I263" s="21"/>
      <c r="J263" s="21"/>
      <c r="K263" s="21"/>
      <c r="L263" s="21"/>
    </row>
    <row r="264" spans="1:12" x14ac:dyDescent="0.2">
      <c r="A264" s="16">
        <v>221</v>
      </c>
      <c r="B264" s="151"/>
      <c r="C264" s="21"/>
      <c r="D264" s="2"/>
      <c r="E264" s="21"/>
      <c r="F264" s="21"/>
      <c r="G264" s="21"/>
      <c r="H264" s="21"/>
      <c r="I264" s="21"/>
      <c r="J264" s="21"/>
      <c r="K264" s="21"/>
      <c r="L264" s="21"/>
    </row>
    <row r="265" spans="1:12" x14ac:dyDescent="0.2">
      <c r="A265" s="16">
        <v>222</v>
      </c>
      <c r="B265" s="151"/>
      <c r="C265" s="21"/>
      <c r="D265" s="2"/>
      <c r="E265" s="21"/>
      <c r="F265" s="21"/>
      <c r="G265" s="21"/>
      <c r="H265" s="21"/>
      <c r="I265" s="21"/>
      <c r="J265" s="21"/>
      <c r="K265" s="21"/>
      <c r="L265" s="21"/>
    </row>
    <row r="266" spans="1:12" x14ac:dyDescent="0.2">
      <c r="A266" s="16">
        <v>223</v>
      </c>
      <c r="B266" s="151"/>
      <c r="C266" s="21"/>
      <c r="D266" s="2"/>
      <c r="E266" s="21"/>
      <c r="F266" s="21"/>
      <c r="G266" s="21"/>
      <c r="H266" s="21"/>
      <c r="I266" s="21"/>
      <c r="J266" s="21"/>
      <c r="K266" s="21"/>
      <c r="L266" s="21"/>
    </row>
    <row r="267" spans="1:12" x14ac:dyDescent="0.2">
      <c r="A267" s="16">
        <v>224</v>
      </c>
      <c r="B267" s="151"/>
      <c r="C267" s="21"/>
      <c r="D267" s="2"/>
      <c r="E267" s="21"/>
      <c r="F267" s="21"/>
      <c r="G267" s="21"/>
      <c r="H267" s="21"/>
      <c r="I267" s="21"/>
      <c r="J267" s="21"/>
      <c r="K267" s="21"/>
      <c r="L267" s="21"/>
    </row>
    <row r="268" spans="1:12" x14ac:dyDescent="0.2">
      <c r="A268" s="16">
        <v>225</v>
      </c>
      <c r="B268" s="151"/>
      <c r="C268" s="21"/>
      <c r="D268" s="2"/>
      <c r="E268" s="21"/>
      <c r="F268" s="21"/>
      <c r="G268" s="21"/>
      <c r="H268" s="21"/>
      <c r="I268" s="21"/>
      <c r="J268" s="21"/>
      <c r="K268" s="21"/>
      <c r="L268" s="21"/>
    </row>
    <row r="269" spans="1:12" x14ac:dyDescent="0.2">
      <c r="A269" s="16">
        <v>226</v>
      </c>
      <c r="B269" s="151"/>
      <c r="C269" s="21"/>
      <c r="D269" s="2"/>
      <c r="E269" s="21"/>
      <c r="F269" s="21"/>
      <c r="G269" s="21"/>
      <c r="H269" s="21"/>
      <c r="I269" s="21"/>
      <c r="J269" s="21"/>
      <c r="K269" s="21"/>
      <c r="L269" s="21"/>
    </row>
    <row r="270" spans="1:12" x14ac:dyDescent="0.2">
      <c r="A270" s="16">
        <v>227</v>
      </c>
      <c r="B270" s="151"/>
      <c r="C270" s="21"/>
      <c r="D270" s="2"/>
      <c r="E270" s="21"/>
      <c r="F270" s="21"/>
      <c r="G270" s="21"/>
      <c r="H270" s="21"/>
      <c r="I270" s="21"/>
      <c r="J270" s="21"/>
      <c r="K270" s="21"/>
      <c r="L270" s="21"/>
    </row>
    <row r="271" spans="1:12" x14ac:dyDescent="0.2">
      <c r="A271" s="16">
        <v>228</v>
      </c>
      <c r="B271" s="151"/>
      <c r="C271" s="21"/>
      <c r="D271" s="2"/>
      <c r="E271" s="21"/>
      <c r="F271" s="21"/>
      <c r="G271" s="21"/>
      <c r="H271" s="21"/>
      <c r="I271" s="21"/>
      <c r="J271" s="21"/>
      <c r="K271" s="21"/>
      <c r="L271" s="21"/>
    </row>
    <row r="272" spans="1:12" x14ac:dyDescent="0.2">
      <c r="A272" s="16">
        <v>229</v>
      </c>
      <c r="B272" s="151"/>
      <c r="C272" s="21"/>
      <c r="D272" s="2"/>
      <c r="E272" s="21"/>
      <c r="F272" s="21"/>
      <c r="G272" s="21"/>
      <c r="H272" s="21"/>
      <c r="I272" s="21"/>
      <c r="J272" s="21"/>
      <c r="K272" s="21"/>
      <c r="L272" s="21"/>
    </row>
    <row r="273" spans="1:12" x14ac:dyDescent="0.2">
      <c r="A273" s="16">
        <v>230</v>
      </c>
      <c r="B273" s="151"/>
      <c r="C273" s="21"/>
      <c r="D273" s="2"/>
      <c r="E273" s="21"/>
      <c r="F273" s="21"/>
      <c r="G273" s="21"/>
      <c r="H273" s="21"/>
      <c r="I273" s="21"/>
      <c r="J273" s="21"/>
      <c r="K273" s="21"/>
      <c r="L273" s="21"/>
    </row>
    <row r="274" spans="1:12" x14ac:dyDescent="0.2">
      <c r="A274" s="16">
        <v>231</v>
      </c>
      <c r="B274" s="151"/>
      <c r="C274" s="21"/>
      <c r="D274" s="2"/>
      <c r="E274" s="21"/>
      <c r="F274" s="21"/>
      <c r="G274" s="21"/>
      <c r="H274" s="21"/>
      <c r="I274" s="21"/>
      <c r="J274" s="21"/>
      <c r="K274" s="21"/>
      <c r="L274" s="21"/>
    </row>
    <row r="275" spans="1:12" x14ac:dyDescent="0.2">
      <c r="A275" s="16">
        <v>232</v>
      </c>
      <c r="B275" s="151"/>
      <c r="C275" s="21"/>
      <c r="D275" s="2"/>
      <c r="E275" s="21"/>
      <c r="F275" s="21"/>
      <c r="G275" s="21"/>
      <c r="H275" s="21"/>
      <c r="I275" s="21"/>
      <c r="J275" s="21"/>
      <c r="K275" s="21"/>
      <c r="L275" s="21"/>
    </row>
    <row r="276" spans="1:12" x14ac:dyDescent="0.2">
      <c r="A276" s="16">
        <v>233</v>
      </c>
      <c r="B276" s="151"/>
      <c r="C276" s="21"/>
      <c r="D276" s="2"/>
      <c r="E276" s="21"/>
      <c r="F276" s="21"/>
      <c r="G276" s="21"/>
      <c r="H276" s="21"/>
      <c r="I276" s="21"/>
      <c r="J276" s="21"/>
      <c r="K276" s="21"/>
      <c r="L276" s="21"/>
    </row>
    <row r="277" spans="1:12" x14ac:dyDescent="0.2">
      <c r="A277" s="16">
        <v>234</v>
      </c>
      <c r="B277" s="151"/>
      <c r="C277" s="21"/>
      <c r="D277" s="2"/>
      <c r="E277" s="21"/>
      <c r="F277" s="21"/>
      <c r="G277" s="21"/>
      <c r="H277" s="21"/>
      <c r="I277" s="21"/>
      <c r="J277" s="21"/>
      <c r="K277" s="21"/>
      <c r="L277" s="21"/>
    </row>
    <row r="278" spans="1:12" x14ac:dyDescent="0.2">
      <c r="A278" s="16">
        <v>235</v>
      </c>
      <c r="B278" s="151"/>
      <c r="C278" s="21"/>
      <c r="D278" s="2"/>
      <c r="E278" s="21"/>
      <c r="F278" s="21"/>
      <c r="G278" s="21"/>
      <c r="H278" s="21"/>
      <c r="I278" s="21"/>
      <c r="J278" s="21"/>
      <c r="K278" s="21"/>
      <c r="L278" s="21"/>
    </row>
    <row r="279" spans="1:12" x14ac:dyDescent="0.2">
      <c r="A279" s="16">
        <v>236</v>
      </c>
      <c r="B279" s="151"/>
      <c r="C279" s="21"/>
      <c r="D279" s="2"/>
      <c r="E279" s="21"/>
      <c r="F279" s="21"/>
      <c r="G279" s="21"/>
      <c r="H279" s="21"/>
      <c r="I279" s="21"/>
      <c r="J279" s="21"/>
      <c r="K279" s="21"/>
      <c r="L279" s="21"/>
    </row>
    <row r="280" spans="1:12" x14ac:dyDescent="0.2">
      <c r="A280" s="16">
        <v>237</v>
      </c>
      <c r="B280" s="151"/>
      <c r="C280" s="21"/>
      <c r="D280" s="2"/>
      <c r="E280" s="21"/>
      <c r="F280" s="21"/>
      <c r="G280" s="21"/>
      <c r="H280" s="21"/>
      <c r="I280" s="21"/>
      <c r="J280" s="21"/>
      <c r="K280" s="21"/>
      <c r="L280" s="21"/>
    </row>
    <row r="281" spans="1:12" x14ac:dyDescent="0.2">
      <c r="A281" s="16">
        <v>238</v>
      </c>
      <c r="B281" s="151"/>
      <c r="C281" s="21"/>
      <c r="D281" s="2"/>
      <c r="E281" s="21"/>
      <c r="F281" s="21"/>
      <c r="G281" s="21"/>
      <c r="H281" s="21"/>
      <c r="I281" s="21"/>
      <c r="J281" s="21"/>
      <c r="K281" s="21"/>
      <c r="L281" s="21"/>
    </row>
    <row r="282" spans="1:12" x14ac:dyDescent="0.2">
      <c r="A282" s="16">
        <v>239</v>
      </c>
      <c r="B282" s="151"/>
      <c r="C282" s="21"/>
      <c r="D282" s="2"/>
      <c r="E282" s="21"/>
      <c r="F282" s="21"/>
      <c r="G282" s="21"/>
      <c r="H282" s="21"/>
      <c r="I282" s="21"/>
      <c r="J282" s="21"/>
      <c r="K282" s="21"/>
      <c r="L282" s="21"/>
    </row>
    <row r="283" spans="1:12" x14ac:dyDescent="0.2">
      <c r="A283" s="16">
        <v>240</v>
      </c>
      <c r="B283" s="151"/>
      <c r="C283" s="21"/>
      <c r="D283" s="2"/>
      <c r="E283" s="21"/>
      <c r="F283" s="21"/>
      <c r="G283" s="21"/>
      <c r="H283" s="21"/>
      <c r="I283" s="21"/>
      <c r="J283" s="21"/>
      <c r="K283" s="21"/>
      <c r="L283" s="21"/>
    </row>
    <row r="284" spans="1:12" x14ac:dyDescent="0.2">
      <c r="A284" s="16">
        <v>241</v>
      </c>
      <c r="B284" s="151"/>
      <c r="C284" s="21"/>
      <c r="D284" s="2"/>
      <c r="E284" s="21"/>
      <c r="F284" s="21"/>
      <c r="G284" s="21"/>
      <c r="H284" s="21"/>
      <c r="I284" s="21"/>
      <c r="J284" s="21"/>
      <c r="K284" s="21"/>
      <c r="L284" s="21"/>
    </row>
    <row r="285" spans="1:12" x14ac:dyDescent="0.2">
      <c r="A285" s="16">
        <v>242</v>
      </c>
      <c r="B285" s="151"/>
      <c r="C285" s="21"/>
      <c r="D285" s="2"/>
      <c r="E285" s="21"/>
      <c r="F285" s="21"/>
      <c r="G285" s="21"/>
      <c r="H285" s="21"/>
      <c r="I285" s="21"/>
      <c r="J285" s="21"/>
      <c r="K285" s="21"/>
      <c r="L285" s="21"/>
    </row>
    <row r="286" spans="1:12" x14ac:dyDescent="0.2">
      <c r="A286" s="16">
        <v>243</v>
      </c>
      <c r="B286" s="151"/>
      <c r="C286" s="21"/>
      <c r="D286" s="2"/>
      <c r="E286" s="21"/>
      <c r="F286" s="21"/>
      <c r="G286" s="21"/>
      <c r="H286" s="21"/>
      <c r="I286" s="21"/>
      <c r="J286" s="21"/>
      <c r="K286" s="21"/>
      <c r="L286" s="21"/>
    </row>
    <row r="287" spans="1:12" x14ac:dyDescent="0.2">
      <c r="A287" s="16">
        <v>244</v>
      </c>
      <c r="B287" s="151"/>
      <c r="C287" s="21"/>
      <c r="D287" s="2"/>
      <c r="E287" s="21"/>
      <c r="F287" s="21"/>
      <c r="G287" s="21"/>
      <c r="H287" s="21"/>
      <c r="I287" s="21"/>
      <c r="J287" s="21"/>
      <c r="K287" s="21"/>
      <c r="L287" s="21"/>
    </row>
    <row r="288" spans="1:12" x14ac:dyDescent="0.2">
      <c r="A288" s="16">
        <v>245</v>
      </c>
      <c r="B288" s="151"/>
      <c r="C288" s="21"/>
      <c r="D288" s="2"/>
      <c r="E288" s="21"/>
      <c r="F288" s="21"/>
      <c r="G288" s="21"/>
      <c r="H288" s="21"/>
      <c r="I288" s="21"/>
      <c r="J288" s="21"/>
      <c r="K288" s="21"/>
      <c r="L288" s="21"/>
    </row>
    <row r="289" spans="1:12" x14ac:dyDescent="0.2">
      <c r="A289" s="16">
        <v>246</v>
      </c>
      <c r="B289" s="151"/>
      <c r="C289" s="21"/>
      <c r="D289" s="2"/>
      <c r="E289" s="21"/>
      <c r="F289" s="21"/>
      <c r="G289" s="21"/>
      <c r="H289" s="21"/>
      <c r="I289" s="21"/>
      <c r="J289" s="21"/>
      <c r="K289" s="21"/>
      <c r="L289" s="21"/>
    </row>
    <row r="290" spans="1:12" x14ac:dyDescent="0.2">
      <c r="A290" s="16">
        <v>247</v>
      </c>
      <c r="B290" s="151"/>
      <c r="C290" s="21"/>
      <c r="D290" s="2"/>
      <c r="E290" s="21"/>
      <c r="F290" s="21"/>
      <c r="G290" s="21"/>
      <c r="H290" s="21"/>
      <c r="I290" s="21"/>
      <c r="J290" s="21"/>
      <c r="K290" s="21"/>
      <c r="L290" s="21"/>
    </row>
    <row r="291" spans="1:12" x14ac:dyDescent="0.2">
      <c r="A291" s="16">
        <v>248</v>
      </c>
      <c r="B291" s="151"/>
      <c r="C291" s="21"/>
      <c r="D291" s="2"/>
      <c r="E291" s="21"/>
      <c r="F291" s="21"/>
      <c r="G291" s="21"/>
      <c r="H291" s="21"/>
      <c r="I291" s="21"/>
      <c r="J291" s="21"/>
      <c r="K291" s="21"/>
      <c r="L291" s="21"/>
    </row>
    <row r="292" spans="1:12" x14ac:dyDescent="0.2">
      <c r="A292" s="16">
        <v>249</v>
      </c>
      <c r="B292" s="151"/>
      <c r="C292" s="21"/>
      <c r="D292" s="2"/>
      <c r="E292" s="21"/>
      <c r="F292" s="21"/>
      <c r="G292" s="21"/>
      <c r="H292" s="21"/>
      <c r="I292" s="21"/>
      <c r="J292" s="21"/>
      <c r="K292" s="21"/>
      <c r="L292" s="21"/>
    </row>
    <row r="293" spans="1:12" x14ac:dyDescent="0.2">
      <c r="A293" s="16">
        <v>250</v>
      </c>
      <c r="B293" s="152"/>
      <c r="C293" s="21"/>
      <c r="D293" s="2"/>
      <c r="E293" s="21"/>
      <c r="F293" s="21"/>
      <c r="G293" s="21"/>
      <c r="H293" s="21"/>
      <c r="I293" s="21"/>
      <c r="J293" s="21"/>
      <c r="K293" s="21"/>
      <c r="L293" s="21"/>
    </row>
    <row r="294" spans="1:12" x14ac:dyDescent="0.2">
      <c r="A294" s="21"/>
      <c r="B294" s="21"/>
      <c r="C294" s="21"/>
      <c r="D294" s="2"/>
      <c r="E294" s="21"/>
      <c r="F294" s="21"/>
      <c r="G294" s="21"/>
      <c r="H294" s="21"/>
      <c r="I294" s="21"/>
      <c r="J294" s="21"/>
      <c r="K294" s="21"/>
      <c r="L294" s="21"/>
    </row>
    <row r="295" spans="1:12" x14ac:dyDescent="0.2">
      <c r="A295" s="21"/>
      <c r="B295" s="21"/>
      <c r="C295" s="21"/>
      <c r="D295" s="2"/>
      <c r="E295" s="21"/>
      <c r="F295" s="21"/>
      <c r="G295" s="21"/>
      <c r="H295" s="21"/>
      <c r="I295" s="21"/>
      <c r="J295" s="21"/>
      <c r="K295" s="21"/>
      <c r="L295" s="21"/>
    </row>
    <row r="296" spans="1:12" x14ac:dyDescent="0.2">
      <c r="A296" s="21"/>
      <c r="B296" s="21"/>
      <c r="C296" s="21"/>
      <c r="D296" s="2"/>
      <c r="E296" s="21"/>
      <c r="F296" s="21"/>
      <c r="G296" s="21"/>
      <c r="H296" s="21"/>
      <c r="I296" s="21"/>
      <c r="J296" s="21"/>
      <c r="K296" s="21"/>
      <c r="L296" s="21"/>
    </row>
    <row r="297" spans="1:12" x14ac:dyDescent="0.2">
      <c r="A297" s="21"/>
      <c r="B297" s="21"/>
      <c r="C297" s="21"/>
      <c r="D297" s="2"/>
      <c r="E297" s="21"/>
      <c r="F297" s="21"/>
      <c r="G297" s="21"/>
      <c r="H297" s="21"/>
      <c r="I297" s="21"/>
      <c r="J297" s="21"/>
      <c r="K297" s="21"/>
      <c r="L297" s="21"/>
    </row>
    <row r="298" spans="1:12" x14ac:dyDescent="0.2">
      <c r="A298" s="21"/>
      <c r="B298" s="21"/>
      <c r="C298" s="21"/>
      <c r="D298" s="2"/>
      <c r="E298" s="21"/>
      <c r="F298" s="21"/>
      <c r="G298" s="21"/>
      <c r="H298" s="21"/>
      <c r="I298" s="21"/>
      <c r="J298" s="21"/>
      <c r="K298" s="21"/>
      <c r="L298" s="21"/>
    </row>
    <row r="299" spans="1:12" x14ac:dyDescent="0.2">
      <c r="A299" s="21"/>
      <c r="B299" s="21"/>
      <c r="C299" s="21"/>
      <c r="D299" s="2"/>
      <c r="E299" s="21"/>
      <c r="F299" s="21"/>
      <c r="G299" s="21"/>
      <c r="H299" s="21"/>
      <c r="I299" s="21"/>
      <c r="J299" s="21"/>
      <c r="K299" s="21"/>
      <c r="L299" s="21"/>
    </row>
    <row r="300" spans="1:12" x14ac:dyDescent="0.2">
      <c r="A300" s="21"/>
      <c r="B300" s="21"/>
      <c r="C300" s="21"/>
      <c r="D300" s="2"/>
      <c r="E300" s="21"/>
      <c r="F300" s="21"/>
      <c r="G300" s="21"/>
      <c r="H300" s="21"/>
      <c r="I300" s="21"/>
      <c r="J300" s="21"/>
      <c r="K300" s="21"/>
      <c r="L300" s="21"/>
    </row>
  </sheetData>
  <conditionalFormatting sqref="H1">
    <cfRule type="cellIs" dxfId="5" priority="2" operator="equal">
      <formula>"Check"</formula>
    </cfRule>
    <cfRule type="cellIs" dxfId="4" priority="3" operator="equal">
      <formula>"Ok"</formula>
    </cfRule>
  </conditionalFormatting>
  <pageMargins left="0.7" right="0.7" top="0.75" bottom="0.75" header="0.3" footer="0.3"/>
  <pageSetup paperSize="9" orientation="portrait" r:id="rId1"/>
  <headerFooter>
    <oddFooter>&amp;L&amp;1#&amp;"Calibri"&amp;8&amp;K000000For Official use only</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iconSet" priority="7" id="{A5F11D37-F4EB-43B3-8D3F-9651F51DCD42}">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J7</xm:sqref>
        </x14:conditionalFormatting>
        <x14:conditionalFormatting xmlns:xm="http://schemas.microsoft.com/office/excel/2006/main">
          <x14:cfRule type="iconSet" priority="6" id="{91279B60-E540-48B8-AFB0-72D1EE189F3F}">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J10:J39</xm:sqref>
        </x14:conditionalFormatting>
        <x14:conditionalFormatting xmlns:xm="http://schemas.microsoft.com/office/excel/2006/main">
          <x14:cfRule type="iconSet" priority="5" id="{E010A9DB-5C7A-4BCC-8702-897E68851C02}">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L7</xm:sqref>
        </x14:conditionalFormatting>
        <x14:conditionalFormatting xmlns:xm="http://schemas.microsoft.com/office/excel/2006/main">
          <x14:cfRule type="iconSet" priority="4" id="{DF4109C0-9323-470A-AC62-4BF075E072E1}">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L10:L39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81F4892D-0933-4CC7-8D1C-ABD84600BA3F}">
          <x14:formula1>
            <xm:f>'Input|Setup'!$B$31:$B$49</xm:f>
          </x14:formula1>
          <xm:sqref>B10:B39</xm:sqref>
        </x14:dataValidation>
        <x14:dataValidation type="list" allowBlank="1" showInputMessage="1" showErrorMessage="1" xr:uid="{B957D312-A7C1-4C00-8975-BAD3B85FDCDD}">
          <x14:formula1>
            <xm:f>'Input|Setup'!$B$19:$B$20</xm:f>
          </x14:formula1>
          <xm:sqref>D10:D39</xm:sqref>
        </x14:dataValidation>
        <x14:dataValidation type="list" allowBlank="1" showInputMessage="1" showErrorMessage="1" xr:uid="{549D3180-3CF3-433B-8C63-5C133AE449A2}">
          <x14:formula1>
            <xm:f>'Input|Setup'!$B$25:$B$27</xm:f>
          </x14:formula1>
          <xm:sqref>C10:C39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5" tint="0.59999389629810485"/>
  </sheetPr>
  <dimension ref="A1:BI1017"/>
  <sheetViews>
    <sheetView showGridLines="0" zoomScale="90" zoomScaleNormal="90" workbookViewId="0"/>
  </sheetViews>
  <sheetFormatPr defaultColWidth="8.85546875" defaultRowHeight="12.75" zeroHeight="1" outlineLevelCol="1" x14ac:dyDescent="0.2"/>
  <cols>
    <col min="1" max="1" width="8.5703125" style="17" customWidth="1"/>
    <col min="2" max="2" width="20.5703125" style="17" customWidth="1"/>
    <col min="3" max="3" width="60.5703125" style="10" customWidth="1"/>
    <col min="4" max="5" width="15.140625" style="18" customWidth="1"/>
    <col min="6" max="7" width="25.85546875" style="18" customWidth="1"/>
    <col min="8" max="8" width="33.5703125" style="18" customWidth="1"/>
    <col min="9" max="9" width="2.5703125" customWidth="1"/>
    <col min="10" max="10" width="15.85546875" style="2" customWidth="1"/>
    <col min="11" max="11" width="15.85546875" style="2" hidden="1" customWidth="1" outlineLevel="1"/>
    <col min="12" max="12" width="15.85546875" style="2" customWidth="1" collapsed="1"/>
    <col min="13" max="13" width="15.85546875" style="2" customWidth="1"/>
    <col min="14" max="14" width="15.85546875" style="2" hidden="1" customWidth="1" outlineLevel="1"/>
    <col min="15" max="15" width="15.85546875" style="2" customWidth="1" collapsed="1"/>
    <col min="16" max="16" width="15.85546875" style="2" customWidth="1"/>
    <col min="17" max="17" width="15.85546875" style="2" hidden="1" customWidth="1" outlineLevel="1"/>
    <col min="18" max="18" width="15.85546875" style="2" customWidth="1" collapsed="1"/>
    <col min="19" max="19" width="15.85546875" style="2" customWidth="1"/>
    <col min="20" max="20" width="2.5703125" style="2" customWidth="1"/>
    <col min="21" max="21" width="15.85546875" style="2" customWidth="1"/>
    <col min="22" max="22" width="15.85546875" style="2" hidden="1" customWidth="1" outlineLevel="1"/>
    <col min="23" max="23" width="8.5703125" style="2" bestFit="1" customWidth="1" outlineLevel="1"/>
    <col min="24" max="24" width="8.85546875" style="2" customWidth="1" outlineLevel="1"/>
    <col min="25" max="26" width="15.85546875" style="2" customWidth="1"/>
    <col min="27" max="29" width="15.85546875" style="2" hidden="1" customWidth="1" outlineLevel="1"/>
    <col min="30" max="30" width="15.85546875" style="2" customWidth="1" collapsed="1"/>
    <col min="31" max="31" width="15.85546875" style="2" customWidth="1"/>
    <col min="32" max="34" width="15.85546875" style="2" hidden="1" customWidth="1" outlineLevel="1"/>
    <col min="35" max="35" width="15.85546875" style="2" customWidth="1" collapsed="1"/>
    <col min="36" max="36" width="15.85546875" style="2" customWidth="1"/>
    <col min="37" max="39" width="15.85546875" style="2" hidden="1" customWidth="1" outlineLevel="1"/>
    <col min="40" max="40" width="15.85546875" style="2" customWidth="1" collapsed="1"/>
    <col min="41" max="41" width="15.85546875" style="2" customWidth="1"/>
    <col min="42" max="42" width="2.5703125" style="2" customWidth="1"/>
    <col min="43" max="46" width="15.85546875" style="2" customWidth="1"/>
    <col min="47" max="47" width="1.5703125" style="2" customWidth="1"/>
    <col min="48" max="48" width="15.5703125" style="2" customWidth="1"/>
    <col min="49" max="49" width="2.5703125" style="2" customWidth="1"/>
    <col min="50" max="53" width="15.5703125" style="2" customWidth="1"/>
    <col min="54" max="54" width="2.5703125" style="2" customWidth="1"/>
    <col min="55" max="55" width="15.85546875" style="2" customWidth="1"/>
    <col min="56" max="58" width="15.85546875" style="20" customWidth="1"/>
    <col min="59" max="59" width="2.5703125" style="2" customWidth="1"/>
    <col min="60" max="60" width="30.5703125" style="20" customWidth="1"/>
    <col min="61" max="61" width="6" style="20" customWidth="1"/>
  </cols>
  <sheetData>
    <row r="1" spans="1:61" ht="24.95" customHeight="1" x14ac:dyDescent="0.2">
      <c r="A1" s="50"/>
      <c r="B1" s="213" t="str">
        <f>IFERROR(Index!B1,"")</f>
        <v>AER ANS Forecast Model</v>
      </c>
      <c r="C1" s="34"/>
      <c r="D1" s="29" t="s">
        <v>3</v>
      </c>
      <c r="E1" s="45" t="s">
        <v>6</v>
      </c>
      <c r="F1" s="50"/>
      <c r="G1" s="51" t="s">
        <v>111</v>
      </c>
      <c r="H1" s="179">
        <f>'Model Validation'!C17</f>
        <v>0</v>
      </c>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100"/>
      <c r="BC1" s="101"/>
      <c r="BD1" s="101"/>
      <c r="BE1" s="101"/>
      <c r="BF1" s="101"/>
      <c r="BG1" s="101"/>
      <c r="BH1" s="101"/>
      <c r="BI1" s="101"/>
    </row>
    <row r="2" spans="1:61" ht="24.95" customHeight="1" x14ac:dyDescent="0.2">
      <c r="A2" s="50"/>
      <c r="B2" s="213" t="str">
        <f ca="1">IFERROR(MID(CELL("filename",A1),FIND("]",CELL("filename",A1))+1,255),"")</f>
        <v>Calc|Fee Based</v>
      </c>
      <c r="C2" s="34"/>
      <c r="D2" s="30"/>
      <c r="E2" s="149" t="s">
        <v>80</v>
      </c>
      <c r="F2" s="50"/>
      <c r="G2" s="50"/>
      <c r="H2" s="50"/>
      <c r="I2" s="5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101"/>
      <c r="BC2" s="101"/>
      <c r="BD2" s="101"/>
      <c r="BE2" s="101"/>
      <c r="BF2" s="101"/>
      <c r="BG2" s="101"/>
      <c r="BH2" s="101"/>
      <c r="BI2" s="101"/>
    </row>
    <row r="3" spans="1:61" ht="7.5" customHeight="1" x14ac:dyDescent="0.2">
      <c r="A3" s="6"/>
      <c r="B3" s="6"/>
      <c r="C3" s="7"/>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8"/>
      <c r="BC3" s="18"/>
      <c r="BD3" s="11"/>
      <c r="BE3" s="11"/>
      <c r="BF3" s="11"/>
      <c r="BG3" s="18"/>
      <c r="BH3" s="11"/>
      <c r="BI3" s="11"/>
    </row>
    <row r="4" spans="1:61" x14ac:dyDescent="0.2">
      <c r="A4" s="6"/>
      <c r="B4" s="6"/>
      <c r="C4" s="7"/>
      <c r="D4" s="11"/>
      <c r="E4" s="11"/>
      <c r="F4" s="11"/>
      <c r="G4" s="11"/>
      <c r="H4" s="11"/>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c r="BC4" s="18"/>
      <c r="BD4" s="11"/>
      <c r="BE4" s="11"/>
      <c r="BF4" s="11"/>
      <c r="BG4" s="18"/>
      <c r="BH4" s="11"/>
      <c r="BI4" s="11"/>
    </row>
    <row r="5" spans="1:61" x14ac:dyDescent="0.2">
      <c r="A5" s="6"/>
      <c r="B5" s="6"/>
      <c r="C5" s="7"/>
      <c r="D5" s="11"/>
      <c r="E5" s="11"/>
      <c r="F5" s="11"/>
      <c r="G5" s="11"/>
      <c r="H5" s="11"/>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row>
    <row r="6" spans="1:61" ht="15" customHeight="1" x14ac:dyDescent="0.25">
      <c r="A6" s="23"/>
      <c r="B6" s="23" t="s">
        <v>85</v>
      </c>
      <c r="C6" s="23"/>
      <c r="D6" s="23"/>
      <c r="E6" s="23"/>
      <c r="F6" s="56"/>
      <c r="G6" s="56"/>
      <c r="H6" s="91" t="str">
        <f>IFERROR("Year 1 PRICE, $'s ($"&amp;'Input|Setup'!$E$8&amp;")","")</f>
        <v>Year 1 PRICE, $'s ($2024-25)</v>
      </c>
      <c r="I6" s="12"/>
      <c r="J6" s="145" t="str">
        <f>IFERROR("10.2 Year 1 service cost build up - DIRECT COSTS, $'s ($"&amp;'Input|Setup'!$E$8&amp;")","")</f>
        <v>10.2 Year 1 service cost build up - DIRECT COSTS, $'s ($2024-25)</v>
      </c>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02"/>
      <c r="AX6" s="270" t="str">
        <f>IFERROR("10.3 Year 1 Service cost build up - INDIRECT COSTS, $'s ($"&amp;'Input|Setup'!$E$8&amp;")","")</f>
        <v>10.3 Year 1 Service cost build up - INDIRECT COSTS, $'s ($2024-25)</v>
      </c>
      <c r="AY6" s="270"/>
      <c r="AZ6" s="270"/>
      <c r="BA6" s="270"/>
      <c r="BB6" s="102"/>
      <c r="BC6" s="103"/>
      <c r="BG6" s="102"/>
    </row>
    <row r="7" spans="1:61" ht="8.25" customHeight="1" x14ac:dyDescent="0.25">
      <c r="A7" s="69"/>
      <c r="B7" s="69"/>
      <c r="C7" s="69"/>
      <c r="D7" s="69"/>
      <c r="E7" s="69"/>
      <c r="F7" s="70"/>
      <c r="G7" s="70"/>
      <c r="H7" s="71"/>
      <c r="I7" s="12"/>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103"/>
      <c r="BC7" s="103"/>
      <c r="BD7" s="71"/>
      <c r="BE7" s="71"/>
      <c r="BF7" s="71"/>
      <c r="BG7" s="103"/>
      <c r="BH7" s="71"/>
    </row>
    <row r="8" spans="1:61" ht="15" customHeight="1" x14ac:dyDescent="0.2">
      <c r="A8" s="110"/>
      <c r="B8" s="110"/>
      <c r="C8" s="110"/>
      <c r="D8" s="110"/>
      <c r="E8" s="110"/>
      <c r="F8" s="110"/>
      <c r="G8" s="110"/>
      <c r="H8" s="110"/>
      <c r="I8" s="5"/>
      <c r="J8" s="192" t="s">
        <v>56</v>
      </c>
      <c r="K8" s="192"/>
      <c r="L8" s="192"/>
      <c r="M8" s="192"/>
      <c r="N8" s="192"/>
      <c r="O8" s="192"/>
      <c r="P8" s="192"/>
      <c r="Q8" s="192"/>
      <c r="R8" s="192"/>
      <c r="S8" s="192"/>
      <c r="T8" s="139">
        <f>IF(SUM(T10:T509)=0,0,1)</f>
        <v>0</v>
      </c>
      <c r="U8" s="192" t="s">
        <v>44</v>
      </c>
      <c r="V8" s="193"/>
      <c r="W8" s="193"/>
      <c r="X8" s="193"/>
      <c r="Y8" s="193"/>
      <c r="Z8" s="193"/>
      <c r="AA8" s="193"/>
      <c r="AB8" s="193"/>
      <c r="AC8" s="193"/>
      <c r="AD8" s="193"/>
      <c r="AE8" s="193"/>
      <c r="AF8" s="193"/>
      <c r="AG8" s="193"/>
      <c r="AH8" s="193"/>
      <c r="AI8" s="193"/>
      <c r="AJ8" s="193"/>
      <c r="AK8" s="193"/>
      <c r="AL8" s="193"/>
      <c r="AM8" s="193"/>
      <c r="AN8" s="193"/>
      <c r="AO8" s="193"/>
      <c r="AP8" s="139">
        <f>IF(SUM(AP10:AP509)=0,0,1)</f>
        <v>0</v>
      </c>
      <c r="AQ8" s="72" t="s">
        <v>21</v>
      </c>
      <c r="AR8" s="72" t="s">
        <v>47</v>
      </c>
      <c r="AS8" s="72" t="s">
        <v>136</v>
      </c>
      <c r="AT8" s="72" t="s">
        <v>30</v>
      </c>
      <c r="AV8" s="104" t="s">
        <v>42</v>
      </c>
      <c r="AW8" s="87"/>
      <c r="AX8" s="195" t="s">
        <v>43</v>
      </c>
      <c r="AY8" s="195"/>
      <c r="AZ8" s="195"/>
      <c r="BA8" s="195"/>
      <c r="BC8"/>
      <c r="BD8" s="107"/>
      <c r="BG8"/>
      <c r="BH8"/>
      <c r="BI8"/>
    </row>
    <row r="9" spans="1:61" ht="34.5" customHeight="1" x14ac:dyDescent="0.2">
      <c r="A9" s="52"/>
      <c r="B9" s="52" t="str">
        <f>'Input|Fee Based'!B9</f>
        <v>Service code</v>
      </c>
      <c r="C9" s="38" t="str">
        <f>'Input|Fee Based'!C9</f>
        <v>Service</v>
      </c>
      <c r="D9" s="52" t="str">
        <f>'Input|Fee Based'!D9</f>
        <v>Hours 
(List)</v>
      </c>
      <c r="E9" s="52" t="str">
        <f>'Input|Fee Based'!E9</f>
        <v>Service category 
(List)</v>
      </c>
      <c r="F9" s="52" t="str">
        <f>'Input|Fee Based'!F9</f>
        <v>[label] 
(List)</v>
      </c>
      <c r="G9" s="52" t="str">
        <f>'Input|Fee Based'!G9</f>
        <v>[label] 
(List)</v>
      </c>
      <c r="H9" s="68" t="s">
        <v>54</v>
      </c>
      <c r="I9" s="5"/>
      <c r="J9" s="52" t="s">
        <v>180</v>
      </c>
      <c r="K9" s="52" t="s">
        <v>22</v>
      </c>
      <c r="L9" s="207" t="str">
        <f>J$9 &amp;
" Total cost"</f>
        <v>Labour category 1 Total cost</v>
      </c>
      <c r="M9" s="52" t="s">
        <v>181</v>
      </c>
      <c r="N9" s="52" t="s">
        <v>22</v>
      </c>
      <c r="O9" s="207" t="str">
        <f>M$9 &amp;
" Total cost"</f>
        <v>Labour category 2 Total cost</v>
      </c>
      <c r="P9" s="52" t="s">
        <v>182</v>
      </c>
      <c r="Q9" s="52" t="s">
        <v>22</v>
      </c>
      <c r="R9" s="52" t="str">
        <f>P$9 &amp;
" Total cost"</f>
        <v>Labour category 3 Total cost</v>
      </c>
      <c r="S9" s="196" t="s">
        <v>134</v>
      </c>
      <c r="T9"/>
      <c r="U9" s="52" t="s">
        <v>180</v>
      </c>
      <c r="V9" s="52" t="s">
        <v>22</v>
      </c>
      <c r="W9" s="52" t="s">
        <v>131</v>
      </c>
      <c r="X9" s="52" t="s">
        <v>133</v>
      </c>
      <c r="Y9" s="207" t="str">
        <f>U9 &amp; " Total cost"</f>
        <v>Labour category 1 Total cost</v>
      </c>
      <c r="Z9" s="52" t="s">
        <v>181</v>
      </c>
      <c r="AA9" s="52" t="s">
        <v>22</v>
      </c>
      <c r="AB9" s="52" t="s">
        <v>131</v>
      </c>
      <c r="AC9" s="52" t="s">
        <v>133</v>
      </c>
      <c r="AD9" s="209" t="str">
        <f>Z9 &amp; " Total cost"</f>
        <v>Labour category 2 Total cost</v>
      </c>
      <c r="AE9" s="52" t="s">
        <v>182</v>
      </c>
      <c r="AF9" s="52" t="s">
        <v>22</v>
      </c>
      <c r="AG9" s="52" t="s">
        <v>131</v>
      </c>
      <c r="AH9" s="52" t="s">
        <v>133</v>
      </c>
      <c r="AI9" s="209" t="str">
        <f>AE9 &amp; " Total cost"</f>
        <v>Labour category 3 Total cost</v>
      </c>
      <c r="AJ9" s="52" t="s">
        <v>183</v>
      </c>
      <c r="AK9" s="52" t="s">
        <v>22</v>
      </c>
      <c r="AL9" s="52" t="s">
        <v>131</v>
      </c>
      <c r="AM9" s="52" t="s">
        <v>133</v>
      </c>
      <c r="AN9" s="52" t="str">
        <f>AJ9 &amp; " Total cost"</f>
        <v>Labour category 4 Total cost</v>
      </c>
      <c r="AO9" s="198" t="s">
        <v>135</v>
      </c>
      <c r="AP9"/>
      <c r="AQ9" s="39" t="s">
        <v>54</v>
      </c>
      <c r="AR9" s="39" t="s">
        <v>54</v>
      </c>
      <c r="AS9" s="39" t="s">
        <v>54</v>
      </c>
      <c r="AT9" s="39" t="s">
        <v>54</v>
      </c>
      <c r="AV9" s="39" t="s">
        <v>54</v>
      </c>
      <c r="AW9" s="82"/>
      <c r="AX9" s="68" t="s">
        <v>48</v>
      </c>
      <c r="AY9" s="68" t="s">
        <v>49</v>
      </c>
      <c r="AZ9" s="68" t="s">
        <v>40</v>
      </c>
      <c r="BA9" s="68" t="s">
        <v>41</v>
      </c>
      <c r="BC9" s="108"/>
      <c r="BD9" s="108"/>
      <c r="BF9" s="135"/>
      <c r="BG9"/>
      <c r="BH9"/>
      <c r="BI9"/>
    </row>
    <row r="10" spans="1:61" x14ac:dyDescent="0.2">
      <c r="A10" s="16">
        <v>1</v>
      </c>
      <c r="B10" s="128" t="str">
        <f>IF(ISBLANK('Input|Fee Based'!B10),"",'Input|Fee Based'!B10)</f>
        <v/>
      </c>
      <c r="C10" s="128" t="str">
        <f>IF(ISBLANK('Input|Fee Based'!C10),"",'Input|Fee Based'!C10)</f>
        <v>Metering site establishment</v>
      </c>
      <c r="D10" s="129" t="str">
        <f>IF(ISBLANK('Input|Fee Based'!D10),"",'Input|Fee Based'!D10)</f>
        <v>Business hours</v>
      </c>
      <c r="E10" s="191" t="str">
        <f>IF(ISBLANK('Input|Fee Based'!E10),"",'Input|Fee Based'!E10)</f>
        <v>Metering and related ancillary network services</v>
      </c>
      <c r="F10" s="129" t="str">
        <f>IF(ISBLANK('Input|Fee Based'!F10),"",'Input|Fee Based'!F10)</f>
        <v/>
      </c>
      <c r="G10" s="129" t="str">
        <f>IF(ISBLANK('Input|Fee Based'!G10),"",'Input|Fee Based'!G10)</f>
        <v/>
      </c>
      <c r="H10" s="119">
        <f t="shared" ref="H10:H73" si="0">$AV10+SUM($AX10:$BA10)</f>
        <v>68.768270991368013</v>
      </c>
      <c r="I10" s="14"/>
      <c r="J10" s="77" t="str">
        <f>IF(ISBLANK('Input|Fee Based'!I10),"",'Input|Fee Based'!I10)</f>
        <v>Administrative officer R1</v>
      </c>
      <c r="K10" s="77" cm="1">
        <f t="array" ref="K10">_xlfn.IFNA(LOOKUP(2,1/('Calc|Labour Rates'!$B$10:$B$39='Calc|Fee Based'!J10)/('Calc|Labour Rates'!$C$10:$C$39='Input|Fee Based'!J10),'Calc|Labour Rates'!$I$10:$I$39),"-")</f>
        <v>74.347826086956559</v>
      </c>
      <c r="L10" s="208">
        <f>IFERROR(K10*'Input|Fee Based'!K10*'Input|Fee Based'!L10/'Input|Setup'!$E$19,0)</f>
        <v>42.713211795880753</v>
      </c>
      <c r="M10" s="206" t="str">
        <f>IF(ISBLANK('Input|Fee Based'!M10),"",'Input|Fee Based'!M10)</f>
        <v/>
      </c>
      <c r="N10" s="77" cm="1">
        <f t="array" ref="N10">_xlfn.IFNA(LOOKUP(2,1/('Calc|Labour Rates'!$B$10:$B$39='Calc|Fee Based'!M10)/('Calc|Labour Rates'!$C$10:$C$39='Input|Fee Based'!N10),'Calc|Labour Rates'!$I$10:$I$39),"-")</f>
        <v>0</v>
      </c>
      <c r="O10" s="208">
        <f>IFERROR(N10*'Input|Fee Based'!O10*'Input|Fee Based'!P10/'Input|Setup'!$E$19,0)</f>
        <v>0</v>
      </c>
      <c r="P10" s="206" t="str">
        <f>IF(ISBLANK('Input|Fee Based'!Q10),"",'Input|Fee Based'!Q10)</f>
        <v/>
      </c>
      <c r="Q10" s="77" cm="1">
        <f t="array" ref="Q10">_xlfn.IFNA(LOOKUP(2,1/('Calc|Labour Rates'!$B$10:$B$39='Calc|Fee Based'!P10)/('Calc|Labour Rates'!$C$10:$C$39='Input|Fee Based'!R10),'Calc|Labour Rates'!$I$10:$I$39),"-")</f>
        <v>0</v>
      </c>
      <c r="R10" s="77">
        <f>IFERROR(Q10*'Input|Fee Based'!S10*'Input|Fee Based'!T10/'Input|Setup'!$E$19,0)</f>
        <v>0</v>
      </c>
      <c r="S10" s="197">
        <f t="shared" ref="S10:S73" si="1">L10+O10+R10</f>
        <v>42.713211795880753</v>
      </c>
      <c r="T10" s="139">
        <f t="shared" ref="T10:T73" si="2">IF(OR(
AND(K10&lt;&gt;0,L10=0),
AND(N10&lt;&gt;0,O10=0),
AND(Q10&lt;&gt;0,R10=0)),1,0)</f>
        <v>0</v>
      </c>
      <c r="U10" s="77" t="str">
        <f>IF(ISBLANK('Input|Fee Based'!$V10),"",'Input|Fee Based'!$V10)</f>
        <v/>
      </c>
      <c r="V10" s="77" cm="1">
        <f t="array" ref="V10">_xlfn.IFNA(LOOKUP(2,1/('Calc|Labour Rates'!$B$10:$B$39='Calc|Fee Based'!U10)/('Calc|Labour Rates'!$C$10:$C$39='Input|Fee Based'!W10),'Calc|Labour Rates'!$I$10:$I$39),"-")</f>
        <v>0</v>
      </c>
      <c r="W10" s="77">
        <f>IFERROR(V10*'Input|Fee Based'!X10*'Input|Fee Based'!Y10/'Input|Setup'!$E$19,0)</f>
        <v>0</v>
      </c>
      <c r="X10" s="77">
        <f>IFERROR(V10*'Input|Fee Based'!X10*'Input|Fee Based'!Z10/'Input|Setup'!$E$19,0)</f>
        <v>0</v>
      </c>
      <c r="Y10" s="208">
        <f t="shared" ref="Y10:Y73" si="3">W10+X10</f>
        <v>0</v>
      </c>
      <c r="Z10" s="206" t="str">
        <f>IF(ISBLANK('Input|Fee Based'!$AA10),"",'Input|Fee Based'!$AA10)</f>
        <v/>
      </c>
      <c r="AA10" s="77" cm="1">
        <f t="array" ref="AA10">_xlfn.IFNA(LOOKUP(2,1/('Calc|Labour Rates'!$B$10:$B$39='Calc|Fee Based'!Z10)/('Calc|Labour Rates'!$C$10:$C$39='Input|Fee Based'!AB10),'Calc|Labour Rates'!$I$10:$I$39),"-")</f>
        <v>0</v>
      </c>
      <c r="AB10" s="77">
        <f>IFERROR(AA10*'Input|Fee Based'!AC10*'Input|Fee Based'!AD10/'Input|Setup'!$E$19,0)</f>
        <v>0</v>
      </c>
      <c r="AC10" s="77">
        <f>IFERROR(AA10*'Input|Fee Based'!AC10*'Input|Fee Based'!AE10/'Input|Setup'!$E$19,0)</f>
        <v>0</v>
      </c>
      <c r="AD10" s="208">
        <f t="shared" ref="AD10:AD73" si="4">AB10+AC10</f>
        <v>0</v>
      </c>
      <c r="AE10" s="77" t="str">
        <f>IF(ISBLANK('Input|Fee Based'!$AF10),"",'Input|Fee Based'!$AF10)</f>
        <v/>
      </c>
      <c r="AF10" s="77" cm="1">
        <f t="array" ref="AF10">_xlfn.IFNA(LOOKUP(2,1/('Calc|Labour Rates'!$B$10:$B$39='Calc|Fee Based'!AE10)/('Calc|Labour Rates'!$C$10:$C$39='Input|Fee Based'!AG10),'Calc|Labour Rates'!$I$10:$I$39),"-")</f>
        <v>0</v>
      </c>
      <c r="AG10" s="77">
        <f>IFERROR(AF10*'Input|Fee Based'!AH10*'Input|Fee Based'!AI10/'Input|Setup'!$E$19,0)</f>
        <v>0</v>
      </c>
      <c r="AH10" s="77">
        <f>IFERROR(AF10*'Input|Fee Based'!AH10*'Input|Fee Based'!AJ10/'Input|Setup'!$E$19,0)</f>
        <v>0</v>
      </c>
      <c r="AI10" s="208">
        <f t="shared" ref="AI10:AI73" si="5">AG10+AH10</f>
        <v>0</v>
      </c>
      <c r="AJ10" s="77" t="str">
        <f>IF(ISBLANK('Input|Fee Based'!$AK10),"",'Input|Fee Based'!$AK10)</f>
        <v/>
      </c>
      <c r="AK10" s="77" cm="1">
        <f t="array" ref="AK10">_xlfn.IFNA(LOOKUP(2,1/('Calc|Labour Rates'!$B$10:$B$39='Calc|Fee Based'!AJ10)/('Calc|Labour Rates'!$C$10:$C$39='Input|Fee Based'!AL10),'Calc|Labour Rates'!$I$10:$I$39),"-")</f>
        <v>0</v>
      </c>
      <c r="AL10" s="77">
        <f>IFERROR(AK10*'Input|Fee Based'!AM10*'Input|Fee Based'!AN10/'Input|Setup'!$E$19,0)</f>
        <v>0</v>
      </c>
      <c r="AM10" s="77">
        <f>IFERROR(AK10*'Input|Fee Based'!AM10*'Input|Fee Based'!AO10/'Input|Setup'!$E$19,0)</f>
        <v>0</v>
      </c>
      <c r="AN10" s="208">
        <f t="shared" ref="AN10:AN73" si="6">AL10+AM10</f>
        <v>0</v>
      </c>
      <c r="AO10" s="199">
        <f t="shared" ref="AO10:AO73" si="7">Y10+AD10+AI10+AN10</f>
        <v>0</v>
      </c>
      <c r="AP10" s="139">
        <f t="shared" ref="AP10:AP73" si="8">IF(OR(
AND(V10&lt;&gt;0,Y10=0),
AND(AA10&lt;&gt;0,AD10=0),
AND(AF10&lt;&gt;0,AI10=0),
AND(AK10&lt;&gt;0,AN10=0)),1,0)</f>
        <v>0</v>
      </c>
      <c r="AQ10" s="77">
        <f>'Input|Fee Based'!AQ10*CPI_Escalator_to_Y1*RealMaterials_Escalator_to_Y1</f>
        <v>0</v>
      </c>
      <c r="AR10" s="77">
        <f>'Input|Fee Based'!AR10*CPI_Escalator_to_Y1*RealContracts_Escalator_to_Y1</f>
        <v>0</v>
      </c>
      <c r="AS10" s="77">
        <f>'Input|Fee Based'!AS10*CPI_Escalator_to_Y1*RealVehicles_Escalator_to_Y1</f>
        <v>0</v>
      </c>
      <c r="AT10" s="77">
        <f>'Input|Fee Based'!AT10*CPI_Escalator_to_Y1*RealOther_Escalator_to_Y1</f>
        <v>0</v>
      </c>
      <c r="AU10" s="88"/>
      <c r="AV10" s="85">
        <f t="shared" ref="AV10:AV73" si="9">SUM($S10,$AO10,$AQ10,$AR10,$AS10,$AT10)</f>
        <v>42.713211795880753</v>
      </c>
      <c r="AW10" s="83"/>
      <c r="AX10" s="162">
        <f>$AV10*'Input|Fee Based'!AV10</f>
        <v>17.085284718352302</v>
      </c>
      <c r="AY10" s="162">
        <f>$AV10*'Input|Fee Based'!AW10</f>
        <v>8.9697744771349583</v>
      </c>
      <c r="AZ10" s="162">
        <f>$AV10*'Input|Fee Based'!AX10</f>
        <v>0</v>
      </c>
      <c r="BA10" s="163">
        <f>SUM($AV10,$AX10:$AZ10)*'Input|Fee Based'!$AY10</f>
        <v>0</v>
      </c>
      <c r="BB10" s="109"/>
      <c r="BC10" s="212"/>
      <c r="BD10" s="15"/>
      <c r="BE10"/>
      <c r="BF10"/>
      <c r="BG10"/>
      <c r="BH10"/>
      <c r="BI10"/>
    </row>
    <row r="11" spans="1:61" x14ac:dyDescent="0.2">
      <c r="A11" s="16">
        <f>IFERROR(A10+1,"")</f>
        <v>2</v>
      </c>
      <c r="B11" s="128" t="str">
        <f>IF(ISBLANK('Input|Fee Based'!B11),"",'Input|Fee Based'!B11)</f>
        <v/>
      </c>
      <c r="C11" s="128" t="str">
        <f>IF(ISBLANK('Input|Fee Based'!C11),"",'Input|Fee Based'!C11)</f>
        <v>Special meter reading</v>
      </c>
      <c r="D11" s="129" t="str">
        <f>IF(ISBLANK('Input|Fee Based'!D11),"",'Input|Fee Based'!D11)</f>
        <v>Business hours</v>
      </c>
      <c r="E11" s="191" t="str">
        <f>IF(ISBLANK('Input|Fee Based'!E11),"",'Input|Fee Based'!E11)</f>
        <v>Metering and related ancillary network services</v>
      </c>
      <c r="F11" s="129" t="str">
        <f>IF(ISBLANK('Input|Fee Based'!F11),"",'Input|Fee Based'!F11)</f>
        <v/>
      </c>
      <c r="G11" s="129" t="str">
        <f>IF(ISBLANK('Input|Fee Based'!G11),"",'Input|Fee Based'!G11)</f>
        <v/>
      </c>
      <c r="H11" s="120">
        <f t="shared" si="0"/>
        <v>14.472290988056464</v>
      </c>
      <c r="I11" s="14"/>
      <c r="J11" s="77" t="str">
        <f>IF(ISBLANK('Input|Fee Based'!I11),"",'Input|Fee Based'!I11)</f>
        <v/>
      </c>
      <c r="K11" s="77" cm="1">
        <f t="array" ref="K11">_xlfn.IFNA(LOOKUP(2,1/('Calc|Labour Rates'!$B$10:$B$39='Calc|Fee Based'!J11)/('Calc|Labour Rates'!$C$10:$C$39='Input|Fee Based'!J11),'Calc|Labour Rates'!$I$10:$I$39),"-")</f>
        <v>0</v>
      </c>
      <c r="L11" s="208">
        <f>IFERROR(K11*'Input|Fee Based'!K11*'Input|Fee Based'!L11/'Input|Setup'!$E$19,0)</f>
        <v>0</v>
      </c>
      <c r="M11" s="206" t="str">
        <f>IF(ISBLANK('Input|Fee Based'!M11),"",'Input|Fee Based'!M11)</f>
        <v/>
      </c>
      <c r="N11" s="77" cm="1">
        <f t="array" ref="N11">_xlfn.IFNA(LOOKUP(2,1/('Calc|Labour Rates'!$B$10:$B$39='Calc|Fee Based'!M11)/('Calc|Labour Rates'!$C$10:$C$39='Input|Fee Based'!N11),'Calc|Labour Rates'!$I$10:$I$39),"-")</f>
        <v>0</v>
      </c>
      <c r="O11" s="208">
        <f>IFERROR(N11*'Input|Fee Based'!O11*'Input|Fee Based'!P11/'Input|Setup'!$E$19,0)</f>
        <v>0</v>
      </c>
      <c r="P11" s="206" t="str">
        <f>IF(ISBLANK('Input|Fee Based'!Q11),"",'Input|Fee Based'!Q11)</f>
        <v/>
      </c>
      <c r="Q11" s="77" cm="1">
        <f t="array" ref="Q11">_xlfn.IFNA(LOOKUP(2,1/('Calc|Labour Rates'!$B$10:$B$39='Calc|Fee Based'!P11)/('Calc|Labour Rates'!$C$10:$C$39='Input|Fee Based'!R11),'Calc|Labour Rates'!$I$10:$I$39),"-")</f>
        <v>0</v>
      </c>
      <c r="R11" s="77">
        <f>IFERROR(Q11*'Input|Fee Based'!S11*'Input|Fee Based'!T11/'Input|Setup'!$E$19,0)</f>
        <v>0</v>
      </c>
      <c r="S11" s="197">
        <f t="shared" si="1"/>
        <v>0</v>
      </c>
      <c r="T11" s="139">
        <f t="shared" si="2"/>
        <v>0</v>
      </c>
      <c r="U11" s="77" t="str">
        <f>IF(ISBLANK('Input|Fee Based'!$V11),"",'Input|Fee Based'!$V11)</f>
        <v>Field worker R4</v>
      </c>
      <c r="V11" s="77" cm="1">
        <f t="array" ref="V11">_xlfn.IFNA(LOOKUP(2,1/('Calc|Labour Rates'!$B$10:$B$39='Calc|Fee Based'!U11)/('Calc|Labour Rates'!$C$10:$C$39='Input|Fee Based'!W11),'Calc|Labour Rates'!$I$10:$I$39),"-")</f>
        <v>107.51039665472553</v>
      </c>
      <c r="W11" s="77">
        <f>IFERROR(V11*'Input|Fee Based'!X11*'Input|Fee Based'!Y11/'Input|Setup'!$E$19,0)</f>
        <v>0</v>
      </c>
      <c r="X11" s="77">
        <f>IFERROR(V11*'Input|Fee Based'!X11*'Input|Fee Based'!Z11/'Input|Setup'!$E$19,0)</f>
        <v>7.8988818389103432</v>
      </c>
      <c r="Y11" s="208">
        <f t="shared" si="3"/>
        <v>7.8988818389103432</v>
      </c>
      <c r="Z11" s="206" t="str">
        <f>IF(ISBLANK('Input|Fee Based'!$AA11),"",'Input|Fee Based'!$AA11)</f>
        <v/>
      </c>
      <c r="AA11" s="77" cm="1">
        <f t="array" ref="AA11">_xlfn.IFNA(LOOKUP(2,1/('Calc|Labour Rates'!$B$10:$B$39='Calc|Fee Based'!Z11)/('Calc|Labour Rates'!$C$10:$C$39='Input|Fee Based'!AB11),'Calc|Labour Rates'!$I$10:$I$39),"-")</f>
        <v>0</v>
      </c>
      <c r="AB11" s="77">
        <f>IFERROR(AA11*'Input|Fee Based'!AC11*'Input|Fee Based'!AD11/'Input|Setup'!$E$19,0)</f>
        <v>0</v>
      </c>
      <c r="AC11" s="77">
        <f>IFERROR(AA11*'Input|Fee Based'!AC11*'Input|Fee Based'!AE11/'Input|Setup'!$E$19,0)</f>
        <v>0</v>
      </c>
      <c r="AD11" s="208">
        <f t="shared" si="4"/>
        <v>0</v>
      </c>
      <c r="AE11" s="77" t="str">
        <f>IF(ISBLANK('Input|Fee Based'!$AF11),"",'Input|Fee Based'!$AF11)</f>
        <v/>
      </c>
      <c r="AF11" s="77" cm="1">
        <f t="array" ref="AF11">_xlfn.IFNA(LOOKUP(2,1/('Calc|Labour Rates'!$B$10:$B$39='Calc|Fee Based'!AE11)/('Calc|Labour Rates'!$C$10:$C$39='Input|Fee Based'!AG11),'Calc|Labour Rates'!$I$10:$I$39),"-")</f>
        <v>0</v>
      </c>
      <c r="AG11" s="77">
        <f>IFERROR(AF11*'Input|Fee Based'!AH11*'Input|Fee Based'!AI11/'Input|Setup'!$E$19,0)</f>
        <v>0</v>
      </c>
      <c r="AH11" s="77">
        <f>IFERROR(AF11*'Input|Fee Based'!AH11*'Input|Fee Based'!AJ11/'Input|Setup'!$E$19,0)</f>
        <v>0</v>
      </c>
      <c r="AI11" s="208">
        <f t="shared" si="5"/>
        <v>0</v>
      </c>
      <c r="AJ11" s="77" t="str">
        <f>IF(ISBLANK('Input|Fee Based'!$AK11),"",'Input|Fee Based'!$AK11)</f>
        <v/>
      </c>
      <c r="AK11" s="77" cm="1">
        <f t="array" ref="AK11">_xlfn.IFNA(LOOKUP(2,1/('Calc|Labour Rates'!$B$10:$B$39='Calc|Fee Based'!AJ11)/('Calc|Labour Rates'!$C$10:$C$39='Input|Fee Based'!AL11),'Calc|Labour Rates'!$I$10:$I$39),"-")</f>
        <v>0</v>
      </c>
      <c r="AL11" s="77">
        <f>IFERROR(AK11*'Input|Fee Based'!AM11*'Input|Fee Based'!AN11/'Input|Setup'!$E$19,0)</f>
        <v>0</v>
      </c>
      <c r="AM11" s="77">
        <f>IFERROR(AK11*'Input|Fee Based'!AM11*'Input|Fee Based'!AO11/'Input|Setup'!$E$19,0)</f>
        <v>0</v>
      </c>
      <c r="AN11" s="208">
        <f t="shared" si="6"/>
        <v>0</v>
      </c>
      <c r="AO11" s="199">
        <f t="shared" si="7"/>
        <v>7.8988818389103432</v>
      </c>
      <c r="AP11" s="139">
        <f t="shared" si="8"/>
        <v>0</v>
      </c>
      <c r="AQ11" s="86">
        <f>'Input|Fee Based'!AQ11*CPI_Escalator_to_Y1*RealMaterials_Escalator_to_Y1</f>
        <v>0</v>
      </c>
      <c r="AR11" s="86">
        <f>'Input|Fee Based'!AR11*CPI_Escalator_to_Y1*RealContracts_Escalator_to_Y1</f>
        <v>0</v>
      </c>
      <c r="AS11" s="77">
        <f>'Input|Fee Based'!AS11*CPI_Escalator_to_Y1*RealVehicles_Escalator_to_Y1</f>
        <v>1.090118774789324</v>
      </c>
      <c r="AT11" s="86">
        <f>'Input|Fee Based'!AT11*CPI_Escalator_to_Y1*RealOther_Escalator_to_Y1</f>
        <v>0</v>
      </c>
      <c r="AU11" s="89"/>
      <c r="AV11" s="79">
        <f t="shared" si="9"/>
        <v>8.9890006136996679</v>
      </c>
      <c r="AW11" s="84"/>
      <c r="AX11" s="162">
        <f>$AV11*'Input|Fee Based'!AV11</f>
        <v>3.5956002454798672</v>
      </c>
      <c r="AY11" s="162">
        <f>$AV11*'Input|Fee Based'!AW11</f>
        <v>1.8876901288769301</v>
      </c>
      <c r="AZ11" s="162">
        <f>$AV11*'Input|Fee Based'!AX11</f>
        <v>0</v>
      </c>
      <c r="BA11" s="163">
        <f>SUM($AV11,$AX11:$AZ11)*'Input|Fee Based'!$AY11</f>
        <v>0</v>
      </c>
      <c r="BB11" s="109"/>
      <c r="BC11" s="173"/>
      <c r="BD11" s="15"/>
      <c r="BE11"/>
      <c r="BF11"/>
      <c r="BG11"/>
      <c r="BH11"/>
      <c r="BI11"/>
    </row>
    <row r="12" spans="1:61" x14ac:dyDescent="0.2">
      <c r="A12" s="16">
        <f t="shared" ref="A12:A75" si="10">IFERROR(A11+1,"")</f>
        <v>3</v>
      </c>
      <c r="B12" s="128" t="str">
        <f>IF(ISBLANK('Input|Fee Based'!B12),"",'Input|Fee Based'!B12)</f>
        <v/>
      </c>
      <c r="C12" s="128" t="str">
        <f>IF(ISBLANK('Input|Fee Based'!C12),"",'Input|Fee Based'!C12)</f>
        <v>Type 5-6 meter test simple</v>
      </c>
      <c r="D12" s="129" t="str">
        <f>IF(ISBLANK('Input|Fee Based'!D12),"",'Input|Fee Based'!D12)</f>
        <v>Business hours</v>
      </c>
      <c r="E12" s="191" t="str">
        <f>IF(ISBLANK('Input|Fee Based'!E12),"",'Input|Fee Based'!E12)</f>
        <v>Metering and related ancillary network services</v>
      </c>
      <c r="F12" s="129" t="str">
        <f>IF(ISBLANK('Input|Fee Based'!F12),"",'Input|Fee Based'!F12)</f>
        <v/>
      </c>
      <c r="G12" s="129" t="str">
        <f>IF(ISBLANK('Input|Fee Based'!G12),"",'Input|Fee Based'!G12)</f>
        <v/>
      </c>
      <c r="H12" s="120">
        <f t="shared" si="0"/>
        <v>531.83887079261694</v>
      </c>
      <c r="I12" s="14"/>
      <c r="J12" s="77" t="str">
        <f>IF(ISBLANK('Input|Fee Based'!I12),"",'Input|Fee Based'!I12)</f>
        <v/>
      </c>
      <c r="K12" s="77" cm="1">
        <f t="array" ref="K12">_xlfn.IFNA(LOOKUP(2,1/('Calc|Labour Rates'!$B$10:$B$39='Calc|Fee Based'!J12)/('Calc|Labour Rates'!$C$10:$C$39='Input|Fee Based'!J12),'Calc|Labour Rates'!$I$10:$I$39),"-")</f>
        <v>0</v>
      </c>
      <c r="L12" s="208">
        <f>IFERROR(K12*'Input|Fee Based'!K12*'Input|Fee Based'!L12/'Input|Setup'!$E$19,0)</f>
        <v>0</v>
      </c>
      <c r="M12" s="206" t="str">
        <f>IF(ISBLANK('Input|Fee Based'!M12),"",'Input|Fee Based'!M12)</f>
        <v/>
      </c>
      <c r="N12" s="77" cm="1">
        <f t="array" ref="N12">_xlfn.IFNA(LOOKUP(2,1/('Calc|Labour Rates'!$B$10:$B$39='Calc|Fee Based'!M12)/('Calc|Labour Rates'!$C$10:$C$39='Input|Fee Based'!N12),'Calc|Labour Rates'!$I$10:$I$39),"-")</f>
        <v>0</v>
      </c>
      <c r="O12" s="208">
        <f>IFERROR(N12*'Input|Fee Based'!O12*'Input|Fee Based'!P12/'Input|Setup'!$E$19,0)</f>
        <v>0</v>
      </c>
      <c r="P12" s="206" t="str">
        <f>IF(ISBLANK('Input|Fee Based'!Q12),"",'Input|Fee Based'!Q12)</f>
        <v/>
      </c>
      <c r="Q12" s="77" cm="1">
        <f t="array" ref="Q12">_xlfn.IFNA(LOOKUP(2,1/('Calc|Labour Rates'!$B$10:$B$39='Calc|Fee Based'!P12)/('Calc|Labour Rates'!$C$10:$C$39='Input|Fee Based'!R12),'Calc|Labour Rates'!$I$10:$I$39),"-")</f>
        <v>0</v>
      </c>
      <c r="R12" s="77">
        <f>IFERROR(Q12*'Input|Fee Based'!S12*'Input|Fee Based'!T12/'Input|Setup'!$E$19,0)</f>
        <v>0</v>
      </c>
      <c r="S12" s="197">
        <f t="shared" si="1"/>
        <v>0</v>
      </c>
      <c r="T12" s="139">
        <f t="shared" si="2"/>
        <v>0</v>
      </c>
      <c r="U12" s="77" t="str">
        <f>IF(ISBLANK('Input|Fee Based'!$V12),"",'Input|Fee Based'!$V12)</f>
        <v>Field worker R4</v>
      </c>
      <c r="V12" s="77" cm="1">
        <f t="array" ref="V12">_xlfn.IFNA(LOOKUP(2,1/('Calc|Labour Rates'!$B$10:$B$39='Calc|Fee Based'!U12)/('Calc|Labour Rates'!$C$10:$C$39='Input|Fee Based'!W12),'Calc|Labour Rates'!$I$10:$I$39),"-")</f>
        <v>107.51039665472553</v>
      </c>
      <c r="W12" s="77">
        <f>IFERROR(V12*'Input|Fee Based'!X12*'Input|Fee Based'!Y12/'Input|Setup'!$E$19,0)</f>
        <v>0</v>
      </c>
      <c r="X12" s="77">
        <f>IFERROR(V12*'Input|Fee Based'!X12*'Input|Fee Based'!Z12/'Input|Setup'!$E$19,0)</f>
        <v>290.2741798929614</v>
      </c>
      <c r="Y12" s="208">
        <f t="shared" si="3"/>
        <v>290.2741798929614</v>
      </c>
      <c r="Z12" s="206" t="str">
        <f>IF(ISBLANK('Input|Fee Based'!$AA12),"",'Input|Fee Based'!$AA12)</f>
        <v/>
      </c>
      <c r="AA12" s="77" cm="1">
        <f t="array" ref="AA12">_xlfn.IFNA(LOOKUP(2,1/('Calc|Labour Rates'!$B$10:$B$39='Calc|Fee Based'!Z12)/('Calc|Labour Rates'!$C$10:$C$39='Input|Fee Based'!AB12),'Calc|Labour Rates'!$I$10:$I$39),"-")</f>
        <v>0</v>
      </c>
      <c r="AB12" s="77">
        <f>IFERROR(AA12*'Input|Fee Based'!AC12*'Input|Fee Based'!AD12/'Input|Setup'!$E$19,0)</f>
        <v>0</v>
      </c>
      <c r="AC12" s="77">
        <f>IFERROR(AA12*'Input|Fee Based'!AC12*'Input|Fee Based'!AE12/'Input|Setup'!$E$19,0)</f>
        <v>0</v>
      </c>
      <c r="AD12" s="208">
        <f t="shared" si="4"/>
        <v>0</v>
      </c>
      <c r="AE12" s="77" t="str">
        <f>IF(ISBLANK('Input|Fee Based'!$AF12),"",'Input|Fee Based'!$AF12)</f>
        <v/>
      </c>
      <c r="AF12" s="77" cm="1">
        <f t="array" ref="AF12">_xlfn.IFNA(LOOKUP(2,1/('Calc|Labour Rates'!$B$10:$B$39='Calc|Fee Based'!AE12)/('Calc|Labour Rates'!$C$10:$C$39='Input|Fee Based'!AG12),'Calc|Labour Rates'!$I$10:$I$39),"-")</f>
        <v>0</v>
      </c>
      <c r="AG12" s="77">
        <f>IFERROR(AF12*'Input|Fee Based'!AH12*'Input|Fee Based'!AI12/'Input|Setup'!$E$19,0)</f>
        <v>0</v>
      </c>
      <c r="AH12" s="77">
        <f>IFERROR(AF12*'Input|Fee Based'!AH12*'Input|Fee Based'!AJ12/'Input|Setup'!$E$19,0)</f>
        <v>0</v>
      </c>
      <c r="AI12" s="208">
        <f t="shared" si="5"/>
        <v>0</v>
      </c>
      <c r="AJ12" s="77" t="str">
        <f>IF(ISBLANK('Input|Fee Based'!$AK12),"",'Input|Fee Based'!$AK12)</f>
        <v/>
      </c>
      <c r="AK12" s="77" cm="1">
        <f t="array" ref="AK12">_xlfn.IFNA(LOOKUP(2,1/('Calc|Labour Rates'!$B$10:$B$39='Calc|Fee Based'!AJ12)/('Calc|Labour Rates'!$C$10:$C$39='Input|Fee Based'!AL12),'Calc|Labour Rates'!$I$10:$I$39),"-")</f>
        <v>0</v>
      </c>
      <c r="AL12" s="77">
        <f>IFERROR(AK12*'Input|Fee Based'!AM12*'Input|Fee Based'!AN12/'Input|Setup'!$E$19,0)</f>
        <v>0</v>
      </c>
      <c r="AM12" s="77">
        <f>IFERROR(AK12*'Input|Fee Based'!AM12*'Input|Fee Based'!AO12/'Input|Setup'!$E$19,0)</f>
        <v>0</v>
      </c>
      <c r="AN12" s="208">
        <f t="shared" si="6"/>
        <v>0</v>
      </c>
      <c r="AO12" s="199">
        <f t="shared" si="7"/>
        <v>290.2741798929614</v>
      </c>
      <c r="AP12" s="139">
        <f t="shared" si="8"/>
        <v>0</v>
      </c>
      <c r="AQ12" s="86">
        <f>'Input|Fee Based'!AQ12*CPI_Escalator_to_Y1*RealMaterials_Escalator_to_Y1</f>
        <v>0</v>
      </c>
      <c r="AR12" s="86">
        <f>'Input|Fee Based'!AR12*CPI_Escalator_to_Y1*RealContracts_Escalator_to_Y1</f>
        <v>0</v>
      </c>
      <c r="AS12" s="77">
        <f>'Input|Fee Based'!AS12*CPI_Escalator_to_Y1*RealVehicles_Escalator_to_Y1</f>
        <v>40.060522462701265</v>
      </c>
      <c r="AT12" s="86">
        <f>'Input|Fee Based'!AT12*CPI_Escalator_to_Y1*RealOther_Escalator_to_Y1</f>
        <v>0</v>
      </c>
      <c r="AU12" s="89"/>
      <c r="AV12" s="79">
        <f t="shared" si="9"/>
        <v>330.33470235566267</v>
      </c>
      <c r="AW12" s="84"/>
      <c r="AX12" s="162">
        <f>$AV12*'Input|Fee Based'!AV12</f>
        <v>132.13388094226508</v>
      </c>
      <c r="AY12" s="162">
        <f>$AV12*'Input|Fee Based'!AW12</f>
        <v>69.370287494689151</v>
      </c>
      <c r="AZ12" s="162">
        <f>$AV12*'Input|Fee Based'!AX12</f>
        <v>0</v>
      </c>
      <c r="BA12" s="163">
        <f>SUM($AV12,$AX12:$AZ12)*'Input|Fee Based'!$AY12</f>
        <v>0</v>
      </c>
      <c r="BB12" s="109"/>
      <c r="BC12" s="218"/>
      <c r="BD12" s="15"/>
      <c r="BE12"/>
      <c r="BF12"/>
      <c r="BG12"/>
      <c r="BH12"/>
      <c r="BI12"/>
    </row>
    <row r="13" spans="1:61" x14ac:dyDescent="0.2">
      <c r="A13" s="16">
        <f t="shared" si="10"/>
        <v>4</v>
      </c>
      <c r="B13" s="128" t="str">
        <f>IF(ISBLANK('Input|Fee Based'!B13),"",'Input|Fee Based'!B13)</f>
        <v/>
      </c>
      <c r="C13" s="128" t="str">
        <f>IF(ISBLANK('Input|Fee Based'!C13),"",'Input|Fee Based'!C13)</f>
        <v>Type 5-6 meter test complex</v>
      </c>
      <c r="D13" s="129" t="str">
        <f>IF(ISBLANK('Input|Fee Based'!D13),"",'Input|Fee Based'!D13)</f>
        <v>Business hours</v>
      </c>
      <c r="E13" s="191" t="str">
        <f>IF(ISBLANK('Input|Fee Based'!E13),"",'Input|Fee Based'!E13)</f>
        <v>Metering and related ancillary network services</v>
      </c>
      <c r="F13" s="129" t="str">
        <f>IF(ISBLANK('Input|Fee Based'!F13),"",'Input|Fee Based'!F13)</f>
        <v/>
      </c>
      <c r="G13" s="129" t="str">
        <f>IF(ISBLANK('Input|Fee Based'!G13),"",'Input|Fee Based'!G13)</f>
        <v/>
      </c>
      <c r="H13" s="120">
        <f t="shared" si="0"/>
        <v>819.60932681867564</v>
      </c>
      <c r="I13" s="14"/>
      <c r="J13" s="77" t="str">
        <f>IF(ISBLANK('Input|Fee Based'!I13),"",'Input|Fee Based'!I13)</f>
        <v/>
      </c>
      <c r="K13" s="77" cm="1">
        <f t="array" ref="K13">_xlfn.IFNA(LOOKUP(2,1/('Calc|Labour Rates'!$B$10:$B$39='Calc|Fee Based'!J13)/('Calc|Labour Rates'!$C$10:$C$39='Input|Fee Based'!J13),'Calc|Labour Rates'!$I$10:$I$39),"-")</f>
        <v>0</v>
      </c>
      <c r="L13" s="208">
        <f>IFERROR(K13*'Input|Fee Based'!K13*'Input|Fee Based'!L13/'Input|Setup'!$E$19,0)</f>
        <v>0</v>
      </c>
      <c r="M13" s="206" t="str">
        <f>IF(ISBLANK('Input|Fee Based'!M13),"",'Input|Fee Based'!M13)</f>
        <v/>
      </c>
      <c r="N13" s="77" cm="1">
        <f t="array" ref="N13">_xlfn.IFNA(LOOKUP(2,1/('Calc|Labour Rates'!$B$10:$B$39='Calc|Fee Based'!M13)/('Calc|Labour Rates'!$C$10:$C$39='Input|Fee Based'!N13),'Calc|Labour Rates'!$I$10:$I$39),"-")</f>
        <v>0</v>
      </c>
      <c r="O13" s="208">
        <f>IFERROR(N13*'Input|Fee Based'!O13*'Input|Fee Based'!P13/'Input|Setup'!$E$19,0)</f>
        <v>0</v>
      </c>
      <c r="P13" s="206" t="str">
        <f>IF(ISBLANK('Input|Fee Based'!Q13),"",'Input|Fee Based'!Q13)</f>
        <v/>
      </c>
      <c r="Q13" s="77" cm="1">
        <f t="array" ref="Q13">_xlfn.IFNA(LOOKUP(2,1/('Calc|Labour Rates'!$B$10:$B$39='Calc|Fee Based'!P13)/('Calc|Labour Rates'!$C$10:$C$39='Input|Fee Based'!R13),'Calc|Labour Rates'!$I$10:$I$39),"-")</f>
        <v>0</v>
      </c>
      <c r="R13" s="77">
        <f>IFERROR(Q13*'Input|Fee Based'!S13*'Input|Fee Based'!T13/'Input|Setup'!$E$19,0)</f>
        <v>0</v>
      </c>
      <c r="S13" s="197">
        <f t="shared" si="1"/>
        <v>0</v>
      </c>
      <c r="T13" s="139">
        <f t="shared" si="2"/>
        <v>0</v>
      </c>
      <c r="U13" s="77" t="str">
        <f>IF(ISBLANK('Input|Fee Based'!$V13),"",'Input|Fee Based'!$V13)</f>
        <v>Field worker R4</v>
      </c>
      <c r="V13" s="77" cm="1">
        <f t="array" ref="V13">_xlfn.IFNA(LOOKUP(2,1/('Calc|Labour Rates'!$B$10:$B$39='Calc|Fee Based'!U13)/('Calc|Labour Rates'!$C$10:$C$39='Input|Fee Based'!W13),'Calc|Labour Rates'!$I$10:$I$39),"-")</f>
        <v>107.51039665472553</v>
      </c>
      <c r="W13" s="77">
        <f>IFERROR(V13*'Input|Fee Based'!X13*'Input|Fee Based'!Y13/'Input|Setup'!$E$19,0)</f>
        <v>0</v>
      </c>
      <c r="X13" s="77">
        <f>IFERROR(V13*'Input|Fee Based'!X13*'Input|Fee Based'!Z13/'Input|Setup'!$E$19,0)</f>
        <v>447.33741409375745</v>
      </c>
      <c r="Y13" s="208">
        <f t="shared" si="3"/>
        <v>447.33741409375745</v>
      </c>
      <c r="Z13" s="206" t="str">
        <f>IF(ISBLANK('Input|Fee Based'!$AA13),"",'Input|Fee Based'!$AA13)</f>
        <v/>
      </c>
      <c r="AA13" s="77" cm="1">
        <f t="array" ref="AA13">_xlfn.IFNA(LOOKUP(2,1/('Calc|Labour Rates'!$B$10:$B$39='Calc|Fee Based'!Z13)/('Calc|Labour Rates'!$C$10:$C$39='Input|Fee Based'!AB13),'Calc|Labour Rates'!$I$10:$I$39),"-")</f>
        <v>0</v>
      </c>
      <c r="AB13" s="77">
        <f>IFERROR(AA13*'Input|Fee Based'!AC13*'Input|Fee Based'!AD13/'Input|Setup'!$E$19,0)</f>
        <v>0</v>
      </c>
      <c r="AC13" s="77">
        <f>IFERROR(AA13*'Input|Fee Based'!AC13*'Input|Fee Based'!AE13/'Input|Setup'!$E$19,0)</f>
        <v>0</v>
      </c>
      <c r="AD13" s="208">
        <f t="shared" si="4"/>
        <v>0</v>
      </c>
      <c r="AE13" s="77" t="str">
        <f>IF(ISBLANK('Input|Fee Based'!$AF13),"",'Input|Fee Based'!$AF13)</f>
        <v/>
      </c>
      <c r="AF13" s="77" cm="1">
        <f t="array" ref="AF13">_xlfn.IFNA(LOOKUP(2,1/('Calc|Labour Rates'!$B$10:$B$39='Calc|Fee Based'!AE13)/('Calc|Labour Rates'!$C$10:$C$39='Input|Fee Based'!AG13),'Calc|Labour Rates'!$I$10:$I$39),"-")</f>
        <v>0</v>
      </c>
      <c r="AG13" s="77">
        <f>IFERROR(AF13*'Input|Fee Based'!AH13*'Input|Fee Based'!AI13/'Input|Setup'!$E$19,0)</f>
        <v>0</v>
      </c>
      <c r="AH13" s="77">
        <f>IFERROR(AF13*'Input|Fee Based'!AH13*'Input|Fee Based'!AJ13/'Input|Setup'!$E$19,0)</f>
        <v>0</v>
      </c>
      <c r="AI13" s="208">
        <f t="shared" si="5"/>
        <v>0</v>
      </c>
      <c r="AJ13" s="77" t="str">
        <f>IF(ISBLANK('Input|Fee Based'!$AK13),"",'Input|Fee Based'!$AK13)</f>
        <v/>
      </c>
      <c r="AK13" s="77" cm="1">
        <f t="array" ref="AK13">_xlfn.IFNA(LOOKUP(2,1/('Calc|Labour Rates'!$B$10:$B$39='Calc|Fee Based'!AJ13)/('Calc|Labour Rates'!$C$10:$C$39='Input|Fee Based'!AL13),'Calc|Labour Rates'!$I$10:$I$39),"-")</f>
        <v>0</v>
      </c>
      <c r="AL13" s="77">
        <f>IFERROR(AK13*'Input|Fee Based'!AM13*'Input|Fee Based'!AN13/'Input|Setup'!$E$19,0)</f>
        <v>0</v>
      </c>
      <c r="AM13" s="77">
        <f>IFERROR(AK13*'Input|Fee Based'!AM13*'Input|Fee Based'!AO13/'Input|Setup'!$E$19,0)</f>
        <v>0</v>
      </c>
      <c r="AN13" s="208">
        <f t="shared" si="6"/>
        <v>0</v>
      </c>
      <c r="AO13" s="199">
        <f t="shared" si="7"/>
        <v>447.33741409375745</v>
      </c>
      <c r="AP13" s="139">
        <f t="shared" si="8"/>
        <v>0</v>
      </c>
      <c r="AQ13" s="86">
        <f>'Input|Fee Based'!AQ13*CPI_Escalator_to_Y1*RealMaterials_Escalator_to_Y1</f>
        <v>0</v>
      </c>
      <c r="AR13" s="86">
        <f>'Input|Fee Based'!AR13*CPI_Escalator_to_Y1*RealContracts_Escalator_to_Y1</f>
        <v>0</v>
      </c>
      <c r="AS13" s="77">
        <f>'Input|Fee Based'!AS13*CPI_Escalator_to_Y1*RealVehicles_Escalator_to_Y1</f>
        <v>61.736701942687013</v>
      </c>
      <c r="AT13" s="86">
        <f>'Input|Fee Based'!AT13*CPI_Escalator_to_Y1*RealOther_Escalator_to_Y1</f>
        <v>0</v>
      </c>
      <c r="AU13" s="89"/>
      <c r="AV13" s="79">
        <f t="shared" si="9"/>
        <v>509.07411603644448</v>
      </c>
      <c r="AW13" s="84"/>
      <c r="AX13" s="162">
        <f>$AV13*'Input|Fee Based'!AV13</f>
        <v>203.62964641457779</v>
      </c>
      <c r="AY13" s="162">
        <f>$AV13*'Input|Fee Based'!AW13</f>
        <v>106.90556436765334</v>
      </c>
      <c r="AZ13" s="162">
        <f>$AV13*'Input|Fee Based'!AX13</f>
        <v>0</v>
      </c>
      <c r="BA13" s="163">
        <f>SUM($AV13,$AX13:$AZ13)*'Input|Fee Based'!$AY13</f>
        <v>0</v>
      </c>
      <c r="BB13" s="109"/>
      <c r="BC13" s="173"/>
      <c r="BD13" s="15"/>
      <c r="BE13"/>
      <c r="BF13"/>
      <c r="BG13"/>
      <c r="BH13"/>
      <c r="BI13"/>
    </row>
    <row r="14" spans="1:61" x14ac:dyDescent="0.2">
      <c r="A14" s="16">
        <f t="shared" si="10"/>
        <v>5</v>
      </c>
      <c r="B14" s="128" t="str">
        <f>IF(ISBLANK('Input|Fee Based'!B14),"",'Input|Fee Based'!B14)</f>
        <v/>
      </c>
      <c r="C14" s="128" t="str">
        <f>IF(ISBLANK('Input|Fee Based'!C14),"",'Input|Fee Based'!C14)</f>
        <v>Types 5-7 non-standard Meter data services</v>
      </c>
      <c r="D14" s="129" t="str">
        <f>IF(ISBLANK('Input|Fee Based'!D14),"",'Input|Fee Based'!D14)</f>
        <v>Business hours</v>
      </c>
      <c r="E14" s="191" t="str">
        <f>IF(ISBLANK('Input|Fee Based'!E14),"",'Input|Fee Based'!E14)</f>
        <v>Metering and related ancillary network services</v>
      </c>
      <c r="F14" s="129" t="str">
        <f>IF(ISBLANK('Input|Fee Based'!F14),"",'Input|Fee Based'!F14)</f>
        <v/>
      </c>
      <c r="G14" s="129" t="str">
        <f>IF(ISBLANK('Input|Fee Based'!G14),"",'Input|Fee Based'!G14)</f>
        <v/>
      </c>
      <c r="H14" s="120">
        <f t="shared" si="0"/>
        <v>20.662819399203773</v>
      </c>
      <c r="I14" s="14"/>
      <c r="J14" s="77" t="str">
        <f>IF(ISBLANK('Input|Fee Based'!I14),"",'Input|Fee Based'!I14)</f>
        <v/>
      </c>
      <c r="K14" s="77" cm="1">
        <f t="array" ref="K14">_xlfn.IFNA(LOOKUP(2,1/('Calc|Labour Rates'!$B$10:$B$39='Calc|Fee Based'!J14)/('Calc|Labour Rates'!$C$10:$C$39='Input|Fee Based'!J14),'Calc|Labour Rates'!$I$10:$I$39),"-")</f>
        <v>0</v>
      </c>
      <c r="L14" s="208">
        <f>IFERROR(K14*'Input|Fee Based'!K14*'Input|Fee Based'!L14/'Input|Setup'!$E$19,0)</f>
        <v>0</v>
      </c>
      <c r="M14" s="206" t="str">
        <f>IF(ISBLANK('Input|Fee Based'!M14),"",'Input|Fee Based'!M14)</f>
        <v/>
      </c>
      <c r="N14" s="77" cm="1">
        <f t="array" ref="N14">_xlfn.IFNA(LOOKUP(2,1/('Calc|Labour Rates'!$B$10:$B$39='Calc|Fee Based'!M14)/('Calc|Labour Rates'!$C$10:$C$39='Input|Fee Based'!N14),'Calc|Labour Rates'!$I$10:$I$39),"-")</f>
        <v>0</v>
      </c>
      <c r="O14" s="208">
        <f>IFERROR(N14*'Input|Fee Based'!O14*'Input|Fee Based'!P14/'Input|Setup'!$E$19,0)</f>
        <v>0</v>
      </c>
      <c r="P14" s="206" t="str">
        <f>IF(ISBLANK('Input|Fee Based'!Q14),"",'Input|Fee Based'!Q14)</f>
        <v/>
      </c>
      <c r="Q14" s="77" cm="1">
        <f t="array" ref="Q14">_xlfn.IFNA(LOOKUP(2,1/('Calc|Labour Rates'!$B$10:$B$39='Calc|Fee Based'!P14)/('Calc|Labour Rates'!$C$10:$C$39='Input|Fee Based'!R14),'Calc|Labour Rates'!$I$10:$I$39),"-")</f>
        <v>0</v>
      </c>
      <c r="R14" s="77">
        <f>IFERROR(Q14*'Input|Fee Based'!S14*'Input|Fee Based'!T14/'Input|Setup'!$E$19,0)</f>
        <v>0</v>
      </c>
      <c r="S14" s="197">
        <f t="shared" si="1"/>
        <v>0</v>
      </c>
      <c r="T14" s="139">
        <f t="shared" si="2"/>
        <v>0</v>
      </c>
      <c r="U14" s="77" t="str">
        <f>IF(ISBLANK('Input|Fee Based'!$V14),"",'Input|Fee Based'!$V14)</f>
        <v>Field worker R4</v>
      </c>
      <c r="V14" s="77" cm="1">
        <f t="array" ref="V14">_xlfn.IFNA(LOOKUP(2,1/('Calc|Labour Rates'!$B$10:$B$39='Calc|Fee Based'!U14)/('Calc|Labour Rates'!$C$10:$C$39='Input|Fee Based'!W14),'Calc|Labour Rates'!$I$10:$I$39),"-")</f>
        <v>107.51039665472553</v>
      </c>
      <c r="W14" s="77">
        <f>IFERROR(V14*'Input|Fee Based'!X14*'Input|Fee Based'!Y14/'Input|Setup'!$E$19,0)</f>
        <v>0</v>
      </c>
      <c r="X14" s="77">
        <f>IFERROR(V14*'Input|Fee Based'!X14*'Input|Fee Based'!Z14/'Input|Setup'!$E$19,0)</f>
        <v>11.277631788066575</v>
      </c>
      <c r="Y14" s="208">
        <f t="shared" si="3"/>
        <v>11.277631788066575</v>
      </c>
      <c r="Z14" s="206" t="str">
        <f>IF(ISBLANK('Input|Fee Based'!$AA14),"",'Input|Fee Based'!$AA14)</f>
        <v/>
      </c>
      <c r="AA14" s="77" cm="1">
        <f t="array" ref="AA14">_xlfn.IFNA(LOOKUP(2,1/('Calc|Labour Rates'!$B$10:$B$39='Calc|Fee Based'!Z14)/('Calc|Labour Rates'!$C$10:$C$39='Input|Fee Based'!AB14),'Calc|Labour Rates'!$I$10:$I$39),"-")</f>
        <v>0</v>
      </c>
      <c r="AB14" s="77">
        <f>IFERROR(AA14*'Input|Fee Based'!AC14*'Input|Fee Based'!AD14/'Input|Setup'!$E$19,0)</f>
        <v>0</v>
      </c>
      <c r="AC14" s="77">
        <f>IFERROR(AA14*'Input|Fee Based'!AC14*'Input|Fee Based'!AE14/'Input|Setup'!$E$19,0)</f>
        <v>0</v>
      </c>
      <c r="AD14" s="208">
        <f t="shared" si="4"/>
        <v>0</v>
      </c>
      <c r="AE14" s="77" t="str">
        <f>IF(ISBLANK('Input|Fee Based'!$AF14),"",'Input|Fee Based'!$AF14)</f>
        <v/>
      </c>
      <c r="AF14" s="77" cm="1">
        <f t="array" ref="AF14">_xlfn.IFNA(LOOKUP(2,1/('Calc|Labour Rates'!$B$10:$B$39='Calc|Fee Based'!AE14)/('Calc|Labour Rates'!$C$10:$C$39='Input|Fee Based'!AG14),'Calc|Labour Rates'!$I$10:$I$39),"-")</f>
        <v>0</v>
      </c>
      <c r="AG14" s="77">
        <f>IFERROR(AF14*'Input|Fee Based'!AH14*'Input|Fee Based'!AI14/'Input|Setup'!$E$19,0)</f>
        <v>0</v>
      </c>
      <c r="AH14" s="77">
        <f>IFERROR(AF14*'Input|Fee Based'!AH14*'Input|Fee Based'!AJ14/'Input|Setup'!$E$19,0)</f>
        <v>0</v>
      </c>
      <c r="AI14" s="208">
        <f t="shared" si="5"/>
        <v>0</v>
      </c>
      <c r="AJ14" s="77" t="str">
        <f>IF(ISBLANK('Input|Fee Based'!$AK14),"",'Input|Fee Based'!$AK14)</f>
        <v/>
      </c>
      <c r="AK14" s="77" cm="1">
        <f t="array" ref="AK14">_xlfn.IFNA(LOOKUP(2,1/('Calc|Labour Rates'!$B$10:$B$39='Calc|Fee Based'!AJ14)/('Calc|Labour Rates'!$C$10:$C$39='Input|Fee Based'!AL14),'Calc|Labour Rates'!$I$10:$I$39),"-")</f>
        <v>0</v>
      </c>
      <c r="AL14" s="77">
        <f>IFERROR(AK14*'Input|Fee Based'!AM14*'Input|Fee Based'!AN14/'Input|Setup'!$E$19,0)</f>
        <v>0</v>
      </c>
      <c r="AM14" s="77">
        <f>IFERROR(AK14*'Input|Fee Based'!AM14*'Input|Fee Based'!AO14/'Input|Setup'!$E$19,0)</f>
        <v>0</v>
      </c>
      <c r="AN14" s="208">
        <f t="shared" si="6"/>
        <v>0</v>
      </c>
      <c r="AO14" s="199">
        <f t="shared" si="7"/>
        <v>11.277631788066575</v>
      </c>
      <c r="AP14" s="139">
        <f t="shared" si="8"/>
        <v>0</v>
      </c>
      <c r="AQ14" s="86">
        <f>'Input|Fee Based'!AQ14*CPI_Escalator_to_Y1*RealMaterials_Escalator_to_Y1</f>
        <v>0</v>
      </c>
      <c r="AR14" s="86">
        <f>'Input|Fee Based'!AR14*CPI_Escalator_to_Y1*RealContracts_Escalator_to_Y1</f>
        <v>0</v>
      </c>
      <c r="AS14" s="77">
        <f>'Input|Fee Based'!AS14*CPI_Escalator_to_Y1*RealVehicles_Escalator_to_Y1</f>
        <v>1.5564175282090598</v>
      </c>
      <c r="AT14" s="86">
        <f>'Input|Fee Based'!AT14*CPI_Escalator_to_Y1*RealOther_Escalator_to_Y1</f>
        <v>0</v>
      </c>
      <c r="AU14" s="89"/>
      <c r="AV14" s="79">
        <f t="shared" si="9"/>
        <v>12.834049316275635</v>
      </c>
      <c r="AW14" s="84"/>
      <c r="AX14" s="162">
        <f>$AV14*'Input|Fee Based'!AV14</f>
        <v>5.1336197265102541</v>
      </c>
      <c r="AY14" s="162">
        <f>$AV14*'Input|Fee Based'!AW14</f>
        <v>2.6951503564178831</v>
      </c>
      <c r="AZ14" s="162">
        <f>$AV14*'Input|Fee Based'!AX14</f>
        <v>0</v>
      </c>
      <c r="BA14" s="163">
        <f>SUM($AV14,$AX14:$AZ14)*'Input|Fee Based'!$AY14</f>
        <v>0</v>
      </c>
      <c r="BB14" s="109"/>
      <c r="BC14" s="173"/>
      <c r="BD14" s="15"/>
      <c r="BE14"/>
      <c r="BF14"/>
      <c r="BG14"/>
      <c r="BH14"/>
      <c r="BI14"/>
    </row>
    <row r="15" spans="1:61" x14ac:dyDescent="0.2">
      <c r="A15" s="16">
        <f t="shared" si="10"/>
        <v>6</v>
      </c>
      <c r="B15" s="128" t="str">
        <f>IF(ISBLANK('Input|Fee Based'!B15),"",'Input|Fee Based'!B15)</f>
        <v/>
      </c>
      <c r="C15" s="128" t="str">
        <f>IF(ISBLANK('Input|Fee Based'!C15),"",'Input|Fee Based'!C15)</f>
        <v>Emergency maintenance of failed metering equipment not owned by the network</v>
      </c>
      <c r="D15" s="129" t="str">
        <f>IF(ISBLANK('Input|Fee Based'!D15),"",'Input|Fee Based'!D15)</f>
        <v>Business hours</v>
      </c>
      <c r="E15" s="191" t="str">
        <f>IF(ISBLANK('Input|Fee Based'!E15),"",'Input|Fee Based'!E15)</f>
        <v>Metering and related ancillary network services</v>
      </c>
      <c r="F15" s="129" t="str">
        <f>IF(ISBLANK('Input|Fee Based'!F15),"",'Input|Fee Based'!F15)</f>
        <v/>
      </c>
      <c r="G15" s="129" t="str">
        <f>IF(ISBLANK('Input|Fee Based'!G15),"",'Input|Fee Based'!G15)</f>
        <v/>
      </c>
      <c r="H15" s="120">
        <f t="shared" si="0"/>
        <v>234.25387260224409</v>
      </c>
      <c r="I15" s="14"/>
      <c r="J15" s="77" t="str">
        <f>IF(ISBLANK('Input|Fee Based'!I15),"",'Input|Fee Based'!I15)</f>
        <v/>
      </c>
      <c r="K15" s="77" cm="1">
        <f t="array" ref="K15">_xlfn.IFNA(LOOKUP(2,1/('Calc|Labour Rates'!$B$10:$B$39='Calc|Fee Based'!J15)/('Calc|Labour Rates'!$C$10:$C$39='Input|Fee Based'!J15),'Calc|Labour Rates'!$I$10:$I$39),"-")</f>
        <v>0</v>
      </c>
      <c r="L15" s="208">
        <f>IFERROR(K15*'Input|Fee Based'!K15*'Input|Fee Based'!L15/'Input|Setup'!$E$19,0)</f>
        <v>0</v>
      </c>
      <c r="M15" s="206" t="str">
        <f>IF(ISBLANK('Input|Fee Based'!M15),"",'Input|Fee Based'!M15)</f>
        <v/>
      </c>
      <c r="N15" s="77" cm="1">
        <f t="array" ref="N15">_xlfn.IFNA(LOOKUP(2,1/('Calc|Labour Rates'!$B$10:$B$39='Calc|Fee Based'!M15)/('Calc|Labour Rates'!$C$10:$C$39='Input|Fee Based'!N15),'Calc|Labour Rates'!$I$10:$I$39),"-")</f>
        <v>0</v>
      </c>
      <c r="O15" s="208">
        <f>IFERROR(N15*'Input|Fee Based'!O15*'Input|Fee Based'!P15/'Input|Setup'!$E$19,0)</f>
        <v>0</v>
      </c>
      <c r="P15" s="206" t="str">
        <f>IF(ISBLANK('Input|Fee Based'!Q15),"",'Input|Fee Based'!Q15)</f>
        <v/>
      </c>
      <c r="Q15" s="77" cm="1">
        <f t="array" ref="Q15">_xlfn.IFNA(LOOKUP(2,1/('Calc|Labour Rates'!$B$10:$B$39='Calc|Fee Based'!P15)/('Calc|Labour Rates'!$C$10:$C$39='Input|Fee Based'!R15),'Calc|Labour Rates'!$I$10:$I$39),"-")</f>
        <v>0</v>
      </c>
      <c r="R15" s="77">
        <f>IFERROR(Q15*'Input|Fee Based'!S15*'Input|Fee Based'!T15/'Input|Setup'!$E$19,0)</f>
        <v>0</v>
      </c>
      <c r="S15" s="197">
        <f t="shared" si="1"/>
        <v>0</v>
      </c>
      <c r="T15" s="139">
        <f t="shared" si="2"/>
        <v>0</v>
      </c>
      <c r="U15" s="77" t="str">
        <f>IF(ISBLANK('Input|Fee Based'!$V15),"",'Input|Fee Based'!$V15)</f>
        <v>Field worker R4</v>
      </c>
      <c r="V15" s="77" cm="1">
        <f t="array" ref="V15">_xlfn.IFNA(LOOKUP(2,1/('Calc|Labour Rates'!$B$10:$B$39='Calc|Fee Based'!U15)/('Calc|Labour Rates'!$C$10:$C$39='Input|Fee Based'!W15),'Calc|Labour Rates'!$I$10:$I$39),"-")</f>
        <v>107.51039665472553</v>
      </c>
      <c r="W15" s="77">
        <f>IFERROR(V15*'Input|Fee Based'!X15*'Input|Fee Based'!Y15/'Input|Setup'!$E$19,0)</f>
        <v>0</v>
      </c>
      <c r="X15" s="77">
        <f>IFERROR(V15*'Input|Fee Based'!X15*'Input|Fee Based'!Z15/'Input|Setup'!$E$19,0)</f>
        <v>127.85423272095029</v>
      </c>
      <c r="Y15" s="208">
        <f t="shared" si="3"/>
        <v>127.85423272095029</v>
      </c>
      <c r="Z15" s="206" t="str">
        <f>IF(ISBLANK('Input|Fee Based'!$AA15),"",'Input|Fee Based'!$AA15)</f>
        <v/>
      </c>
      <c r="AA15" s="77" cm="1">
        <f t="array" ref="AA15">_xlfn.IFNA(LOOKUP(2,1/('Calc|Labour Rates'!$B$10:$B$39='Calc|Fee Based'!Z15)/('Calc|Labour Rates'!$C$10:$C$39='Input|Fee Based'!AB15),'Calc|Labour Rates'!$I$10:$I$39),"-")</f>
        <v>0</v>
      </c>
      <c r="AB15" s="77">
        <f>IFERROR(AA15*'Input|Fee Based'!AC15*'Input|Fee Based'!AD15/'Input|Setup'!$E$19,0)</f>
        <v>0</v>
      </c>
      <c r="AC15" s="77">
        <f>IFERROR(AA15*'Input|Fee Based'!AC15*'Input|Fee Based'!AE15/'Input|Setup'!$E$19,0)</f>
        <v>0</v>
      </c>
      <c r="AD15" s="208">
        <f t="shared" si="4"/>
        <v>0</v>
      </c>
      <c r="AE15" s="77" t="str">
        <f>IF(ISBLANK('Input|Fee Based'!$AF15),"",'Input|Fee Based'!$AF15)</f>
        <v/>
      </c>
      <c r="AF15" s="77" cm="1">
        <f t="array" ref="AF15">_xlfn.IFNA(LOOKUP(2,1/('Calc|Labour Rates'!$B$10:$B$39='Calc|Fee Based'!AE15)/('Calc|Labour Rates'!$C$10:$C$39='Input|Fee Based'!AG15),'Calc|Labour Rates'!$I$10:$I$39),"-")</f>
        <v>0</v>
      </c>
      <c r="AG15" s="77">
        <f>IFERROR(AF15*'Input|Fee Based'!AH15*'Input|Fee Based'!AI15/'Input|Setup'!$E$19,0)</f>
        <v>0</v>
      </c>
      <c r="AH15" s="77">
        <f>IFERROR(AF15*'Input|Fee Based'!AH15*'Input|Fee Based'!AJ15/'Input|Setup'!$E$19,0)</f>
        <v>0</v>
      </c>
      <c r="AI15" s="208">
        <f t="shared" si="5"/>
        <v>0</v>
      </c>
      <c r="AJ15" s="77" t="str">
        <f>IF(ISBLANK('Input|Fee Based'!$AK15),"",'Input|Fee Based'!$AK15)</f>
        <v/>
      </c>
      <c r="AK15" s="77" cm="1">
        <f t="array" ref="AK15">_xlfn.IFNA(LOOKUP(2,1/('Calc|Labour Rates'!$B$10:$B$39='Calc|Fee Based'!AJ15)/('Calc|Labour Rates'!$C$10:$C$39='Input|Fee Based'!AL15),'Calc|Labour Rates'!$I$10:$I$39),"-")</f>
        <v>0</v>
      </c>
      <c r="AL15" s="77">
        <f>IFERROR(AK15*'Input|Fee Based'!AM15*'Input|Fee Based'!AN15/'Input|Setup'!$E$19,0)</f>
        <v>0</v>
      </c>
      <c r="AM15" s="77">
        <f>IFERROR(AK15*'Input|Fee Based'!AM15*'Input|Fee Based'!AO15/'Input|Setup'!$E$19,0)</f>
        <v>0</v>
      </c>
      <c r="AN15" s="208">
        <f t="shared" si="6"/>
        <v>0</v>
      </c>
      <c r="AO15" s="199">
        <f t="shared" si="7"/>
        <v>127.85423272095029</v>
      </c>
      <c r="AP15" s="139">
        <f t="shared" si="8"/>
        <v>0</v>
      </c>
      <c r="AQ15" s="86">
        <f>'Input|Fee Based'!AQ15*CPI_Escalator_to_Y1*RealMaterials_Escalator_to_Y1</f>
        <v>0</v>
      </c>
      <c r="AR15" s="86">
        <f>'Input|Fee Based'!AR15*CPI_Escalator_to_Y1*RealContracts_Escalator_to_Y1</f>
        <v>0</v>
      </c>
      <c r="AS15" s="77">
        <f>'Input|Fee Based'!AS15*CPI_Escalator_to_Y1*RealVehicles_Escalator_to_Y1</f>
        <v>17.64506703199633</v>
      </c>
      <c r="AT15" s="86">
        <f>'Input|Fee Based'!AT15*CPI_Escalator_to_Y1*RealOther_Escalator_to_Y1</f>
        <v>0</v>
      </c>
      <c r="AU15" s="89"/>
      <c r="AV15" s="79">
        <f t="shared" si="9"/>
        <v>145.49929975294663</v>
      </c>
      <c r="AW15" s="84"/>
      <c r="AX15" s="162">
        <f>$AV15*'Input|Fee Based'!AV15</f>
        <v>58.199719901178653</v>
      </c>
      <c r="AY15" s="162">
        <f>$AV15*'Input|Fee Based'!AW15</f>
        <v>30.554852948118789</v>
      </c>
      <c r="AZ15" s="162">
        <f>$AV15*'Input|Fee Based'!AX15</f>
        <v>0</v>
      </c>
      <c r="BA15" s="163">
        <f>SUM($AV15,$AX15:$AZ15)*'Input|Fee Based'!$AY15</f>
        <v>0</v>
      </c>
      <c r="BB15" s="109"/>
      <c r="BC15" s="173"/>
      <c r="BD15" s="15"/>
      <c r="BE15"/>
      <c r="BF15"/>
      <c r="BG15"/>
      <c r="BH15"/>
      <c r="BI15"/>
    </row>
    <row r="16" spans="1:61" x14ac:dyDescent="0.2">
      <c r="A16" s="16">
        <f t="shared" si="10"/>
        <v>7</v>
      </c>
      <c r="B16" s="128" t="str">
        <f>IF(ISBLANK('Input|Fee Based'!B16),"",'Input|Fee Based'!B16)</f>
        <v/>
      </c>
      <c r="C16" s="128" t="str">
        <f>IF(ISBLANK('Input|Fee Based'!C16),"",'Input|Fee Based'!C16)</f>
        <v>Off peak conversion</v>
      </c>
      <c r="D16" s="129" t="str">
        <f>IF(ISBLANK('Input|Fee Based'!D16),"",'Input|Fee Based'!D16)</f>
        <v>Business hours</v>
      </c>
      <c r="E16" s="191" t="str">
        <f>IF(ISBLANK('Input|Fee Based'!E16),"",'Input|Fee Based'!E16)</f>
        <v>Metering and related ancillary network services</v>
      </c>
      <c r="F16" s="129" t="str">
        <f>IF(ISBLANK('Input|Fee Based'!F16),"",'Input|Fee Based'!F16)</f>
        <v/>
      </c>
      <c r="G16" s="129" t="str">
        <f>IF(ISBLANK('Input|Fee Based'!G16),"",'Input|Fee Based'!G16)</f>
        <v/>
      </c>
      <c r="H16" s="120">
        <f t="shared" si="0"/>
        <v>196.98000000000008</v>
      </c>
      <c r="I16" s="14"/>
      <c r="J16" s="77" t="str">
        <f>IF(ISBLANK('Input|Fee Based'!I16),"",'Input|Fee Based'!I16)</f>
        <v/>
      </c>
      <c r="K16" s="77" cm="1">
        <f t="array" ref="K16">_xlfn.IFNA(LOOKUP(2,1/('Calc|Labour Rates'!$B$10:$B$39='Calc|Fee Based'!J16)/('Calc|Labour Rates'!$C$10:$C$39='Input|Fee Based'!J16),'Calc|Labour Rates'!$I$10:$I$39),"-")</f>
        <v>0</v>
      </c>
      <c r="L16" s="208">
        <f>IFERROR(K16*'Input|Fee Based'!K16*'Input|Fee Based'!L16/'Input|Setup'!$E$19,0)</f>
        <v>0</v>
      </c>
      <c r="M16" s="206" t="str">
        <f>IF(ISBLANK('Input|Fee Based'!M16),"",'Input|Fee Based'!M16)</f>
        <v/>
      </c>
      <c r="N16" s="77" cm="1">
        <f t="array" ref="N16">_xlfn.IFNA(LOOKUP(2,1/('Calc|Labour Rates'!$B$10:$B$39='Calc|Fee Based'!M16)/('Calc|Labour Rates'!$C$10:$C$39='Input|Fee Based'!N16),'Calc|Labour Rates'!$I$10:$I$39),"-")</f>
        <v>0</v>
      </c>
      <c r="O16" s="208">
        <f>IFERROR(N16*'Input|Fee Based'!O16*'Input|Fee Based'!P16/'Input|Setup'!$E$19,0)</f>
        <v>0</v>
      </c>
      <c r="P16" s="206" t="str">
        <f>IF(ISBLANK('Input|Fee Based'!Q16),"",'Input|Fee Based'!Q16)</f>
        <v/>
      </c>
      <c r="Q16" s="77" cm="1">
        <f t="array" ref="Q16">_xlfn.IFNA(LOOKUP(2,1/('Calc|Labour Rates'!$B$10:$B$39='Calc|Fee Based'!P16)/('Calc|Labour Rates'!$C$10:$C$39='Input|Fee Based'!R16),'Calc|Labour Rates'!$I$10:$I$39),"-")</f>
        <v>0</v>
      </c>
      <c r="R16" s="77">
        <f>IFERROR(Q16*'Input|Fee Based'!S16*'Input|Fee Based'!T16/'Input|Setup'!$E$19,0)</f>
        <v>0</v>
      </c>
      <c r="S16" s="197">
        <f t="shared" si="1"/>
        <v>0</v>
      </c>
      <c r="T16" s="139">
        <f t="shared" si="2"/>
        <v>0</v>
      </c>
      <c r="U16" s="77" t="str">
        <f>IF(ISBLANK('Input|Fee Based'!$V16),"",'Input|Fee Based'!$V16)</f>
        <v>Field worker R4</v>
      </c>
      <c r="V16" s="77" cm="1">
        <f t="array" ref="V16">_xlfn.IFNA(LOOKUP(2,1/('Calc|Labour Rates'!$B$10:$B$39='Calc|Fee Based'!U16)/('Calc|Labour Rates'!$C$10:$C$39='Input|Fee Based'!W16),'Calc|Labour Rates'!$I$10:$I$39),"-")</f>
        <v>107.51039665472553</v>
      </c>
      <c r="W16" s="77">
        <f>IFERROR(V16*'Input|Fee Based'!X16*'Input|Fee Based'!Y16/'Input|Setup'!$E$19,0)</f>
        <v>0</v>
      </c>
      <c r="X16" s="77">
        <f>IFERROR(V16*'Input|Fee Based'!X16*'Input|Fee Based'!Z16/'Input|Setup'!$E$19,0)</f>
        <v>107.51039665472553</v>
      </c>
      <c r="Y16" s="208">
        <f t="shared" si="3"/>
        <v>107.51039665472553</v>
      </c>
      <c r="Z16" s="206" t="str">
        <f>IF(ISBLANK('Input|Fee Based'!$AA16),"",'Input|Fee Based'!$AA16)</f>
        <v/>
      </c>
      <c r="AA16" s="77" cm="1">
        <f t="array" ref="AA16">_xlfn.IFNA(LOOKUP(2,1/('Calc|Labour Rates'!$B$10:$B$39='Calc|Fee Based'!Z16)/('Calc|Labour Rates'!$C$10:$C$39='Input|Fee Based'!AB16),'Calc|Labour Rates'!$I$10:$I$39),"-")</f>
        <v>0</v>
      </c>
      <c r="AB16" s="77">
        <f>IFERROR(AA16*'Input|Fee Based'!AC16*'Input|Fee Based'!AD16/'Input|Setup'!$E$19,0)</f>
        <v>0</v>
      </c>
      <c r="AC16" s="77">
        <f>IFERROR(AA16*'Input|Fee Based'!AC16*'Input|Fee Based'!AE16/'Input|Setup'!$E$19,0)</f>
        <v>0</v>
      </c>
      <c r="AD16" s="208">
        <f t="shared" si="4"/>
        <v>0</v>
      </c>
      <c r="AE16" s="77" t="str">
        <f>IF(ISBLANK('Input|Fee Based'!$AF16),"",'Input|Fee Based'!$AF16)</f>
        <v/>
      </c>
      <c r="AF16" s="77" cm="1">
        <f t="array" ref="AF16">_xlfn.IFNA(LOOKUP(2,1/('Calc|Labour Rates'!$B$10:$B$39='Calc|Fee Based'!AE16)/('Calc|Labour Rates'!$C$10:$C$39='Input|Fee Based'!AG16),'Calc|Labour Rates'!$I$10:$I$39),"-")</f>
        <v>0</v>
      </c>
      <c r="AG16" s="77">
        <f>IFERROR(AF16*'Input|Fee Based'!AH16*'Input|Fee Based'!AI16/'Input|Setup'!$E$19,0)</f>
        <v>0</v>
      </c>
      <c r="AH16" s="77">
        <f>IFERROR(AF16*'Input|Fee Based'!AH16*'Input|Fee Based'!AJ16/'Input|Setup'!$E$19,0)</f>
        <v>0</v>
      </c>
      <c r="AI16" s="208">
        <f t="shared" si="5"/>
        <v>0</v>
      </c>
      <c r="AJ16" s="77" t="str">
        <f>IF(ISBLANK('Input|Fee Based'!$AK16),"",'Input|Fee Based'!$AK16)</f>
        <v/>
      </c>
      <c r="AK16" s="77" cm="1">
        <f t="array" ref="AK16">_xlfn.IFNA(LOOKUP(2,1/('Calc|Labour Rates'!$B$10:$B$39='Calc|Fee Based'!AJ16)/('Calc|Labour Rates'!$C$10:$C$39='Input|Fee Based'!AL16),'Calc|Labour Rates'!$I$10:$I$39),"-")</f>
        <v>0</v>
      </c>
      <c r="AL16" s="77">
        <f>IFERROR(AK16*'Input|Fee Based'!AM16*'Input|Fee Based'!AN16/'Input|Setup'!$E$19,0)</f>
        <v>0</v>
      </c>
      <c r="AM16" s="77">
        <f>IFERROR(AK16*'Input|Fee Based'!AM16*'Input|Fee Based'!AO16/'Input|Setup'!$E$19,0)</f>
        <v>0</v>
      </c>
      <c r="AN16" s="208">
        <f t="shared" si="6"/>
        <v>0</v>
      </c>
      <c r="AO16" s="199">
        <f t="shared" si="7"/>
        <v>107.51039665472553</v>
      </c>
      <c r="AP16" s="139">
        <f t="shared" si="8"/>
        <v>0</v>
      </c>
      <c r="AQ16" s="86">
        <f>'Input|Fee Based'!AQ16*CPI_Escalator_to_Y1*RealMaterials_Escalator_to_Y1</f>
        <v>0</v>
      </c>
      <c r="AR16" s="86">
        <f>'Input|Fee Based'!AR16*CPI_Escalator_to_Y1*RealContracts_Escalator_to_Y1</f>
        <v>0</v>
      </c>
      <c r="AS16" s="77">
        <f>'Input|Fee Based'!AS16*CPI_Escalator_to_Y1*RealVehicles_Escalator_to_Y1</f>
        <v>14.837429432231049</v>
      </c>
      <c r="AT16" s="86">
        <f>'Input|Fee Based'!AT16*CPI_Escalator_to_Y1*RealOther_Escalator_to_Y1</f>
        <v>0</v>
      </c>
      <c r="AU16" s="89"/>
      <c r="AV16" s="79">
        <f t="shared" si="9"/>
        <v>122.34782608695657</v>
      </c>
      <c r="AW16" s="84"/>
      <c r="AX16" s="162">
        <f>$AV16*'Input|Fee Based'!AV16</f>
        <v>48.939130434782633</v>
      </c>
      <c r="AY16" s="162">
        <f>$AV16*'Input|Fee Based'!AW16</f>
        <v>25.693043478260879</v>
      </c>
      <c r="AZ16" s="162">
        <f>$AV16*'Input|Fee Based'!AX16</f>
        <v>0</v>
      </c>
      <c r="BA16" s="163">
        <f>SUM($AV16,$AX16:$AZ16)*'Input|Fee Based'!$AY16</f>
        <v>0</v>
      </c>
      <c r="BB16" s="109"/>
      <c r="BC16" s="173"/>
      <c r="BD16" s="15"/>
      <c r="BE16"/>
      <c r="BF16"/>
      <c r="BG16"/>
      <c r="BH16"/>
      <c r="BI16"/>
    </row>
    <row r="17" spans="1:56" customFormat="1" x14ac:dyDescent="0.2">
      <c r="A17" s="16">
        <f t="shared" si="10"/>
        <v>8</v>
      </c>
      <c r="B17" s="128" t="str">
        <f>IF(ISBLANK('Input|Fee Based'!B17),"",'Input|Fee Based'!B17)</f>
        <v/>
      </c>
      <c r="C17" s="128" t="str">
        <f>IF(ISBLANK('Input|Fee Based'!C17),"",'Input|Fee Based'!C17)</f>
        <v>Pillar/Pole top disconnection completed - Includes reconnection</v>
      </c>
      <c r="D17" s="129" t="str">
        <f>IF(ISBLANK('Input|Fee Based'!D17),"",'Input|Fee Based'!D17)</f>
        <v>Business hours</v>
      </c>
      <c r="E17" s="191" t="str">
        <f>IF(ISBLANK('Input|Fee Based'!E17),"",'Input|Fee Based'!E17)</f>
        <v>Metering and related ancillary network services</v>
      </c>
      <c r="F17" s="129" t="str">
        <f>IF(ISBLANK('Input|Fee Based'!F17),"",'Input|Fee Based'!F17)</f>
        <v/>
      </c>
      <c r="G17" s="129" t="str">
        <f>IF(ISBLANK('Input|Fee Based'!G17),"",'Input|Fee Based'!G17)</f>
        <v/>
      </c>
      <c r="H17" s="120">
        <f t="shared" si="0"/>
        <v>344.72094100615288</v>
      </c>
      <c r="I17" s="14"/>
      <c r="J17" s="77" t="str">
        <f>IF(ISBLANK('Input|Fee Based'!I17),"",'Input|Fee Based'!I17)</f>
        <v/>
      </c>
      <c r="K17" s="77" cm="1">
        <f t="array" ref="K17">_xlfn.IFNA(LOOKUP(2,1/('Calc|Labour Rates'!$B$10:$B$39='Calc|Fee Based'!J17)/('Calc|Labour Rates'!$C$10:$C$39='Input|Fee Based'!J17),'Calc|Labour Rates'!$I$10:$I$39),"-")</f>
        <v>0</v>
      </c>
      <c r="L17" s="208">
        <f>IFERROR(K17*'Input|Fee Based'!K17*'Input|Fee Based'!L17/'Input|Setup'!$E$19,0)</f>
        <v>0</v>
      </c>
      <c r="M17" s="206" t="str">
        <f>IF(ISBLANK('Input|Fee Based'!M17),"",'Input|Fee Based'!M17)</f>
        <v/>
      </c>
      <c r="N17" s="77" cm="1">
        <f t="array" ref="N17">_xlfn.IFNA(LOOKUP(2,1/('Calc|Labour Rates'!$B$10:$B$39='Calc|Fee Based'!M17)/('Calc|Labour Rates'!$C$10:$C$39='Input|Fee Based'!N17),'Calc|Labour Rates'!$I$10:$I$39),"-")</f>
        <v>0</v>
      </c>
      <c r="O17" s="208">
        <f>IFERROR(N17*'Input|Fee Based'!O17*'Input|Fee Based'!P17/'Input|Setup'!$E$19,0)</f>
        <v>0</v>
      </c>
      <c r="P17" s="206" t="str">
        <f>IF(ISBLANK('Input|Fee Based'!Q17),"",'Input|Fee Based'!Q17)</f>
        <v/>
      </c>
      <c r="Q17" s="77" cm="1">
        <f t="array" ref="Q17">_xlfn.IFNA(LOOKUP(2,1/('Calc|Labour Rates'!$B$10:$B$39='Calc|Fee Based'!P17)/('Calc|Labour Rates'!$C$10:$C$39='Input|Fee Based'!R17),'Calc|Labour Rates'!$I$10:$I$39),"-")</f>
        <v>0</v>
      </c>
      <c r="R17" s="77">
        <f>IFERROR(Q17*'Input|Fee Based'!S17*'Input|Fee Based'!T17/'Input|Setup'!$E$19,0)</f>
        <v>0</v>
      </c>
      <c r="S17" s="197">
        <f t="shared" si="1"/>
        <v>0</v>
      </c>
      <c r="T17" s="139">
        <f t="shared" si="2"/>
        <v>0</v>
      </c>
      <c r="U17" s="77" t="str">
        <f>IF(ISBLANK('Input|Fee Based'!$V17),"",'Input|Fee Based'!$V17)</f>
        <v>Field worker R4</v>
      </c>
      <c r="V17" s="77" cm="1">
        <f t="array" ref="V17">_xlfn.IFNA(LOOKUP(2,1/('Calc|Labour Rates'!$B$10:$B$39='Calc|Fee Based'!U17)/('Calc|Labour Rates'!$C$10:$C$39='Input|Fee Based'!W17),'Calc|Labour Rates'!$I$10:$I$39),"-")</f>
        <v>107.51039665472553</v>
      </c>
      <c r="W17" s="77">
        <f>IFERROR(V17*'Input|Fee Based'!X17*'Input|Fee Based'!Y17/'Input|Setup'!$E$19,0)</f>
        <v>0</v>
      </c>
      <c r="X17" s="77">
        <f>IFERROR(V17*'Input|Fee Based'!X17*'Input|Fee Based'!Z17/'Input|Setup'!$E$19,0)</f>
        <v>188.14643670810091</v>
      </c>
      <c r="Y17" s="208">
        <f t="shared" si="3"/>
        <v>188.14643670810091</v>
      </c>
      <c r="Z17" s="206" t="str">
        <f>IF(ISBLANK('Input|Fee Based'!$AA17),"",'Input|Fee Based'!$AA17)</f>
        <v/>
      </c>
      <c r="AA17" s="77" cm="1">
        <f t="array" ref="AA17">_xlfn.IFNA(LOOKUP(2,1/('Calc|Labour Rates'!$B$10:$B$39='Calc|Fee Based'!Z17)/('Calc|Labour Rates'!$C$10:$C$39='Input|Fee Based'!AB17),'Calc|Labour Rates'!$I$10:$I$39),"-")</f>
        <v>0</v>
      </c>
      <c r="AB17" s="77">
        <f>IFERROR(AA17*'Input|Fee Based'!AC17*'Input|Fee Based'!AD17/'Input|Setup'!$E$19,0)</f>
        <v>0</v>
      </c>
      <c r="AC17" s="77">
        <f>IFERROR(AA17*'Input|Fee Based'!AC17*'Input|Fee Based'!AE17/'Input|Setup'!$E$19,0)</f>
        <v>0</v>
      </c>
      <c r="AD17" s="208">
        <f t="shared" si="4"/>
        <v>0</v>
      </c>
      <c r="AE17" s="77" t="str">
        <f>IF(ISBLANK('Input|Fee Based'!$AF17),"",'Input|Fee Based'!$AF17)</f>
        <v/>
      </c>
      <c r="AF17" s="77" cm="1">
        <f t="array" ref="AF17">_xlfn.IFNA(LOOKUP(2,1/('Calc|Labour Rates'!$B$10:$B$39='Calc|Fee Based'!AE17)/('Calc|Labour Rates'!$C$10:$C$39='Input|Fee Based'!AG17),'Calc|Labour Rates'!$I$10:$I$39),"-")</f>
        <v>0</v>
      </c>
      <c r="AG17" s="77">
        <f>IFERROR(AF17*'Input|Fee Based'!AH17*'Input|Fee Based'!AI17/'Input|Setup'!$E$19,0)</f>
        <v>0</v>
      </c>
      <c r="AH17" s="77">
        <f>IFERROR(AF17*'Input|Fee Based'!AH17*'Input|Fee Based'!AJ17/'Input|Setup'!$E$19,0)</f>
        <v>0</v>
      </c>
      <c r="AI17" s="208">
        <f t="shared" si="5"/>
        <v>0</v>
      </c>
      <c r="AJ17" s="77" t="str">
        <f>IF(ISBLANK('Input|Fee Based'!$AK17),"",'Input|Fee Based'!$AK17)</f>
        <v/>
      </c>
      <c r="AK17" s="77" cm="1">
        <f t="array" ref="AK17">_xlfn.IFNA(LOOKUP(2,1/('Calc|Labour Rates'!$B$10:$B$39='Calc|Fee Based'!AJ17)/('Calc|Labour Rates'!$C$10:$C$39='Input|Fee Based'!AL17),'Calc|Labour Rates'!$I$10:$I$39),"-")</f>
        <v>0</v>
      </c>
      <c r="AL17" s="77">
        <f>IFERROR(AK17*'Input|Fee Based'!AM17*'Input|Fee Based'!AN17/'Input|Setup'!$E$19,0)</f>
        <v>0</v>
      </c>
      <c r="AM17" s="77">
        <f>IFERROR(AK17*'Input|Fee Based'!AM17*'Input|Fee Based'!AO17/'Input|Setup'!$E$19,0)</f>
        <v>0</v>
      </c>
      <c r="AN17" s="208">
        <f t="shared" si="6"/>
        <v>0</v>
      </c>
      <c r="AO17" s="199">
        <f t="shared" si="7"/>
        <v>188.14643670810091</v>
      </c>
      <c r="AP17" s="139">
        <f t="shared" si="8"/>
        <v>0</v>
      </c>
      <c r="AQ17" s="86">
        <f>'Input|Fee Based'!AQ17*CPI_Escalator_to_Y1*RealMaterials_Escalator_to_Y1</f>
        <v>0</v>
      </c>
      <c r="AR17" s="86">
        <f>'Input|Fee Based'!AR17*CPI_Escalator_to_Y1*RealContracts_Escalator_to_Y1</f>
        <v>0</v>
      </c>
      <c r="AS17" s="77">
        <f>'Input|Fee Based'!AS17*CPI_Escalator_to_Y1*RealVehicles_Escalator_to_Y1</f>
        <v>25.965949010006472</v>
      </c>
      <c r="AT17" s="86">
        <f>'Input|Fee Based'!AT17*CPI_Escalator_to_Y1*RealOther_Escalator_to_Y1</f>
        <v>0</v>
      </c>
      <c r="AU17" s="89"/>
      <c r="AV17" s="79">
        <f t="shared" si="9"/>
        <v>214.11238571810739</v>
      </c>
      <c r="AW17" s="84"/>
      <c r="AX17" s="162">
        <f>$AV17*'Input|Fee Based'!AV17</f>
        <v>85.644954287242967</v>
      </c>
      <c r="AY17" s="162">
        <f>$AV17*'Input|Fee Based'!AW17</f>
        <v>44.963601000802548</v>
      </c>
      <c r="AZ17" s="162">
        <f>$AV17*'Input|Fee Based'!AX17</f>
        <v>0</v>
      </c>
      <c r="BA17" s="163">
        <f>SUM($AV17,$AX17:$AZ17)*'Input|Fee Based'!$AY17</f>
        <v>0</v>
      </c>
      <c r="BB17" s="109"/>
      <c r="BC17" s="173"/>
      <c r="BD17" s="15"/>
    </row>
    <row r="18" spans="1:56" customFormat="1" x14ac:dyDescent="0.2">
      <c r="A18" s="16">
        <f t="shared" si="10"/>
        <v>9</v>
      </c>
      <c r="B18" s="128" t="str">
        <f>IF(ISBLANK('Input|Fee Based'!B18),"",'Input|Fee Based'!B18)</f>
        <v/>
      </c>
      <c r="C18" s="128" t="str">
        <f>IF(ISBLANK('Input|Fee Based'!C18),"",'Input|Fee Based'!C18)</f>
        <v>Pillar/Pole top disconnection - Site visit only</v>
      </c>
      <c r="D18" s="129" t="str">
        <f>IF(ISBLANK('Input|Fee Based'!D18),"",'Input|Fee Based'!D18)</f>
        <v>Business hours</v>
      </c>
      <c r="E18" s="191" t="str">
        <f>IF(ISBLANK('Input|Fee Based'!E18),"",'Input|Fee Based'!E18)</f>
        <v>Metering and related ancillary network services</v>
      </c>
      <c r="F18" s="129" t="str">
        <f>IF(ISBLANK('Input|Fee Based'!F18),"",'Input|Fee Based'!F18)</f>
        <v/>
      </c>
      <c r="G18" s="129" t="str">
        <f>IF(ISBLANK('Input|Fee Based'!G18),"",'Input|Fee Based'!G18)</f>
        <v/>
      </c>
      <c r="H18" s="120">
        <f t="shared" si="0"/>
        <v>462.18651465798075</v>
      </c>
      <c r="I18" s="14"/>
      <c r="J18" s="77" t="str">
        <f>IF(ISBLANK('Input|Fee Based'!I18),"",'Input|Fee Based'!I18)</f>
        <v/>
      </c>
      <c r="K18" s="77" cm="1">
        <f t="array" ref="K18">_xlfn.IFNA(LOOKUP(2,1/('Calc|Labour Rates'!$B$10:$B$39='Calc|Fee Based'!J18)/('Calc|Labour Rates'!$C$10:$C$39='Input|Fee Based'!J18),'Calc|Labour Rates'!$I$10:$I$39),"-")</f>
        <v>0</v>
      </c>
      <c r="L18" s="208">
        <f>IFERROR(K18*'Input|Fee Based'!K18*'Input|Fee Based'!L18/'Input|Setup'!$E$19,0)</f>
        <v>0</v>
      </c>
      <c r="M18" s="206" t="str">
        <f>IF(ISBLANK('Input|Fee Based'!M18),"",'Input|Fee Based'!M18)</f>
        <v/>
      </c>
      <c r="N18" s="77" cm="1">
        <f t="array" ref="N18">_xlfn.IFNA(LOOKUP(2,1/('Calc|Labour Rates'!$B$10:$B$39='Calc|Fee Based'!M18)/('Calc|Labour Rates'!$C$10:$C$39='Input|Fee Based'!N18),'Calc|Labour Rates'!$I$10:$I$39),"-")</f>
        <v>0</v>
      </c>
      <c r="O18" s="208">
        <f>IFERROR(N18*'Input|Fee Based'!O18*'Input|Fee Based'!P18/'Input|Setup'!$E$19,0)</f>
        <v>0</v>
      </c>
      <c r="P18" s="206" t="str">
        <f>IF(ISBLANK('Input|Fee Based'!Q18),"",'Input|Fee Based'!Q18)</f>
        <v/>
      </c>
      <c r="Q18" s="77" cm="1">
        <f t="array" ref="Q18">_xlfn.IFNA(LOOKUP(2,1/('Calc|Labour Rates'!$B$10:$B$39='Calc|Fee Based'!P18)/('Calc|Labour Rates'!$C$10:$C$39='Input|Fee Based'!R18),'Calc|Labour Rates'!$I$10:$I$39),"-")</f>
        <v>0</v>
      </c>
      <c r="R18" s="77">
        <f>IFERROR(Q18*'Input|Fee Based'!S18*'Input|Fee Based'!T18/'Input|Setup'!$E$19,0)</f>
        <v>0</v>
      </c>
      <c r="S18" s="197">
        <f t="shared" si="1"/>
        <v>0</v>
      </c>
      <c r="T18" s="139">
        <f t="shared" si="2"/>
        <v>0</v>
      </c>
      <c r="U18" s="77" t="str">
        <f>IF(ISBLANK('Input|Fee Based'!$V18),"",'Input|Fee Based'!$V18)</f>
        <v>Field worker R4</v>
      </c>
      <c r="V18" s="77" cm="1">
        <f t="array" ref="V18">_xlfn.IFNA(LOOKUP(2,1/('Calc|Labour Rates'!$B$10:$B$39='Calc|Fee Based'!U18)/('Calc|Labour Rates'!$C$10:$C$39='Input|Fee Based'!W18),'Calc|Labour Rates'!$I$10:$I$39),"-")</f>
        <v>107.51039665472553</v>
      </c>
      <c r="W18" s="77">
        <f>IFERROR(V18*'Input|Fee Based'!X18*'Input|Fee Based'!Y18/'Input|Setup'!$E$19,0)</f>
        <v>0</v>
      </c>
      <c r="X18" s="77">
        <f>IFERROR(V18*'Input|Fee Based'!X18*'Input|Fee Based'!Z18/'Input|Setup'!$E$19,0)</f>
        <v>252.25837912145701</v>
      </c>
      <c r="Y18" s="208">
        <f t="shared" si="3"/>
        <v>252.25837912145701</v>
      </c>
      <c r="Z18" s="206" t="str">
        <f>IF(ISBLANK('Input|Fee Based'!$AA18),"",'Input|Fee Based'!$AA18)</f>
        <v/>
      </c>
      <c r="AA18" s="77" cm="1">
        <f t="array" ref="AA18">_xlfn.IFNA(LOOKUP(2,1/('Calc|Labour Rates'!$B$10:$B$39='Calc|Fee Based'!Z18)/('Calc|Labour Rates'!$C$10:$C$39='Input|Fee Based'!AB18),'Calc|Labour Rates'!$I$10:$I$39),"-")</f>
        <v>0</v>
      </c>
      <c r="AB18" s="77">
        <f>IFERROR(AA18*'Input|Fee Based'!AC18*'Input|Fee Based'!AD18/'Input|Setup'!$E$19,0)</f>
        <v>0</v>
      </c>
      <c r="AC18" s="77">
        <f>IFERROR(AA18*'Input|Fee Based'!AC18*'Input|Fee Based'!AE18/'Input|Setup'!$E$19,0)</f>
        <v>0</v>
      </c>
      <c r="AD18" s="208">
        <f t="shared" si="4"/>
        <v>0</v>
      </c>
      <c r="AE18" s="77" t="str">
        <f>IF(ISBLANK('Input|Fee Based'!$AF18),"",'Input|Fee Based'!$AF18)</f>
        <v/>
      </c>
      <c r="AF18" s="77" cm="1">
        <f t="array" ref="AF18">_xlfn.IFNA(LOOKUP(2,1/('Calc|Labour Rates'!$B$10:$B$39='Calc|Fee Based'!AE18)/('Calc|Labour Rates'!$C$10:$C$39='Input|Fee Based'!AG18),'Calc|Labour Rates'!$I$10:$I$39),"-")</f>
        <v>0</v>
      </c>
      <c r="AG18" s="77">
        <f>IFERROR(AF18*'Input|Fee Based'!AH18*'Input|Fee Based'!AI18/'Input|Setup'!$E$19,0)</f>
        <v>0</v>
      </c>
      <c r="AH18" s="77">
        <f>IFERROR(AF18*'Input|Fee Based'!AH18*'Input|Fee Based'!AJ18/'Input|Setup'!$E$19,0)</f>
        <v>0</v>
      </c>
      <c r="AI18" s="208">
        <f t="shared" si="5"/>
        <v>0</v>
      </c>
      <c r="AJ18" s="77" t="str">
        <f>IF(ISBLANK('Input|Fee Based'!$AK18),"",'Input|Fee Based'!$AK18)</f>
        <v/>
      </c>
      <c r="AK18" s="77" cm="1">
        <f t="array" ref="AK18">_xlfn.IFNA(LOOKUP(2,1/('Calc|Labour Rates'!$B$10:$B$39='Calc|Fee Based'!AJ18)/('Calc|Labour Rates'!$C$10:$C$39='Input|Fee Based'!AL18),'Calc|Labour Rates'!$I$10:$I$39),"-")</f>
        <v>0</v>
      </c>
      <c r="AL18" s="77">
        <f>IFERROR(AK18*'Input|Fee Based'!AM18*'Input|Fee Based'!AN18/'Input|Setup'!$E$19,0)</f>
        <v>0</v>
      </c>
      <c r="AM18" s="77">
        <f>IFERROR(AK18*'Input|Fee Based'!AM18*'Input|Fee Based'!AO18/'Input|Setup'!$E$19,0)</f>
        <v>0</v>
      </c>
      <c r="AN18" s="208">
        <f t="shared" si="6"/>
        <v>0</v>
      </c>
      <c r="AO18" s="199">
        <f t="shared" si="7"/>
        <v>252.25837912145701</v>
      </c>
      <c r="AP18" s="139">
        <f>IF(OR(
AND(V18&lt;&gt;0,Y18=0),
AND(AA18&lt;&gt;0,AD18=0),
AND(AF18&lt;&gt;0,AI18=0),
AND(AK18&lt;&gt;0,AN18=0)),1,0)</f>
        <v>0</v>
      </c>
      <c r="AQ18" s="86">
        <f>'Input|Fee Based'!AQ18*CPI_Escalator_to_Y1*RealMaterials_Escalator_to_Y1</f>
        <v>0</v>
      </c>
      <c r="AR18" s="86">
        <f>'Input|Fee Based'!AR18*CPI_Escalator_to_Y1*RealContracts_Escalator_to_Y1</f>
        <v>0</v>
      </c>
      <c r="AS18" s="77">
        <f>'Input|Fee Based'!AS18*CPI_Escalator_to_Y1*RealVehicles_Escalator_to_Y1</f>
        <v>34.813990231326059</v>
      </c>
      <c r="AT18" s="86">
        <f>'Input|Fee Based'!AT18*CPI_Escalator_to_Y1*RealOther_Escalator_to_Y1</f>
        <v>0</v>
      </c>
      <c r="AU18" s="89"/>
      <c r="AV18" s="79">
        <f t="shared" si="9"/>
        <v>287.07236935278308</v>
      </c>
      <c r="AW18" s="84"/>
      <c r="AX18" s="162">
        <f>$AV18*'Input|Fee Based'!AV18</f>
        <v>114.82894774111324</v>
      </c>
      <c r="AY18" s="162">
        <f>$AV18*'Input|Fee Based'!AW18</f>
        <v>60.285197564084449</v>
      </c>
      <c r="AZ18" s="162">
        <f>$AV18*'Input|Fee Based'!AX18</f>
        <v>0</v>
      </c>
      <c r="BA18" s="163">
        <f>SUM($AV18,$AX18:$AZ18)*'Input|Fee Based'!$AY18</f>
        <v>0</v>
      </c>
      <c r="BB18" s="109"/>
      <c r="BC18" s="173"/>
      <c r="BD18" s="15"/>
    </row>
    <row r="19" spans="1:56" customFormat="1" x14ac:dyDescent="0.2">
      <c r="A19" s="16">
        <f t="shared" si="10"/>
        <v>10</v>
      </c>
      <c r="B19" s="128" t="str">
        <f>IF(ISBLANK('Input|Fee Based'!B19),"",'Input|Fee Based'!B19)</f>
        <v/>
      </c>
      <c r="C19" s="128" t="str">
        <f>IF(ISBLANK('Input|Fee Based'!C19),"",'Input|Fee Based'!C19)</f>
        <v>Reconnection - additional charge when requested outside normal business hours</v>
      </c>
      <c r="D19" s="129" t="str">
        <f>IF(ISBLANK('Input|Fee Based'!D19),"",'Input|Fee Based'!D19)</f>
        <v>Business hours</v>
      </c>
      <c r="E19" s="191" t="str">
        <f>IF(ISBLANK('Input|Fee Based'!E19),"",'Input|Fee Based'!E19)</f>
        <v>Metering and related ancillary network services</v>
      </c>
      <c r="F19" s="129" t="str">
        <f>IF(ISBLANK('Input|Fee Based'!F19),"",'Input|Fee Based'!F19)</f>
        <v/>
      </c>
      <c r="G19" s="129" t="str">
        <f>IF(ISBLANK('Input|Fee Based'!G19),"",'Input|Fee Based'!G19)</f>
        <v/>
      </c>
      <c r="H19" s="120">
        <f t="shared" si="0"/>
        <v>142.72673181324654</v>
      </c>
      <c r="I19" s="14"/>
      <c r="J19" s="77" t="str">
        <f>IF(ISBLANK('Input|Fee Based'!I19),"",'Input|Fee Based'!I19)</f>
        <v/>
      </c>
      <c r="K19" s="77" cm="1">
        <f t="array" ref="K19">_xlfn.IFNA(LOOKUP(2,1/('Calc|Labour Rates'!$B$10:$B$39='Calc|Fee Based'!J19)/('Calc|Labour Rates'!$C$10:$C$39='Input|Fee Based'!J19),'Calc|Labour Rates'!$I$10:$I$39),"-")</f>
        <v>0</v>
      </c>
      <c r="L19" s="208">
        <f>IFERROR(K19*'Input|Fee Based'!K19*'Input|Fee Based'!L19/'Input|Setup'!$E$19,0)</f>
        <v>0</v>
      </c>
      <c r="M19" s="206" t="str">
        <f>IF(ISBLANK('Input|Fee Based'!M19),"",'Input|Fee Based'!M19)</f>
        <v/>
      </c>
      <c r="N19" s="77" cm="1">
        <f t="array" ref="N19">_xlfn.IFNA(LOOKUP(2,1/('Calc|Labour Rates'!$B$10:$B$39='Calc|Fee Based'!M19)/('Calc|Labour Rates'!$C$10:$C$39='Input|Fee Based'!N19),'Calc|Labour Rates'!$I$10:$I$39),"-")</f>
        <v>0</v>
      </c>
      <c r="O19" s="208">
        <f>IFERROR(N19*'Input|Fee Based'!O19*'Input|Fee Based'!P19/'Input|Setup'!$E$19,0)</f>
        <v>0</v>
      </c>
      <c r="P19" s="206" t="str">
        <f>IF(ISBLANK('Input|Fee Based'!Q19),"",'Input|Fee Based'!Q19)</f>
        <v/>
      </c>
      <c r="Q19" s="77" cm="1">
        <f t="array" ref="Q19">_xlfn.IFNA(LOOKUP(2,1/('Calc|Labour Rates'!$B$10:$B$39='Calc|Fee Based'!P19)/('Calc|Labour Rates'!$C$10:$C$39='Input|Fee Based'!R19),'Calc|Labour Rates'!$I$10:$I$39),"-")</f>
        <v>0</v>
      </c>
      <c r="R19" s="77">
        <f>IFERROR(Q19*'Input|Fee Based'!S19*'Input|Fee Based'!T19/'Input|Setup'!$E$19,0)</f>
        <v>0</v>
      </c>
      <c r="S19" s="197">
        <f t="shared" si="1"/>
        <v>0</v>
      </c>
      <c r="T19" s="139">
        <f t="shared" si="2"/>
        <v>0</v>
      </c>
      <c r="U19" s="77" t="str">
        <f>IF(ISBLANK('Input|Fee Based'!$V19),"",'Input|Fee Based'!$V19)</f>
        <v>Field worker R4</v>
      </c>
      <c r="V19" s="77" cm="1">
        <f t="array" ref="V19">_xlfn.IFNA(LOOKUP(2,1/('Calc|Labour Rates'!$B$10:$B$39='Calc|Fee Based'!U19)/('Calc|Labour Rates'!$C$10:$C$39='Input|Fee Based'!W19),'Calc|Labour Rates'!$I$10:$I$39),"-")</f>
        <v>107.51039665472553</v>
      </c>
      <c r="W19" s="77">
        <f>IFERROR(V19*'Input|Fee Based'!X19*'Input|Fee Based'!Y19/'Input|Setup'!$E$19,0)</f>
        <v>0</v>
      </c>
      <c r="X19" s="77">
        <f>IFERROR(V19*'Input|Fee Based'!X19*'Input|Fee Based'!Z19/'Input|Setup'!$E$19,0)</f>
        <v>77.89931744580548</v>
      </c>
      <c r="Y19" s="208">
        <f t="shared" si="3"/>
        <v>77.89931744580548</v>
      </c>
      <c r="Z19" s="206" t="str">
        <f>IF(ISBLANK('Input|Fee Based'!$AA19),"",'Input|Fee Based'!$AA19)</f>
        <v/>
      </c>
      <c r="AA19" s="77" cm="1">
        <f t="array" ref="AA19">_xlfn.IFNA(LOOKUP(2,1/('Calc|Labour Rates'!$B$10:$B$39='Calc|Fee Based'!Z19)/('Calc|Labour Rates'!$C$10:$C$39='Input|Fee Based'!AB19),'Calc|Labour Rates'!$I$10:$I$39),"-")</f>
        <v>0</v>
      </c>
      <c r="AB19" s="77">
        <f>IFERROR(AA19*'Input|Fee Based'!AC19*'Input|Fee Based'!AD19/'Input|Setup'!$E$19,0)</f>
        <v>0</v>
      </c>
      <c r="AC19" s="77">
        <f>IFERROR(AA19*'Input|Fee Based'!AC19*'Input|Fee Based'!AE19/'Input|Setup'!$E$19,0)</f>
        <v>0</v>
      </c>
      <c r="AD19" s="208">
        <f t="shared" si="4"/>
        <v>0</v>
      </c>
      <c r="AE19" s="77" t="str">
        <f>IF(ISBLANK('Input|Fee Based'!$AF19),"",'Input|Fee Based'!$AF19)</f>
        <v/>
      </c>
      <c r="AF19" s="77" cm="1">
        <f t="array" ref="AF19">_xlfn.IFNA(LOOKUP(2,1/('Calc|Labour Rates'!$B$10:$B$39='Calc|Fee Based'!AE19)/('Calc|Labour Rates'!$C$10:$C$39='Input|Fee Based'!AG19),'Calc|Labour Rates'!$I$10:$I$39),"-")</f>
        <v>0</v>
      </c>
      <c r="AG19" s="77">
        <f>IFERROR(AF19*'Input|Fee Based'!AH19*'Input|Fee Based'!AI19/'Input|Setup'!$E$19,0)</f>
        <v>0</v>
      </c>
      <c r="AH19" s="77">
        <f>IFERROR(AF19*'Input|Fee Based'!AH19*'Input|Fee Based'!AJ19/'Input|Setup'!$E$19,0)</f>
        <v>0</v>
      </c>
      <c r="AI19" s="208">
        <f t="shared" si="5"/>
        <v>0</v>
      </c>
      <c r="AJ19" s="77" t="str">
        <f>IF(ISBLANK('Input|Fee Based'!$AK19),"",'Input|Fee Based'!$AK19)</f>
        <v/>
      </c>
      <c r="AK19" s="77" cm="1">
        <f t="array" ref="AK19">_xlfn.IFNA(LOOKUP(2,1/('Calc|Labour Rates'!$B$10:$B$39='Calc|Fee Based'!AJ19)/('Calc|Labour Rates'!$C$10:$C$39='Input|Fee Based'!AL19),'Calc|Labour Rates'!$I$10:$I$39),"-")</f>
        <v>0</v>
      </c>
      <c r="AL19" s="77">
        <f>IFERROR(AK19*'Input|Fee Based'!AM19*'Input|Fee Based'!AN19/'Input|Setup'!$E$19,0)</f>
        <v>0</v>
      </c>
      <c r="AM19" s="77">
        <f>IFERROR(AK19*'Input|Fee Based'!AM19*'Input|Fee Based'!AO19/'Input|Setup'!$E$19,0)</f>
        <v>0</v>
      </c>
      <c r="AN19" s="208">
        <f t="shared" si="6"/>
        <v>0</v>
      </c>
      <c r="AO19" s="199">
        <f t="shared" si="7"/>
        <v>77.89931744580548</v>
      </c>
      <c r="AP19" s="139">
        <f t="shared" si="8"/>
        <v>0</v>
      </c>
      <c r="AQ19" s="86">
        <f>'Input|Fee Based'!AQ19*CPI_Escalator_to_Y1*RealMaterials_Escalator_to_Y1</f>
        <v>0</v>
      </c>
      <c r="AR19" s="86">
        <f>'Input|Fee Based'!AR19*CPI_Escalator_to_Y1*RealContracts_Escalator_to_Y1</f>
        <v>0</v>
      </c>
      <c r="AS19" s="77">
        <f>'Input|Fee Based'!AS19*CPI_Escalator_to_Y1*RealVehicles_Escalator_to_Y1</f>
        <v>10.750826537577474</v>
      </c>
      <c r="AT19" s="86">
        <f>'Input|Fee Based'!AT19*CPI_Escalator_to_Y1*RealOther_Escalator_to_Y1</f>
        <v>0</v>
      </c>
      <c r="AU19" s="89"/>
      <c r="AV19" s="79">
        <f t="shared" si="9"/>
        <v>88.650143983382947</v>
      </c>
      <c r="AW19" s="84"/>
      <c r="AX19" s="162">
        <f>$AV19*'Input|Fee Based'!AV19</f>
        <v>35.460057593353177</v>
      </c>
      <c r="AY19" s="162">
        <f>$AV19*'Input|Fee Based'!AW19</f>
        <v>18.616530236510417</v>
      </c>
      <c r="AZ19" s="162">
        <f>$AV19*'Input|Fee Based'!AX19</f>
        <v>0</v>
      </c>
      <c r="BA19" s="163">
        <f>SUM($AV19,$AX19:$AZ19)*'Input|Fee Based'!$AY19</f>
        <v>0</v>
      </c>
      <c r="BB19" s="109"/>
      <c r="BC19" s="173"/>
      <c r="BD19" s="15"/>
    </row>
    <row r="20" spans="1:56" customFormat="1" x14ac:dyDescent="0.2">
      <c r="A20" s="16">
        <f t="shared" si="10"/>
        <v>11</v>
      </c>
      <c r="B20" s="128" t="str">
        <f>IF(ISBLANK('Input|Fee Based'!B20),"",'Input|Fee Based'!B20)</f>
        <v/>
      </c>
      <c r="C20" s="128" t="str">
        <f>IF(ISBLANK('Input|Fee Based'!C20),"",'Input|Fee Based'!C20)</f>
        <v>Recovery of debt collection costs - Dishonoured transactions</v>
      </c>
      <c r="D20" s="129" t="str">
        <f>IF(ISBLANK('Input|Fee Based'!D20),"",'Input|Fee Based'!D20)</f>
        <v>Business hours</v>
      </c>
      <c r="E20" s="191" t="str">
        <f>IF(ISBLANK('Input|Fee Based'!E20),"",'Input|Fee Based'!E20)</f>
        <v>Metering and related ancillary network services</v>
      </c>
      <c r="F20" s="129" t="str">
        <f>IF(ISBLANK('Input|Fee Based'!F20),"",'Input|Fee Based'!F20)</f>
        <v/>
      </c>
      <c r="G20" s="129" t="str">
        <f>IF(ISBLANK('Input|Fee Based'!G20),"",'Input|Fee Based'!G20)</f>
        <v/>
      </c>
      <c r="H20" s="120">
        <f t="shared" si="0"/>
        <v>36.454013753166862</v>
      </c>
      <c r="I20" s="14"/>
      <c r="J20" s="77" t="str">
        <f>IF(ISBLANK('Input|Fee Based'!I20),"",'Input|Fee Based'!I20)</f>
        <v/>
      </c>
      <c r="K20" s="77" cm="1">
        <f t="array" ref="K20">_xlfn.IFNA(LOOKUP(2,1/('Calc|Labour Rates'!$B$10:$B$39='Calc|Fee Based'!J20)/('Calc|Labour Rates'!$C$10:$C$39='Input|Fee Based'!J20),'Calc|Labour Rates'!$I$10:$I$39),"-")</f>
        <v>0</v>
      </c>
      <c r="L20" s="208">
        <f>IFERROR(K20*'Input|Fee Based'!K20*'Input|Fee Based'!L20/'Input|Setup'!$E$19,0)</f>
        <v>0</v>
      </c>
      <c r="M20" s="206" t="str">
        <f>IF(ISBLANK('Input|Fee Based'!M20),"",'Input|Fee Based'!M20)</f>
        <v/>
      </c>
      <c r="N20" s="77" cm="1">
        <f t="array" ref="N20">_xlfn.IFNA(LOOKUP(2,1/('Calc|Labour Rates'!$B$10:$B$39='Calc|Fee Based'!M20)/('Calc|Labour Rates'!$C$10:$C$39='Input|Fee Based'!N20),'Calc|Labour Rates'!$I$10:$I$39),"-")</f>
        <v>0</v>
      </c>
      <c r="O20" s="208">
        <f>IFERROR(N20*'Input|Fee Based'!O20*'Input|Fee Based'!P20/'Input|Setup'!$E$19,0)</f>
        <v>0</v>
      </c>
      <c r="P20" s="206" t="str">
        <f>IF(ISBLANK('Input|Fee Based'!Q20),"",'Input|Fee Based'!Q20)</f>
        <v/>
      </c>
      <c r="Q20" s="77" cm="1">
        <f t="array" ref="Q20">_xlfn.IFNA(LOOKUP(2,1/('Calc|Labour Rates'!$B$10:$B$39='Calc|Fee Based'!P20)/('Calc|Labour Rates'!$C$10:$C$39='Input|Fee Based'!R20),'Calc|Labour Rates'!$I$10:$I$39),"-")</f>
        <v>0</v>
      </c>
      <c r="R20" s="77">
        <f>IFERROR(Q20*'Input|Fee Based'!S20*'Input|Fee Based'!T20/'Input|Setup'!$E$19,0)</f>
        <v>0</v>
      </c>
      <c r="S20" s="197">
        <f t="shared" si="1"/>
        <v>0</v>
      </c>
      <c r="T20" s="139">
        <f t="shared" si="2"/>
        <v>0</v>
      </c>
      <c r="U20" s="77" t="str">
        <f>IF(ISBLANK('Input|Fee Based'!$V20),"",'Input|Fee Based'!$V20)</f>
        <v>Field worker R4</v>
      </c>
      <c r="V20" s="77" cm="1">
        <f t="array" ref="V20">_xlfn.IFNA(LOOKUP(2,1/('Calc|Labour Rates'!$B$10:$B$39='Calc|Fee Based'!U20)/('Calc|Labour Rates'!$C$10:$C$39='Input|Fee Based'!W20),'Calc|Labour Rates'!$I$10:$I$39),"-")</f>
        <v>107.51039665472553</v>
      </c>
      <c r="W20" s="77">
        <f>IFERROR(V20*'Input|Fee Based'!X20*'Input|Fee Based'!Y20/'Input|Setup'!$E$19,0)</f>
        <v>0</v>
      </c>
      <c r="X20" s="77">
        <f>IFERROR(V20*'Input|Fee Based'!X20*'Input|Fee Based'!Z20/'Input|Setup'!$E$19,0)</f>
        <v>19.896362464513086</v>
      </c>
      <c r="Y20" s="208">
        <f t="shared" si="3"/>
        <v>19.896362464513086</v>
      </c>
      <c r="Z20" s="206" t="str">
        <f>IF(ISBLANK('Input|Fee Based'!$AA20),"",'Input|Fee Based'!$AA20)</f>
        <v/>
      </c>
      <c r="AA20" s="77" cm="1">
        <f t="array" ref="AA20">_xlfn.IFNA(LOOKUP(2,1/('Calc|Labour Rates'!$B$10:$B$39='Calc|Fee Based'!Z20)/('Calc|Labour Rates'!$C$10:$C$39='Input|Fee Based'!AB20),'Calc|Labour Rates'!$I$10:$I$39),"-")</f>
        <v>0</v>
      </c>
      <c r="AB20" s="77">
        <f>IFERROR(AA20*'Input|Fee Based'!AC20*'Input|Fee Based'!AD20/'Input|Setup'!$E$19,0)</f>
        <v>0</v>
      </c>
      <c r="AC20" s="77">
        <f>IFERROR(AA20*'Input|Fee Based'!AC20*'Input|Fee Based'!AE20/'Input|Setup'!$E$19,0)</f>
        <v>0</v>
      </c>
      <c r="AD20" s="208">
        <f t="shared" si="4"/>
        <v>0</v>
      </c>
      <c r="AE20" s="77" t="str">
        <f>IF(ISBLANK('Input|Fee Based'!$AF20),"",'Input|Fee Based'!$AF20)</f>
        <v/>
      </c>
      <c r="AF20" s="77" cm="1">
        <f t="array" ref="AF20">_xlfn.IFNA(LOOKUP(2,1/('Calc|Labour Rates'!$B$10:$B$39='Calc|Fee Based'!AE20)/('Calc|Labour Rates'!$C$10:$C$39='Input|Fee Based'!AG20),'Calc|Labour Rates'!$I$10:$I$39),"-")</f>
        <v>0</v>
      </c>
      <c r="AG20" s="77">
        <f>IFERROR(AF20*'Input|Fee Based'!AH20*'Input|Fee Based'!AI20/'Input|Setup'!$E$19,0)</f>
        <v>0</v>
      </c>
      <c r="AH20" s="77">
        <f>IFERROR(AF20*'Input|Fee Based'!AH20*'Input|Fee Based'!AJ20/'Input|Setup'!$E$19,0)</f>
        <v>0</v>
      </c>
      <c r="AI20" s="208">
        <f t="shared" si="5"/>
        <v>0</v>
      </c>
      <c r="AJ20" s="77" t="str">
        <f>IF(ISBLANK('Input|Fee Based'!$AK20),"",'Input|Fee Based'!$AK20)</f>
        <v/>
      </c>
      <c r="AK20" s="77" cm="1">
        <f t="array" ref="AK20">_xlfn.IFNA(LOOKUP(2,1/('Calc|Labour Rates'!$B$10:$B$39='Calc|Fee Based'!AJ20)/('Calc|Labour Rates'!$C$10:$C$39='Input|Fee Based'!AL20),'Calc|Labour Rates'!$I$10:$I$39),"-")</f>
        <v>0</v>
      </c>
      <c r="AL20" s="77">
        <f>IFERROR(AK20*'Input|Fee Based'!AM20*'Input|Fee Based'!AN20/'Input|Setup'!$E$19,0)</f>
        <v>0</v>
      </c>
      <c r="AM20" s="77">
        <f>IFERROR(AK20*'Input|Fee Based'!AM20*'Input|Fee Based'!AO20/'Input|Setup'!$E$19,0)</f>
        <v>0</v>
      </c>
      <c r="AN20" s="208">
        <f t="shared" si="6"/>
        <v>0</v>
      </c>
      <c r="AO20" s="199">
        <f t="shared" si="7"/>
        <v>19.896362464513086</v>
      </c>
      <c r="AP20" s="139">
        <f t="shared" si="8"/>
        <v>0</v>
      </c>
      <c r="AQ20" s="86">
        <f>'Input|Fee Based'!AQ20*CPI_Escalator_to_Y1*RealMaterials_Escalator_to_Y1</f>
        <v>0</v>
      </c>
      <c r="AR20" s="86">
        <f>'Input|Fee Based'!AR20*CPI_Escalator_to_Y1*RealContracts_Escalator_to_Y1</f>
        <v>0</v>
      </c>
      <c r="AS20" s="77">
        <f>'Input|Fee Based'!AS20*CPI_Escalator_to_Y1*RealVehicles_Escalator_to_Y1</f>
        <v>2.7458821026713034</v>
      </c>
      <c r="AT20" s="86">
        <f>'Input|Fee Based'!AT20*CPI_Escalator_to_Y1*RealOther_Escalator_to_Y1</f>
        <v>0</v>
      </c>
      <c r="AU20" s="89"/>
      <c r="AV20" s="79">
        <f t="shared" si="9"/>
        <v>22.642244567184388</v>
      </c>
      <c r="AW20" s="84"/>
      <c r="AX20" s="162">
        <f>$AV20*'Input|Fee Based'!AV20</f>
        <v>9.0568978268737563</v>
      </c>
      <c r="AY20" s="162">
        <f>$AV20*'Input|Fee Based'!AW20</f>
        <v>4.7548713591087211</v>
      </c>
      <c r="AZ20" s="162">
        <f>$AV20*'Input|Fee Based'!AX20</f>
        <v>0</v>
      </c>
      <c r="BA20" s="163">
        <f>SUM($AV20,$AX20:$AZ20)*'Input|Fee Based'!$AY20</f>
        <v>0</v>
      </c>
      <c r="BB20" s="109"/>
      <c r="BC20" s="173"/>
      <c r="BD20" s="15"/>
    </row>
    <row r="21" spans="1:56" customFormat="1" x14ac:dyDescent="0.2">
      <c r="A21" s="16">
        <f t="shared" si="10"/>
        <v>12</v>
      </c>
      <c r="B21" s="128" t="str">
        <f>IF(ISBLANK('Input|Fee Based'!B21),"",'Input|Fee Based'!B21)</f>
        <v/>
      </c>
      <c r="C21" s="128" t="str">
        <f>IF(ISBLANK('Input|Fee Based'!C21),"",'Input|Fee Based'!C21)</f>
        <v>Attendance at customers' premises to perform a statutory right where access is prevented</v>
      </c>
      <c r="D21" s="129" t="str">
        <f>IF(ISBLANK('Input|Fee Based'!D21),"",'Input|Fee Based'!D21)</f>
        <v>Business hours</v>
      </c>
      <c r="E21" s="191" t="str">
        <f>IF(ISBLANK('Input|Fee Based'!E21),"",'Input|Fee Based'!E21)</f>
        <v>Metering and related ancillary network services</v>
      </c>
      <c r="F21" s="129" t="str">
        <f>IF(ISBLANK('Input|Fee Based'!F21),"",'Input|Fee Based'!F21)</f>
        <v/>
      </c>
      <c r="G21" s="129" t="str">
        <f>IF(ISBLANK('Input|Fee Based'!G21),"",'Input|Fee Based'!G21)</f>
        <v/>
      </c>
      <c r="H21" s="120">
        <f t="shared" si="0"/>
        <v>112.54642055736522</v>
      </c>
      <c r="I21" s="14"/>
      <c r="J21" s="77" t="str">
        <f>IF(ISBLANK('Input|Fee Based'!I21),"",'Input|Fee Based'!I21)</f>
        <v/>
      </c>
      <c r="K21" s="77" cm="1">
        <f t="array" ref="K21">_xlfn.IFNA(LOOKUP(2,1/('Calc|Labour Rates'!$B$10:$B$39='Calc|Fee Based'!J21)/('Calc|Labour Rates'!$C$10:$C$39='Input|Fee Based'!J21),'Calc|Labour Rates'!$I$10:$I$39),"-")</f>
        <v>0</v>
      </c>
      <c r="L21" s="208">
        <f>IFERROR(K21*'Input|Fee Based'!K21*'Input|Fee Based'!L21/'Input|Setup'!$E$19,0)</f>
        <v>0</v>
      </c>
      <c r="M21" s="206" t="str">
        <f>IF(ISBLANK('Input|Fee Based'!M21),"",'Input|Fee Based'!M21)</f>
        <v/>
      </c>
      <c r="N21" s="77" cm="1">
        <f t="array" ref="N21">_xlfn.IFNA(LOOKUP(2,1/('Calc|Labour Rates'!$B$10:$B$39='Calc|Fee Based'!M21)/('Calc|Labour Rates'!$C$10:$C$39='Input|Fee Based'!N21),'Calc|Labour Rates'!$I$10:$I$39),"-")</f>
        <v>0</v>
      </c>
      <c r="O21" s="208">
        <f>IFERROR(N21*'Input|Fee Based'!O21*'Input|Fee Based'!P21/'Input|Setup'!$E$19,0)</f>
        <v>0</v>
      </c>
      <c r="P21" s="206" t="str">
        <f>IF(ISBLANK('Input|Fee Based'!Q21),"",'Input|Fee Based'!Q21)</f>
        <v/>
      </c>
      <c r="Q21" s="77" cm="1">
        <f t="array" ref="Q21">_xlfn.IFNA(LOOKUP(2,1/('Calc|Labour Rates'!$B$10:$B$39='Calc|Fee Based'!P21)/('Calc|Labour Rates'!$C$10:$C$39='Input|Fee Based'!R21),'Calc|Labour Rates'!$I$10:$I$39),"-")</f>
        <v>0</v>
      </c>
      <c r="R21" s="77">
        <f>IFERROR(Q21*'Input|Fee Based'!S21*'Input|Fee Based'!T21/'Input|Setup'!$E$19,0)</f>
        <v>0</v>
      </c>
      <c r="S21" s="197">
        <f t="shared" si="1"/>
        <v>0</v>
      </c>
      <c r="T21" s="139">
        <f t="shared" si="2"/>
        <v>0</v>
      </c>
      <c r="U21" s="77" t="str">
        <f>IF(ISBLANK('Input|Fee Based'!$V21),"",'Input|Fee Based'!$V21)</f>
        <v>Field worker R4</v>
      </c>
      <c r="V21" s="77" cm="1">
        <f t="array" ref="V21">_xlfn.IFNA(LOOKUP(2,1/('Calc|Labour Rates'!$B$10:$B$39='Calc|Fee Based'!U21)/('Calc|Labour Rates'!$C$10:$C$39='Input|Fee Based'!W21),'Calc|Labour Rates'!$I$10:$I$39),"-")</f>
        <v>107.51039665472553</v>
      </c>
      <c r="W21" s="77">
        <f>IFERROR(V21*'Input|Fee Based'!X21*'Input|Fee Based'!Y21/'Input|Setup'!$E$19,0)</f>
        <v>0</v>
      </c>
      <c r="X21" s="77">
        <f>IFERROR(V21*'Input|Fee Based'!X21*'Input|Fee Based'!Z21/'Input|Setup'!$E$19,0)</f>
        <v>61.427100803086027</v>
      </c>
      <c r="Y21" s="208">
        <f t="shared" si="3"/>
        <v>61.427100803086027</v>
      </c>
      <c r="Z21" s="206" t="str">
        <f>IF(ISBLANK('Input|Fee Based'!$AA21),"",'Input|Fee Based'!$AA21)</f>
        <v/>
      </c>
      <c r="AA21" s="77" cm="1">
        <f t="array" ref="AA21">_xlfn.IFNA(LOOKUP(2,1/('Calc|Labour Rates'!$B$10:$B$39='Calc|Fee Based'!Z21)/('Calc|Labour Rates'!$C$10:$C$39='Input|Fee Based'!AB21),'Calc|Labour Rates'!$I$10:$I$39),"-")</f>
        <v>0</v>
      </c>
      <c r="AB21" s="77">
        <f>IFERROR(AA21*'Input|Fee Based'!AC21*'Input|Fee Based'!AD21/'Input|Setup'!$E$19,0)</f>
        <v>0</v>
      </c>
      <c r="AC21" s="77">
        <f>IFERROR(AA21*'Input|Fee Based'!AC21*'Input|Fee Based'!AE21/'Input|Setup'!$E$19,0)</f>
        <v>0</v>
      </c>
      <c r="AD21" s="208">
        <f t="shared" si="4"/>
        <v>0</v>
      </c>
      <c r="AE21" s="77" t="str">
        <f>IF(ISBLANK('Input|Fee Based'!$AF21),"",'Input|Fee Based'!$AF21)</f>
        <v/>
      </c>
      <c r="AF21" s="77" cm="1">
        <f t="array" ref="AF21">_xlfn.IFNA(LOOKUP(2,1/('Calc|Labour Rates'!$B$10:$B$39='Calc|Fee Based'!AE21)/('Calc|Labour Rates'!$C$10:$C$39='Input|Fee Based'!AG21),'Calc|Labour Rates'!$I$10:$I$39),"-")</f>
        <v>0</v>
      </c>
      <c r="AG21" s="77">
        <f>IFERROR(AF21*'Input|Fee Based'!AH21*'Input|Fee Based'!AI21/'Input|Setup'!$E$19,0)</f>
        <v>0</v>
      </c>
      <c r="AH21" s="77">
        <f>IFERROR(AF21*'Input|Fee Based'!AH21*'Input|Fee Based'!AJ21/'Input|Setup'!$E$19,0)</f>
        <v>0</v>
      </c>
      <c r="AI21" s="208">
        <f t="shared" si="5"/>
        <v>0</v>
      </c>
      <c r="AJ21" s="77" t="str">
        <f>IF(ISBLANK('Input|Fee Based'!$AK21),"",'Input|Fee Based'!$AK21)</f>
        <v/>
      </c>
      <c r="AK21" s="77" cm="1">
        <f t="array" ref="AK21">_xlfn.IFNA(LOOKUP(2,1/('Calc|Labour Rates'!$B$10:$B$39='Calc|Fee Based'!AJ21)/('Calc|Labour Rates'!$C$10:$C$39='Input|Fee Based'!AL21),'Calc|Labour Rates'!$I$10:$I$39),"-")</f>
        <v>0</v>
      </c>
      <c r="AL21" s="77">
        <f>IFERROR(AK21*'Input|Fee Based'!AM21*'Input|Fee Based'!AN21/'Input|Setup'!$E$19,0)</f>
        <v>0</v>
      </c>
      <c r="AM21" s="77">
        <f>IFERROR(AK21*'Input|Fee Based'!AM21*'Input|Fee Based'!AO21/'Input|Setup'!$E$19,0)</f>
        <v>0</v>
      </c>
      <c r="AN21" s="208">
        <f t="shared" si="6"/>
        <v>0</v>
      </c>
      <c r="AO21" s="199">
        <f t="shared" si="7"/>
        <v>61.427100803086027</v>
      </c>
      <c r="AP21" s="139">
        <f t="shared" si="8"/>
        <v>0</v>
      </c>
      <c r="AQ21" s="86">
        <f>'Input|Fee Based'!AQ21*CPI_Escalator_to_Y1*RealMaterials_Escalator_to_Y1</f>
        <v>0</v>
      </c>
      <c r="AR21" s="86">
        <f>'Input|Fee Based'!AR21*CPI_Escalator_to_Y1*RealContracts_Escalator_to_Y1</f>
        <v>0</v>
      </c>
      <c r="AS21" s="77">
        <f>'Input|Fee Based'!AS21*CPI_Escalator_to_Y1*RealVehicles_Escalator_to_Y1</f>
        <v>8.4775082387557301</v>
      </c>
      <c r="AT21" s="86">
        <f>'Input|Fee Based'!AT21*CPI_Escalator_to_Y1*RealOther_Escalator_to_Y1</f>
        <v>0</v>
      </c>
      <c r="AU21" s="89"/>
      <c r="AV21" s="79">
        <f t="shared" si="9"/>
        <v>69.904609041841752</v>
      </c>
      <c r="AW21" s="84"/>
      <c r="AX21" s="162">
        <f>$AV21*'Input|Fee Based'!AV21</f>
        <v>27.961843616736701</v>
      </c>
      <c r="AY21" s="162">
        <f>$AV21*'Input|Fee Based'!AW21</f>
        <v>14.679967898786767</v>
      </c>
      <c r="AZ21" s="162">
        <f>$AV21*'Input|Fee Based'!AX21</f>
        <v>0</v>
      </c>
      <c r="BA21" s="163">
        <f>SUM($AV21,$AX21:$AZ21)*'Input|Fee Based'!$AY21</f>
        <v>0</v>
      </c>
      <c r="BB21" s="109"/>
      <c r="BC21" s="173"/>
      <c r="BD21" s="15"/>
    </row>
    <row r="22" spans="1:56" customFormat="1" x14ac:dyDescent="0.2">
      <c r="A22" s="16">
        <f t="shared" si="10"/>
        <v>13</v>
      </c>
      <c r="B22" s="128" t="str">
        <f>IF(ISBLANK('Input|Fee Based'!B22),"",'Input|Fee Based'!B22)</f>
        <v/>
      </c>
      <c r="C22" s="128" t="str">
        <f>IF(ISBLANK('Input|Fee Based'!C22),"",'Input|Fee Based'!C22)</f>
        <v>Vacant property disconnection completed - Includes reconnection</v>
      </c>
      <c r="D22" s="129" t="str">
        <f>IF(ISBLANK('Input|Fee Based'!D22),"",'Input|Fee Based'!D22)</f>
        <v>Business hours</v>
      </c>
      <c r="E22" s="191" t="str">
        <f>IF(ISBLANK('Input|Fee Based'!E22),"",'Input|Fee Based'!E22)</f>
        <v>Metering and related ancillary network services</v>
      </c>
      <c r="F22" s="129" t="str">
        <f>IF(ISBLANK('Input|Fee Based'!F22),"",'Input|Fee Based'!F22)</f>
        <v/>
      </c>
      <c r="G22" s="129" t="str">
        <f>IF(ISBLANK('Input|Fee Based'!G22),"",'Input|Fee Based'!G22)</f>
        <v/>
      </c>
      <c r="H22" s="120">
        <f t="shared" si="0"/>
        <v>203.3012305465075</v>
      </c>
      <c r="I22" s="14"/>
      <c r="J22" s="77" t="str">
        <f>IF(ISBLANK('Input|Fee Based'!I22),"",'Input|Fee Based'!I22)</f>
        <v/>
      </c>
      <c r="K22" s="77" cm="1">
        <f t="array" ref="K22">_xlfn.IFNA(LOOKUP(2,1/('Calc|Labour Rates'!$B$10:$B$39='Calc|Fee Based'!J22)/('Calc|Labour Rates'!$C$10:$C$39='Input|Fee Based'!J22),'Calc|Labour Rates'!$I$10:$I$39),"-")</f>
        <v>0</v>
      </c>
      <c r="L22" s="208">
        <f>IFERROR(K22*'Input|Fee Based'!K22*'Input|Fee Based'!L22/'Input|Setup'!$E$19,0)</f>
        <v>0</v>
      </c>
      <c r="M22" s="206" t="str">
        <f>IF(ISBLANK('Input|Fee Based'!M22),"",'Input|Fee Based'!M22)</f>
        <v/>
      </c>
      <c r="N22" s="77" cm="1">
        <f t="array" ref="N22">_xlfn.IFNA(LOOKUP(2,1/('Calc|Labour Rates'!$B$10:$B$39='Calc|Fee Based'!M22)/('Calc|Labour Rates'!$C$10:$C$39='Input|Fee Based'!N22),'Calc|Labour Rates'!$I$10:$I$39),"-")</f>
        <v>0</v>
      </c>
      <c r="O22" s="208">
        <f>IFERROR(N22*'Input|Fee Based'!O22*'Input|Fee Based'!P22/'Input|Setup'!$E$19,0)</f>
        <v>0</v>
      </c>
      <c r="P22" s="206" t="str">
        <f>IF(ISBLANK('Input|Fee Based'!Q22),"",'Input|Fee Based'!Q22)</f>
        <v/>
      </c>
      <c r="Q22" s="77" cm="1">
        <f t="array" ref="Q22">_xlfn.IFNA(LOOKUP(2,1/('Calc|Labour Rates'!$B$10:$B$39='Calc|Fee Based'!P22)/('Calc|Labour Rates'!$C$10:$C$39='Input|Fee Based'!R22),'Calc|Labour Rates'!$I$10:$I$39),"-")</f>
        <v>0</v>
      </c>
      <c r="R22" s="77">
        <f>IFERROR(Q22*'Input|Fee Based'!S22*'Input|Fee Based'!T22/'Input|Setup'!$E$19,0)</f>
        <v>0</v>
      </c>
      <c r="S22" s="197">
        <f t="shared" si="1"/>
        <v>0</v>
      </c>
      <c r="T22" s="139">
        <f t="shared" si="2"/>
        <v>0</v>
      </c>
      <c r="U22" s="77" t="str">
        <f>IF(ISBLANK('Input|Fee Based'!$V22),"",'Input|Fee Based'!$V22)</f>
        <v>Field worker R4</v>
      </c>
      <c r="V22" s="77" cm="1">
        <f t="array" ref="V22">_xlfn.IFNA(LOOKUP(2,1/('Calc|Labour Rates'!$B$10:$B$39='Calc|Fee Based'!U22)/('Calc|Labour Rates'!$C$10:$C$39='Input|Fee Based'!W22),'Calc|Labour Rates'!$I$10:$I$39),"-")</f>
        <v>107.51039665472553</v>
      </c>
      <c r="W22" s="77">
        <f>IFERROR(V22*'Input|Fee Based'!X22*'Input|Fee Based'!Y22/'Input|Setup'!$E$19,0)</f>
        <v>0</v>
      </c>
      <c r="X22" s="77">
        <f>IFERROR(V22*'Input|Fee Based'!X22*'Input|Fee Based'!Z22/'Input|Setup'!$E$19,0)</f>
        <v>110.9604829751691</v>
      </c>
      <c r="Y22" s="208">
        <f t="shared" si="3"/>
        <v>110.9604829751691</v>
      </c>
      <c r="Z22" s="206" t="str">
        <f>IF(ISBLANK('Input|Fee Based'!$AA22),"",'Input|Fee Based'!$AA22)</f>
        <v/>
      </c>
      <c r="AA22" s="77" cm="1">
        <f t="array" ref="AA22">_xlfn.IFNA(LOOKUP(2,1/('Calc|Labour Rates'!$B$10:$B$39='Calc|Fee Based'!Z22)/('Calc|Labour Rates'!$C$10:$C$39='Input|Fee Based'!AB22),'Calc|Labour Rates'!$I$10:$I$39),"-")</f>
        <v>0</v>
      </c>
      <c r="AB22" s="77">
        <f>IFERROR(AA22*'Input|Fee Based'!AC22*'Input|Fee Based'!AD22/'Input|Setup'!$E$19,0)</f>
        <v>0</v>
      </c>
      <c r="AC22" s="77">
        <f>IFERROR(AA22*'Input|Fee Based'!AC22*'Input|Fee Based'!AE22/'Input|Setup'!$E$19,0)</f>
        <v>0</v>
      </c>
      <c r="AD22" s="208">
        <f t="shared" si="4"/>
        <v>0</v>
      </c>
      <c r="AE22" s="77" t="str">
        <f>IF(ISBLANK('Input|Fee Based'!$AF22),"",'Input|Fee Based'!$AF22)</f>
        <v/>
      </c>
      <c r="AF22" s="77" cm="1">
        <f t="array" ref="AF22">_xlfn.IFNA(LOOKUP(2,1/('Calc|Labour Rates'!$B$10:$B$39='Calc|Fee Based'!AE22)/('Calc|Labour Rates'!$C$10:$C$39='Input|Fee Based'!AG22),'Calc|Labour Rates'!$I$10:$I$39),"-")</f>
        <v>0</v>
      </c>
      <c r="AG22" s="77">
        <f>IFERROR(AF22*'Input|Fee Based'!AH22*'Input|Fee Based'!AI22/'Input|Setup'!$E$19,0)</f>
        <v>0</v>
      </c>
      <c r="AH22" s="77">
        <f>IFERROR(AF22*'Input|Fee Based'!AH22*'Input|Fee Based'!AJ22/'Input|Setup'!$E$19,0)</f>
        <v>0</v>
      </c>
      <c r="AI22" s="208">
        <f t="shared" si="5"/>
        <v>0</v>
      </c>
      <c r="AJ22" s="77" t="str">
        <f>IF(ISBLANK('Input|Fee Based'!$AK22),"",'Input|Fee Based'!$AK22)</f>
        <v/>
      </c>
      <c r="AK22" s="77" cm="1">
        <f t="array" ref="AK22">_xlfn.IFNA(LOOKUP(2,1/('Calc|Labour Rates'!$B$10:$B$39='Calc|Fee Based'!AJ22)/('Calc|Labour Rates'!$C$10:$C$39='Input|Fee Based'!AL22),'Calc|Labour Rates'!$I$10:$I$39),"-")</f>
        <v>0</v>
      </c>
      <c r="AL22" s="77">
        <f>IFERROR(AK22*'Input|Fee Based'!AM22*'Input|Fee Based'!AN22/'Input|Setup'!$E$19,0)</f>
        <v>0</v>
      </c>
      <c r="AM22" s="77">
        <f>IFERROR(AK22*'Input|Fee Based'!AM22*'Input|Fee Based'!AO22/'Input|Setup'!$E$19,0)</f>
        <v>0</v>
      </c>
      <c r="AN22" s="208">
        <f t="shared" si="6"/>
        <v>0</v>
      </c>
      <c r="AO22" s="199">
        <f t="shared" si="7"/>
        <v>110.9604829751691</v>
      </c>
      <c r="AP22" s="139">
        <f t="shared" si="8"/>
        <v>0</v>
      </c>
      <c r="AQ22" s="86">
        <f>'Input|Fee Based'!AQ22*CPI_Escalator_to_Y1*RealMaterials_Escalator_to_Y1</f>
        <v>0</v>
      </c>
      <c r="AR22" s="86">
        <f>'Input|Fee Based'!AR22*CPI_Escalator_to_Y1*RealContracts_Escalator_to_Y1</f>
        <v>0</v>
      </c>
      <c r="AS22" s="77">
        <f>'Input|Fee Based'!AS22*CPI_Escalator_to_Y1*RealVehicles_Escalator_to_Y1</f>
        <v>15.313573264897649</v>
      </c>
      <c r="AT22" s="86">
        <f>'Input|Fee Based'!AT22*CPI_Escalator_to_Y1*RealOther_Escalator_to_Y1</f>
        <v>0</v>
      </c>
      <c r="AU22" s="89"/>
      <c r="AV22" s="79">
        <f t="shared" si="9"/>
        <v>126.27405624006676</v>
      </c>
      <c r="AW22" s="84"/>
      <c r="AX22" s="162">
        <f>$AV22*'Input|Fee Based'!AV22</f>
        <v>50.509622496026708</v>
      </c>
      <c r="AY22" s="162">
        <f>$AV22*'Input|Fee Based'!AW22</f>
        <v>26.517551810414016</v>
      </c>
      <c r="AZ22" s="162">
        <f>$AV22*'Input|Fee Based'!AX22</f>
        <v>0</v>
      </c>
      <c r="BA22" s="163">
        <f>SUM($AV22,$AX22:$AZ22)*'Input|Fee Based'!$AY22</f>
        <v>0</v>
      </c>
      <c r="BB22" s="109"/>
      <c r="BC22" s="173"/>
      <c r="BD22" s="15"/>
    </row>
    <row r="23" spans="1:56" customFormat="1" x14ac:dyDescent="0.2">
      <c r="A23" s="16">
        <f t="shared" si="10"/>
        <v>14</v>
      </c>
      <c r="B23" s="128" t="str">
        <f>IF(ISBLANK('Input|Fee Based'!B23),"",'Input|Fee Based'!B23)</f>
        <v/>
      </c>
      <c r="C23" s="128" t="str">
        <f>IF(ISBLANK('Input|Fee Based'!C23),"",'Input|Fee Based'!C23)</f>
        <v>Vacant property - Site visit only</v>
      </c>
      <c r="D23" s="129" t="str">
        <f>IF(ISBLANK('Input|Fee Based'!D23),"",'Input|Fee Based'!D23)</f>
        <v>Business hours</v>
      </c>
      <c r="E23" s="191" t="str">
        <f>IF(ISBLANK('Input|Fee Based'!E23),"",'Input|Fee Based'!E23)</f>
        <v>Metering and related ancillary network services</v>
      </c>
      <c r="F23" s="129" t="str">
        <f>IF(ISBLANK('Input|Fee Based'!F23),"",'Input|Fee Based'!F23)</f>
        <v/>
      </c>
      <c r="G23" s="129" t="str">
        <f>IF(ISBLANK('Input|Fee Based'!G23),"",'Input|Fee Based'!G23)</f>
        <v/>
      </c>
      <c r="H23" s="120">
        <f t="shared" si="0"/>
        <v>51.888747737966</v>
      </c>
      <c r="I23" s="14"/>
      <c r="J23" s="77" t="str">
        <f>IF(ISBLANK('Input|Fee Based'!I23),"",'Input|Fee Based'!I23)</f>
        <v/>
      </c>
      <c r="K23" s="77" cm="1">
        <f t="array" ref="K23">_xlfn.IFNA(LOOKUP(2,1/('Calc|Labour Rates'!$B$10:$B$39='Calc|Fee Based'!J23)/('Calc|Labour Rates'!$C$10:$C$39='Input|Fee Based'!J23),'Calc|Labour Rates'!$I$10:$I$39),"-")</f>
        <v>0</v>
      </c>
      <c r="L23" s="208">
        <f>IFERROR(K23*'Input|Fee Based'!K23*'Input|Fee Based'!L23/'Input|Setup'!$E$19,0)</f>
        <v>0</v>
      </c>
      <c r="M23" s="206" t="str">
        <f>IF(ISBLANK('Input|Fee Based'!M23),"",'Input|Fee Based'!M23)</f>
        <v/>
      </c>
      <c r="N23" s="77" cm="1">
        <f t="array" ref="N23">_xlfn.IFNA(LOOKUP(2,1/('Calc|Labour Rates'!$B$10:$B$39='Calc|Fee Based'!M23)/('Calc|Labour Rates'!$C$10:$C$39='Input|Fee Based'!N23),'Calc|Labour Rates'!$I$10:$I$39),"-")</f>
        <v>0</v>
      </c>
      <c r="O23" s="208">
        <f>IFERROR(N23*'Input|Fee Based'!O23*'Input|Fee Based'!P23/'Input|Setup'!$E$19,0)</f>
        <v>0</v>
      </c>
      <c r="P23" s="206" t="str">
        <f>IF(ISBLANK('Input|Fee Based'!Q23),"",'Input|Fee Based'!Q23)</f>
        <v/>
      </c>
      <c r="Q23" s="77" cm="1">
        <f t="array" ref="Q23">_xlfn.IFNA(LOOKUP(2,1/('Calc|Labour Rates'!$B$10:$B$39='Calc|Fee Based'!P23)/('Calc|Labour Rates'!$C$10:$C$39='Input|Fee Based'!R23),'Calc|Labour Rates'!$I$10:$I$39),"-")</f>
        <v>0</v>
      </c>
      <c r="R23" s="77">
        <f>IFERROR(Q23*'Input|Fee Based'!S23*'Input|Fee Based'!T23/'Input|Setup'!$E$19,0)</f>
        <v>0</v>
      </c>
      <c r="S23" s="197">
        <f t="shared" si="1"/>
        <v>0</v>
      </c>
      <c r="T23" s="139">
        <f t="shared" si="2"/>
        <v>0</v>
      </c>
      <c r="U23" s="77" t="str">
        <f>IF(ISBLANK('Input|Fee Based'!$V23),"",'Input|Fee Based'!$V23)</f>
        <v>Field worker R4</v>
      </c>
      <c r="V23" s="77" cm="1">
        <f t="array" ref="V23">_xlfn.IFNA(LOOKUP(2,1/('Calc|Labour Rates'!$B$10:$B$39='Calc|Fee Based'!U23)/('Calc|Labour Rates'!$C$10:$C$39='Input|Fee Based'!W23),'Calc|Labour Rates'!$I$10:$I$39),"-")</f>
        <v>107.51039665472553</v>
      </c>
      <c r="W23" s="77">
        <f>IFERROR(V23*'Input|Fee Based'!X23*'Input|Fee Based'!Y23/'Input|Setup'!$E$19,0)</f>
        <v>0</v>
      </c>
      <c r="X23" s="77">
        <f>IFERROR(V23*'Input|Fee Based'!X23*'Input|Fee Based'!Z23/'Input|Setup'!$E$19,0)</f>
        <v>28.32053940108495</v>
      </c>
      <c r="Y23" s="208">
        <f t="shared" si="3"/>
        <v>28.32053940108495</v>
      </c>
      <c r="Z23" s="206" t="str">
        <f>IF(ISBLANK('Input|Fee Based'!$AA23),"",'Input|Fee Based'!$AA23)</f>
        <v/>
      </c>
      <c r="AA23" s="77" cm="1">
        <f t="array" ref="AA23">_xlfn.IFNA(LOOKUP(2,1/('Calc|Labour Rates'!$B$10:$B$39='Calc|Fee Based'!Z23)/('Calc|Labour Rates'!$C$10:$C$39='Input|Fee Based'!AB23),'Calc|Labour Rates'!$I$10:$I$39),"-")</f>
        <v>0</v>
      </c>
      <c r="AB23" s="77">
        <f>IFERROR(AA23*'Input|Fee Based'!AC23*'Input|Fee Based'!AD23/'Input|Setup'!$E$19,0)</f>
        <v>0</v>
      </c>
      <c r="AC23" s="77">
        <f>IFERROR(AA23*'Input|Fee Based'!AC23*'Input|Fee Based'!AE23/'Input|Setup'!$E$19,0)</f>
        <v>0</v>
      </c>
      <c r="AD23" s="208">
        <f t="shared" si="4"/>
        <v>0</v>
      </c>
      <c r="AE23" s="77" t="str">
        <f>IF(ISBLANK('Input|Fee Based'!$AF23),"",'Input|Fee Based'!$AF23)</f>
        <v/>
      </c>
      <c r="AF23" s="77" cm="1">
        <f t="array" ref="AF23">_xlfn.IFNA(LOOKUP(2,1/('Calc|Labour Rates'!$B$10:$B$39='Calc|Fee Based'!AE23)/('Calc|Labour Rates'!$C$10:$C$39='Input|Fee Based'!AG23),'Calc|Labour Rates'!$I$10:$I$39),"-")</f>
        <v>0</v>
      </c>
      <c r="AG23" s="77">
        <f>IFERROR(AF23*'Input|Fee Based'!AH23*'Input|Fee Based'!AI23/'Input|Setup'!$E$19,0)</f>
        <v>0</v>
      </c>
      <c r="AH23" s="77">
        <f>IFERROR(AF23*'Input|Fee Based'!AH23*'Input|Fee Based'!AJ23/'Input|Setup'!$E$19,0)</f>
        <v>0</v>
      </c>
      <c r="AI23" s="208">
        <f t="shared" si="5"/>
        <v>0</v>
      </c>
      <c r="AJ23" s="77" t="str">
        <f>IF(ISBLANK('Input|Fee Based'!$AK23),"",'Input|Fee Based'!$AK23)</f>
        <v/>
      </c>
      <c r="AK23" s="77" cm="1">
        <f t="array" ref="AK23">_xlfn.IFNA(LOOKUP(2,1/('Calc|Labour Rates'!$B$10:$B$39='Calc|Fee Based'!AJ23)/('Calc|Labour Rates'!$C$10:$C$39='Input|Fee Based'!AL23),'Calc|Labour Rates'!$I$10:$I$39),"-")</f>
        <v>0</v>
      </c>
      <c r="AL23" s="77">
        <f>IFERROR(AK23*'Input|Fee Based'!AM23*'Input|Fee Based'!AN23/'Input|Setup'!$E$19,0)</f>
        <v>0</v>
      </c>
      <c r="AM23" s="77">
        <f>IFERROR(AK23*'Input|Fee Based'!AM23*'Input|Fee Based'!AO23/'Input|Setup'!$E$19,0)</f>
        <v>0</v>
      </c>
      <c r="AN23" s="208">
        <f t="shared" si="6"/>
        <v>0</v>
      </c>
      <c r="AO23" s="199">
        <f t="shared" si="7"/>
        <v>28.32053940108495</v>
      </c>
      <c r="AP23" s="139">
        <f t="shared" si="8"/>
        <v>0</v>
      </c>
      <c r="AQ23" s="86">
        <f>'Input|Fee Based'!AQ23*CPI_Escalator_to_Y1*RealMaterials_Escalator_to_Y1</f>
        <v>0</v>
      </c>
      <c r="AR23" s="86">
        <f>'Input|Fee Based'!AR23*CPI_Escalator_to_Y1*RealContracts_Escalator_to_Y1</f>
        <v>0</v>
      </c>
      <c r="AS23" s="77">
        <f>'Input|Fee Based'!AS23*CPI_Escalator_to_Y1*RealVehicles_Escalator_to_Y1</f>
        <v>3.9084964610057296</v>
      </c>
      <c r="AT23" s="86">
        <f>'Input|Fee Based'!AT23*CPI_Escalator_to_Y1*RealOther_Escalator_to_Y1</f>
        <v>0</v>
      </c>
      <c r="AU23" s="89"/>
      <c r="AV23" s="79">
        <f t="shared" si="9"/>
        <v>32.229035862090683</v>
      </c>
      <c r="AW23" s="84"/>
      <c r="AX23" s="162">
        <f>$AV23*'Input|Fee Based'!AV23</f>
        <v>12.891614344836274</v>
      </c>
      <c r="AY23" s="162">
        <f>$AV23*'Input|Fee Based'!AW23</f>
        <v>6.768097531039043</v>
      </c>
      <c r="AZ23" s="162">
        <f>$AV23*'Input|Fee Based'!AX23</f>
        <v>0</v>
      </c>
      <c r="BA23" s="163">
        <f>SUM($AV23,$AX23:$AZ23)*'Input|Fee Based'!$AY23</f>
        <v>0</v>
      </c>
      <c r="BB23" s="109"/>
      <c r="BC23" s="173"/>
      <c r="BD23" s="15"/>
    </row>
    <row r="24" spans="1:56" customFormat="1" x14ac:dyDescent="0.2">
      <c r="A24" s="16">
        <f t="shared" si="10"/>
        <v>15</v>
      </c>
      <c r="B24" s="128" t="str">
        <f>IF(ISBLANK('Input|Fee Based'!B24),"",'Input|Fee Based'!B24)</f>
        <v/>
      </c>
      <c r="C24" s="128" t="str">
        <f>IF(ISBLANK('Input|Fee Based'!C24),"",'Input|Fee Based'!C24)</f>
        <v>Disconnection completed - Includes reconnection</v>
      </c>
      <c r="D24" s="129" t="str">
        <f>IF(ISBLANK('Input|Fee Based'!D24),"",'Input|Fee Based'!D24)</f>
        <v>Business hours</v>
      </c>
      <c r="E24" s="191" t="str">
        <f>IF(ISBLANK('Input|Fee Based'!E24),"",'Input|Fee Based'!E24)</f>
        <v>Metering and related ancillary network services</v>
      </c>
      <c r="F24" s="129" t="str">
        <f>IF(ISBLANK('Input|Fee Based'!F24),"",'Input|Fee Based'!F24)</f>
        <v/>
      </c>
      <c r="G24" s="129" t="str">
        <f>IF(ISBLANK('Input|Fee Based'!G24),"",'Input|Fee Based'!G24)</f>
        <v/>
      </c>
      <c r="H24" s="120">
        <f t="shared" si="0"/>
        <v>207.28170466883833</v>
      </c>
      <c r="I24" s="14"/>
      <c r="J24" s="77" t="str">
        <f>IF(ISBLANK('Input|Fee Based'!I24),"",'Input|Fee Based'!I24)</f>
        <v/>
      </c>
      <c r="K24" s="77" cm="1">
        <f t="array" ref="K24">_xlfn.IFNA(LOOKUP(2,1/('Calc|Labour Rates'!$B$10:$B$39='Calc|Fee Based'!J24)/('Calc|Labour Rates'!$C$10:$C$39='Input|Fee Based'!J24),'Calc|Labour Rates'!$I$10:$I$39),"-")</f>
        <v>0</v>
      </c>
      <c r="L24" s="208">
        <f>IFERROR(K24*'Input|Fee Based'!K24*'Input|Fee Based'!L24/'Input|Setup'!$E$19,0)</f>
        <v>0</v>
      </c>
      <c r="M24" s="206" t="str">
        <f>IF(ISBLANK('Input|Fee Based'!M24),"",'Input|Fee Based'!M24)</f>
        <v/>
      </c>
      <c r="N24" s="77" cm="1">
        <f t="array" ref="N24">_xlfn.IFNA(LOOKUP(2,1/('Calc|Labour Rates'!$B$10:$B$39='Calc|Fee Based'!M24)/('Calc|Labour Rates'!$C$10:$C$39='Input|Fee Based'!N24),'Calc|Labour Rates'!$I$10:$I$39),"-")</f>
        <v>0</v>
      </c>
      <c r="O24" s="208">
        <f>IFERROR(N24*'Input|Fee Based'!O24*'Input|Fee Based'!P24/'Input|Setup'!$E$19,0)</f>
        <v>0</v>
      </c>
      <c r="P24" s="206" t="str">
        <f>IF(ISBLANK('Input|Fee Based'!Q24),"",'Input|Fee Based'!Q24)</f>
        <v/>
      </c>
      <c r="Q24" s="77" cm="1">
        <f t="array" ref="Q24">_xlfn.IFNA(LOOKUP(2,1/('Calc|Labour Rates'!$B$10:$B$39='Calc|Fee Based'!P24)/('Calc|Labour Rates'!$C$10:$C$39='Input|Fee Based'!R24),'Calc|Labour Rates'!$I$10:$I$39),"-")</f>
        <v>0</v>
      </c>
      <c r="R24" s="77">
        <f>IFERROR(Q24*'Input|Fee Based'!S24*'Input|Fee Based'!T24/'Input|Setup'!$E$19,0)</f>
        <v>0</v>
      </c>
      <c r="S24" s="197">
        <f t="shared" si="1"/>
        <v>0</v>
      </c>
      <c r="T24" s="139">
        <f t="shared" si="2"/>
        <v>0</v>
      </c>
      <c r="U24" s="77" t="str">
        <f>IF(ISBLANK('Input|Fee Based'!$V24),"",'Input|Fee Based'!$V24)</f>
        <v>Field worker R4</v>
      </c>
      <c r="V24" s="77" cm="1">
        <f t="array" ref="V24">_xlfn.IFNA(LOOKUP(2,1/('Calc|Labour Rates'!$B$10:$B$39='Calc|Fee Based'!U24)/('Calc|Labour Rates'!$C$10:$C$39='Input|Fee Based'!W24),'Calc|Labour Rates'!$I$10:$I$39),"-")</f>
        <v>107.51039665472553</v>
      </c>
      <c r="W24" s="77">
        <f>IFERROR(V24*'Input|Fee Based'!X24*'Input|Fee Based'!Y24/'Input|Setup'!$E$19,0)</f>
        <v>0</v>
      </c>
      <c r="X24" s="77">
        <f>IFERROR(V24*'Input|Fee Based'!X24*'Input|Fee Based'!Z24/'Input|Setup'!$E$19,0)</f>
        <v>113.13299973710261</v>
      </c>
      <c r="Y24" s="208">
        <f t="shared" si="3"/>
        <v>113.13299973710261</v>
      </c>
      <c r="Z24" s="206" t="str">
        <f>IF(ISBLANK('Input|Fee Based'!$AA24),"",'Input|Fee Based'!$AA24)</f>
        <v/>
      </c>
      <c r="AA24" s="77" cm="1">
        <f t="array" ref="AA24">_xlfn.IFNA(LOOKUP(2,1/('Calc|Labour Rates'!$B$10:$B$39='Calc|Fee Based'!Z24)/('Calc|Labour Rates'!$C$10:$C$39='Input|Fee Based'!AB24),'Calc|Labour Rates'!$I$10:$I$39),"-")</f>
        <v>0</v>
      </c>
      <c r="AB24" s="77">
        <f>IFERROR(AA24*'Input|Fee Based'!AC24*'Input|Fee Based'!AD24/'Input|Setup'!$E$19,0)</f>
        <v>0</v>
      </c>
      <c r="AC24" s="77">
        <f>IFERROR(AA24*'Input|Fee Based'!AC24*'Input|Fee Based'!AE24/'Input|Setup'!$E$19,0)</f>
        <v>0</v>
      </c>
      <c r="AD24" s="208">
        <f t="shared" si="4"/>
        <v>0</v>
      </c>
      <c r="AE24" s="77" t="str">
        <f>IF(ISBLANK('Input|Fee Based'!$AF24),"",'Input|Fee Based'!$AF24)</f>
        <v/>
      </c>
      <c r="AF24" s="77" cm="1">
        <f t="array" ref="AF24">_xlfn.IFNA(LOOKUP(2,1/('Calc|Labour Rates'!$B$10:$B$39='Calc|Fee Based'!AE24)/('Calc|Labour Rates'!$C$10:$C$39='Input|Fee Based'!AG24),'Calc|Labour Rates'!$I$10:$I$39),"-")</f>
        <v>0</v>
      </c>
      <c r="AG24" s="77">
        <f>IFERROR(AF24*'Input|Fee Based'!AH24*'Input|Fee Based'!AI24/'Input|Setup'!$E$19,0)</f>
        <v>0</v>
      </c>
      <c r="AH24" s="77">
        <f>IFERROR(AF24*'Input|Fee Based'!AH24*'Input|Fee Based'!AJ24/'Input|Setup'!$E$19,0)</f>
        <v>0</v>
      </c>
      <c r="AI24" s="208">
        <f t="shared" si="5"/>
        <v>0</v>
      </c>
      <c r="AJ24" s="77" t="str">
        <f>IF(ISBLANK('Input|Fee Based'!$AK24),"",'Input|Fee Based'!$AK24)</f>
        <v/>
      </c>
      <c r="AK24" s="77" cm="1">
        <f t="array" ref="AK24">_xlfn.IFNA(LOOKUP(2,1/('Calc|Labour Rates'!$B$10:$B$39='Calc|Fee Based'!AJ24)/('Calc|Labour Rates'!$C$10:$C$39='Input|Fee Based'!AL24),'Calc|Labour Rates'!$I$10:$I$39),"-")</f>
        <v>0</v>
      </c>
      <c r="AL24" s="77">
        <f>IFERROR(AK24*'Input|Fee Based'!AM24*'Input|Fee Based'!AN24/'Input|Setup'!$E$19,0)</f>
        <v>0</v>
      </c>
      <c r="AM24" s="77">
        <f>IFERROR(AK24*'Input|Fee Based'!AM24*'Input|Fee Based'!AO24/'Input|Setup'!$E$19,0)</f>
        <v>0</v>
      </c>
      <c r="AN24" s="208">
        <f t="shared" si="6"/>
        <v>0</v>
      </c>
      <c r="AO24" s="199">
        <f t="shared" si="7"/>
        <v>113.13299973710261</v>
      </c>
      <c r="AP24" s="139">
        <f t="shared" si="8"/>
        <v>0</v>
      </c>
      <c r="AQ24" s="86">
        <f>'Input|Fee Based'!AQ24*CPI_Escalator_to_Y1*RealMaterials_Escalator_to_Y1</f>
        <v>0</v>
      </c>
      <c r="AR24" s="86">
        <f>'Input|Fee Based'!AR24*CPI_Escalator_to_Y1*RealContracts_Escalator_to_Y1</f>
        <v>0</v>
      </c>
      <c r="AS24" s="77">
        <f>'Input|Fee Based'!AS24*CPI_Escalator_to_Y1*RealVehicles_Escalator_to_Y1</f>
        <v>15.613400678324927</v>
      </c>
      <c r="AT24" s="86">
        <f>'Input|Fee Based'!AT24*CPI_Escalator_to_Y1*RealOther_Escalator_to_Y1</f>
        <v>0</v>
      </c>
      <c r="AU24" s="89"/>
      <c r="AV24" s="79">
        <f t="shared" si="9"/>
        <v>128.74640041542753</v>
      </c>
      <c r="AW24" s="84"/>
      <c r="AX24" s="162">
        <f>$AV24*'Input|Fee Based'!AV24</f>
        <v>51.498560166171018</v>
      </c>
      <c r="AY24" s="162">
        <f>$AV24*'Input|Fee Based'!AW24</f>
        <v>27.036744087239779</v>
      </c>
      <c r="AZ24" s="162">
        <f>$AV24*'Input|Fee Based'!AX24</f>
        <v>0</v>
      </c>
      <c r="BA24" s="163">
        <f>SUM($AV24,$AX24:$AZ24)*'Input|Fee Based'!$AY24</f>
        <v>0</v>
      </c>
      <c r="BB24" s="109"/>
      <c r="BC24" s="173"/>
      <c r="BD24" s="15"/>
    </row>
    <row r="25" spans="1:56" customFormat="1" x14ac:dyDescent="0.2">
      <c r="A25" s="16">
        <f t="shared" si="10"/>
        <v>16</v>
      </c>
      <c r="B25" s="128" t="str">
        <f>IF(ISBLANK('Input|Fee Based'!B25),"",'Input|Fee Based'!B25)</f>
        <v/>
      </c>
      <c r="C25" s="128" t="str">
        <f>IF(ISBLANK('Input|Fee Based'!C25),"",'Input|Fee Based'!C25)</f>
        <v>Disconnection - Site visit only</v>
      </c>
      <c r="D25" s="129" t="str">
        <f>IF(ISBLANK('Input|Fee Based'!D25),"",'Input|Fee Based'!D25)</f>
        <v>Business hours</v>
      </c>
      <c r="E25" s="191" t="str">
        <f>IF(ISBLANK('Input|Fee Based'!E25),"",'Input|Fee Based'!E25)</f>
        <v>Metering and related ancillary network services</v>
      </c>
      <c r="F25" s="129" t="str">
        <f>IF(ISBLANK('Input|Fee Based'!F25),"",'Input|Fee Based'!F25)</f>
        <v/>
      </c>
      <c r="G25" s="129" t="str">
        <f>IF(ISBLANK('Input|Fee Based'!G25),"",'Input|Fee Based'!G25)</f>
        <v/>
      </c>
      <c r="H25" s="120">
        <f t="shared" si="0"/>
        <v>62.606322837495497</v>
      </c>
      <c r="I25" s="14"/>
      <c r="J25" s="77" t="str">
        <f>IF(ISBLANK('Input|Fee Based'!I25),"",'Input|Fee Based'!I25)</f>
        <v/>
      </c>
      <c r="K25" s="77" cm="1">
        <f t="array" ref="K25">_xlfn.IFNA(LOOKUP(2,1/('Calc|Labour Rates'!$B$10:$B$39='Calc|Fee Based'!J25)/('Calc|Labour Rates'!$C$10:$C$39='Input|Fee Based'!J25),'Calc|Labour Rates'!$I$10:$I$39),"-")</f>
        <v>0</v>
      </c>
      <c r="L25" s="208">
        <f>IFERROR(K25*'Input|Fee Based'!K25*'Input|Fee Based'!L25/'Input|Setup'!$E$19,0)</f>
        <v>0</v>
      </c>
      <c r="M25" s="206" t="str">
        <f>IF(ISBLANK('Input|Fee Based'!M25),"",'Input|Fee Based'!M25)</f>
        <v/>
      </c>
      <c r="N25" s="77" cm="1">
        <f t="array" ref="N25">_xlfn.IFNA(LOOKUP(2,1/('Calc|Labour Rates'!$B$10:$B$39='Calc|Fee Based'!M25)/('Calc|Labour Rates'!$C$10:$C$39='Input|Fee Based'!N25),'Calc|Labour Rates'!$I$10:$I$39),"-")</f>
        <v>0</v>
      </c>
      <c r="O25" s="208">
        <f>IFERROR(N25*'Input|Fee Based'!O25*'Input|Fee Based'!P25/'Input|Setup'!$E$19,0)</f>
        <v>0</v>
      </c>
      <c r="P25" s="206" t="str">
        <f>IF(ISBLANK('Input|Fee Based'!Q25),"",'Input|Fee Based'!Q25)</f>
        <v/>
      </c>
      <c r="Q25" s="77" cm="1">
        <f t="array" ref="Q25">_xlfn.IFNA(LOOKUP(2,1/('Calc|Labour Rates'!$B$10:$B$39='Calc|Fee Based'!P25)/('Calc|Labour Rates'!$C$10:$C$39='Input|Fee Based'!R25),'Calc|Labour Rates'!$I$10:$I$39),"-")</f>
        <v>0</v>
      </c>
      <c r="R25" s="77">
        <f>IFERROR(Q25*'Input|Fee Based'!S25*'Input|Fee Based'!T25/'Input|Setup'!$E$19,0)</f>
        <v>0</v>
      </c>
      <c r="S25" s="197">
        <f t="shared" si="1"/>
        <v>0</v>
      </c>
      <c r="T25" s="139">
        <f t="shared" si="2"/>
        <v>0</v>
      </c>
      <c r="U25" s="77" t="str">
        <f>IF(ISBLANK('Input|Fee Based'!$V25),"",'Input|Fee Based'!$V25)</f>
        <v>Field worker R4</v>
      </c>
      <c r="V25" s="77" cm="1">
        <f t="array" ref="V25">_xlfn.IFNA(LOOKUP(2,1/('Calc|Labour Rates'!$B$10:$B$39='Calc|Fee Based'!U25)/('Calc|Labour Rates'!$C$10:$C$39='Input|Fee Based'!W25),'Calc|Labour Rates'!$I$10:$I$39),"-")</f>
        <v>107.51039665472553</v>
      </c>
      <c r="W25" s="77">
        <f>IFERROR(V25*'Input|Fee Based'!X25*'Input|Fee Based'!Y25/'Input|Setup'!$E$19,0)</f>
        <v>0</v>
      </c>
      <c r="X25" s="77">
        <f>IFERROR(V25*'Input|Fee Based'!X25*'Input|Fee Based'!Z25/'Input|Setup'!$E$19,0)</f>
        <v>34.170121846649096</v>
      </c>
      <c r="Y25" s="208">
        <f t="shared" si="3"/>
        <v>34.170121846649096</v>
      </c>
      <c r="Z25" s="206" t="str">
        <f>IF(ISBLANK('Input|Fee Based'!$AA25),"",'Input|Fee Based'!$AA25)</f>
        <v/>
      </c>
      <c r="AA25" s="77" cm="1">
        <f t="array" ref="AA25">_xlfn.IFNA(LOOKUP(2,1/('Calc|Labour Rates'!$B$10:$B$39='Calc|Fee Based'!Z25)/('Calc|Labour Rates'!$C$10:$C$39='Input|Fee Based'!AB25),'Calc|Labour Rates'!$I$10:$I$39),"-")</f>
        <v>0</v>
      </c>
      <c r="AB25" s="77">
        <f>IFERROR(AA25*'Input|Fee Based'!AC25*'Input|Fee Based'!AD25/'Input|Setup'!$E$19,0)</f>
        <v>0</v>
      </c>
      <c r="AC25" s="77">
        <f>IFERROR(AA25*'Input|Fee Based'!AC25*'Input|Fee Based'!AE25/'Input|Setup'!$E$19,0)</f>
        <v>0</v>
      </c>
      <c r="AD25" s="208">
        <f t="shared" si="4"/>
        <v>0</v>
      </c>
      <c r="AE25" s="77" t="str">
        <f>IF(ISBLANK('Input|Fee Based'!$AF25),"",'Input|Fee Based'!$AF25)</f>
        <v/>
      </c>
      <c r="AF25" s="77" cm="1">
        <f t="array" ref="AF25">_xlfn.IFNA(LOOKUP(2,1/('Calc|Labour Rates'!$B$10:$B$39='Calc|Fee Based'!AE25)/('Calc|Labour Rates'!$C$10:$C$39='Input|Fee Based'!AG25),'Calc|Labour Rates'!$I$10:$I$39),"-")</f>
        <v>0</v>
      </c>
      <c r="AG25" s="77">
        <f>IFERROR(AF25*'Input|Fee Based'!AH25*'Input|Fee Based'!AI25/'Input|Setup'!$E$19,0)</f>
        <v>0</v>
      </c>
      <c r="AH25" s="77">
        <f>IFERROR(AF25*'Input|Fee Based'!AH25*'Input|Fee Based'!AJ25/'Input|Setup'!$E$19,0)</f>
        <v>0</v>
      </c>
      <c r="AI25" s="208">
        <f t="shared" si="5"/>
        <v>0</v>
      </c>
      <c r="AJ25" s="77" t="str">
        <f>IF(ISBLANK('Input|Fee Based'!$AK25),"",'Input|Fee Based'!$AK25)</f>
        <v/>
      </c>
      <c r="AK25" s="77" cm="1">
        <f t="array" ref="AK25">_xlfn.IFNA(LOOKUP(2,1/('Calc|Labour Rates'!$B$10:$B$39='Calc|Fee Based'!AJ25)/('Calc|Labour Rates'!$C$10:$C$39='Input|Fee Based'!AL25),'Calc|Labour Rates'!$I$10:$I$39),"-")</f>
        <v>0</v>
      </c>
      <c r="AL25" s="77">
        <f>IFERROR(AK25*'Input|Fee Based'!AM25*'Input|Fee Based'!AN25/'Input|Setup'!$E$19,0)</f>
        <v>0</v>
      </c>
      <c r="AM25" s="77">
        <f>IFERROR(AK25*'Input|Fee Based'!AM25*'Input|Fee Based'!AO25/'Input|Setup'!$E$19,0)</f>
        <v>0</v>
      </c>
      <c r="AN25" s="208">
        <f t="shared" si="6"/>
        <v>0</v>
      </c>
      <c r="AO25" s="199">
        <f t="shared" si="7"/>
        <v>34.170121846649096</v>
      </c>
      <c r="AP25" s="139">
        <f t="shared" si="8"/>
        <v>0</v>
      </c>
      <c r="AQ25" s="86">
        <f>'Input|Fee Based'!AQ25*CPI_Escalator_to_Y1*RealMaterials_Escalator_to_Y1</f>
        <v>0</v>
      </c>
      <c r="AR25" s="86">
        <f>'Input|Fee Based'!AR25*CPI_Escalator_to_Y1*RealContracts_Escalator_to_Y1</f>
        <v>0</v>
      </c>
      <c r="AS25" s="77">
        <f>'Input|Fee Based'!AS25*CPI_Escalator_to_Y1*RealVehicles_Escalator_to_Y1</f>
        <v>4.7157929592487271</v>
      </c>
      <c r="AT25" s="86">
        <f>'Input|Fee Based'!AT25*CPI_Escalator_to_Y1*RealOther_Escalator_to_Y1</f>
        <v>0</v>
      </c>
      <c r="AU25" s="89"/>
      <c r="AV25" s="79">
        <f t="shared" si="9"/>
        <v>38.885914805897826</v>
      </c>
      <c r="AW25" s="84"/>
      <c r="AX25" s="162">
        <f>$AV25*'Input|Fee Based'!AV25</f>
        <v>15.554365922359132</v>
      </c>
      <c r="AY25" s="162">
        <f>$AV25*'Input|Fee Based'!AW25</f>
        <v>8.1660421092385427</v>
      </c>
      <c r="AZ25" s="162">
        <f>$AV25*'Input|Fee Based'!AX25</f>
        <v>0</v>
      </c>
      <c r="BA25" s="163">
        <f>SUM($AV25,$AX25:$AZ25)*'Input|Fee Based'!$AY25</f>
        <v>0</v>
      </c>
      <c r="BB25" s="109"/>
      <c r="BC25" s="173"/>
      <c r="BD25" s="15"/>
    </row>
    <row r="26" spans="1:56" customFormat="1" x14ac:dyDescent="0.2">
      <c r="A26" s="16">
        <f t="shared" si="10"/>
        <v>17</v>
      </c>
      <c r="B26" s="128" t="str">
        <f>IF(ISBLANK('Input|Fee Based'!B26),"",'Input|Fee Based'!B26)</f>
        <v/>
      </c>
      <c r="C26" s="128" t="str">
        <f>IF(ISBLANK('Input|Fee Based'!C26),"",'Input|Fee Based'!C26)</f>
        <v>Disconnection completed - Technical/ advanced - Includes reconnection</v>
      </c>
      <c r="D26" s="129" t="str">
        <f>IF(ISBLANK('Input|Fee Based'!D26),"",'Input|Fee Based'!D26)</f>
        <v>Business hours</v>
      </c>
      <c r="E26" s="191" t="str">
        <f>IF(ISBLANK('Input|Fee Based'!E26),"",'Input|Fee Based'!E26)</f>
        <v>Metering and related ancillary network services</v>
      </c>
      <c r="F26" s="129" t="str">
        <f>IF(ISBLANK('Input|Fee Based'!F26),"",'Input|Fee Based'!F26)</f>
        <v/>
      </c>
      <c r="G26" s="129" t="str">
        <f>IF(ISBLANK('Input|Fee Based'!G26),"",'Input|Fee Based'!G26)</f>
        <v/>
      </c>
      <c r="H26" s="120">
        <f t="shared" si="0"/>
        <v>348.58259500542908</v>
      </c>
      <c r="I26" s="14"/>
      <c r="J26" s="77" t="str">
        <f>IF(ISBLANK('Input|Fee Based'!I26),"",'Input|Fee Based'!I26)</f>
        <v/>
      </c>
      <c r="K26" s="77" cm="1">
        <f t="array" ref="K26">_xlfn.IFNA(LOOKUP(2,1/('Calc|Labour Rates'!$B$10:$B$39='Calc|Fee Based'!J26)/('Calc|Labour Rates'!$C$10:$C$39='Input|Fee Based'!J26),'Calc|Labour Rates'!$I$10:$I$39),"-")</f>
        <v>0</v>
      </c>
      <c r="L26" s="208">
        <f>IFERROR(K26*'Input|Fee Based'!K26*'Input|Fee Based'!L26/'Input|Setup'!$E$19,0)</f>
        <v>0</v>
      </c>
      <c r="M26" s="206" t="str">
        <f>IF(ISBLANK('Input|Fee Based'!M26),"",'Input|Fee Based'!M26)</f>
        <v/>
      </c>
      <c r="N26" s="77" cm="1">
        <f t="array" ref="N26">_xlfn.IFNA(LOOKUP(2,1/('Calc|Labour Rates'!$B$10:$B$39='Calc|Fee Based'!M26)/('Calc|Labour Rates'!$C$10:$C$39='Input|Fee Based'!N26),'Calc|Labour Rates'!$I$10:$I$39),"-")</f>
        <v>0</v>
      </c>
      <c r="O26" s="208">
        <f>IFERROR(N26*'Input|Fee Based'!O26*'Input|Fee Based'!P26/'Input|Setup'!$E$19,0)</f>
        <v>0</v>
      </c>
      <c r="P26" s="206" t="str">
        <f>IF(ISBLANK('Input|Fee Based'!Q26),"",'Input|Fee Based'!Q26)</f>
        <v/>
      </c>
      <c r="Q26" s="77" cm="1">
        <f t="array" ref="Q26">_xlfn.IFNA(LOOKUP(2,1/('Calc|Labour Rates'!$B$10:$B$39='Calc|Fee Based'!P26)/('Calc|Labour Rates'!$C$10:$C$39='Input|Fee Based'!R26),'Calc|Labour Rates'!$I$10:$I$39),"-")</f>
        <v>0</v>
      </c>
      <c r="R26" s="77">
        <f>IFERROR(Q26*'Input|Fee Based'!S26*'Input|Fee Based'!T26/'Input|Setup'!$E$19,0)</f>
        <v>0</v>
      </c>
      <c r="S26" s="197">
        <f t="shared" si="1"/>
        <v>0</v>
      </c>
      <c r="T26" s="139">
        <f t="shared" si="2"/>
        <v>0</v>
      </c>
      <c r="U26" s="77" t="str">
        <f>IF(ISBLANK('Input|Fee Based'!$V26),"",'Input|Fee Based'!$V26)</f>
        <v>Field worker R4</v>
      </c>
      <c r="V26" s="77" cm="1">
        <f t="array" ref="V26">_xlfn.IFNA(LOOKUP(2,1/('Calc|Labour Rates'!$B$10:$B$39='Calc|Fee Based'!U26)/('Calc|Labour Rates'!$C$10:$C$39='Input|Fee Based'!W26),'Calc|Labour Rates'!$I$10:$I$39),"-")</f>
        <v>107.51039665472553</v>
      </c>
      <c r="W26" s="77">
        <f>IFERROR(V26*'Input|Fee Based'!X26*'Input|Fee Based'!Y26/'Input|Setup'!$E$19,0)</f>
        <v>0</v>
      </c>
      <c r="X26" s="77">
        <f>IFERROR(V26*'Input|Fee Based'!X26*'Input|Fee Based'!Z26/'Input|Setup'!$E$19,0)</f>
        <v>190.25410222340952</v>
      </c>
      <c r="Y26" s="208">
        <f t="shared" si="3"/>
        <v>190.25410222340952</v>
      </c>
      <c r="Z26" s="206" t="str">
        <f>IF(ISBLANK('Input|Fee Based'!$AA26),"",'Input|Fee Based'!$AA26)</f>
        <v/>
      </c>
      <c r="AA26" s="77" cm="1">
        <f t="array" ref="AA26">_xlfn.IFNA(LOOKUP(2,1/('Calc|Labour Rates'!$B$10:$B$39='Calc|Fee Based'!Z26)/('Calc|Labour Rates'!$C$10:$C$39='Input|Fee Based'!AB26),'Calc|Labour Rates'!$I$10:$I$39),"-")</f>
        <v>0</v>
      </c>
      <c r="AB26" s="77">
        <f>IFERROR(AA26*'Input|Fee Based'!AC26*'Input|Fee Based'!AD26/'Input|Setup'!$E$19,0)</f>
        <v>0</v>
      </c>
      <c r="AC26" s="77">
        <f>IFERROR(AA26*'Input|Fee Based'!AC26*'Input|Fee Based'!AE26/'Input|Setup'!$E$19,0)</f>
        <v>0</v>
      </c>
      <c r="AD26" s="208">
        <f t="shared" si="4"/>
        <v>0</v>
      </c>
      <c r="AE26" s="77" t="str">
        <f>IF(ISBLANK('Input|Fee Based'!$AF26),"",'Input|Fee Based'!$AF26)</f>
        <v/>
      </c>
      <c r="AF26" s="77" cm="1">
        <f t="array" ref="AF26">_xlfn.IFNA(LOOKUP(2,1/('Calc|Labour Rates'!$B$10:$B$39='Calc|Fee Based'!AE26)/('Calc|Labour Rates'!$C$10:$C$39='Input|Fee Based'!AG26),'Calc|Labour Rates'!$I$10:$I$39),"-")</f>
        <v>0</v>
      </c>
      <c r="AG26" s="77">
        <f>IFERROR(AF26*'Input|Fee Based'!AH26*'Input|Fee Based'!AI26/'Input|Setup'!$E$19,0)</f>
        <v>0</v>
      </c>
      <c r="AH26" s="77">
        <f>IFERROR(AF26*'Input|Fee Based'!AH26*'Input|Fee Based'!AJ26/'Input|Setup'!$E$19,0)</f>
        <v>0</v>
      </c>
      <c r="AI26" s="208">
        <f t="shared" si="5"/>
        <v>0</v>
      </c>
      <c r="AJ26" s="77" t="str">
        <f>IF(ISBLANK('Input|Fee Based'!$AK26),"",'Input|Fee Based'!$AK26)</f>
        <v/>
      </c>
      <c r="AK26" s="77" cm="1">
        <f t="array" ref="AK26">_xlfn.IFNA(LOOKUP(2,1/('Calc|Labour Rates'!$B$10:$B$39='Calc|Fee Based'!AJ26)/('Calc|Labour Rates'!$C$10:$C$39='Input|Fee Based'!AL26),'Calc|Labour Rates'!$I$10:$I$39),"-")</f>
        <v>0</v>
      </c>
      <c r="AL26" s="77">
        <f>IFERROR(AK26*'Input|Fee Based'!AM26*'Input|Fee Based'!AN26/'Input|Setup'!$E$19,0)</f>
        <v>0</v>
      </c>
      <c r="AM26" s="77">
        <f>IFERROR(AK26*'Input|Fee Based'!AM26*'Input|Fee Based'!AO26/'Input|Setup'!$E$19,0)</f>
        <v>0</v>
      </c>
      <c r="AN26" s="208">
        <f t="shared" si="6"/>
        <v>0</v>
      </c>
      <c r="AO26" s="199">
        <f t="shared" si="7"/>
        <v>190.25410222340952</v>
      </c>
      <c r="AP26" s="139">
        <f t="shared" si="8"/>
        <v>0</v>
      </c>
      <c r="AQ26" s="86">
        <f>'Input|Fee Based'!AQ26*CPI_Escalator_to_Y1*RealMaterials_Escalator_to_Y1</f>
        <v>0</v>
      </c>
      <c r="AR26" s="86">
        <f>'Input|Fee Based'!AR26*CPI_Escalator_to_Y1*RealContracts_Escalator_to_Y1</f>
        <v>0</v>
      </c>
      <c r="AS26" s="77">
        <f>'Input|Fee Based'!AS26*CPI_Escalator_to_Y1*RealVehicles_Escalator_to_Y1</f>
        <v>26.25682635139114</v>
      </c>
      <c r="AT26" s="86">
        <f>'Input|Fee Based'!AT26*CPI_Escalator_to_Y1*RealOther_Escalator_to_Y1</f>
        <v>0</v>
      </c>
      <c r="AU26" s="89"/>
      <c r="AV26" s="79">
        <f t="shared" si="9"/>
        <v>216.51092857480066</v>
      </c>
      <c r="AW26" s="84"/>
      <c r="AX26" s="162">
        <f>$AV26*'Input|Fee Based'!AV26</f>
        <v>86.604371429920263</v>
      </c>
      <c r="AY26" s="162">
        <f>$AV26*'Input|Fee Based'!AW26</f>
        <v>45.467295000708134</v>
      </c>
      <c r="AZ26" s="162">
        <f>$AV26*'Input|Fee Based'!AX26</f>
        <v>0</v>
      </c>
      <c r="BA26" s="163">
        <f>SUM($AV26,$AX26:$AZ26)*'Input|Fee Based'!$AY26</f>
        <v>0</v>
      </c>
      <c r="BB26" s="109"/>
      <c r="BC26" s="173"/>
      <c r="BD26" s="15"/>
    </row>
    <row r="27" spans="1:56" customFormat="1" x14ac:dyDescent="0.2">
      <c r="A27" s="16">
        <f t="shared" si="10"/>
        <v>18</v>
      </c>
      <c r="B27" s="128" t="str">
        <f>IF(ISBLANK('Input|Fee Based'!B27),"",'Input|Fee Based'!B27)</f>
        <v/>
      </c>
      <c r="C27" s="128" t="str">
        <f>IF(ISBLANK('Input|Fee Based'!C27),"",'Input|Fee Based'!C27)</f>
        <v>Correction of metering and market billing</v>
      </c>
      <c r="D27" s="129" t="str">
        <f>IF(ISBLANK('Input|Fee Based'!D27),"",'Input|Fee Based'!D27)</f>
        <v>Business hours</v>
      </c>
      <c r="E27" s="191" t="str">
        <f>IF(ISBLANK('Input|Fee Based'!E27),"",'Input|Fee Based'!E27)</f>
        <v>Metering and related ancillary network services</v>
      </c>
      <c r="F27" s="129" t="str">
        <f>IF(ISBLANK('Input|Fee Based'!F27),"",'Input|Fee Based'!F27)</f>
        <v/>
      </c>
      <c r="G27" s="129" t="str">
        <f>IF(ISBLANK('Input|Fee Based'!G27),"",'Input|Fee Based'!G27)</f>
        <v/>
      </c>
      <c r="H27" s="120">
        <f t="shared" si="0"/>
        <v>59.85000000000003</v>
      </c>
      <c r="I27" s="14"/>
      <c r="J27" s="77" t="str">
        <f>IF(ISBLANK('Input|Fee Based'!I27),"",'Input|Fee Based'!I27)</f>
        <v>Administrative officer R1</v>
      </c>
      <c r="K27" s="77" cm="1">
        <f t="array" ref="K27">_xlfn.IFNA(LOOKUP(2,1/('Calc|Labour Rates'!$B$10:$B$39='Calc|Fee Based'!J27)/('Calc|Labour Rates'!$C$10:$C$39='Input|Fee Based'!J27),'Calc|Labour Rates'!$I$10:$I$39),"-")</f>
        <v>74.347826086956559</v>
      </c>
      <c r="L27" s="208">
        <f>IFERROR(K27*'Input|Fee Based'!K27*'Input|Fee Based'!L27/'Input|Setup'!$E$19,0)</f>
        <v>37.173913043478279</v>
      </c>
      <c r="M27" s="206" t="str">
        <f>IF(ISBLANK('Input|Fee Based'!M27),"",'Input|Fee Based'!M27)</f>
        <v/>
      </c>
      <c r="N27" s="77" cm="1">
        <f t="array" ref="N27">_xlfn.IFNA(LOOKUP(2,1/('Calc|Labour Rates'!$B$10:$B$39='Calc|Fee Based'!M27)/('Calc|Labour Rates'!$C$10:$C$39='Input|Fee Based'!N27),'Calc|Labour Rates'!$I$10:$I$39),"-")</f>
        <v>0</v>
      </c>
      <c r="O27" s="208">
        <f>IFERROR(N27*'Input|Fee Based'!O27*'Input|Fee Based'!P27/'Input|Setup'!$E$19,0)</f>
        <v>0</v>
      </c>
      <c r="P27" s="206" t="str">
        <f>IF(ISBLANK('Input|Fee Based'!Q27),"",'Input|Fee Based'!Q27)</f>
        <v/>
      </c>
      <c r="Q27" s="77" cm="1">
        <f t="array" ref="Q27">_xlfn.IFNA(LOOKUP(2,1/('Calc|Labour Rates'!$B$10:$B$39='Calc|Fee Based'!P27)/('Calc|Labour Rates'!$C$10:$C$39='Input|Fee Based'!R27),'Calc|Labour Rates'!$I$10:$I$39),"-")</f>
        <v>0</v>
      </c>
      <c r="R27" s="77">
        <f>IFERROR(Q27*'Input|Fee Based'!S27*'Input|Fee Based'!T27/'Input|Setup'!$E$19,0)</f>
        <v>0</v>
      </c>
      <c r="S27" s="197">
        <f t="shared" si="1"/>
        <v>37.173913043478279</v>
      </c>
      <c r="T27" s="139">
        <f t="shared" si="2"/>
        <v>0</v>
      </c>
      <c r="U27" s="77" t="str">
        <f>IF(ISBLANK('Input|Fee Based'!$V27),"",'Input|Fee Based'!$V27)</f>
        <v/>
      </c>
      <c r="V27" s="77" cm="1">
        <f t="array" ref="V27">_xlfn.IFNA(LOOKUP(2,1/('Calc|Labour Rates'!$B$10:$B$39='Calc|Fee Based'!U27)/('Calc|Labour Rates'!$C$10:$C$39='Input|Fee Based'!W27),'Calc|Labour Rates'!$I$10:$I$39),"-")</f>
        <v>0</v>
      </c>
      <c r="W27" s="77">
        <f>IFERROR(V27*'Input|Fee Based'!X27*'Input|Fee Based'!Y27/'Input|Setup'!$E$19,0)</f>
        <v>0</v>
      </c>
      <c r="X27" s="77">
        <f>IFERROR(V27*'Input|Fee Based'!X27*'Input|Fee Based'!Z27/'Input|Setup'!$E$19,0)</f>
        <v>0</v>
      </c>
      <c r="Y27" s="208">
        <f t="shared" si="3"/>
        <v>0</v>
      </c>
      <c r="Z27" s="206" t="str">
        <f>IF(ISBLANK('Input|Fee Based'!$AA27),"",'Input|Fee Based'!$AA27)</f>
        <v/>
      </c>
      <c r="AA27" s="77" cm="1">
        <f t="array" ref="AA27">_xlfn.IFNA(LOOKUP(2,1/('Calc|Labour Rates'!$B$10:$B$39='Calc|Fee Based'!Z27)/('Calc|Labour Rates'!$C$10:$C$39='Input|Fee Based'!AB27),'Calc|Labour Rates'!$I$10:$I$39),"-")</f>
        <v>0</v>
      </c>
      <c r="AB27" s="77">
        <f>IFERROR(AA27*'Input|Fee Based'!AC27*'Input|Fee Based'!AD27/'Input|Setup'!$E$19,0)</f>
        <v>0</v>
      </c>
      <c r="AC27" s="77">
        <f>IFERROR(AA27*'Input|Fee Based'!AC27*'Input|Fee Based'!AE27/'Input|Setup'!$E$19,0)</f>
        <v>0</v>
      </c>
      <c r="AD27" s="208">
        <f t="shared" si="4"/>
        <v>0</v>
      </c>
      <c r="AE27" s="77" t="str">
        <f>IF(ISBLANK('Input|Fee Based'!$AF27),"",'Input|Fee Based'!$AF27)</f>
        <v/>
      </c>
      <c r="AF27" s="77" cm="1">
        <f t="array" ref="AF27">_xlfn.IFNA(LOOKUP(2,1/('Calc|Labour Rates'!$B$10:$B$39='Calc|Fee Based'!AE27)/('Calc|Labour Rates'!$C$10:$C$39='Input|Fee Based'!AG27),'Calc|Labour Rates'!$I$10:$I$39),"-")</f>
        <v>0</v>
      </c>
      <c r="AG27" s="77">
        <f>IFERROR(AF27*'Input|Fee Based'!AH27*'Input|Fee Based'!AI27/'Input|Setup'!$E$19,0)</f>
        <v>0</v>
      </c>
      <c r="AH27" s="77">
        <f>IFERROR(AF27*'Input|Fee Based'!AH27*'Input|Fee Based'!AJ27/'Input|Setup'!$E$19,0)</f>
        <v>0</v>
      </c>
      <c r="AI27" s="208">
        <f t="shared" si="5"/>
        <v>0</v>
      </c>
      <c r="AJ27" s="77" t="str">
        <f>IF(ISBLANK('Input|Fee Based'!$AK27),"",'Input|Fee Based'!$AK27)</f>
        <v/>
      </c>
      <c r="AK27" s="77" cm="1">
        <f t="array" ref="AK27">_xlfn.IFNA(LOOKUP(2,1/('Calc|Labour Rates'!$B$10:$B$39='Calc|Fee Based'!AJ27)/('Calc|Labour Rates'!$C$10:$C$39='Input|Fee Based'!AL27),'Calc|Labour Rates'!$I$10:$I$39),"-")</f>
        <v>0</v>
      </c>
      <c r="AL27" s="77">
        <f>IFERROR(AK27*'Input|Fee Based'!AM27*'Input|Fee Based'!AN27/'Input|Setup'!$E$19,0)</f>
        <v>0</v>
      </c>
      <c r="AM27" s="77">
        <f>IFERROR(AK27*'Input|Fee Based'!AM27*'Input|Fee Based'!AO27/'Input|Setup'!$E$19,0)</f>
        <v>0</v>
      </c>
      <c r="AN27" s="208">
        <f t="shared" si="6"/>
        <v>0</v>
      </c>
      <c r="AO27" s="199">
        <f t="shared" si="7"/>
        <v>0</v>
      </c>
      <c r="AP27" s="139">
        <f t="shared" si="8"/>
        <v>0</v>
      </c>
      <c r="AQ27" s="86">
        <f>'Input|Fee Based'!AQ27*CPI_Escalator_to_Y1*RealMaterials_Escalator_to_Y1</f>
        <v>0</v>
      </c>
      <c r="AR27" s="86">
        <f>'Input|Fee Based'!AR27*CPI_Escalator_to_Y1*RealContracts_Escalator_to_Y1</f>
        <v>0</v>
      </c>
      <c r="AS27" s="77">
        <f>'Input|Fee Based'!AS27*CPI_Escalator_to_Y1*RealVehicles_Escalator_to_Y1</f>
        <v>0</v>
      </c>
      <c r="AT27" s="86">
        <f>'Input|Fee Based'!AT27*CPI_Escalator_to_Y1*RealOther_Escalator_to_Y1</f>
        <v>0</v>
      </c>
      <c r="AU27" s="89"/>
      <c r="AV27" s="79">
        <f t="shared" si="9"/>
        <v>37.173913043478279</v>
      </c>
      <c r="AW27" s="84"/>
      <c r="AX27" s="162">
        <f>$AV27*'Input|Fee Based'!AV27</f>
        <v>14.869565217391312</v>
      </c>
      <c r="AY27" s="162">
        <f>$AV27*'Input|Fee Based'!AW27</f>
        <v>7.8065217391304387</v>
      </c>
      <c r="AZ27" s="162">
        <f>$AV27*'Input|Fee Based'!AX27</f>
        <v>0</v>
      </c>
      <c r="BA27" s="163">
        <f>SUM($AV27,$AX27:$AZ27)*'Input|Fee Based'!$AY27</f>
        <v>0</v>
      </c>
      <c r="BB27" s="109"/>
      <c r="BC27" s="173"/>
      <c r="BD27" s="15"/>
    </row>
    <row r="28" spans="1:56" customFormat="1" x14ac:dyDescent="0.2">
      <c r="A28" s="16">
        <f t="shared" si="10"/>
        <v>19</v>
      </c>
      <c r="B28" s="128" t="str">
        <f>IF(ISBLANK('Input|Fee Based'!B28),"",'Input|Fee Based'!B28)</f>
        <v/>
      </c>
      <c r="C28" s="128" t="str">
        <f>IF(ISBLANK('Input|Fee Based'!C28),"",'Input|Fee Based'!C28)</f>
        <v>Final read after type 5 meter equipment removed</v>
      </c>
      <c r="D28" s="129" t="str">
        <f>IF(ISBLANK('Input|Fee Based'!D28),"",'Input|Fee Based'!D28)</f>
        <v>Business hours</v>
      </c>
      <c r="E28" s="191" t="str">
        <f>IF(ISBLANK('Input|Fee Based'!E28),"",'Input|Fee Based'!E28)</f>
        <v>Metering and related ancillary network services</v>
      </c>
      <c r="F28" s="129" t="str">
        <f>IF(ISBLANK('Input|Fee Based'!F28),"",'Input|Fee Based'!F28)</f>
        <v/>
      </c>
      <c r="G28" s="129" t="str">
        <f>IF(ISBLANK('Input|Fee Based'!G28),"",'Input|Fee Based'!G28)</f>
        <v/>
      </c>
      <c r="H28" s="120">
        <f t="shared" si="0"/>
        <v>83.267100000000056</v>
      </c>
      <c r="I28" s="14"/>
      <c r="J28" s="77" t="str">
        <f>IF(ISBLANK('Input|Fee Based'!I28),"",'Input|Fee Based'!I28)</f>
        <v>Administrative officer R1</v>
      </c>
      <c r="K28" s="77" cm="1">
        <f t="array" ref="K28">_xlfn.IFNA(LOOKUP(2,1/('Calc|Labour Rates'!$B$10:$B$39='Calc|Fee Based'!J28)/('Calc|Labour Rates'!$C$10:$C$39='Input|Fee Based'!J28),'Calc|Labour Rates'!$I$10:$I$39),"-")</f>
        <v>74.347826086956559</v>
      </c>
      <c r="L28" s="208">
        <f>IFERROR(K28*'Input|Fee Based'!K28*'Input|Fee Based'!L28/'Input|Setup'!$E$19,0)</f>
        <v>12.391304347826093</v>
      </c>
      <c r="M28" s="206" t="str">
        <f>IF(ISBLANK('Input|Fee Based'!M28),"",'Input|Fee Based'!M28)</f>
        <v>Technical Specialist R2</v>
      </c>
      <c r="N28" s="77" cm="1">
        <f t="array" ref="N28">_xlfn.IFNA(LOOKUP(2,1/('Calc|Labour Rates'!$B$10:$B$39='Calc|Fee Based'!M28)/('Calc|Labour Rates'!$C$10:$C$39='Input|Fee Based'!N28),'Calc|Labour Rates'!$I$10:$I$39),"-")</f>
        <v>119.17391304347831</v>
      </c>
      <c r="O28" s="208">
        <f>IFERROR(N28*'Input|Fee Based'!O28*'Input|Fee Based'!P28/'Input|Setup'!$E$19,0)</f>
        <v>39.327391304347849</v>
      </c>
      <c r="P28" s="206" t="str">
        <f>IF(ISBLANK('Input|Fee Based'!Q28),"",'Input|Fee Based'!Q28)</f>
        <v/>
      </c>
      <c r="Q28" s="77" cm="1">
        <f t="array" ref="Q28">_xlfn.IFNA(LOOKUP(2,1/('Calc|Labour Rates'!$B$10:$B$39='Calc|Fee Based'!P28)/('Calc|Labour Rates'!$C$10:$C$39='Input|Fee Based'!R28),'Calc|Labour Rates'!$I$10:$I$39),"-")</f>
        <v>0</v>
      </c>
      <c r="R28" s="77">
        <f>IFERROR(Q28*'Input|Fee Based'!S28*'Input|Fee Based'!T28/'Input|Setup'!$E$19,0)</f>
        <v>0</v>
      </c>
      <c r="S28" s="197">
        <f t="shared" si="1"/>
        <v>51.718695652173942</v>
      </c>
      <c r="T28" s="139">
        <f t="shared" si="2"/>
        <v>0</v>
      </c>
      <c r="U28" s="77" t="str">
        <f>IF(ISBLANK('Input|Fee Based'!$V28),"",'Input|Fee Based'!$V28)</f>
        <v/>
      </c>
      <c r="V28" s="77" cm="1">
        <f t="array" ref="V28">_xlfn.IFNA(LOOKUP(2,1/('Calc|Labour Rates'!$B$10:$B$39='Calc|Fee Based'!U28)/('Calc|Labour Rates'!$C$10:$C$39='Input|Fee Based'!W28),'Calc|Labour Rates'!$I$10:$I$39),"-")</f>
        <v>0</v>
      </c>
      <c r="W28" s="77">
        <f>IFERROR(V28*'Input|Fee Based'!X28*'Input|Fee Based'!Y28/'Input|Setup'!$E$19,0)</f>
        <v>0</v>
      </c>
      <c r="X28" s="77">
        <f>IFERROR(V28*'Input|Fee Based'!X28*'Input|Fee Based'!Z28/'Input|Setup'!$E$19,0)</f>
        <v>0</v>
      </c>
      <c r="Y28" s="208">
        <f t="shared" si="3"/>
        <v>0</v>
      </c>
      <c r="Z28" s="206" t="str">
        <f>IF(ISBLANK('Input|Fee Based'!$AA28),"",'Input|Fee Based'!$AA28)</f>
        <v/>
      </c>
      <c r="AA28" s="77" cm="1">
        <f t="array" ref="AA28">_xlfn.IFNA(LOOKUP(2,1/('Calc|Labour Rates'!$B$10:$B$39='Calc|Fee Based'!Z28)/('Calc|Labour Rates'!$C$10:$C$39='Input|Fee Based'!AB28),'Calc|Labour Rates'!$I$10:$I$39),"-")</f>
        <v>0</v>
      </c>
      <c r="AB28" s="77">
        <f>IFERROR(AA28*'Input|Fee Based'!AC28*'Input|Fee Based'!AD28/'Input|Setup'!$E$19,0)</f>
        <v>0</v>
      </c>
      <c r="AC28" s="77">
        <f>IFERROR(AA28*'Input|Fee Based'!AC28*'Input|Fee Based'!AE28/'Input|Setup'!$E$19,0)</f>
        <v>0</v>
      </c>
      <c r="AD28" s="208">
        <f t="shared" si="4"/>
        <v>0</v>
      </c>
      <c r="AE28" s="77" t="str">
        <f>IF(ISBLANK('Input|Fee Based'!$AF28),"",'Input|Fee Based'!$AF28)</f>
        <v/>
      </c>
      <c r="AF28" s="77" cm="1">
        <f t="array" ref="AF28">_xlfn.IFNA(LOOKUP(2,1/('Calc|Labour Rates'!$B$10:$B$39='Calc|Fee Based'!AE28)/('Calc|Labour Rates'!$C$10:$C$39='Input|Fee Based'!AG28),'Calc|Labour Rates'!$I$10:$I$39),"-")</f>
        <v>0</v>
      </c>
      <c r="AG28" s="77">
        <f>IFERROR(AF28*'Input|Fee Based'!AH28*'Input|Fee Based'!AI28/'Input|Setup'!$E$19,0)</f>
        <v>0</v>
      </c>
      <c r="AH28" s="77">
        <f>IFERROR(AF28*'Input|Fee Based'!AH28*'Input|Fee Based'!AJ28/'Input|Setup'!$E$19,0)</f>
        <v>0</v>
      </c>
      <c r="AI28" s="208">
        <f t="shared" si="5"/>
        <v>0</v>
      </c>
      <c r="AJ28" s="77" t="str">
        <f>IF(ISBLANK('Input|Fee Based'!$AK28),"",'Input|Fee Based'!$AK28)</f>
        <v/>
      </c>
      <c r="AK28" s="77" cm="1">
        <f t="array" ref="AK28">_xlfn.IFNA(LOOKUP(2,1/('Calc|Labour Rates'!$B$10:$B$39='Calc|Fee Based'!AJ28)/('Calc|Labour Rates'!$C$10:$C$39='Input|Fee Based'!AL28),'Calc|Labour Rates'!$I$10:$I$39),"-")</f>
        <v>0</v>
      </c>
      <c r="AL28" s="77">
        <f>IFERROR(AK28*'Input|Fee Based'!AM28*'Input|Fee Based'!AN28/'Input|Setup'!$E$19,0)</f>
        <v>0</v>
      </c>
      <c r="AM28" s="77">
        <f>IFERROR(AK28*'Input|Fee Based'!AM28*'Input|Fee Based'!AO28/'Input|Setup'!$E$19,0)</f>
        <v>0</v>
      </c>
      <c r="AN28" s="208">
        <f t="shared" si="6"/>
        <v>0</v>
      </c>
      <c r="AO28" s="199">
        <f t="shared" si="7"/>
        <v>0</v>
      </c>
      <c r="AP28" s="139">
        <f t="shared" si="8"/>
        <v>0</v>
      </c>
      <c r="AQ28" s="86">
        <f>'Input|Fee Based'!AQ28*CPI_Escalator_to_Y1*RealMaterials_Escalator_to_Y1</f>
        <v>0</v>
      </c>
      <c r="AR28" s="86">
        <f>'Input|Fee Based'!AR28*CPI_Escalator_to_Y1*RealContracts_Escalator_to_Y1</f>
        <v>0</v>
      </c>
      <c r="AS28" s="77">
        <f>'Input|Fee Based'!AS28*CPI_Escalator_to_Y1*RealVehicles_Escalator_to_Y1</f>
        <v>0</v>
      </c>
      <c r="AT28" s="86">
        <f>'Input|Fee Based'!AT28*CPI_Escalator_to_Y1*RealOther_Escalator_to_Y1</f>
        <v>0</v>
      </c>
      <c r="AU28" s="89"/>
      <c r="AV28" s="79">
        <f t="shared" si="9"/>
        <v>51.718695652173942</v>
      </c>
      <c r="AW28" s="84"/>
      <c r="AX28" s="162">
        <f>$AV28*'Input|Fee Based'!AV28</f>
        <v>20.687478260869579</v>
      </c>
      <c r="AY28" s="162">
        <f>$AV28*'Input|Fee Based'!AW28</f>
        <v>10.860926086956527</v>
      </c>
      <c r="AZ28" s="162">
        <f>$AV28*'Input|Fee Based'!AX28</f>
        <v>0</v>
      </c>
      <c r="BA28" s="163">
        <f>SUM($AV28,$AX28:$AZ28)*'Input|Fee Based'!$AY28</f>
        <v>0</v>
      </c>
      <c r="BB28" s="109"/>
      <c r="BC28" s="173"/>
      <c r="BD28" s="15"/>
    </row>
    <row r="29" spans="1:56" customFormat="1" x14ac:dyDescent="0.2">
      <c r="A29" s="16">
        <f t="shared" si="10"/>
        <v>20</v>
      </c>
      <c r="B29" s="128" t="str">
        <f>IF(ISBLANK('Input|Fee Based'!B29),"",'Input|Fee Based'!B29)</f>
        <v/>
      </c>
      <c r="C29" s="128" t="str">
        <f>IF(ISBLANK('Input|Fee Based'!C29),"",'Input|Fee Based'!C29)</f>
        <v>Type 5 and 6 CT testing</v>
      </c>
      <c r="D29" s="129" t="str">
        <f>IF(ISBLANK('Input|Fee Based'!D29),"",'Input|Fee Based'!D29)</f>
        <v>Business hours</v>
      </c>
      <c r="E29" s="191" t="str">
        <f>IF(ISBLANK('Input|Fee Based'!E29),"",'Input|Fee Based'!E29)</f>
        <v>Metering and related ancillary network services</v>
      </c>
      <c r="F29" s="129" t="str">
        <f>IF(ISBLANK('Input|Fee Based'!F29),"",'Input|Fee Based'!F29)</f>
        <v/>
      </c>
      <c r="G29" s="129" t="str">
        <f>IF(ISBLANK('Input|Fee Based'!G29),"",'Input|Fee Based'!G29)</f>
        <v/>
      </c>
      <c r="H29" s="120">
        <f t="shared" si="0"/>
        <v>1221.273398058253</v>
      </c>
      <c r="I29" s="14"/>
      <c r="J29" s="77" t="str">
        <f>IF(ISBLANK('Input|Fee Based'!I29),"",'Input|Fee Based'!I29)</f>
        <v/>
      </c>
      <c r="K29" s="77" cm="1">
        <f t="array" ref="K29">_xlfn.IFNA(LOOKUP(2,1/('Calc|Labour Rates'!$B$10:$B$39='Calc|Fee Based'!J29)/('Calc|Labour Rates'!$C$10:$C$39='Input|Fee Based'!J29),'Calc|Labour Rates'!$I$10:$I$39),"-")</f>
        <v>0</v>
      </c>
      <c r="L29" s="208">
        <f>IFERROR(K29*'Input|Fee Based'!K29*'Input|Fee Based'!L29/'Input|Setup'!$E$19,0)</f>
        <v>0</v>
      </c>
      <c r="M29" s="206" t="str">
        <f>IF(ISBLANK('Input|Fee Based'!M29),"",'Input|Fee Based'!M29)</f>
        <v/>
      </c>
      <c r="N29" s="77" cm="1">
        <f t="array" ref="N29">_xlfn.IFNA(LOOKUP(2,1/('Calc|Labour Rates'!$B$10:$B$39='Calc|Fee Based'!M29)/('Calc|Labour Rates'!$C$10:$C$39='Input|Fee Based'!N29),'Calc|Labour Rates'!$I$10:$I$39),"-")</f>
        <v>0</v>
      </c>
      <c r="O29" s="208">
        <f>IFERROR(N29*'Input|Fee Based'!O29*'Input|Fee Based'!P29/'Input|Setup'!$E$19,0)</f>
        <v>0</v>
      </c>
      <c r="P29" s="206" t="str">
        <f>IF(ISBLANK('Input|Fee Based'!Q29),"",'Input|Fee Based'!Q29)</f>
        <v/>
      </c>
      <c r="Q29" s="77" cm="1">
        <f t="array" ref="Q29">_xlfn.IFNA(LOOKUP(2,1/('Calc|Labour Rates'!$B$10:$B$39='Calc|Fee Based'!P29)/('Calc|Labour Rates'!$C$10:$C$39='Input|Fee Based'!R29),'Calc|Labour Rates'!$I$10:$I$39),"-")</f>
        <v>0</v>
      </c>
      <c r="R29" s="77">
        <f>IFERROR(Q29*'Input|Fee Based'!S29*'Input|Fee Based'!T29/'Input|Setup'!$E$19,0)</f>
        <v>0</v>
      </c>
      <c r="S29" s="197">
        <f t="shared" si="1"/>
        <v>0</v>
      </c>
      <c r="T29" s="139">
        <f t="shared" si="2"/>
        <v>0</v>
      </c>
      <c r="U29" s="77" t="str">
        <f>IF(ISBLANK('Input|Fee Based'!$V29),"",'Input|Fee Based'!$V29)</f>
        <v>Field worker R4</v>
      </c>
      <c r="V29" s="77" cm="1">
        <f t="array" ref="V29">_xlfn.IFNA(LOOKUP(2,1/('Calc|Labour Rates'!$B$10:$B$39='Calc|Fee Based'!U29)/('Calc|Labour Rates'!$C$10:$C$39='Input|Fee Based'!W29),'Calc|Labour Rates'!$I$10:$I$39),"-")</f>
        <v>107.51039665472553</v>
      </c>
      <c r="W29" s="77">
        <f>IFERROR(V29*'Input|Fee Based'!X29*'Input|Fee Based'!Y29/'Input|Setup'!$E$19,0)</f>
        <v>0</v>
      </c>
      <c r="X29" s="77">
        <f>IFERROR(V29*'Input|Fee Based'!X29*'Input|Fee Based'!Z29/'Input|Setup'!$E$19,0)</f>
        <v>666.5630391364972</v>
      </c>
      <c r="Y29" s="208">
        <f t="shared" si="3"/>
        <v>666.5630391364972</v>
      </c>
      <c r="Z29" s="206" t="str">
        <f>IF(ISBLANK('Input|Fee Based'!$AA29),"",'Input|Fee Based'!$AA29)</f>
        <v/>
      </c>
      <c r="AA29" s="77" cm="1">
        <f t="array" ref="AA29">_xlfn.IFNA(LOOKUP(2,1/('Calc|Labour Rates'!$B$10:$B$39='Calc|Fee Based'!Z29)/('Calc|Labour Rates'!$C$10:$C$39='Input|Fee Based'!AB29),'Calc|Labour Rates'!$I$10:$I$39),"-")</f>
        <v>0</v>
      </c>
      <c r="AB29" s="77">
        <f>IFERROR(AA29*'Input|Fee Based'!AC29*'Input|Fee Based'!AD29/'Input|Setup'!$E$19,0)</f>
        <v>0</v>
      </c>
      <c r="AC29" s="77">
        <f>IFERROR(AA29*'Input|Fee Based'!AC29*'Input|Fee Based'!AE29/'Input|Setup'!$E$19,0)</f>
        <v>0</v>
      </c>
      <c r="AD29" s="208">
        <f t="shared" si="4"/>
        <v>0</v>
      </c>
      <c r="AE29" s="77" t="str">
        <f>IF(ISBLANK('Input|Fee Based'!$AF29),"",'Input|Fee Based'!$AF29)</f>
        <v/>
      </c>
      <c r="AF29" s="77" cm="1">
        <f t="array" ref="AF29">_xlfn.IFNA(LOOKUP(2,1/('Calc|Labour Rates'!$B$10:$B$39='Calc|Fee Based'!AE29)/('Calc|Labour Rates'!$C$10:$C$39='Input|Fee Based'!AG29),'Calc|Labour Rates'!$I$10:$I$39),"-")</f>
        <v>0</v>
      </c>
      <c r="AG29" s="77">
        <f>IFERROR(AF29*'Input|Fee Based'!AH29*'Input|Fee Based'!AI29/'Input|Setup'!$E$19,0)</f>
        <v>0</v>
      </c>
      <c r="AH29" s="77">
        <f>IFERROR(AF29*'Input|Fee Based'!AH29*'Input|Fee Based'!AJ29/'Input|Setup'!$E$19,0)</f>
        <v>0</v>
      </c>
      <c r="AI29" s="208">
        <f t="shared" si="5"/>
        <v>0</v>
      </c>
      <c r="AJ29" s="77" t="str">
        <f>IF(ISBLANK('Input|Fee Based'!$AK29),"",'Input|Fee Based'!$AK29)</f>
        <v/>
      </c>
      <c r="AK29" s="77" cm="1">
        <f t="array" ref="AK29">_xlfn.IFNA(LOOKUP(2,1/('Calc|Labour Rates'!$B$10:$B$39='Calc|Fee Based'!AJ29)/('Calc|Labour Rates'!$C$10:$C$39='Input|Fee Based'!AL29),'Calc|Labour Rates'!$I$10:$I$39),"-")</f>
        <v>0</v>
      </c>
      <c r="AL29" s="77">
        <f>IFERROR(AK29*'Input|Fee Based'!AM29*'Input|Fee Based'!AN29/'Input|Setup'!$E$19,0)</f>
        <v>0</v>
      </c>
      <c r="AM29" s="77">
        <f>IFERROR(AK29*'Input|Fee Based'!AM29*'Input|Fee Based'!AO29/'Input|Setup'!$E$19,0)</f>
        <v>0</v>
      </c>
      <c r="AN29" s="208">
        <f t="shared" si="6"/>
        <v>0</v>
      </c>
      <c r="AO29" s="199">
        <f t="shared" si="7"/>
        <v>666.5630391364972</v>
      </c>
      <c r="AP29" s="139">
        <f t="shared" si="8"/>
        <v>0</v>
      </c>
      <c r="AQ29" s="86">
        <f>'Input|Fee Based'!AQ29*CPI_Escalator_to_Y1*RealMaterials_Escalator_to_Y1</f>
        <v>0</v>
      </c>
      <c r="AR29" s="86">
        <f>'Input|Fee Based'!AR29*CPI_Escalator_to_Y1*RealContracts_Escalator_to_Y1</f>
        <v>0</v>
      </c>
      <c r="AS29" s="77">
        <f>'Input|Fee Based'!AS29*CPI_Escalator_to_Y1*RealVehicles_Escalator_to_Y1</f>
        <v>91.991866489746869</v>
      </c>
      <c r="AT29" s="86">
        <f>'Input|Fee Based'!AT29*CPI_Escalator_to_Y1*RealOther_Escalator_to_Y1</f>
        <v>0</v>
      </c>
      <c r="AU29" s="89"/>
      <c r="AV29" s="79">
        <f t="shared" si="9"/>
        <v>758.55490562624402</v>
      </c>
      <c r="AW29" s="84"/>
      <c r="AX29" s="162">
        <f>$AV29*'Input|Fee Based'!AV29</f>
        <v>303.42196225049764</v>
      </c>
      <c r="AY29" s="162">
        <f>$AV29*'Input|Fee Based'!AW29</f>
        <v>159.29653018151123</v>
      </c>
      <c r="AZ29" s="162">
        <f>$AV29*'Input|Fee Based'!AX29</f>
        <v>0</v>
      </c>
      <c r="BA29" s="163">
        <f>SUM($AV29,$AX29:$AZ29)*'Input|Fee Based'!$AY29</f>
        <v>0</v>
      </c>
      <c r="BB29" s="109"/>
      <c r="BC29" s="173"/>
      <c r="BD29" s="15"/>
    </row>
    <row r="30" spans="1:56" customFormat="1" x14ac:dyDescent="0.2">
      <c r="A30" s="16">
        <f t="shared" si="10"/>
        <v>21</v>
      </c>
      <c r="B30" s="128" t="str">
        <f>IF(ISBLANK('Input|Fee Based'!B30),"",'Input|Fee Based'!B30)</f>
        <v/>
      </c>
      <c r="C30" s="128" t="str">
        <f>IF(ISBLANK('Input|Fee Based'!C30),"",'Input|Fee Based'!C30)</f>
        <v>Type 5 and 6 CT recovery</v>
      </c>
      <c r="D30" s="129" t="str">
        <f>IF(ISBLANK('Input|Fee Based'!D30),"",'Input|Fee Based'!D30)</f>
        <v>Business hours</v>
      </c>
      <c r="E30" s="191" t="str">
        <f>IF(ISBLANK('Input|Fee Based'!E30),"",'Input|Fee Based'!E30)</f>
        <v>Metering and related ancillary network services</v>
      </c>
      <c r="F30" s="129" t="str">
        <f>IF(ISBLANK('Input|Fee Based'!F30),"",'Input|Fee Based'!F30)</f>
        <v/>
      </c>
      <c r="G30" s="129" t="str">
        <f>IF(ISBLANK('Input|Fee Based'!G30),"",'Input|Fee Based'!G30)</f>
        <v/>
      </c>
      <c r="H30" s="120">
        <f t="shared" si="0"/>
        <v>295.47650485436913</v>
      </c>
      <c r="I30" s="14"/>
      <c r="J30" s="77" t="str">
        <f>IF(ISBLANK('Input|Fee Based'!I30),"",'Input|Fee Based'!I30)</f>
        <v/>
      </c>
      <c r="K30" s="77" cm="1">
        <f t="array" ref="K30">_xlfn.IFNA(LOOKUP(2,1/('Calc|Labour Rates'!$B$10:$B$39='Calc|Fee Based'!J30)/('Calc|Labour Rates'!$C$10:$C$39='Input|Fee Based'!J30),'Calc|Labour Rates'!$I$10:$I$39),"-")</f>
        <v>0</v>
      </c>
      <c r="L30" s="208">
        <f>IFERROR(K30*'Input|Fee Based'!K30*'Input|Fee Based'!L30/'Input|Setup'!$E$19,0)</f>
        <v>0</v>
      </c>
      <c r="M30" s="206" t="str">
        <f>IF(ISBLANK('Input|Fee Based'!M30),"",'Input|Fee Based'!M30)</f>
        <v/>
      </c>
      <c r="N30" s="77" cm="1">
        <f t="array" ref="N30">_xlfn.IFNA(LOOKUP(2,1/('Calc|Labour Rates'!$B$10:$B$39='Calc|Fee Based'!M30)/('Calc|Labour Rates'!$C$10:$C$39='Input|Fee Based'!N30),'Calc|Labour Rates'!$I$10:$I$39),"-")</f>
        <v>0</v>
      </c>
      <c r="O30" s="208">
        <f>IFERROR(N30*'Input|Fee Based'!O30*'Input|Fee Based'!P30/'Input|Setup'!$E$19,0)</f>
        <v>0</v>
      </c>
      <c r="P30" s="206" t="str">
        <f>IF(ISBLANK('Input|Fee Based'!Q30),"",'Input|Fee Based'!Q30)</f>
        <v/>
      </c>
      <c r="Q30" s="77" cm="1">
        <f t="array" ref="Q30">_xlfn.IFNA(LOOKUP(2,1/('Calc|Labour Rates'!$B$10:$B$39='Calc|Fee Based'!P30)/('Calc|Labour Rates'!$C$10:$C$39='Input|Fee Based'!R30),'Calc|Labour Rates'!$I$10:$I$39),"-")</f>
        <v>0</v>
      </c>
      <c r="R30" s="77">
        <f>IFERROR(Q30*'Input|Fee Based'!S30*'Input|Fee Based'!T30/'Input|Setup'!$E$19,0)</f>
        <v>0</v>
      </c>
      <c r="S30" s="197">
        <f t="shared" si="1"/>
        <v>0</v>
      </c>
      <c r="T30" s="139">
        <f t="shared" si="2"/>
        <v>0</v>
      </c>
      <c r="U30" s="77" t="str">
        <f>IF(ISBLANK('Input|Fee Based'!$V30),"",'Input|Fee Based'!$V30)</f>
        <v>Field worker R4</v>
      </c>
      <c r="V30" s="77" cm="1">
        <f t="array" ref="V30">_xlfn.IFNA(LOOKUP(2,1/('Calc|Labour Rates'!$B$10:$B$39='Calc|Fee Based'!U30)/('Calc|Labour Rates'!$C$10:$C$39='Input|Fee Based'!W30),'Calc|Labour Rates'!$I$10:$I$39),"-")</f>
        <v>107.51039665472553</v>
      </c>
      <c r="W30" s="77">
        <f>IFERROR(V30*'Input|Fee Based'!X30*'Input|Fee Based'!Y30/'Input|Setup'!$E$19,0)</f>
        <v>0</v>
      </c>
      <c r="X30" s="77">
        <f>IFERROR(V30*'Input|Fee Based'!X30*'Input|Fee Based'!Z30/'Input|Setup'!$E$19,0)</f>
        <v>161.26914528909097</v>
      </c>
      <c r="Y30" s="208">
        <f t="shared" si="3"/>
        <v>161.26914528909097</v>
      </c>
      <c r="Z30" s="206" t="str">
        <f>IF(ISBLANK('Input|Fee Based'!$AA30),"",'Input|Fee Based'!$AA30)</f>
        <v/>
      </c>
      <c r="AA30" s="77" cm="1">
        <f t="array" ref="AA30">_xlfn.IFNA(LOOKUP(2,1/('Calc|Labour Rates'!$B$10:$B$39='Calc|Fee Based'!Z30)/('Calc|Labour Rates'!$C$10:$C$39='Input|Fee Based'!AB30),'Calc|Labour Rates'!$I$10:$I$39),"-")</f>
        <v>0</v>
      </c>
      <c r="AB30" s="77">
        <f>IFERROR(AA30*'Input|Fee Based'!AC30*'Input|Fee Based'!AD30/'Input|Setup'!$E$19,0)</f>
        <v>0</v>
      </c>
      <c r="AC30" s="77">
        <f>IFERROR(AA30*'Input|Fee Based'!AC30*'Input|Fee Based'!AE30/'Input|Setup'!$E$19,0)</f>
        <v>0</v>
      </c>
      <c r="AD30" s="208">
        <f t="shared" si="4"/>
        <v>0</v>
      </c>
      <c r="AE30" s="77" t="str">
        <f>IF(ISBLANK('Input|Fee Based'!$AF30),"",'Input|Fee Based'!$AF30)</f>
        <v/>
      </c>
      <c r="AF30" s="77" cm="1">
        <f t="array" ref="AF30">_xlfn.IFNA(LOOKUP(2,1/('Calc|Labour Rates'!$B$10:$B$39='Calc|Fee Based'!AE30)/('Calc|Labour Rates'!$C$10:$C$39='Input|Fee Based'!AG30),'Calc|Labour Rates'!$I$10:$I$39),"-")</f>
        <v>0</v>
      </c>
      <c r="AG30" s="77">
        <f>IFERROR(AF30*'Input|Fee Based'!AH30*'Input|Fee Based'!AI30/'Input|Setup'!$E$19,0)</f>
        <v>0</v>
      </c>
      <c r="AH30" s="77">
        <f>IFERROR(AF30*'Input|Fee Based'!AH30*'Input|Fee Based'!AJ30/'Input|Setup'!$E$19,0)</f>
        <v>0</v>
      </c>
      <c r="AI30" s="208">
        <f t="shared" si="5"/>
        <v>0</v>
      </c>
      <c r="AJ30" s="77" t="str">
        <f>IF(ISBLANK('Input|Fee Based'!$AK30),"",'Input|Fee Based'!$AK30)</f>
        <v/>
      </c>
      <c r="AK30" s="77" cm="1">
        <f t="array" ref="AK30">_xlfn.IFNA(LOOKUP(2,1/('Calc|Labour Rates'!$B$10:$B$39='Calc|Fee Based'!AJ30)/('Calc|Labour Rates'!$C$10:$C$39='Input|Fee Based'!AL30),'Calc|Labour Rates'!$I$10:$I$39),"-")</f>
        <v>0</v>
      </c>
      <c r="AL30" s="77">
        <f>IFERROR(AK30*'Input|Fee Based'!AM30*'Input|Fee Based'!AN30/'Input|Setup'!$E$19,0)</f>
        <v>0</v>
      </c>
      <c r="AM30" s="77">
        <f>IFERROR(AK30*'Input|Fee Based'!AM30*'Input|Fee Based'!AO30/'Input|Setup'!$E$19,0)</f>
        <v>0</v>
      </c>
      <c r="AN30" s="208">
        <f t="shared" si="6"/>
        <v>0</v>
      </c>
      <c r="AO30" s="199">
        <f t="shared" si="7"/>
        <v>161.26914528909097</v>
      </c>
      <c r="AP30" s="139">
        <f t="shared" si="8"/>
        <v>0</v>
      </c>
      <c r="AQ30" s="86">
        <f>'Input|Fee Based'!AQ30*CPI_Escalator_to_Y1*RealMaterials_Escalator_to_Y1</f>
        <v>0</v>
      </c>
      <c r="AR30" s="86">
        <f>'Input|Fee Based'!AR30*CPI_Escalator_to_Y1*RealContracts_Escalator_to_Y1</f>
        <v>0</v>
      </c>
      <c r="AS30" s="77">
        <f>'Input|Fee Based'!AS30*CPI_Escalator_to_Y1*RealVehicles_Escalator_to_Y1</f>
        <v>22.256634123560637</v>
      </c>
      <c r="AT30" s="86">
        <f>'Input|Fee Based'!AT30*CPI_Escalator_to_Y1*RealOther_Escalator_to_Y1</f>
        <v>0</v>
      </c>
      <c r="AU30" s="89"/>
      <c r="AV30" s="79">
        <f t="shared" si="9"/>
        <v>183.52577941265162</v>
      </c>
      <c r="AW30" s="84"/>
      <c r="AX30" s="162">
        <f>$AV30*'Input|Fee Based'!AV30</f>
        <v>73.410311765060655</v>
      </c>
      <c r="AY30" s="162">
        <f>$AV30*'Input|Fee Based'!AW30</f>
        <v>38.54041367665684</v>
      </c>
      <c r="AZ30" s="162">
        <f>$AV30*'Input|Fee Based'!AX30</f>
        <v>0</v>
      </c>
      <c r="BA30" s="163">
        <f>SUM($AV30,$AX30:$AZ30)*'Input|Fee Based'!$AY30</f>
        <v>0</v>
      </c>
      <c r="BB30" s="109"/>
      <c r="BC30" s="173"/>
      <c r="BD30" s="15"/>
    </row>
    <row r="31" spans="1:56" customFormat="1" x14ac:dyDescent="0.2">
      <c r="A31" s="16">
        <f t="shared" si="10"/>
        <v>22</v>
      </c>
      <c r="B31" s="128" t="str">
        <f>IF(ISBLANK('Input|Fee Based'!B31),"",'Input|Fee Based'!B31)</f>
        <v/>
      </c>
      <c r="C31" s="128" t="str">
        <f>IF(ISBLANK('Input|Fee Based'!C31),"",'Input|Fee Based'!C31)</f>
        <v>Metering site alteration</v>
      </c>
      <c r="D31" s="129" t="str">
        <f>IF(ISBLANK('Input|Fee Based'!D31),"",'Input|Fee Based'!D31)</f>
        <v>Business hours</v>
      </c>
      <c r="E31" s="191" t="str">
        <f>IF(ISBLANK('Input|Fee Based'!E31),"",'Input|Fee Based'!E31)</f>
        <v>Metering and related ancillary network services</v>
      </c>
      <c r="F31" s="129" t="str">
        <f>IF(ISBLANK('Input|Fee Based'!F31),"",'Input|Fee Based'!F31)</f>
        <v/>
      </c>
      <c r="G31" s="129" t="str">
        <f>IF(ISBLANK('Input|Fee Based'!G31),"",'Input|Fee Based'!G31)</f>
        <v/>
      </c>
      <c r="H31" s="120">
        <f t="shared" si="0"/>
        <v>35.910000000000011</v>
      </c>
      <c r="I31" s="14"/>
      <c r="J31" s="77" t="str">
        <f>IF(ISBLANK('Input|Fee Based'!I31),"",'Input|Fee Based'!I31)</f>
        <v>Administrative officer R1</v>
      </c>
      <c r="K31" s="77" cm="1">
        <f t="array" ref="K31">_xlfn.IFNA(LOOKUP(2,1/('Calc|Labour Rates'!$B$10:$B$39='Calc|Fee Based'!J31)/('Calc|Labour Rates'!$C$10:$C$39='Input|Fee Based'!J31),'Calc|Labour Rates'!$I$10:$I$39),"-")</f>
        <v>74.347826086956559</v>
      </c>
      <c r="L31" s="208">
        <f>IFERROR(K31*'Input|Fee Based'!K31*'Input|Fee Based'!L31/'Input|Setup'!$E$19,0)</f>
        <v>22.304347826086964</v>
      </c>
      <c r="M31" s="206" t="str">
        <f>IF(ISBLANK('Input|Fee Based'!M31),"",'Input|Fee Based'!M31)</f>
        <v/>
      </c>
      <c r="N31" s="77" cm="1">
        <f t="array" ref="N31">_xlfn.IFNA(LOOKUP(2,1/('Calc|Labour Rates'!$B$10:$B$39='Calc|Fee Based'!M31)/('Calc|Labour Rates'!$C$10:$C$39='Input|Fee Based'!N31),'Calc|Labour Rates'!$I$10:$I$39),"-")</f>
        <v>0</v>
      </c>
      <c r="O31" s="208">
        <f>IFERROR(N31*'Input|Fee Based'!O31*'Input|Fee Based'!P31/'Input|Setup'!$E$19,0)</f>
        <v>0</v>
      </c>
      <c r="P31" s="206" t="str">
        <f>IF(ISBLANK('Input|Fee Based'!Q31),"",'Input|Fee Based'!Q31)</f>
        <v/>
      </c>
      <c r="Q31" s="77" cm="1">
        <f t="array" ref="Q31">_xlfn.IFNA(LOOKUP(2,1/('Calc|Labour Rates'!$B$10:$B$39='Calc|Fee Based'!P31)/('Calc|Labour Rates'!$C$10:$C$39='Input|Fee Based'!R31),'Calc|Labour Rates'!$I$10:$I$39),"-")</f>
        <v>0</v>
      </c>
      <c r="R31" s="77">
        <f>IFERROR(Q31*'Input|Fee Based'!S31*'Input|Fee Based'!T31/'Input|Setup'!$E$19,0)</f>
        <v>0</v>
      </c>
      <c r="S31" s="197">
        <f t="shared" si="1"/>
        <v>22.304347826086964</v>
      </c>
      <c r="T31" s="139">
        <f t="shared" si="2"/>
        <v>0</v>
      </c>
      <c r="U31" s="77" t="str">
        <f>IF(ISBLANK('Input|Fee Based'!$V31),"",'Input|Fee Based'!$V31)</f>
        <v/>
      </c>
      <c r="V31" s="77" cm="1">
        <f t="array" ref="V31">_xlfn.IFNA(LOOKUP(2,1/('Calc|Labour Rates'!$B$10:$B$39='Calc|Fee Based'!U31)/('Calc|Labour Rates'!$C$10:$C$39='Input|Fee Based'!W31),'Calc|Labour Rates'!$I$10:$I$39),"-")</f>
        <v>0</v>
      </c>
      <c r="W31" s="77">
        <f>IFERROR(V31*'Input|Fee Based'!X31*'Input|Fee Based'!Y31/'Input|Setup'!$E$19,0)</f>
        <v>0</v>
      </c>
      <c r="X31" s="77">
        <f>IFERROR(V31*'Input|Fee Based'!X31*'Input|Fee Based'!Z31/'Input|Setup'!$E$19,0)</f>
        <v>0</v>
      </c>
      <c r="Y31" s="208">
        <f t="shared" si="3"/>
        <v>0</v>
      </c>
      <c r="Z31" s="206" t="str">
        <f>IF(ISBLANK('Input|Fee Based'!$AA31),"",'Input|Fee Based'!$AA31)</f>
        <v/>
      </c>
      <c r="AA31" s="77" cm="1">
        <f t="array" ref="AA31">_xlfn.IFNA(LOOKUP(2,1/('Calc|Labour Rates'!$B$10:$B$39='Calc|Fee Based'!Z31)/('Calc|Labour Rates'!$C$10:$C$39='Input|Fee Based'!AB31),'Calc|Labour Rates'!$I$10:$I$39),"-")</f>
        <v>0</v>
      </c>
      <c r="AB31" s="77">
        <f>IFERROR(AA31*'Input|Fee Based'!AC31*'Input|Fee Based'!AD31/'Input|Setup'!$E$19,0)</f>
        <v>0</v>
      </c>
      <c r="AC31" s="77">
        <f>IFERROR(AA31*'Input|Fee Based'!AC31*'Input|Fee Based'!AE31/'Input|Setup'!$E$19,0)</f>
        <v>0</v>
      </c>
      <c r="AD31" s="208">
        <f t="shared" si="4"/>
        <v>0</v>
      </c>
      <c r="AE31" s="77" t="str">
        <f>IF(ISBLANK('Input|Fee Based'!$AF31),"",'Input|Fee Based'!$AF31)</f>
        <v/>
      </c>
      <c r="AF31" s="77" cm="1">
        <f t="array" ref="AF31">_xlfn.IFNA(LOOKUP(2,1/('Calc|Labour Rates'!$B$10:$B$39='Calc|Fee Based'!AE31)/('Calc|Labour Rates'!$C$10:$C$39='Input|Fee Based'!AG31),'Calc|Labour Rates'!$I$10:$I$39),"-")</f>
        <v>0</v>
      </c>
      <c r="AG31" s="77">
        <f>IFERROR(AF31*'Input|Fee Based'!AH31*'Input|Fee Based'!AI31/'Input|Setup'!$E$19,0)</f>
        <v>0</v>
      </c>
      <c r="AH31" s="77">
        <f>IFERROR(AF31*'Input|Fee Based'!AH31*'Input|Fee Based'!AJ31/'Input|Setup'!$E$19,0)</f>
        <v>0</v>
      </c>
      <c r="AI31" s="208">
        <f t="shared" si="5"/>
        <v>0</v>
      </c>
      <c r="AJ31" s="77" t="str">
        <f>IF(ISBLANK('Input|Fee Based'!$AK31),"",'Input|Fee Based'!$AK31)</f>
        <v/>
      </c>
      <c r="AK31" s="77" cm="1">
        <f t="array" ref="AK31">_xlfn.IFNA(LOOKUP(2,1/('Calc|Labour Rates'!$B$10:$B$39='Calc|Fee Based'!AJ31)/('Calc|Labour Rates'!$C$10:$C$39='Input|Fee Based'!AL31),'Calc|Labour Rates'!$I$10:$I$39),"-")</f>
        <v>0</v>
      </c>
      <c r="AL31" s="77">
        <f>IFERROR(AK31*'Input|Fee Based'!AM31*'Input|Fee Based'!AN31/'Input|Setup'!$E$19,0)</f>
        <v>0</v>
      </c>
      <c r="AM31" s="77">
        <f>IFERROR(AK31*'Input|Fee Based'!AM31*'Input|Fee Based'!AO31/'Input|Setup'!$E$19,0)</f>
        <v>0</v>
      </c>
      <c r="AN31" s="208">
        <f t="shared" si="6"/>
        <v>0</v>
      </c>
      <c r="AO31" s="199">
        <f t="shared" si="7"/>
        <v>0</v>
      </c>
      <c r="AP31" s="139">
        <f t="shared" si="8"/>
        <v>0</v>
      </c>
      <c r="AQ31" s="86">
        <f>'Input|Fee Based'!AQ31*CPI_Escalator_to_Y1*RealMaterials_Escalator_to_Y1</f>
        <v>0</v>
      </c>
      <c r="AR31" s="86">
        <f>'Input|Fee Based'!AR31*CPI_Escalator_to_Y1*RealContracts_Escalator_to_Y1</f>
        <v>0</v>
      </c>
      <c r="AS31" s="77">
        <f>'Input|Fee Based'!AS31*CPI_Escalator_to_Y1*RealVehicles_Escalator_to_Y1</f>
        <v>0</v>
      </c>
      <c r="AT31" s="86">
        <f>'Input|Fee Based'!AT31*CPI_Escalator_to_Y1*RealOther_Escalator_to_Y1</f>
        <v>0</v>
      </c>
      <c r="AU31" s="89"/>
      <c r="AV31" s="79">
        <f t="shared" si="9"/>
        <v>22.304347826086964</v>
      </c>
      <c r="AW31" s="84"/>
      <c r="AX31" s="162">
        <f>$AV31*'Input|Fee Based'!AV31</f>
        <v>8.9217391304347853</v>
      </c>
      <c r="AY31" s="162">
        <f>$AV31*'Input|Fee Based'!AW31</f>
        <v>4.6839130434782623</v>
      </c>
      <c r="AZ31" s="162">
        <f>$AV31*'Input|Fee Based'!AX31</f>
        <v>0</v>
      </c>
      <c r="BA31" s="163">
        <f>SUM($AV31,$AX31:$AZ31)*'Input|Fee Based'!$AY31</f>
        <v>0</v>
      </c>
      <c r="BB31" s="109"/>
      <c r="BC31" s="173"/>
      <c r="BD31" s="15"/>
    </row>
    <row r="32" spans="1:56" customFormat="1" x14ac:dyDescent="0.2">
      <c r="A32" s="16">
        <f t="shared" si="10"/>
        <v>23</v>
      </c>
      <c r="B32" s="128" t="str">
        <f>IF(ISBLANK('Input|Fee Based'!B32),"",'Input|Fee Based'!B32)</f>
        <v/>
      </c>
      <c r="C32" s="128" t="str">
        <f>IF(ISBLANK('Input|Fee Based'!C32),"",'Input|Fee Based'!C32)</f>
        <v>NMI Extinction</v>
      </c>
      <c r="D32" s="129" t="str">
        <f>IF(ISBLANK('Input|Fee Based'!D32),"",'Input|Fee Based'!D32)</f>
        <v>Business hours</v>
      </c>
      <c r="E32" s="191" t="str">
        <f>IF(ISBLANK('Input|Fee Based'!E32),"",'Input|Fee Based'!E32)</f>
        <v>Metering and related ancillary network services</v>
      </c>
      <c r="F32" s="129" t="str">
        <f>IF(ISBLANK('Input|Fee Based'!F32),"",'Input|Fee Based'!F32)</f>
        <v/>
      </c>
      <c r="G32" s="129" t="str">
        <f>IF(ISBLANK('Input|Fee Based'!G32),"",'Input|Fee Based'!G32)</f>
        <v/>
      </c>
      <c r="H32" s="120">
        <f t="shared" si="0"/>
        <v>35.910000000000011</v>
      </c>
      <c r="I32" s="14"/>
      <c r="J32" s="77" t="str">
        <f>IF(ISBLANK('Input|Fee Based'!I32),"",'Input|Fee Based'!I32)</f>
        <v>Administrative officer R1</v>
      </c>
      <c r="K32" s="77" cm="1">
        <f t="array" ref="K32">_xlfn.IFNA(LOOKUP(2,1/('Calc|Labour Rates'!$B$10:$B$39='Calc|Fee Based'!J32)/('Calc|Labour Rates'!$C$10:$C$39='Input|Fee Based'!J32),'Calc|Labour Rates'!$I$10:$I$39),"-")</f>
        <v>74.347826086956559</v>
      </c>
      <c r="L32" s="208">
        <f>IFERROR(K32*'Input|Fee Based'!K32*'Input|Fee Based'!L32/'Input|Setup'!$E$19,0)</f>
        <v>22.304347826086964</v>
      </c>
      <c r="M32" s="206" t="str">
        <f>IF(ISBLANK('Input|Fee Based'!M32),"",'Input|Fee Based'!M32)</f>
        <v/>
      </c>
      <c r="N32" s="77" cm="1">
        <f t="array" ref="N32">_xlfn.IFNA(LOOKUP(2,1/('Calc|Labour Rates'!$B$10:$B$39='Calc|Fee Based'!M32)/('Calc|Labour Rates'!$C$10:$C$39='Input|Fee Based'!N32),'Calc|Labour Rates'!$I$10:$I$39),"-")</f>
        <v>0</v>
      </c>
      <c r="O32" s="208">
        <f>IFERROR(N32*'Input|Fee Based'!O32*'Input|Fee Based'!P32/'Input|Setup'!$E$19,0)</f>
        <v>0</v>
      </c>
      <c r="P32" s="206" t="str">
        <f>IF(ISBLANK('Input|Fee Based'!Q32),"",'Input|Fee Based'!Q32)</f>
        <v/>
      </c>
      <c r="Q32" s="77" cm="1">
        <f t="array" ref="Q32">_xlfn.IFNA(LOOKUP(2,1/('Calc|Labour Rates'!$B$10:$B$39='Calc|Fee Based'!P32)/('Calc|Labour Rates'!$C$10:$C$39='Input|Fee Based'!R32),'Calc|Labour Rates'!$I$10:$I$39),"-")</f>
        <v>0</v>
      </c>
      <c r="R32" s="77">
        <f>IFERROR(Q32*'Input|Fee Based'!S32*'Input|Fee Based'!T32/'Input|Setup'!$E$19,0)</f>
        <v>0</v>
      </c>
      <c r="S32" s="197">
        <f t="shared" si="1"/>
        <v>22.304347826086964</v>
      </c>
      <c r="T32" s="139">
        <f t="shared" si="2"/>
        <v>0</v>
      </c>
      <c r="U32" s="77" t="str">
        <f>IF(ISBLANK('Input|Fee Based'!$V32),"",'Input|Fee Based'!$V32)</f>
        <v/>
      </c>
      <c r="V32" s="77" cm="1">
        <f t="array" ref="V32">_xlfn.IFNA(LOOKUP(2,1/('Calc|Labour Rates'!$B$10:$B$39='Calc|Fee Based'!U32)/('Calc|Labour Rates'!$C$10:$C$39='Input|Fee Based'!W32),'Calc|Labour Rates'!$I$10:$I$39),"-")</f>
        <v>0</v>
      </c>
      <c r="W32" s="77">
        <f>IFERROR(V32*'Input|Fee Based'!X32*'Input|Fee Based'!Y32/'Input|Setup'!$E$19,0)</f>
        <v>0</v>
      </c>
      <c r="X32" s="77">
        <f>IFERROR(V32*'Input|Fee Based'!X32*'Input|Fee Based'!Z32/'Input|Setup'!$E$19,0)</f>
        <v>0</v>
      </c>
      <c r="Y32" s="208">
        <f t="shared" si="3"/>
        <v>0</v>
      </c>
      <c r="Z32" s="206" t="str">
        <f>IF(ISBLANK('Input|Fee Based'!$AA32),"",'Input|Fee Based'!$AA32)</f>
        <v/>
      </c>
      <c r="AA32" s="77" cm="1">
        <f t="array" ref="AA32">_xlfn.IFNA(LOOKUP(2,1/('Calc|Labour Rates'!$B$10:$B$39='Calc|Fee Based'!Z32)/('Calc|Labour Rates'!$C$10:$C$39='Input|Fee Based'!AB32),'Calc|Labour Rates'!$I$10:$I$39),"-")</f>
        <v>0</v>
      </c>
      <c r="AB32" s="77">
        <f>IFERROR(AA32*'Input|Fee Based'!AC32*'Input|Fee Based'!AD32/'Input|Setup'!$E$19,0)</f>
        <v>0</v>
      </c>
      <c r="AC32" s="77">
        <f>IFERROR(AA32*'Input|Fee Based'!AC32*'Input|Fee Based'!AE32/'Input|Setup'!$E$19,0)</f>
        <v>0</v>
      </c>
      <c r="AD32" s="208">
        <f t="shared" si="4"/>
        <v>0</v>
      </c>
      <c r="AE32" s="77" t="str">
        <f>IF(ISBLANK('Input|Fee Based'!$AF32),"",'Input|Fee Based'!$AF32)</f>
        <v/>
      </c>
      <c r="AF32" s="77" cm="1">
        <f t="array" ref="AF32">_xlfn.IFNA(LOOKUP(2,1/('Calc|Labour Rates'!$B$10:$B$39='Calc|Fee Based'!AE32)/('Calc|Labour Rates'!$C$10:$C$39='Input|Fee Based'!AG32),'Calc|Labour Rates'!$I$10:$I$39),"-")</f>
        <v>0</v>
      </c>
      <c r="AG32" s="77">
        <f>IFERROR(AF32*'Input|Fee Based'!AH32*'Input|Fee Based'!AI32/'Input|Setup'!$E$19,0)</f>
        <v>0</v>
      </c>
      <c r="AH32" s="77">
        <f>IFERROR(AF32*'Input|Fee Based'!AH32*'Input|Fee Based'!AJ32/'Input|Setup'!$E$19,0)</f>
        <v>0</v>
      </c>
      <c r="AI32" s="208">
        <f t="shared" si="5"/>
        <v>0</v>
      </c>
      <c r="AJ32" s="77" t="str">
        <f>IF(ISBLANK('Input|Fee Based'!$AK32),"",'Input|Fee Based'!$AK32)</f>
        <v/>
      </c>
      <c r="AK32" s="77" cm="1">
        <f t="array" ref="AK32">_xlfn.IFNA(LOOKUP(2,1/('Calc|Labour Rates'!$B$10:$B$39='Calc|Fee Based'!AJ32)/('Calc|Labour Rates'!$C$10:$C$39='Input|Fee Based'!AL32),'Calc|Labour Rates'!$I$10:$I$39),"-")</f>
        <v>0</v>
      </c>
      <c r="AL32" s="77">
        <f>IFERROR(AK32*'Input|Fee Based'!AM32*'Input|Fee Based'!AN32/'Input|Setup'!$E$19,0)</f>
        <v>0</v>
      </c>
      <c r="AM32" s="77">
        <f>IFERROR(AK32*'Input|Fee Based'!AM32*'Input|Fee Based'!AO32/'Input|Setup'!$E$19,0)</f>
        <v>0</v>
      </c>
      <c r="AN32" s="208">
        <f t="shared" si="6"/>
        <v>0</v>
      </c>
      <c r="AO32" s="199">
        <f t="shared" si="7"/>
        <v>0</v>
      </c>
      <c r="AP32" s="139">
        <f t="shared" si="8"/>
        <v>0</v>
      </c>
      <c r="AQ32" s="86">
        <f>'Input|Fee Based'!AQ32*CPI_Escalator_to_Y1*RealMaterials_Escalator_to_Y1</f>
        <v>0</v>
      </c>
      <c r="AR32" s="86">
        <f>'Input|Fee Based'!AR32*CPI_Escalator_to_Y1*RealContracts_Escalator_to_Y1</f>
        <v>0</v>
      </c>
      <c r="AS32" s="77">
        <f>'Input|Fee Based'!AS32*CPI_Escalator_to_Y1*RealVehicles_Escalator_to_Y1</f>
        <v>0</v>
      </c>
      <c r="AT32" s="86">
        <f>'Input|Fee Based'!AT32*CPI_Escalator_to_Y1*RealOther_Escalator_to_Y1</f>
        <v>0</v>
      </c>
      <c r="AU32" s="89"/>
      <c r="AV32" s="79">
        <f t="shared" si="9"/>
        <v>22.304347826086964</v>
      </c>
      <c r="AW32" s="84"/>
      <c r="AX32" s="162">
        <f>$AV32*'Input|Fee Based'!AV32</f>
        <v>8.9217391304347853</v>
      </c>
      <c r="AY32" s="162">
        <f>$AV32*'Input|Fee Based'!AW32</f>
        <v>4.6839130434782623</v>
      </c>
      <c r="AZ32" s="162">
        <f>$AV32*'Input|Fee Based'!AX32</f>
        <v>0</v>
      </c>
      <c r="BA32" s="163">
        <f>SUM($AV32,$AX32:$AZ32)*'Input|Fee Based'!$AY32</f>
        <v>0</v>
      </c>
      <c r="BB32" s="109"/>
      <c r="BC32" s="173"/>
      <c r="BD32" s="15"/>
    </row>
    <row r="33" spans="1:56" customFormat="1" x14ac:dyDescent="0.2">
      <c r="A33" s="16">
        <f t="shared" si="10"/>
        <v>24</v>
      </c>
      <c r="B33" s="128" t="str">
        <f>IF(ISBLANK('Input|Fee Based'!B33),"",'Input|Fee Based'!B33)</f>
        <v/>
      </c>
      <c r="C33" s="128" t="str">
        <f>IF(ISBLANK('Input|Fee Based'!C33),"",'Input|Fee Based'!C33)</f>
        <v>Distributor arranged outage for purpose of replacing metering - Not complete</v>
      </c>
      <c r="D33" s="129" t="str">
        <f>IF(ISBLANK('Input|Fee Based'!D33),"",'Input|Fee Based'!D33)</f>
        <v>Business hours</v>
      </c>
      <c r="E33" s="191" t="str">
        <f>IF(ISBLANK('Input|Fee Based'!E33),"",'Input|Fee Based'!E33)</f>
        <v>Metering and related ancillary network services</v>
      </c>
      <c r="F33" s="129" t="str">
        <f>IF(ISBLANK('Input|Fee Based'!F33),"",'Input|Fee Based'!F33)</f>
        <v/>
      </c>
      <c r="G33" s="129" t="str">
        <f>IF(ISBLANK('Input|Fee Based'!G33),"",'Input|Fee Based'!G33)</f>
        <v/>
      </c>
      <c r="H33" s="120">
        <f t="shared" si="0"/>
        <v>178.81844553022091</v>
      </c>
      <c r="I33" s="14"/>
      <c r="J33" s="77" t="str">
        <f>IF(ISBLANK('Input|Fee Based'!I33),"",'Input|Fee Based'!I33)</f>
        <v>Administrative officer R1</v>
      </c>
      <c r="K33" s="77" cm="1">
        <f t="array" ref="K33">_xlfn.IFNA(LOOKUP(2,1/('Calc|Labour Rates'!$B$10:$B$39='Calc|Fee Based'!J33)/('Calc|Labour Rates'!$C$10:$C$39='Input|Fee Based'!J33),'Calc|Labour Rates'!$I$10:$I$39),"-")</f>
        <v>74.347826086956559</v>
      </c>
      <c r="L33" s="208">
        <f>IFERROR(K33*'Input|Fee Based'!K33*'Input|Fee Based'!L33/'Input|Setup'!$E$19,0)</f>
        <v>12.391304347826093</v>
      </c>
      <c r="M33" s="206" t="str">
        <f>IF(ISBLANK('Input|Fee Based'!M33),"",'Input|Fee Based'!M33)</f>
        <v/>
      </c>
      <c r="N33" s="77" cm="1">
        <f t="array" ref="N33">_xlfn.IFNA(LOOKUP(2,1/('Calc|Labour Rates'!$B$10:$B$39='Calc|Fee Based'!M33)/('Calc|Labour Rates'!$C$10:$C$39='Input|Fee Based'!N33),'Calc|Labour Rates'!$I$10:$I$39),"-")</f>
        <v>0</v>
      </c>
      <c r="O33" s="208">
        <f>IFERROR(N33*'Input|Fee Based'!O33*'Input|Fee Based'!P33/'Input|Setup'!$E$19,0)</f>
        <v>0</v>
      </c>
      <c r="P33" s="206" t="str">
        <f>IF(ISBLANK('Input|Fee Based'!Q33),"",'Input|Fee Based'!Q33)</f>
        <v/>
      </c>
      <c r="Q33" s="77" cm="1">
        <f t="array" ref="Q33">_xlfn.IFNA(LOOKUP(2,1/('Calc|Labour Rates'!$B$10:$B$39='Calc|Fee Based'!P33)/('Calc|Labour Rates'!$C$10:$C$39='Input|Fee Based'!R33),'Calc|Labour Rates'!$I$10:$I$39),"-")</f>
        <v>0</v>
      </c>
      <c r="R33" s="77">
        <f>IFERROR(Q33*'Input|Fee Based'!S33*'Input|Fee Based'!T33/'Input|Setup'!$E$19,0)</f>
        <v>0</v>
      </c>
      <c r="S33" s="197">
        <f t="shared" si="1"/>
        <v>12.391304347826093</v>
      </c>
      <c r="T33" s="139">
        <f t="shared" si="2"/>
        <v>0</v>
      </c>
      <c r="U33" s="77" t="str">
        <f>IF(ISBLANK('Input|Fee Based'!$V33),"",'Input|Fee Based'!$V33)</f>
        <v>Field worker R4</v>
      </c>
      <c r="V33" s="77" cm="1">
        <f t="array" ref="V33">_xlfn.IFNA(LOOKUP(2,1/('Calc|Labour Rates'!$B$10:$B$39='Calc|Fee Based'!U33)/('Calc|Labour Rates'!$C$10:$C$39='Input|Fee Based'!W33),'Calc|Labour Rates'!$I$10:$I$39),"-")</f>
        <v>107.51039665472553</v>
      </c>
      <c r="W33" s="77">
        <f>IFERROR(V33*'Input|Fee Based'!X33*'Input|Fee Based'!Y33/'Input|Setup'!$E$19,0)</f>
        <v>0</v>
      </c>
      <c r="X33" s="77">
        <f>IFERROR(V33*'Input|Fee Based'!X33*'Input|Fee Based'!Z33/'Input|Setup'!$E$19,0)</f>
        <v>86.709359299795395</v>
      </c>
      <c r="Y33" s="208">
        <f t="shared" si="3"/>
        <v>86.709359299795395</v>
      </c>
      <c r="Z33" s="206" t="str">
        <f>IF(ISBLANK('Input|Fee Based'!$AA33),"",'Input|Fee Based'!$AA33)</f>
        <v/>
      </c>
      <c r="AA33" s="77" cm="1">
        <f t="array" ref="AA33">_xlfn.IFNA(LOOKUP(2,1/('Calc|Labour Rates'!$B$10:$B$39='Calc|Fee Based'!Z33)/('Calc|Labour Rates'!$C$10:$C$39='Input|Fee Based'!AB33),'Calc|Labour Rates'!$I$10:$I$39),"-")</f>
        <v>0</v>
      </c>
      <c r="AB33" s="77">
        <f>IFERROR(AA33*'Input|Fee Based'!AC33*'Input|Fee Based'!AD33/'Input|Setup'!$E$19,0)</f>
        <v>0</v>
      </c>
      <c r="AC33" s="77">
        <f>IFERROR(AA33*'Input|Fee Based'!AC33*'Input|Fee Based'!AE33/'Input|Setup'!$E$19,0)</f>
        <v>0</v>
      </c>
      <c r="AD33" s="208">
        <f t="shared" si="4"/>
        <v>0</v>
      </c>
      <c r="AE33" s="77" t="str">
        <f>IF(ISBLANK('Input|Fee Based'!$AF33),"",'Input|Fee Based'!$AF33)</f>
        <v/>
      </c>
      <c r="AF33" s="77" cm="1">
        <f t="array" ref="AF33">_xlfn.IFNA(LOOKUP(2,1/('Calc|Labour Rates'!$B$10:$B$39='Calc|Fee Based'!AE33)/('Calc|Labour Rates'!$C$10:$C$39='Input|Fee Based'!AG33),'Calc|Labour Rates'!$I$10:$I$39),"-")</f>
        <v>0</v>
      </c>
      <c r="AG33" s="77">
        <f>IFERROR(AF33*'Input|Fee Based'!AH33*'Input|Fee Based'!AI33/'Input|Setup'!$E$19,0)</f>
        <v>0</v>
      </c>
      <c r="AH33" s="77">
        <f>IFERROR(AF33*'Input|Fee Based'!AH33*'Input|Fee Based'!AJ33/'Input|Setup'!$E$19,0)</f>
        <v>0</v>
      </c>
      <c r="AI33" s="208">
        <f t="shared" si="5"/>
        <v>0</v>
      </c>
      <c r="AJ33" s="77" t="str">
        <f>IF(ISBLANK('Input|Fee Based'!$AK33),"",'Input|Fee Based'!$AK33)</f>
        <v/>
      </c>
      <c r="AK33" s="77" cm="1">
        <f t="array" ref="AK33">_xlfn.IFNA(LOOKUP(2,1/('Calc|Labour Rates'!$B$10:$B$39='Calc|Fee Based'!AJ33)/('Calc|Labour Rates'!$C$10:$C$39='Input|Fee Based'!AL33),'Calc|Labour Rates'!$I$10:$I$39),"-")</f>
        <v>0</v>
      </c>
      <c r="AL33" s="77">
        <f>IFERROR(AK33*'Input|Fee Based'!AM33*'Input|Fee Based'!AN33/'Input|Setup'!$E$19,0)</f>
        <v>0</v>
      </c>
      <c r="AM33" s="77">
        <f>IFERROR(AK33*'Input|Fee Based'!AM33*'Input|Fee Based'!AO33/'Input|Setup'!$E$19,0)</f>
        <v>0</v>
      </c>
      <c r="AN33" s="208">
        <f t="shared" si="6"/>
        <v>0</v>
      </c>
      <c r="AO33" s="199">
        <f t="shared" si="7"/>
        <v>86.709359299795395</v>
      </c>
      <c r="AP33" s="139">
        <f t="shared" si="8"/>
        <v>0</v>
      </c>
      <c r="AQ33" s="86">
        <f>'Input|Fee Based'!AQ33*CPI_Escalator_to_Y1*RealMaterials_Escalator_to_Y1</f>
        <v>0</v>
      </c>
      <c r="AR33" s="86">
        <f>'Input|Fee Based'!AR33*CPI_Escalator_to_Y1*RealContracts_Escalator_to_Y1</f>
        <v>0</v>
      </c>
      <c r="AS33" s="77">
        <f>'Input|Fee Based'!AS33*CPI_Escalator_to_Y1*RealVehicles_Escalator_to_Y1</f>
        <v>11.966693824565407</v>
      </c>
      <c r="AT33" s="86">
        <f>'Input|Fee Based'!AT33*CPI_Escalator_to_Y1*RealOther_Escalator_to_Y1</f>
        <v>0</v>
      </c>
      <c r="AU33" s="89"/>
      <c r="AV33" s="79">
        <f t="shared" si="9"/>
        <v>111.0673574721869</v>
      </c>
      <c r="AW33" s="84"/>
      <c r="AX33" s="162">
        <f>$AV33*'Input|Fee Based'!AV33</f>
        <v>44.426942988874764</v>
      </c>
      <c r="AY33" s="162">
        <f>$AV33*'Input|Fee Based'!AW33</f>
        <v>23.324145069159247</v>
      </c>
      <c r="AZ33" s="162">
        <f>$AV33*'Input|Fee Based'!AX33</f>
        <v>0</v>
      </c>
      <c r="BA33" s="163">
        <f>SUM($AV33,$AX33:$AZ33)*'Input|Fee Based'!$AY33</f>
        <v>0</v>
      </c>
      <c r="BB33" s="109"/>
      <c r="BC33" s="173"/>
      <c r="BD33" s="15"/>
    </row>
    <row r="34" spans="1:56" customFormat="1" x14ac:dyDescent="0.2">
      <c r="A34" s="16">
        <f t="shared" si="10"/>
        <v>25</v>
      </c>
      <c r="B34" s="128" t="str">
        <f>IF(ISBLANK('Input|Fee Based'!B34),"",'Input|Fee Based'!B34)</f>
        <v/>
      </c>
      <c r="C34" s="128" t="str">
        <f>IF(ISBLANK('Input|Fee Based'!C34),"",'Input|Fee Based'!C34)</f>
        <v>Distributor arranged outage for purpose of replacing metering - Simple complete</v>
      </c>
      <c r="D34" s="129" t="str">
        <f>IF(ISBLANK('Input|Fee Based'!D34),"",'Input|Fee Based'!D34)</f>
        <v>Business hours</v>
      </c>
      <c r="E34" s="191" t="str">
        <f>IF(ISBLANK('Input|Fee Based'!E34),"",'Input|Fee Based'!E34)</f>
        <v>Metering and related ancillary network services</v>
      </c>
      <c r="F34" s="129" t="str">
        <f>IF(ISBLANK('Input|Fee Based'!F34),"",'Input|Fee Based'!F34)</f>
        <v/>
      </c>
      <c r="G34" s="129" t="str">
        <f>IF(ISBLANK('Input|Fee Based'!G34),"",'Input|Fee Based'!G34)</f>
        <v/>
      </c>
      <c r="H34" s="120">
        <f t="shared" si="0"/>
        <v>497.00685305827005</v>
      </c>
      <c r="I34" s="14"/>
      <c r="J34" s="77" t="str">
        <f>IF(ISBLANK('Input|Fee Based'!I34),"",'Input|Fee Based'!I34)</f>
        <v>Administrative officer R1</v>
      </c>
      <c r="K34" s="77" cm="1">
        <f t="array" ref="K34">_xlfn.IFNA(LOOKUP(2,1/('Calc|Labour Rates'!$B$10:$B$39='Calc|Fee Based'!J34)/('Calc|Labour Rates'!$C$10:$C$39='Input|Fee Based'!J34),'Calc|Labour Rates'!$I$10:$I$39),"-")</f>
        <v>74.347826086956559</v>
      </c>
      <c r="L34" s="208">
        <f>IFERROR(K34*'Input|Fee Based'!K34*'Input|Fee Based'!L34/'Input|Setup'!$E$19,0)</f>
        <v>12.391304347826093</v>
      </c>
      <c r="M34" s="206" t="str">
        <f>IF(ISBLANK('Input|Fee Based'!M34),"",'Input|Fee Based'!M34)</f>
        <v/>
      </c>
      <c r="N34" s="77" cm="1">
        <f t="array" ref="N34">_xlfn.IFNA(LOOKUP(2,1/('Calc|Labour Rates'!$B$10:$B$39='Calc|Fee Based'!M34)/('Calc|Labour Rates'!$C$10:$C$39='Input|Fee Based'!N34),'Calc|Labour Rates'!$I$10:$I$39),"-")</f>
        <v>0</v>
      </c>
      <c r="O34" s="208">
        <f>IFERROR(N34*'Input|Fee Based'!O34*'Input|Fee Based'!P34/'Input|Setup'!$E$19,0)</f>
        <v>0</v>
      </c>
      <c r="P34" s="206" t="str">
        <f>IF(ISBLANK('Input|Fee Based'!Q34),"",'Input|Fee Based'!Q34)</f>
        <v/>
      </c>
      <c r="Q34" s="77" cm="1">
        <f t="array" ref="Q34">_xlfn.IFNA(LOOKUP(2,1/('Calc|Labour Rates'!$B$10:$B$39='Calc|Fee Based'!P34)/('Calc|Labour Rates'!$C$10:$C$39='Input|Fee Based'!R34),'Calc|Labour Rates'!$I$10:$I$39),"-")</f>
        <v>0</v>
      </c>
      <c r="R34" s="77">
        <f>IFERROR(Q34*'Input|Fee Based'!S34*'Input|Fee Based'!T34/'Input|Setup'!$E$19,0)</f>
        <v>0</v>
      </c>
      <c r="S34" s="197">
        <f t="shared" si="1"/>
        <v>12.391304347826093</v>
      </c>
      <c r="T34" s="139">
        <f t="shared" si="2"/>
        <v>0</v>
      </c>
      <c r="U34" s="77" t="str">
        <f>IF(ISBLANK('Input|Fee Based'!$V34),"",'Input|Fee Based'!$V34)</f>
        <v>Field worker R4</v>
      </c>
      <c r="V34" s="77" cm="1">
        <f t="array" ref="V34">_xlfn.IFNA(LOOKUP(2,1/('Calc|Labour Rates'!$B$10:$B$39='Calc|Fee Based'!U34)/('Calc|Labour Rates'!$C$10:$C$39='Input|Fee Based'!W34),'Calc|Labour Rates'!$I$10:$I$39),"-")</f>
        <v>107.51039665472553</v>
      </c>
      <c r="W34" s="77">
        <f>IFERROR(V34*'Input|Fee Based'!X34*'Input|Fee Based'!Y34/'Input|Setup'!$E$19,0)</f>
        <v>0</v>
      </c>
      <c r="X34" s="77">
        <f>IFERROR(V34*'Input|Fee Based'!X34*'Input|Fee Based'!Z34/'Input|Setup'!$E$19,0)</f>
        <v>260.37451263656055</v>
      </c>
      <c r="Y34" s="208">
        <f t="shared" si="3"/>
        <v>260.37451263656055</v>
      </c>
      <c r="Z34" s="206" t="str">
        <f>IF(ISBLANK('Input|Fee Based'!$AA34),"",'Input|Fee Based'!$AA34)</f>
        <v/>
      </c>
      <c r="AA34" s="77" cm="1">
        <f t="array" ref="AA34">_xlfn.IFNA(LOOKUP(2,1/('Calc|Labour Rates'!$B$10:$B$39='Calc|Fee Based'!Z34)/('Calc|Labour Rates'!$C$10:$C$39='Input|Fee Based'!AB34),'Calc|Labour Rates'!$I$10:$I$39),"-")</f>
        <v>0</v>
      </c>
      <c r="AB34" s="77">
        <f>IFERROR(AA34*'Input|Fee Based'!AC34*'Input|Fee Based'!AD34/'Input|Setup'!$E$19,0)</f>
        <v>0</v>
      </c>
      <c r="AC34" s="77">
        <f>IFERROR(AA34*'Input|Fee Based'!AC34*'Input|Fee Based'!AE34/'Input|Setup'!$E$19,0)</f>
        <v>0</v>
      </c>
      <c r="AD34" s="208">
        <f t="shared" si="4"/>
        <v>0</v>
      </c>
      <c r="AE34" s="77" t="str">
        <f>IF(ISBLANK('Input|Fee Based'!$AF34),"",'Input|Fee Based'!$AF34)</f>
        <v/>
      </c>
      <c r="AF34" s="77" cm="1">
        <f t="array" ref="AF34">_xlfn.IFNA(LOOKUP(2,1/('Calc|Labour Rates'!$B$10:$B$39='Calc|Fee Based'!AE34)/('Calc|Labour Rates'!$C$10:$C$39='Input|Fee Based'!AG34),'Calc|Labour Rates'!$I$10:$I$39),"-")</f>
        <v>0</v>
      </c>
      <c r="AG34" s="77">
        <f>IFERROR(AF34*'Input|Fee Based'!AH34*'Input|Fee Based'!AI34/'Input|Setup'!$E$19,0)</f>
        <v>0</v>
      </c>
      <c r="AH34" s="77">
        <f>IFERROR(AF34*'Input|Fee Based'!AH34*'Input|Fee Based'!AJ34/'Input|Setup'!$E$19,0)</f>
        <v>0</v>
      </c>
      <c r="AI34" s="208">
        <f t="shared" si="5"/>
        <v>0</v>
      </c>
      <c r="AJ34" s="77" t="str">
        <f>IF(ISBLANK('Input|Fee Based'!$AK34),"",'Input|Fee Based'!$AK34)</f>
        <v/>
      </c>
      <c r="AK34" s="77" cm="1">
        <f t="array" ref="AK34">_xlfn.IFNA(LOOKUP(2,1/('Calc|Labour Rates'!$B$10:$B$39='Calc|Fee Based'!AJ34)/('Calc|Labour Rates'!$C$10:$C$39='Input|Fee Based'!AL34),'Calc|Labour Rates'!$I$10:$I$39),"-")</f>
        <v>0</v>
      </c>
      <c r="AL34" s="77">
        <f>IFERROR(AK34*'Input|Fee Based'!AM34*'Input|Fee Based'!AN34/'Input|Setup'!$E$19,0)</f>
        <v>0</v>
      </c>
      <c r="AM34" s="77">
        <f>IFERROR(AK34*'Input|Fee Based'!AM34*'Input|Fee Based'!AO34/'Input|Setup'!$E$19,0)</f>
        <v>0</v>
      </c>
      <c r="AN34" s="208">
        <f t="shared" si="6"/>
        <v>0</v>
      </c>
      <c r="AO34" s="199">
        <f t="shared" si="7"/>
        <v>260.37451263656055</v>
      </c>
      <c r="AP34" s="139">
        <f t="shared" si="8"/>
        <v>0</v>
      </c>
      <c r="AQ34" s="86">
        <f>'Input|Fee Based'!AQ34*CPI_Escalator_to_Y1*RealMaterials_Escalator_to_Y1</f>
        <v>0</v>
      </c>
      <c r="AR34" s="86">
        <f>'Input|Fee Based'!AR34*CPI_Escalator_to_Y1*RealContracts_Escalator_to_Y1</f>
        <v>0</v>
      </c>
      <c r="AS34" s="77">
        <f>'Input|Fee Based'!AS34*CPI_Escalator_to_Y1*RealVehicles_Escalator_to_Y1</f>
        <v>35.934091747458091</v>
      </c>
      <c r="AT34" s="86">
        <f>'Input|Fee Based'!AT34*CPI_Escalator_to_Y1*RealOther_Escalator_to_Y1</f>
        <v>0</v>
      </c>
      <c r="AU34" s="89"/>
      <c r="AV34" s="79">
        <f t="shared" si="9"/>
        <v>308.69990873184474</v>
      </c>
      <c r="AW34" s="84"/>
      <c r="AX34" s="162">
        <f>$AV34*'Input|Fee Based'!AV34</f>
        <v>123.47996349273791</v>
      </c>
      <c r="AY34" s="162">
        <f>$AV34*'Input|Fee Based'!AW34</f>
        <v>64.826980833687401</v>
      </c>
      <c r="AZ34" s="162">
        <f>$AV34*'Input|Fee Based'!AX34</f>
        <v>0</v>
      </c>
      <c r="BA34" s="163">
        <f>SUM($AV34,$AX34:$AZ34)*'Input|Fee Based'!$AY34</f>
        <v>0</v>
      </c>
      <c r="BB34" s="109"/>
      <c r="BC34" s="173"/>
      <c r="BD34" s="15"/>
    </row>
    <row r="35" spans="1:56" customFormat="1" x14ac:dyDescent="0.2">
      <c r="A35" s="16">
        <f t="shared" si="10"/>
        <v>26</v>
      </c>
      <c r="B35" s="128" t="str">
        <f>IF(ISBLANK('Input|Fee Based'!B35),"",'Input|Fee Based'!B35)</f>
        <v/>
      </c>
      <c r="C35" s="128" t="str">
        <f>IF(ISBLANK('Input|Fee Based'!C35),"",'Input|Fee Based'!C35)</f>
        <v>Distributor arranged outage for purpose of replacing metering - Not completed -2nd visit</v>
      </c>
      <c r="D35" s="129" t="str">
        <f>IF(ISBLANK('Input|Fee Based'!D35),"",'Input|Fee Based'!D35)</f>
        <v>Business hours</v>
      </c>
      <c r="E35" s="191" t="str">
        <f>IF(ISBLANK('Input|Fee Based'!E35),"",'Input|Fee Based'!E35)</f>
        <v>Metering and related ancillary network services</v>
      </c>
      <c r="F35" s="129" t="str">
        <f>IF(ISBLANK('Input|Fee Based'!F35),"",'Input|Fee Based'!F35)</f>
        <v/>
      </c>
      <c r="G35" s="129" t="str">
        <f>IF(ISBLANK('Input|Fee Based'!G35),"",'Input|Fee Based'!G35)</f>
        <v/>
      </c>
      <c r="H35" s="120">
        <f t="shared" si="0"/>
        <v>320.02427976836839</v>
      </c>
      <c r="I35" s="14"/>
      <c r="J35" s="77" t="str">
        <f>IF(ISBLANK('Input|Fee Based'!I35),"",'Input|Fee Based'!I35)</f>
        <v>Administrative officer R1</v>
      </c>
      <c r="K35" s="77" cm="1">
        <f t="array" ref="K35">_xlfn.IFNA(LOOKUP(2,1/('Calc|Labour Rates'!$B$10:$B$39='Calc|Fee Based'!J35)/('Calc|Labour Rates'!$C$10:$C$39='Input|Fee Based'!J35),'Calc|Labour Rates'!$I$10:$I$39),"-")</f>
        <v>74.347826086956559</v>
      </c>
      <c r="L35" s="208">
        <f>IFERROR(K35*'Input|Fee Based'!K35*'Input|Fee Based'!L35/'Input|Setup'!$E$19,0)</f>
        <v>12.391304347826093</v>
      </c>
      <c r="M35" s="206" t="str">
        <f>IF(ISBLANK('Input|Fee Based'!M35),"",'Input|Fee Based'!M35)</f>
        <v/>
      </c>
      <c r="N35" s="77" cm="1">
        <f t="array" ref="N35">_xlfn.IFNA(LOOKUP(2,1/('Calc|Labour Rates'!$B$10:$B$39='Calc|Fee Based'!M35)/('Calc|Labour Rates'!$C$10:$C$39='Input|Fee Based'!N35),'Calc|Labour Rates'!$I$10:$I$39),"-")</f>
        <v>0</v>
      </c>
      <c r="O35" s="208">
        <f>IFERROR(N35*'Input|Fee Based'!O35*'Input|Fee Based'!P35/'Input|Setup'!$E$19,0)</f>
        <v>0</v>
      </c>
      <c r="P35" s="206" t="str">
        <f>IF(ISBLANK('Input|Fee Based'!Q35),"",'Input|Fee Based'!Q35)</f>
        <v/>
      </c>
      <c r="Q35" s="77" cm="1">
        <f t="array" ref="Q35">_xlfn.IFNA(LOOKUP(2,1/('Calc|Labour Rates'!$B$10:$B$39='Calc|Fee Based'!P35)/('Calc|Labour Rates'!$C$10:$C$39='Input|Fee Based'!R35),'Calc|Labour Rates'!$I$10:$I$39),"-")</f>
        <v>0</v>
      </c>
      <c r="R35" s="77">
        <f>IFERROR(Q35*'Input|Fee Based'!S35*'Input|Fee Based'!T35/'Input|Setup'!$E$19,0)</f>
        <v>0</v>
      </c>
      <c r="S35" s="197">
        <f t="shared" si="1"/>
        <v>12.391304347826093</v>
      </c>
      <c r="T35" s="139">
        <f t="shared" si="2"/>
        <v>0</v>
      </c>
      <c r="U35" s="77" t="str">
        <f>IF(ISBLANK('Input|Fee Based'!$V35),"",'Input|Fee Based'!$V35)</f>
        <v>Field worker R4</v>
      </c>
      <c r="V35" s="77" cm="1">
        <f t="array" ref="V35">_xlfn.IFNA(LOOKUP(2,1/('Calc|Labour Rates'!$B$10:$B$39='Calc|Fee Based'!U35)/('Calc|Labour Rates'!$C$10:$C$39='Input|Fee Based'!W35),'Calc|Labour Rates'!$I$10:$I$39),"-")</f>
        <v>107.51039665472553</v>
      </c>
      <c r="W35" s="77">
        <f>IFERROR(V35*'Input|Fee Based'!X35*'Input|Fee Based'!Y35/'Input|Setup'!$E$19,0)</f>
        <v>0</v>
      </c>
      <c r="X35" s="77">
        <f>IFERROR(V35*'Input|Fee Based'!X35*'Input|Fee Based'!Z35/'Input|Setup'!$E$19,0)</f>
        <v>163.77858078880269</v>
      </c>
      <c r="Y35" s="208">
        <f t="shared" si="3"/>
        <v>163.77858078880269</v>
      </c>
      <c r="Z35" s="206" t="str">
        <f>IF(ISBLANK('Input|Fee Based'!$AA35),"",'Input|Fee Based'!$AA35)</f>
        <v/>
      </c>
      <c r="AA35" s="77" cm="1">
        <f t="array" ref="AA35">_xlfn.IFNA(LOOKUP(2,1/('Calc|Labour Rates'!$B$10:$B$39='Calc|Fee Based'!Z35)/('Calc|Labour Rates'!$C$10:$C$39='Input|Fee Based'!AB35),'Calc|Labour Rates'!$I$10:$I$39),"-")</f>
        <v>0</v>
      </c>
      <c r="AB35" s="77">
        <f>IFERROR(AA35*'Input|Fee Based'!AC35*'Input|Fee Based'!AD35/'Input|Setup'!$E$19,0)</f>
        <v>0</v>
      </c>
      <c r="AC35" s="77">
        <f>IFERROR(AA35*'Input|Fee Based'!AC35*'Input|Fee Based'!AE35/'Input|Setup'!$E$19,0)</f>
        <v>0</v>
      </c>
      <c r="AD35" s="208">
        <f t="shared" si="4"/>
        <v>0</v>
      </c>
      <c r="AE35" s="77" t="str">
        <f>IF(ISBLANK('Input|Fee Based'!$AF35),"",'Input|Fee Based'!$AF35)</f>
        <v/>
      </c>
      <c r="AF35" s="77" cm="1">
        <f t="array" ref="AF35">_xlfn.IFNA(LOOKUP(2,1/('Calc|Labour Rates'!$B$10:$B$39='Calc|Fee Based'!AE35)/('Calc|Labour Rates'!$C$10:$C$39='Input|Fee Based'!AG35),'Calc|Labour Rates'!$I$10:$I$39),"-")</f>
        <v>0</v>
      </c>
      <c r="AG35" s="77">
        <f>IFERROR(AF35*'Input|Fee Based'!AH35*'Input|Fee Based'!AI35/'Input|Setup'!$E$19,0)</f>
        <v>0</v>
      </c>
      <c r="AH35" s="77">
        <f>IFERROR(AF35*'Input|Fee Based'!AH35*'Input|Fee Based'!AJ35/'Input|Setup'!$E$19,0)</f>
        <v>0</v>
      </c>
      <c r="AI35" s="208">
        <f t="shared" si="5"/>
        <v>0</v>
      </c>
      <c r="AJ35" s="77" t="str">
        <f>IF(ISBLANK('Input|Fee Based'!$AK35),"",'Input|Fee Based'!$AK35)</f>
        <v/>
      </c>
      <c r="AK35" s="77" cm="1">
        <f t="array" ref="AK35">_xlfn.IFNA(LOOKUP(2,1/('Calc|Labour Rates'!$B$10:$B$39='Calc|Fee Based'!AJ35)/('Calc|Labour Rates'!$C$10:$C$39='Input|Fee Based'!AL35),'Calc|Labour Rates'!$I$10:$I$39),"-")</f>
        <v>0</v>
      </c>
      <c r="AL35" s="77">
        <f>IFERROR(AK35*'Input|Fee Based'!AM35*'Input|Fee Based'!AN35/'Input|Setup'!$E$19,0)</f>
        <v>0</v>
      </c>
      <c r="AM35" s="77">
        <f>IFERROR(AK35*'Input|Fee Based'!AM35*'Input|Fee Based'!AO35/'Input|Setup'!$E$19,0)</f>
        <v>0</v>
      </c>
      <c r="AN35" s="208">
        <f t="shared" si="6"/>
        <v>0</v>
      </c>
      <c r="AO35" s="199">
        <f t="shared" si="7"/>
        <v>163.77858078880269</v>
      </c>
      <c r="AP35" s="139">
        <f t="shared" si="8"/>
        <v>0</v>
      </c>
      <c r="AQ35" s="86">
        <f>'Input|Fee Based'!AQ35*CPI_Escalator_to_Y1*RealMaterials_Escalator_to_Y1</f>
        <v>0</v>
      </c>
      <c r="AR35" s="86">
        <f>'Input|Fee Based'!AR35*CPI_Escalator_to_Y1*RealContracts_Escalator_to_Y1</f>
        <v>0</v>
      </c>
      <c r="AS35" s="77">
        <f>'Input|Fee Based'!AS35*CPI_Escalator_to_Y1*RealVehicles_Escalator_to_Y1</f>
        <v>22.602959439997573</v>
      </c>
      <c r="AT35" s="86">
        <f>'Input|Fee Based'!AT35*CPI_Escalator_to_Y1*RealOther_Escalator_to_Y1</f>
        <v>0</v>
      </c>
      <c r="AU35" s="89"/>
      <c r="AV35" s="79">
        <f t="shared" si="9"/>
        <v>198.77284457662634</v>
      </c>
      <c r="AW35" s="84"/>
      <c r="AX35" s="162">
        <f>$AV35*'Input|Fee Based'!AV35</f>
        <v>79.509137830650545</v>
      </c>
      <c r="AY35" s="162">
        <f>$AV35*'Input|Fee Based'!AW35</f>
        <v>41.742297361091531</v>
      </c>
      <c r="AZ35" s="162">
        <f>$AV35*'Input|Fee Based'!AX35</f>
        <v>0</v>
      </c>
      <c r="BA35" s="163">
        <f>SUM($AV35,$AX35:$AZ35)*'Input|Fee Based'!$AY35</f>
        <v>0</v>
      </c>
      <c r="BB35" s="109"/>
      <c r="BC35" s="173"/>
      <c r="BD35" s="15"/>
    </row>
    <row r="36" spans="1:56" customFormat="1" x14ac:dyDescent="0.2">
      <c r="A36" s="16">
        <f t="shared" si="10"/>
        <v>27</v>
      </c>
      <c r="B36" s="128" t="str">
        <f>IF(ISBLANK('Input|Fee Based'!B36),"",'Input|Fee Based'!B36)</f>
        <v/>
      </c>
      <c r="C36" s="128" t="str">
        <f>IF(ISBLANK('Input|Fee Based'!C36),"",'Input|Fee Based'!C36)</f>
        <v>Distributor arranged outage for purpose of replacing metering - Complex complete</v>
      </c>
      <c r="D36" s="129" t="str">
        <f>IF(ISBLANK('Input|Fee Based'!D36),"",'Input|Fee Based'!D36)</f>
        <v>Business hours</v>
      </c>
      <c r="E36" s="191" t="str">
        <f>IF(ISBLANK('Input|Fee Based'!E36),"",'Input|Fee Based'!E36)</f>
        <v>Metering and related ancillary network services</v>
      </c>
      <c r="F36" s="129" t="str">
        <f>IF(ISBLANK('Input|Fee Based'!F36),"",'Input|Fee Based'!F36)</f>
        <v/>
      </c>
      <c r="G36" s="129" t="str">
        <f>IF(ISBLANK('Input|Fee Based'!G36),"",'Input|Fee Based'!G36)</f>
        <v/>
      </c>
      <c r="H36" s="120">
        <f t="shared" si="0"/>
        <v>703.33799674267084</v>
      </c>
      <c r="I36" s="14"/>
      <c r="J36" s="77" t="str">
        <f>IF(ISBLANK('Input|Fee Based'!I36),"",'Input|Fee Based'!I36)</f>
        <v>Administrative officer R1</v>
      </c>
      <c r="K36" s="77" cm="1">
        <f t="array" ref="K36">_xlfn.IFNA(LOOKUP(2,1/('Calc|Labour Rates'!$B$10:$B$39='Calc|Fee Based'!J36)/('Calc|Labour Rates'!$C$10:$C$39='Input|Fee Based'!J36),'Calc|Labour Rates'!$I$10:$I$39),"-")</f>
        <v>74.347826086956559</v>
      </c>
      <c r="L36" s="208">
        <f>IFERROR(K36*'Input|Fee Based'!K36*'Input|Fee Based'!L36/'Input|Setup'!$E$19,0)</f>
        <v>12.391304347826093</v>
      </c>
      <c r="M36" s="206" t="str">
        <f>IF(ISBLANK('Input|Fee Based'!M36),"",'Input|Fee Based'!M36)</f>
        <v/>
      </c>
      <c r="N36" s="77" cm="1">
        <f t="array" ref="N36">_xlfn.IFNA(LOOKUP(2,1/('Calc|Labour Rates'!$B$10:$B$39='Calc|Fee Based'!M36)/('Calc|Labour Rates'!$C$10:$C$39='Input|Fee Based'!N36),'Calc|Labour Rates'!$I$10:$I$39),"-")</f>
        <v>0</v>
      </c>
      <c r="O36" s="208">
        <f>IFERROR(N36*'Input|Fee Based'!O36*'Input|Fee Based'!P36/'Input|Setup'!$E$19,0)</f>
        <v>0</v>
      </c>
      <c r="P36" s="206" t="str">
        <f>IF(ISBLANK('Input|Fee Based'!Q36),"",'Input|Fee Based'!Q36)</f>
        <v/>
      </c>
      <c r="Q36" s="77" cm="1">
        <f t="array" ref="Q36">_xlfn.IFNA(LOOKUP(2,1/('Calc|Labour Rates'!$B$10:$B$39='Calc|Fee Based'!P36)/('Calc|Labour Rates'!$C$10:$C$39='Input|Fee Based'!R36),'Calc|Labour Rates'!$I$10:$I$39),"-")</f>
        <v>0</v>
      </c>
      <c r="R36" s="77">
        <f>IFERROR(Q36*'Input|Fee Based'!S36*'Input|Fee Based'!T36/'Input|Setup'!$E$19,0)</f>
        <v>0</v>
      </c>
      <c r="S36" s="197">
        <f t="shared" si="1"/>
        <v>12.391304347826093</v>
      </c>
      <c r="T36" s="139">
        <f t="shared" si="2"/>
        <v>0</v>
      </c>
      <c r="U36" s="77" t="str">
        <f>IF(ISBLANK('Input|Fee Based'!$V36),"",'Input|Fee Based'!$V36)</f>
        <v>Field worker R4</v>
      </c>
      <c r="V36" s="77" cm="1">
        <f t="array" ref="V36">_xlfn.IFNA(LOOKUP(2,1/('Calc|Labour Rates'!$B$10:$B$39='Calc|Fee Based'!U36)/('Calc|Labour Rates'!$C$10:$C$39='Input|Fee Based'!W36),'Calc|Labour Rates'!$I$10:$I$39),"-")</f>
        <v>107.51039665472553</v>
      </c>
      <c r="W36" s="77">
        <f>IFERROR(V36*'Input|Fee Based'!X36*'Input|Fee Based'!Y36/'Input|Setup'!$E$19,0)</f>
        <v>0</v>
      </c>
      <c r="X36" s="77">
        <f>IFERROR(V36*'Input|Fee Based'!X36*'Input|Fee Based'!Z36/'Input|Setup'!$E$19,0)</f>
        <v>372.9887024006639</v>
      </c>
      <c r="Y36" s="208">
        <f t="shared" si="3"/>
        <v>372.9887024006639</v>
      </c>
      <c r="Z36" s="206" t="str">
        <f>IF(ISBLANK('Input|Fee Based'!$AA36),"",'Input|Fee Based'!$AA36)</f>
        <v/>
      </c>
      <c r="AA36" s="77" cm="1">
        <f t="array" ref="AA36">_xlfn.IFNA(LOOKUP(2,1/('Calc|Labour Rates'!$B$10:$B$39='Calc|Fee Based'!Z36)/('Calc|Labour Rates'!$C$10:$C$39='Input|Fee Based'!AB36),'Calc|Labour Rates'!$I$10:$I$39),"-")</f>
        <v>0</v>
      </c>
      <c r="AB36" s="77">
        <f>IFERROR(AA36*'Input|Fee Based'!AC36*'Input|Fee Based'!AD36/'Input|Setup'!$E$19,0)</f>
        <v>0</v>
      </c>
      <c r="AC36" s="77">
        <f>IFERROR(AA36*'Input|Fee Based'!AC36*'Input|Fee Based'!AE36/'Input|Setup'!$E$19,0)</f>
        <v>0</v>
      </c>
      <c r="AD36" s="208">
        <f t="shared" si="4"/>
        <v>0</v>
      </c>
      <c r="AE36" s="77" t="str">
        <f>IF(ISBLANK('Input|Fee Based'!$AF36),"",'Input|Fee Based'!$AF36)</f>
        <v/>
      </c>
      <c r="AF36" s="77" cm="1">
        <f t="array" ref="AF36">_xlfn.IFNA(LOOKUP(2,1/('Calc|Labour Rates'!$B$10:$B$39='Calc|Fee Based'!AE36)/('Calc|Labour Rates'!$C$10:$C$39='Input|Fee Based'!AG36),'Calc|Labour Rates'!$I$10:$I$39),"-")</f>
        <v>0</v>
      </c>
      <c r="AG36" s="77">
        <f>IFERROR(AF36*'Input|Fee Based'!AH36*'Input|Fee Based'!AI36/'Input|Setup'!$E$19,0)</f>
        <v>0</v>
      </c>
      <c r="AH36" s="77">
        <f>IFERROR(AF36*'Input|Fee Based'!AH36*'Input|Fee Based'!AJ36/'Input|Setup'!$E$19,0)</f>
        <v>0</v>
      </c>
      <c r="AI36" s="208">
        <f t="shared" si="5"/>
        <v>0</v>
      </c>
      <c r="AJ36" s="77" t="str">
        <f>IF(ISBLANK('Input|Fee Based'!$AK36),"",'Input|Fee Based'!$AK36)</f>
        <v/>
      </c>
      <c r="AK36" s="77" cm="1">
        <f t="array" ref="AK36">_xlfn.IFNA(LOOKUP(2,1/('Calc|Labour Rates'!$B$10:$B$39='Calc|Fee Based'!AJ36)/('Calc|Labour Rates'!$C$10:$C$39='Input|Fee Based'!AL36),'Calc|Labour Rates'!$I$10:$I$39),"-")</f>
        <v>0</v>
      </c>
      <c r="AL36" s="77">
        <f>IFERROR(AK36*'Input|Fee Based'!AM36*'Input|Fee Based'!AN36/'Input|Setup'!$E$19,0)</f>
        <v>0</v>
      </c>
      <c r="AM36" s="77">
        <f>IFERROR(AK36*'Input|Fee Based'!AM36*'Input|Fee Based'!AO36/'Input|Setup'!$E$19,0)</f>
        <v>0</v>
      </c>
      <c r="AN36" s="208">
        <f t="shared" si="6"/>
        <v>0</v>
      </c>
      <c r="AO36" s="199">
        <f t="shared" si="7"/>
        <v>372.9887024006639</v>
      </c>
      <c r="AP36" s="139">
        <f t="shared" si="8"/>
        <v>0</v>
      </c>
      <c r="AQ36" s="86">
        <f>'Input|Fee Based'!AQ36*CPI_Escalator_to_Y1*RealMaterials_Escalator_to_Y1</f>
        <v>0</v>
      </c>
      <c r="AR36" s="86">
        <f>'Input|Fee Based'!AR36*CPI_Escalator_to_Y1*RealContracts_Escalator_to_Y1</f>
        <v>0</v>
      </c>
      <c r="AS36" s="77">
        <f>'Input|Fee Based'!AS36*CPI_Escalator_to_Y1*RealVehicles_Escalator_to_Y1</f>
        <v>51.475891849442149</v>
      </c>
      <c r="AT36" s="86">
        <f>'Input|Fee Based'!AT36*CPI_Escalator_to_Y1*RealOther_Escalator_to_Y1</f>
        <v>0</v>
      </c>
      <c r="AU36" s="89"/>
      <c r="AV36" s="79">
        <f t="shared" si="9"/>
        <v>436.8558985979322</v>
      </c>
      <c r="AW36" s="84"/>
      <c r="AX36" s="162">
        <f>$AV36*'Input|Fee Based'!AV36</f>
        <v>174.7423594391729</v>
      </c>
      <c r="AY36" s="162">
        <f>$AV36*'Input|Fee Based'!AW36</f>
        <v>91.739738705565756</v>
      </c>
      <c r="AZ36" s="162">
        <f>$AV36*'Input|Fee Based'!AX36</f>
        <v>0</v>
      </c>
      <c r="BA36" s="163">
        <f>SUM($AV36,$AX36:$AZ36)*'Input|Fee Based'!$AY36</f>
        <v>0</v>
      </c>
      <c r="BB36" s="109"/>
      <c r="BC36" s="173"/>
      <c r="BD36" s="15"/>
    </row>
    <row r="37" spans="1:56" customFormat="1" x14ac:dyDescent="0.2">
      <c r="A37" s="16">
        <f t="shared" si="10"/>
        <v>28</v>
      </c>
      <c r="B37" s="128" t="str">
        <f>IF(ISBLANK('Input|Fee Based'!B37),"",'Input|Fee Based'!B37)</f>
        <v/>
      </c>
      <c r="C37" s="128" t="str">
        <f>IF(ISBLANK('Input|Fee Based'!C37),"",'Input|Fee Based'!C37)</f>
        <v>Distributor arranged outage for replacing a meter - additional charge when requested outside normal business hours (weekday)</v>
      </c>
      <c r="D37" s="129" t="str">
        <f>IF(ISBLANK('Input|Fee Based'!D37),"",'Input|Fee Based'!D37)</f>
        <v>Business hours</v>
      </c>
      <c r="E37" s="191" t="str">
        <f>IF(ISBLANK('Input|Fee Based'!E37),"",'Input|Fee Based'!E37)</f>
        <v>Metering and related ancillary network services</v>
      </c>
      <c r="F37" s="129" t="str">
        <f>IF(ISBLANK('Input|Fee Based'!F37),"",'Input|Fee Based'!F37)</f>
        <v/>
      </c>
      <c r="G37" s="129" t="str">
        <f>IF(ISBLANK('Input|Fee Based'!G37),"",'Input|Fee Based'!G37)</f>
        <v/>
      </c>
      <c r="H37" s="120">
        <f t="shared" si="0"/>
        <v>98.490000000000038</v>
      </c>
      <c r="I37" s="14"/>
      <c r="J37" s="77" t="str">
        <f>IF(ISBLANK('Input|Fee Based'!I37),"",'Input|Fee Based'!I37)</f>
        <v/>
      </c>
      <c r="K37" s="77" cm="1">
        <f t="array" ref="K37">_xlfn.IFNA(LOOKUP(2,1/('Calc|Labour Rates'!$B$10:$B$39='Calc|Fee Based'!J37)/('Calc|Labour Rates'!$C$10:$C$39='Input|Fee Based'!J37),'Calc|Labour Rates'!$I$10:$I$39),"-")</f>
        <v>0</v>
      </c>
      <c r="L37" s="208">
        <f>IFERROR(K37*'Input|Fee Based'!K37*'Input|Fee Based'!L37/'Input|Setup'!$E$19,0)</f>
        <v>0</v>
      </c>
      <c r="M37" s="206" t="str">
        <f>IF(ISBLANK('Input|Fee Based'!M37),"",'Input|Fee Based'!M37)</f>
        <v/>
      </c>
      <c r="N37" s="77" cm="1">
        <f t="array" ref="N37">_xlfn.IFNA(LOOKUP(2,1/('Calc|Labour Rates'!$B$10:$B$39='Calc|Fee Based'!M37)/('Calc|Labour Rates'!$C$10:$C$39='Input|Fee Based'!N37),'Calc|Labour Rates'!$I$10:$I$39),"-")</f>
        <v>0</v>
      </c>
      <c r="O37" s="208">
        <f>IFERROR(N37*'Input|Fee Based'!O37*'Input|Fee Based'!P37/'Input|Setup'!$E$19,0)</f>
        <v>0</v>
      </c>
      <c r="P37" s="206" t="str">
        <f>IF(ISBLANK('Input|Fee Based'!Q37),"",'Input|Fee Based'!Q37)</f>
        <v/>
      </c>
      <c r="Q37" s="77" cm="1">
        <f t="array" ref="Q37">_xlfn.IFNA(LOOKUP(2,1/('Calc|Labour Rates'!$B$10:$B$39='Calc|Fee Based'!P37)/('Calc|Labour Rates'!$C$10:$C$39='Input|Fee Based'!R37),'Calc|Labour Rates'!$I$10:$I$39),"-")</f>
        <v>0</v>
      </c>
      <c r="R37" s="77">
        <f>IFERROR(Q37*'Input|Fee Based'!S37*'Input|Fee Based'!T37/'Input|Setup'!$E$19,0)</f>
        <v>0</v>
      </c>
      <c r="S37" s="197">
        <f t="shared" si="1"/>
        <v>0</v>
      </c>
      <c r="T37" s="139">
        <f t="shared" si="2"/>
        <v>0</v>
      </c>
      <c r="U37" s="77" t="str">
        <f>IF(ISBLANK('Input|Fee Based'!$V37),"",'Input|Fee Based'!$V37)</f>
        <v>Field worker R4</v>
      </c>
      <c r="V37" s="77" cm="1">
        <f t="array" ref="V37">_xlfn.IFNA(LOOKUP(2,1/('Calc|Labour Rates'!$B$10:$B$39='Calc|Fee Based'!U37)/('Calc|Labour Rates'!$C$10:$C$39='Input|Fee Based'!W37),'Calc|Labour Rates'!$I$10:$I$39),"-")</f>
        <v>107.51039665472553</v>
      </c>
      <c r="W37" s="77">
        <f>IFERROR(V37*'Input|Fee Based'!X37*'Input|Fee Based'!Y37/'Input|Setup'!$E$19,0)</f>
        <v>0</v>
      </c>
      <c r="X37" s="77">
        <f>IFERROR(V37*'Input|Fee Based'!X37*'Input|Fee Based'!Z37/'Input|Setup'!$E$19,0)</f>
        <v>53.755198327362763</v>
      </c>
      <c r="Y37" s="208">
        <f t="shared" si="3"/>
        <v>53.755198327362763</v>
      </c>
      <c r="Z37" s="206" t="str">
        <f>IF(ISBLANK('Input|Fee Based'!$AA37),"",'Input|Fee Based'!$AA37)</f>
        <v/>
      </c>
      <c r="AA37" s="77" cm="1">
        <f t="array" ref="AA37">_xlfn.IFNA(LOOKUP(2,1/('Calc|Labour Rates'!$B$10:$B$39='Calc|Fee Based'!Z37)/('Calc|Labour Rates'!$C$10:$C$39='Input|Fee Based'!AB37),'Calc|Labour Rates'!$I$10:$I$39),"-")</f>
        <v>0</v>
      </c>
      <c r="AB37" s="77">
        <f>IFERROR(AA37*'Input|Fee Based'!AC37*'Input|Fee Based'!AD37/'Input|Setup'!$E$19,0)</f>
        <v>0</v>
      </c>
      <c r="AC37" s="77">
        <f>IFERROR(AA37*'Input|Fee Based'!AC37*'Input|Fee Based'!AE37/'Input|Setup'!$E$19,0)</f>
        <v>0</v>
      </c>
      <c r="AD37" s="208">
        <f t="shared" si="4"/>
        <v>0</v>
      </c>
      <c r="AE37" s="77" t="str">
        <f>IF(ISBLANK('Input|Fee Based'!$AF37),"",'Input|Fee Based'!$AF37)</f>
        <v/>
      </c>
      <c r="AF37" s="77" cm="1">
        <f t="array" ref="AF37">_xlfn.IFNA(LOOKUP(2,1/('Calc|Labour Rates'!$B$10:$B$39='Calc|Fee Based'!AE37)/('Calc|Labour Rates'!$C$10:$C$39='Input|Fee Based'!AG37),'Calc|Labour Rates'!$I$10:$I$39),"-")</f>
        <v>0</v>
      </c>
      <c r="AG37" s="77">
        <f>IFERROR(AF37*'Input|Fee Based'!AH37*'Input|Fee Based'!AI37/'Input|Setup'!$E$19,0)</f>
        <v>0</v>
      </c>
      <c r="AH37" s="77">
        <f>IFERROR(AF37*'Input|Fee Based'!AH37*'Input|Fee Based'!AJ37/'Input|Setup'!$E$19,0)</f>
        <v>0</v>
      </c>
      <c r="AI37" s="208">
        <f t="shared" si="5"/>
        <v>0</v>
      </c>
      <c r="AJ37" s="77" t="str">
        <f>IF(ISBLANK('Input|Fee Based'!$AK37),"",'Input|Fee Based'!$AK37)</f>
        <v/>
      </c>
      <c r="AK37" s="77" cm="1">
        <f t="array" ref="AK37">_xlfn.IFNA(LOOKUP(2,1/('Calc|Labour Rates'!$B$10:$B$39='Calc|Fee Based'!AJ37)/('Calc|Labour Rates'!$C$10:$C$39='Input|Fee Based'!AL37),'Calc|Labour Rates'!$I$10:$I$39),"-")</f>
        <v>0</v>
      </c>
      <c r="AL37" s="77">
        <f>IFERROR(AK37*'Input|Fee Based'!AM37*'Input|Fee Based'!AN37/'Input|Setup'!$E$19,0)</f>
        <v>0</v>
      </c>
      <c r="AM37" s="77">
        <f>IFERROR(AK37*'Input|Fee Based'!AM37*'Input|Fee Based'!AO37/'Input|Setup'!$E$19,0)</f>
        <v>0</v>
      </c>
      <c r="AN37" s="208">
        <f t="shared" si="6"/>
        <v>0</v>
      </c>
      <c r="AO37" s="199">
        <f t="shared" si="7"/>
        <v>53.755198327362763</v>
      </c>
      <c r="AP37" s="139">
        <f t="shared" si="8"/>
        <v>0</v>
      </c>
      <c r="AQ37" s="86">
        <f>'Input|Fee Based'!AQ37*CPI_Escalator_to_Y1*RealMaterials_Escalator_to_Y1</f>
        <v>0</v>
      </c>
      <c r="AR37" s="86">
        <f>'Input|Fee Based'!AR37*CPI_Escalator_to_Y1*RealContracts_Escalator_to_Y1</f>
        <v>0</v>
      </c>
      <c r="AS37" s="77">
        <f>'Input|Fee Based'!AS37*CPI_Escalator_to_Y1*RealVehicles_Escalator_to_Y1</f>
        <v>7.4187147161155247</v>
      </c>
      <c r="AT37" s="86">
        <f>'Input|Fee Based'!AT37*CPI_Escalator_to_Y1*RealOther_Escalator_to_Y1</f>
        <v>0</v>
      </c>
      <c r="AU37" s="89"/>
      <c r="AV37" s="79">
        <f t="shared" si="9"/>
        <v>61.173913043478287</v>
      </c>
      <c r="AW37" s="84"/>
      <c r="AX37" s="162">
        <f>$AV37*'Input|Fee Based'!AV37</f>
        <v>24.469565217391317</v>
      </c>
      <c r="AY37" s="162">
        <f>$AV37*'Input|Fee Based'!AW37</f>
        <v>12.84652173913044</v>
      </c>
      <c r="AZ37" s="162">
        <f>$AV37*'Input|Fee Based'!AX37</f>
        <v>0</v>
      </c>
      <c r="BA37" s="163">
        <f>SUM($AV37,$AX37:$AZ37)*'Input|Fee Based'!$AY37</f>
        <v>0</v>
      </c>
      <c r="BB37" s="109"/>
      <c r="BC37" s="173"/>
      <c r="BD37" s="15"/>
    </row>
    <row r="38" spans="1:56" customFormat="1" x14ac:dyDescent="0.2">
      <c r="A38" s="16">
        <f t="shared" si="10"/>
        <v>29</v>
      </c>
      <c r="B38" s="128" t="str">
        <f>IF(ISBLANK('Input|Fee Based'!B38),"",'Input|Fee Based'!B38)</f>
        <v/>
      </c>
      <c r="C38" s="128" t="str">
        <f>IF(ISBLANK('Input|Fee Based'!C38),"",'Input|Fee Based'!C38)</f>
        <v>Distributor arranged outage for replacing a meter - additional charge when requested outside normal business hours (weekend)</v>
      </c>
      <c r="D38" s="129" t="str">
        <f>IF(ISBLANK('Input|Fee Based'!D38),"",'Input|Fee Based'!D38)</f>
        <v>Business hours</v>
      </c>
      <c r="E38" s="191" t="str">
        <f>IF(ISBLANK('Input|Fee Based'!E38),"",'Input|Fee Based'!E38)</f>
        <v>Metering and related ancillary network services</v>
      </c>
      <c r="F38" s="129" t="str">
        <f>IF(ISBLANK('Input|Fee Based'!F38),"",'Input|Fee Based'!F38)</f>
        <v/>
      </c>
      <c r="G38" s="129" t="str">
        <f>IF(ISBLANK('Input|Fee Based'!G38),"",'Input|Fee Based'!G38)</f>
        <v/>
      </c>
      <c r="H38" s="120">
        <f t="shared" si="0"/>
        <v>196.98000000000008</v>
      </c>
      <c r="I38" s="14"/>
      <c r="J38" s="77" t="str">
        <f>IF(ISBLANK('Input|Fee Based'!I38),"",'Input|Fee Based'!I38)</f>
        <v/>
      </c>
      <c r="K38" s="77" cm="1">
        <f t="array" ref="K38">_xlfn.IFNA(LOOKUP(2,1/('Calc|Labour Rates'!$B$10:$B$39='Calc|Fee Based'!J38)/('Calc|Labour Rates'!$C$10:$C$39='Input|Fee Based'!J38),'Calc|Labour Rates'!$I$10:$I$39),"-")</f>
        <v>0</v>
      </c>
      <c r="L38" s="208">
        <f>IFERROR(K38*'Input|Fee Based'!K38*'Input|Fee Based'!L38/'Input|Setup'!$E$19,0)</f>
        <v>0</v>
      </c>
      <c r="M38" s="206" t="str">
        <f>IF(ISBLANK('Input|Fee Based'!M38),"",'Input|Fee Based'!M38)</f>
        <v/>
      </c>
      <c r="N38" s="77" cm="1">
        <f t="array" ref="N38">_xlfn.IFNA(LOOKUP(2,1/('Calc|Labour Rates'!$B$10:$B$39='Calc|Fee Based'!M38)/('Calc|Labour Rates'!$C$10:$C$39='Input|Fee Based'!N38),'Calc|Labour Rates'!$I$10:$I$39),"-")</f>
        <v>0</v>
      </c>
      <c r="O38" s="208">
        <f>IFERROR(N38*'Input|Fee Based'!O38*'Input|Fee Based'!P38/'Input|Setup'!$E$19,0)</f>
        <v>0</v>
      </c>
      <c r="P38" s="206" t="str">
        <f>IF(ISBLANK('Input|Fee Based'!Q38),"",'Input|Fee Based'!Q38)</f>
        <v/>
      </c>
      <c r="Q38" s="77" cm="1">
        <f t="array" ref="Q38">_xlfn.IFNA(LOOKUP(2,1/('Calc|Labour Rates'!$B$10:$B$39='Calc|Fee Based'!P38)/('Calc|Labour Rates'!$C$10:$C$39='Input|Fee Based'!R38),'Calc|Labour Rates'!$I$10:$I$39),"-")</f>
        <v>0</v>
      </c>
      <c r="R38" s="77">
        <f>IFERROR(Q38*'Input|Fee Based'!S38*'Input|Fee Based'!T38/'Input|Setup'!$E$19,0)</f>
        <v>0</v>
      </c>
      <c r="S38" s="197">
        <f t="shared" si="1"/>
        <v>0</v>
      </c>
      <c r="T38" s="139">
        <f t="shared" si="2"/>
        <v>0</v>
      </c>
      <c r="U38" s="77" t="str">
        <f>IF(ISBLANK('Input|Fee Based'!$V38),"",'Input|Fee Based'!$V38)</f>
        <v>Field worker R4</v>
      </c>
      <c r="V38" s="77" cm="1">
        <f t="array" ref="V38">_xlfn.IFNA(LOOKUP(2,1/('Calc|Labour Rates'!$B$10:$B$39='Calc|Fee Based'!U38)/('Calc|Labour Rates'!$C$10:$C$39='Input|Fee Based'!W38),'Calc|Labour Rates'!$I$10:$I$39),"-")</f>
        <v>107.51039665472553</v>
      </c>
      <c r="W38" s="77">
        <f>IFERROR(V38*'Input|Fee Based'!X38*'Input|Fee Based'!Y38/'Input|Setup'!$E$19,0)</f>
        <v>0</v>
      </c>
      <c r="X38" s="77">
        <f>IFERROR(V38*'Input|Fee Based'!X38*'Input|Fee Based'!Z38/'Input|Setup'!$E$19,0)</f>
        <v>107.51039665472553</v>
      </c>
      <c r="Y38" s="208">
        <f t="shared" si="3"/>
        <v>107.51039665472553</v>
      </c>
      <c r="Z38" s="206" t="str">
        <f>IF(ISBLANK('Input|Fee Based'!$AA38),"",'Input|Fee Based'!$AA38)</f>
        <v/>
      </c>
      <c r="AA38" s="77" cm="1">
        <f t="array" ref="AA38">_xlfn.IFNA(LOOKUP(2,1/('Calc|Labour Rates'!$B$10:$B$39='Calc|Fee Based'!Z38)/('Calc|Labour Rates'!$C$10:$C$39='Input|Fee Based'!AB38),'Calc|Labour Rates'!$I$10:$I$39),"-")</f>
        <v>0</v>
      </c>
      <c r="AB38" s="77">
        <f>IFERROR(AA38*'Input|Fee Based'!AC38*'Input|Fee Based'!AD38/'Input|Setup'!$E$19,0)</f>
        <v>0</v>
      </c>
      <c r="AC38" s="77">
        <f>IFERROR(AA38*'Input|Fee Based'!AC38*'Input|Fee Based'!AE38/'Input|Setup'!$E$19,0)</f>
        <v>0</v>
      </c>
      <c r="AD38" s="208">
        <f t="shared" si="4"/>
        <v>0</v>
      </c>
      <c r="AE38" s="77" t="str">
        <f>IF(ISBLANK('Input|Fee Based'!$AF38),"",'Input|Fee Based'!$AF38)</f>
        <v/>
      </c>
      <c r="AF38" s="77" cm="1">
        <f t="array" ref="AF38">_xlfn.IFNA(LOOKUP(2,1/('Calc|Labour Rates'!$B$10:$B$39='Calc|Fee Based'!AE38)/('Calc|Labour Rates'!$C$10:$C$39='Input|Fee Based'!AG38),'Calc|Labour Rates'!$I$10:$I$39),"-")</f>
        <v>0</v>
      </c>
      <c r="AG38" s="77">
        <f>IFERROR(AF38*'Input|Fee Based'!AH38*'Input|Fee Based'!AI38/'Input|Setup'!$E$19,0)</f>
        <v>0</v>
      </c>
      <c r="AH38" s="77">
        <f>IFERROR(AF38*'Input|Fee Based'!AH38*'Input|Fee Based'!AJ38/'Input|Setup'!$E$19,0)</f>
        <v>0</v>
      </c>
      <c r="AI38" s="208">
        <f t="shared" si="5"/>
        <v>0</v>
      </c>
      <c r="AJ38" s="77" t="str">
        <f>IF(ISBLANK('Input|Fee Based'!$AK38),"",'Input|Fee Based'!$AK38)</f>
        <v/>
      </c>
      <c r="AK38" s="77" cm="1">
        <f t="array" ref="AK38">_xlfn.IFNA(LOOKUP(2,1/('Calc|Labour Rates'!$B$10:$B$39='Calc|Fee Based'!AJ38)/('Calc|Labour Rates'!$C$10:$C$39='Input|Fee Based'!AL38),'Calc|Labour Rates'!$I$10:$I$39),"-")</f>
        <v>0</v>
      </c>
      <c r="AL38" s="77">
        <f>IFERROR(AK38*'Input|Fee Based'!AM38*'Input|Fee Based'!AN38/'Input|Setup'!$E$19,0)</f>
        <v>0</v>
      </c>
      <c r="AM38" s="77">
        <f>IFERROR(AK38*'Input|Fee Based'!AM38*'Input|Fee Based'!AO38/'Input|Setup'!$E$19,0)</f>
        <v>0</v>
      </c>
      <c r="AN38" s="208">
        <f t="shared" si="6"/>
        <v>0</v>
      </c>
      <c r="AO38" s="199">
        <f t="shared" si="7"/>
        <v>107.51039665472553</v>
      </c>
      <c r="AP38" s="139">
        <f t="shared" si="8"/>
        <v>0</v>
      </c>
      <c r="AQ38" s="86">
        <f>'Input|Fee Based'!AQ38*CPI_Escalator_to_Y1*RealMaterials_Escalator_to_Y1</f>
        <v>0</v>
      </c>
      <c r="AR38" s="86">
        <f>'Input|Fee Based'!AR38*CPI_Escalator_to_Y1*RealContracts_Escalator_to_Y1</f>
        <v>0</v>
      </c>
      <c r="AS38" s="77">
        <f>'Input|Fee Based'!AS38*CPI_Escalator_to_Y1*RealVehicles_Escalator_to_Y1</f>
        <v>14.837429432231049</v>
      </c>
      <c r="AT38" s="86">
        <f>'Input|Fee Based'!AT38*CPI_Escalator_to_Y1*RealOther_Escalator_to_Y1</f>
        <v>0</v>
      </c>
      <c r="AU38" s="89"/>
      <c r="AV38" s="79">
        <f t="shared" si="9"/>
        <v>122.34782608695657</v>
      </c>
      <c r="AW38" s="84"/>
      <c r="AX38" s="162">
        <f>$AV38*'Input|Fee Based'!AV38</f>
        <v>48.939130434782633</v>
      </c>
      <c r="AY38" s="162">
        <f>$AV38*'Input|Fee Based'!AW38</f>
        <v>25.693043478260879</v>
      </c>
      <c r="AZ38" s="162">
        <f>$AV38*'Input|Fee Based'!AX38</f>
        <v>0</v>
      </c>
      <c r="BA38" s="163">
        <f>SUM($AV38,$AX38:$AZ38)*'Input|Fee Based'!$AY38</f>
        <v>0</v>
      </c>
      <c r="BB38" s="109"/>
      <c r="BC38" s="173"/>
      <c r="BD38" s="15"/>
    </row>
    <row r="39" spans="1:56" customFormat="1" x14ac:dyDescent="0.2">
      <c r="A39" s="16">
        <f t="shared" si="10"/>
        <v>30</v>
      </c>
      <c r="B39" s="128" t="str">
        <f>IF(ISBLANK('Input|Fee Based'!B39),"",'Input|Fee Based'!B39)</f>
        <v/>
      </c>
      <c r="C39" s="128" t="str">
        <f>IF(ISBLANK('Input|Fee Based'!C39),"",'Input|Fee Based'!C39)</f>
        <v>Administration of contestable works - General</v>
      </c>
      <c r="D39" s="129" t="str">
        <f>IF(ISBLANK('Input|Fee Based'!D39),"",'Input|Fee Based'!D39)</f>
        <v>Business hours</v>
      </c>
      <c r="E39" s="191" t="str">
        <f>IF(ISBLANK('Input|Fee Based'!E39),"",'Input|Fee Based'!E39)</f>
        <v xml:space="preserve">Design </v>
      </c>
      <c r="F39" s="129" t="str">
        <f>IF(ISBLANK('Input|Fee Based'!F39),"",'Input|Fee Based'!F39)</f>
        <v/>
      </c>
      <c r="G39" s="129" t="str">
        <f>IF(ISBLANK('Input|Fee Based'!G39),"",'Input|Fee Based'!G39)</f>
        <v/>
      </c>
      <c r="H39" s="120">
        <f t="shared" si="0"/>
        <v>1082.0880000000006</v>
      </c>
      <c r="I39" s="14"/>
      <c r="J39" s="77" t="str">
        <f>IF(ISBLANK('Input|Fee Based'!I39),"",'Input|Fee Based'!I39)</f>
        <v>Administrative officer R1</v>
      </c>
      <c r="K39" s="77" cm="1">
        <f t="array" ref="K39">_xlfn.IFNA(LOOKUP(2,1/('Calc|Labour Rates'!$B$10:$B$39='Calc|Fee Based'!J39)/('Calc|Labour Rates'!$C$10:$C$39='Input|Fee Based'!J39),'Calc|Labour Rates'!$I$10:$I$39),"-")</f>
        <v>74.347826086956559</v>
      </c>
      <c r="L39" s="208">
        <f>IFERROR(K39*'Input|Fee Based'!K39*'Input|Fee Based'!L39/'Input|Setup'!$E$19,0)</f>
        <v>672.10434782608729</v>
      </c>
      <c r="M39" s="206" t="str">
        <f>IF(ISBLANK('Input|Fee Based'!M39),"",'Input|Fee Based'!M39)</f>
        <v/>
      </c>
      <c r="N39" s="77" cm="1">
        <f t="array" ref="N39">_xlfn.IFNA(LOOKUP(2,1/('Calc|Labour Rates'!$B$10:$B$39='Calc|Fee Based'!M39)/('Calc|Labour Rates'!$C$10:$C$39='Input|Fee Based'!N39),'Calc|Labour Rates'!$I$10:$I$39),"-")</f>
        <v>0</v>
      </c>
      <c r="O39" s="208">
        <f>IFERROR(N39*'Input|Fee Based'!O39*'Input|Fee Based'!P39/'Input|Setup'!$E$19,0)</f>
        <v>0</v>
      </c>
      <c r="P39" s="206" t="str">
        <f>IF(ISBLANK('Input|Fee Based'!Q39),"",'Input|Fee Based'!Q39)</f>
        <v/>
      </c>
      <c r="Q39" s="77" cm="1">
        <f t="array" ref="Q39">_xlfn.IFNA(LOOKUP(2,1/('Calc|Labour Rates'!$B$10:$B$39='Calc|Fee Based'!P39)/('Calc|Labour Rates'!$C$10:$C$39='Input|Fee Based'!R39),'Calc|Labour Rates'!$I$10:$I$39),"-")</f>
        <v>0</v>
      </c>
      <c r="R39" s="77">
        <f>IFERROR(Q39*'Input|Fee Based'!S39*'Input|Fee Based'!T39/'Input|Setup'!$E$19,0)</f>
        <v>0</v>
      </c>
      <c r="S39" s="197">
        <f t="shared" si="1"/>
        <v>672.10434782608729</v>
      </c>
      <c r="T39" s="139">
        <f t="shared" si="2"/>
        <v>0</v>
      </c>
      <c r="U39" s="77" t="str">
        <f>IF(ISBLANK('Input|Fee Based'!$V39),"",'Input|Fee Based'!$V39)</f>
        <v/>
      </c>
      <c r="V39" s="77" cm="1">
        <f t="array" ref="V39">_xlfn.IFNA(LOOKUP(2,1/('Calc|Labour Rates'!$B$10:$B$39='Calc|Fee Based'!U39)/('Calc|Labour Rates'!$C$10:$C$39='Input|Fee Based'!W39),'Calc|Labour Rates'!$I$10:$I$39),"-")</f>
        <v>0</v>
      </c>
      <c r="W39" s="77">
        <f>IFERROR(V39*'Input|Fee Based'!X39*'Input|Fee Based'!Y39/'Input|Setup'!$E$19,0)</f>
        <v>0</v>
      </c>
      <c r="X39" s="77">
        <f>IFERROR(V39*'Input|Fee Based'!X39*'Input|Fee Based'!Z39/'Input|Setup'!$E$19,0)</f>
        <v>0</v>
      </c>
      <c r="Y39" s="208">
        <f t="shared" si="3"/>
        <v>0</v>
      </c>
      <c r="Z39" s="206" t="str">
        <f>IF(ISBLANK('Input|Fee Based'!$AA39),"",'Input|Fee Based'!$AA39)</f>
        <v/>
      </c>
      <c r="AA39" s="77" cm="1">
        <f t="array" ref="AA39">_xlfn.IFNA(LOOKUP(2,1/('Calc|Labour Rates'!$B$10:$B$39='Calc|Fee Based'!Z39)/('Calc|Labour Rates'!$C$10:$C$39='Input|Fee Based'!AB39),'Calc|Labour Rates'!$I$10:$I$39),"-")</f>
        <v>0</v>
      </c>
      <c r="AB39" s="77">
        <f>IFERROR(AA39*'Input|Fee Based'!AC39*'Input|Fee Based'!AD39/'Input|Setup'!$E$19,0)</f>
        <v>0</v>
      </c>
      <c r="AC39" s="77">
        <f>IFERROR(AA39*'Input|Fee Based'!AC39*'Input|Fee Based'!AE39/'Input|Setup'!$E$19,0)</f>
        <v>0</v>
      </c>
      <c r="AD39" s="208">
        <f t="shared" si="4"/>
        <v>0</v>
      </c>
      <c r="AE39" s="77" t="str">
        <f>IF(ISBLANK('Input|Fee Based'!$AF39),"",'Input|Fee Based'!$AF39)</f>
        <v/>
      </c>
      <c r="AF39" s="77" cm="1">
        <f t="array" ref="AF39">_xlfn.IFNA(LOOKUP(2,1/('Calc|Labour Rates'!$B$10:$B$39='Calc|Fee Based'!AE39)/('Calc|Labour Rates'!$C$10:$C$39='Input|Fee Based'!AG39),'Calc|Labour Rates'!$I$10:$I$39),"-")</f>
        <v>0</v>
      </c>
      <c r="AG39" s="77">
        <f>IFERROR(AF39*'Input|Fee Based'!AH39*'Input|Fee Based'!AI39/'Input|Setup'!$E$19,0)</f>
        <v>0</v>
      </c>
      <c r="AH39" s="77">
        <f>IFERROR(AF39*'Input|Fee Based'!AH39*'Input|Fee Based'!AJ39/'Input|Setup'!$E$19,0)</f>
        <v>0</v>
      </c>
      <c r="AI39" s="208">
        <f t="shared" si="5"/>
        <v>0</v>
      </c>
      <c r="AJ39" s="77" t="str">
        <f>IF(ISBLANK('Input|Fee Based'!$AK39),"",'Input|Fee Based'!$AK39)</f>
        <v/>
      </c>
      <c r="AK39" s="77" cm="1">
        <f t="array" ref="AK39">_xlfn.IFNA(LOOKUP(2,1/('Calc|Labour Rates'!$B$10:$B$39='Calc|Fee Based'!AJ39)/('Calc|Labour Rates'!$C$10:$C$39='Input|Fee Based'!AL39),'Calc|Labour Rates'!$I$10:$I$39),"-")</f>
        <v>0</v>
      </c>
      <c r="AL39" s="77">
        <f>IFERROR(AK39*'Input|Fee Based'!AM39*'Input|Fee Based'!AN39/'Input|Setup'!$E$19,0)</f>
        <v>0</v>
      </c>
      <c r="AM39" s="77">
        <f>IFERROR(AK39*'Input|Fee Based'!AM39*'Input|Fee Based'!AO39/'Input|Setup'!$E$19,0)</f>
        <v>0</v>
      </c>
      <c r="AN39" s="208">
        <f t="shared" si="6"/>
        <v>0</v>
      </c>
      <c r="AO39" s="199">
        <f t="shared" si="7"/>
        <v>0</v>
      </c>
      <c r="AP39" s="139">
        <f t="shared" si="8"/>
        <v>0</v>
      </c>
      <c r="AQ39" s="86">
        <f>'Input|Fee Based'!AQ39*CPI_Escalator_to_Y1*RealMaterials_Escalator_to_Y1</f>
        <v>0</v>
      </c>
      <c r="AR39" s="86">
        <f>'Input|Fee Based'!AR39*CPI_Escalator_to_Y1*RealContracts_Escalator_to_Y1</f>
        <v>0</v>
      </c>
      <c r="AS39" s="77">
        <f>'Input|Fee Based'!AS39*CPI_Escalator_to_Y1*RealVehicles_Escalator_to_Y1</f>
        <v>0</v>
      </c>
      <c r="AT39" s="86">
        <f>'Input|Fee Based'!AT39*CPI_Escalator_to_Y1*RealOther_Escalator_to_Y1</f>
        <v>0</v>
      </c>
      <c r="AU39" s="89"/>
      <c r="AV39" s="79">
        <f t="shared" si="9"/>
        <v>672.10434782608729</v>
      </c>
      <c r="AW39" s="84"/>
      <c r="AX39" s="162">
        <f>$AV39*'Input|Fee Based'!AV39</f>
        <v>268.84173913043492</v>
      </c>
      <c r="AY39" s="162">
        <f>$AV39*'Input|Fee Based'!AW39</f>
        <v>141.14191304347833</v>
      </c>
      <c r="AZ39" s="162">
        <f>$AV39*'Input|Fee Based'!AX39</f>
        <v>0</v>
      </c>
      <c r="BA39" s="163">
        <f>SUM($AV39,$AX39:$AZ39)*'Input|Fee Based'!$AY39</f>
        <v>0</v>
      </c>
      <c r="BB39" s="109"/>
      <c r="BC39" s="173"/>
      <c r="BD39" s="15"/>
    </row>
    <row r="40" spans="1:56" customFormat="1" x14ac:dyDescent="0.2">
      <c r="A40" s="16">
        <f t="shared" si="10"/>
        <v>31</v>
      </c>
      <c r="B40" s="128" t="str">
        <f>IF(ISBLANK('Input|Fee Based'!B40),"",'Input|Fee Based'!B40)</f>
        <v/>
      </c>
      <c r="C40" s="128" t="str">
        <f>IF(ISBLANK('Input|Fee Based'!C40),"",'Input|Fee Based'!C40)</f>
        <v>Adminstration of pioneer schemes</v>
      </c>
      <c r="D40" s="129" t="str">
        <f>IF(ISBLANK('Input|Fee Based'!D40),"",'Input|Fee Based'!D40)</f>
        <v>Business hours</v>
      </c>
      <c r="E40" s="191" t="str">
        <f>IF(ISBLANK('Input|Fee Based'!E40),"",'Input|Fee Based'!E40)</f>
        <v xml:space="preserve">Design </v>
      </c>
      <c r="F40" s="129" t="str">
        <f>IF(ISBLANK('Input|Fee Based'!F40),"",'Input|Fee Based'!F40)</f>
        <v/>
      </c>
      <c r="G40" s="129" t="str">
        <f>IF(ISBLANK('Input|Fee Based'!G40),"",'Input|Fee Based'!G40)</f>
        <v/>
      </c>
      <c r="H40" s="120">
        <f t="shared" si="0"/>
        <v>1737.3790000000004</v>
      </c>
      <c r="I40" s="14"/>
      <c r="J40" s="77" t="str">
        <f>IF(ISBLANK('Input|Fee Based'!I40),"",'Input|Fee Based'!I40)</f>
        <v>Administrative officer R1</v>
      </c>
      <c r="K40" s="77" cm="1">
        <f t="array" ref="K40">_xlfn.IFNA(LOOKUP(2,1/('Calc|Labour Rates'!$B$10:$B$39='Calc|Fee Based'!J40)/('Calc|Labour Rates'!$C$10:$C$39='Input|Fee Based'!J40),'Calc|Labour Rates'!$I$10:$I$39),"-")</f>
        <v>74.347826086956559</v>
      </c>
      <c r="L40" s="208">
        <f>IFERROR(K40*'Input|Fee Based'!K40*'Input|Fee Based'!L40/'Input|Setup'!$E$19,0)</f>
        <v>49.813043478260894</v>
      </c>
      <c r="M40" s="206" t="str">
        <f>IF(ISBLANK('Input|Fee Based'!M40),"",'Input|Fee Based'!M40)</f>
        <v>Engineer R3</v>
      </c>
      <c r="N40" s="77" cm="1">
        <f t="array" ref="N40">_xlfn.IFNA(LOOKUP(2,1/('Calc|Labour Rates'!$B$10:$B$39='Calc|Fee Based'!M40)/('Calc|Labour Rates'!$C$10:$C$39='Input|Fee Based'!N40),'Calc|Labour Rates'!$I$10:$I$39),"-")</f>
        <v>165.21739130434787</v>
      </c>
      <c r="O40" s="208">
        <f>IFERROR(N40*'Input|Fee Based'!O40*'Input|Fee Based'!P40/'Input|Setup'!$E$19,0)</f>
        <v>1029.3043478260872</v>
      </c>
      <c r="P40" s="206" t="str">
        <f>IF(ISBLANK('Input|Fee Based'!Q40),"",'Input|Fee Based'!Q40)</f>
        <v/>
      </c>
      <c r="Q40" s="77" cm="1">
        <f t="array" ref="Q40">_xlfn.IFNA(LOOKUP(2,1/('Calc|Labour Rates'!$B$10:$B$39='Calc|Fee Based'!P40)/('Calc|Labour Rates'!$C$10:$C$39='Input|Fee Based'!R40),'Calc|Labour Rates'!$I$10:$I$39),"-")</f>
        <v>0</v>
      </c>
      <c r="R40" s="77">
        <f>IFERROR(Q40*'Input|Fee Based'!S40*'Input|Fee Based'!T40/'Input|Setup'!$E$19,0)</f>
        <v>0</v>
      </c>
      <c r="S40" s="197">
        <f t="shared" si="1"/>
        <v>1079.1173913043481</v>
      </c>
      <c r="T40" s="139">
        <f t="shared" si="2"/>
        <v>0</v>
      </c>
      <c r="U40" s="77" t="str">
        <f>IF(ISBLANK('Input|Fee Based'!$V40),"",'Input|Fee Based'!$V40)</f>
        <v/>
      </c>
      <c r="V40" s="77" cm="1">
        <f t="array" ref="V40">_xlfn.IFNA(LOOKUP(2,1/('Calc|Labour Rates'!$B$10:$B$39='Calc|Fee Based'!U40)/('Calc|Labour Rates'!$C$10:$C$39='Input|Fee Based'!W40),'Calc|Labour Rates'!$I$10:$I$39),"-")</f>
        <v>0</v>
      </c>
      <c r="W40" s="77">
        <f>IFERROR(V40*'Input|Fee Based'!X40*'Input|Fee Based'!Y40/'Input|Setup'!$E$19,0)</f>
        <v>0</v>
      </c>
      <c r="X40" s="77">
        <f>IFERROR(V40*'Input|Fee Based'!X40*'Input|Fee Based'!Z40/'Input|Setup'!$E$19,0)</f>
        <v>0</v>
      </c>
      <c r="Y40" s="208">
        <f t="shared" si="3"/>
        <v>0</v>
      </c>
      <c r="Z40" s="206" t="str">
        <f>IF(ISBLANK('Input|Fee Based'!$AA40),"",'Input|Fee Based'!$AA40)</f>
        <v/>
      </c>
      <c r="AA40" s="77" cm="1">
        <f t="array" ref="AA40">_xlfn.IFNA(LOOKUP(2,1/('Calc|Labour Rates'!$B$10:$B$39='Calc|Fee Based'!Z40)/('Calc|Labour Rates'!$C$10:$C$39='Input|Fee Based'!AB40),'Calc|Labour Rates'!$I$10:$I$39),"-")</f>
        <v>0</v>
      </c>
      <c r="AB40" s="77">
        <f>IFERROR(AA40*'Input|Fee Based'!AC40*'Input|Fee Based'!AD40/'Input|Setup'!$E$19,0)</f>
        <v>0</v>
      </c>
      <c r="AC40" s="77">
        <f>IFERROR(AA40*'Input|Fee Based'!AC40*'Input|Fee Based'!AE40/'Input|Setup'!$E$19,0)</f>
        <v>0</v>
      </c>
      <c r="AD40" s="208">
        <f t="shared" si="4"/>
        <v>0</v>
      </c>
      <c r="AE40" s="77" t="str">
        <f>IF(ISBLANK('Input|Fee Based'!$AF40),"",'Input|Fee Based'!$AF40)</f>
        <v/>
      </c>
      <c r="AF40" s="77" cm="1">
        <f t="array" ref="AF40">_xlfn.IFNA(LOOKUP(2,1/('Calc|Labour Rates'!$B$10:$B$39='Calc|Fee Based'!AE40)/('Calc|Labour Rates'!$C$10:$C$39='Input|Fee Based'!AG40),'Calc|Labour Rates'!$I$10:$I$39),"-")</f>
        <v>0</v>
      </c>
      <c r="AG40" s="77">
        <f>IFERROR(AF40*'Input|Fee Based'!AH40*'Input|Fee Based'!AI40/'Input|Setup'!$E$19,0)</f>
        <v>0</v>
      </c>
      <c r="AH40" s="77">
        <f>IFERROR(AF40*'Input|Fee Based'!AH40*'Input|Fee Based'!AJ40/'Input|Setup'!$E$19,0)</f>
        <v>0</v>
      </c>
      <c r="AI40" s="208">
        <f t="shared" si="5"/>
        <v>0</v>
      </c>
      <c r="AJ40" s="77" t="str">
        <f>IF(ISBLANK('Input|Fee Based'!$AK40),"",'Input|Fee Based'!$AK40)</f>
        <v/>
      </c>
      <c r="AK40" s="77" cm="1">
        <f t="array" ref="AK40">_xlfn.IFNA(LOOKUP(2,1/('Calc|Labour Rates'!$B$10:$B$39='Calc|Fee Based'!AJ40)/('Calc|Labour Rates'!$C$10:$C$39='Input|Fee Based'!AL40),'Calc|Labour Rates'!$I$10:$I$39),"-")</f>
        <v>0</v>
      </c>
      <c r="AL40" s="77">
        <f>IFERROR(AK40*'Input|Fee Based'!AM40*'Input|Fee Based'!AN40/'Input|Setup'!$E$19,0)</f>
        <v>0</v>
      </c>
      <c r="AM40" s="77">
        <f>IFERROR(AK40*'Input|Fee Based'!AM40*'Input|Fee Based'!AO40/'Input|Setup'!$E$19,0)</f>
        <v>0</v>
      </c>
      <c r="AN40" s="208">
        <f t="shared" si="6"/>
        <v>0</v>
      </c>
      <c r="AO40" s="199">
        <f t="shared" si="7"/>
        <v>0</v>
      </c>
      <c r="AP40" s="139">
        <f t="shared" si="8"/>
        <v>0</v>
      </c>
      <c r="AQ40" s="86">
        <f>'Input|Fee Based'!AQ40*CPI_Escalator_to_Y1*RealMaterials_Escalator_to_Y1</f>
        <v>0</v>
      </c>
      <c r="AR40" s="86">
        <f>'Input|Fee Based'!AR40*CPI_Escalator_to_Y1*RealContracts_Escalator_to_Y1</f>
        <v>0</v>
      </c>
      <c r="AS40" s="77">
        <f>'Input|Fee Based'!AS40*CPI_Escalator_to_Y1*RealVehicles_Escalator_to_Y1</f>
        <v>0</v>
      </c>
      <c r="AT40" s="86">
        <f>'Input|Fee Based'!AT40*CPI_Escalator_to_Y1*RealOther_Escalator_to_Y1</f>
        <v>0</v>
      </c>
      <c r="AU40" s="89"/>
      <c r="AV40" s="79">
        <f t="shared" si="9"/>
        <v>1079.1173913043481</v>
      </c>
      <c r="AW40" s="84"/>
      <c r="AX40" s="162">
        <f>$AV40*'Input|Fee Based'!AV40</f>
        <v>431.64695652173924</v>
      </c>
      <c r="AY40" s="162">
        <f>$AV40*'Input|Fee Based'!AW40</f>
        <v>226.6146521739131</v>
      </c>
      <c r="AZ40" s="162">
        <f>$AV40*'Input|Fee Based'!AX40</f>
        <v>0</v>
      </c>
      <c r="BA40" s="163">
        <f>SUM($AV40,$AX40:$AZ40)*'Input|Fee Based'!$AY40</f>
        <v>0</v>
      </c>
      <c r="BB40" s="109"/>
      <c r="BC40" s="173"/>
      <c r="BD40" s="15"/>
    </row>
    <row r="41" spans="1:56" customFormat="1" x14ac:dyDescent="0.2">
      <c r="A41" s="16">
        <f t="shared" si="10"/>
        <v>32</v>
      </c>
      <c r="B41" s="128" t="str">
        <f>IF(ISBLANK('Input|Fee Based'!B41),"",'Input|Fee Based'!B41)</f>
        <v/>
      </c>
      <c r="C41" s="128" t="str">
        <f>IF(ISBLANK('Input|Fee Based'!C41),"",'Input|Fee Based'!C41)</f>
        <v>Design information - Simple</v>
      </c>
      <c r="D41" s="129" t="str">
        <f>IF(ISBLANK('Input|Fee Based'!D41),"",'Input|Fee Based'!D41)</f>
        <v>Business hours</v>
      </c>
      <c r="E41" s="191" t="str">
        <f>IF(ISBLANK('Input|Fee Based'!E41),"",'Input|Fee Based'!E41)</f>
        <v xml:space="preserve">Design </v>
      </c>
      <c r="F41" s="129" t="str">
        <f>IF(ISBLANK('Input|Fee Based'!F41),"",'Input|Fee Based'!F41)</f>
        <v/>
      </c>
      <c r="G41" s="129" t="str">
        <f>IF(ISBLANK('Input|Fee Based'!G41),"",'Input|Fee Based'!G41)</f>
        <v/>
      </c>
      <c r="H41" s="120">
        <f t="shared" si="0"/>
        <v>811.30000000000018</v>
      </c>
      <c r="I41" s="14"/>
      <c r="J41" s="77" t="str">
        <f>IF(ISBLANK('Input|Fee Based'!I41),"",'Input|Fee Based'!I41)</f>
        <v>Engineer R3</v>
      </c>
      <c r="K41" s="77" cm="1">
        <f t="array" ref="K41">_xlfn.IFNA(LOOKUP(2,1/('Calc|Labour Rates'!$B$10:$B$39='Calc|Fee Based'!J41)/('Calc|Labour Rates'!$C$10:$C$39='Input|Fee Based'!J41),'Calc|Labour Rates'!$I$10:$I$39),"-")</f>
        <v>165.21739130434787</v>
      </c>
      <c r="L41" s="208">
        <f>IFERROR(K41*'Input|Fee Based'!K41*'Input|Fee Based'!L41/'Input|Setup'!$E$19,0)</f>
        <v>503.91304347826099</v>
      </c>
      <c r="M41" s="206" t="str">
        <f>IF(ISBLANK('Input|Fee Based'!M41),"",'Input|Fee Based'!M41)</f>
        <v/>
      </c>
      <c r="N41" s="77" cm="1">
        <f t="array" ref="N41">_xlfn.IFNA(LOOKUP(2,1/('Calc|Labour Rates'!$B$10:$B$39='Calc|Fee Based'!M41)/('Calc|Labour Rates'!$C$10:$C$39='Input|Fee Based'!N41),'Calc|Labour Rates'!$I$10:$I$39),"-")</f>
        <v>0</v>
      </c>
      <c r="O41" s="208">
        <f>IFERROR(N41*'Input|Fee Based'!O41*'Input|Fee Based'!P41/'Input|Setup'!$E$19,0)</f>
        <v>0</v>
      </c>
      <c r="P41" s="206" t="str">
        <f>IF(ISBLANK('Input|Fee Based'!Q41),"",'Input|Fee Based'!Q41)</f>
        <v/>
      </c>
      <c r="Q41" s="77" cm="1">
        <f t="array" ref="Q41">_xlfn.IFNA(LOOKUP(2,1/('Calc|Labour Rates'!$B$10:$B$39='Calc|Fee Based'!P41)/('Calc|Labour Rates'!$C$10:$C$39='Input|Fee Based'!R41),'Calc|Labour Rates'!$I$10:$I$39),"-")</f>
        <v>0</v>
      </c>
      <c r="R41" s="77">
        <f>IFERROR(Q41*'Input|Fee Based'!S41*'Input|Fee Based'!T41/'Input|Setup'!$E$19,0)</f>
        <v>0</v>
      </c>
      <c r="S41" s="197">
        <f t="shared" si="1"/>
        <v>503.91304347826099</v>
      </c>
      <c r="T41" s="139">
        <f t="shared" si="2"/>
        <v>0</v>
      </c>
      <c r="U41" s="77" t="str">
        <f>IF(ISBLANK('Input|Fee Based'!$V41),"",'Input|Fee Based'!$V41)</f>
        <v/>
      </c>
      <c r="V41" s="77" cm="1">
        <f t="array" ref="V41">_xlfn.IFNA(LOOKUP(2,1/('Calc|Labour Rates'!$B$10:$B$39='Calc|Fee Based'!U41)/('Calc|Labour Rates'!$C$10:$C$39='Input|Fee Based'!W41),'Calc|Labour Rates'!$I$10:$I$39),"-")</f>
        <v>0</v>
      </c>
      <c r="W41" s="77">
        <f>IFERROR(V41*'Input|Fee Based'!X41*'Input|Fee Based'!Y41/'Input|Setup'!$E$19,0)</f>
        <v>0</v>
      </c>
      <c r="X41" s="77">
        <f>IFERROR(V41*'Input|Fee Based'!X41*'Input|Fee Based'!Z41/'Input|Setup'!$E$19,0)</f>
        <v>0</v>
      </c>
      <c r="Y41" s="208">
        <f t="shared" si="3"/>
        <v>0</v>
      </c>
      <c r="Z41" s="206" t="str">
        <f>IF(ISBLANK('Input|Fee Based'!$AA41),"",'Input|Fee Based'!$AA41)</f>
        <v/>
      </c>
      <c r="AA41" s="77" cm="1">
        <f t="array" ref="AA41">_xlfn.IFNA(LOOKUP(2,1/('Calc|Labour Rates'!$B$10:$B$39='Calc|Fee Based'!Z41)/('Calc|Labour Rates'!$C$10:$C$39='Input|Fee Based'!AB41),'Calc|Labour Rates'!$I$10:$I$39),"-")</f>
        <v>0</v>
      </c>
      <c r="AB41" s="77">
        <f>IFERROR(AA41*'Input|Fee Based'!AC41*'Input|Fee Based'!AD41/'Input|Setup'!$E$19,0)</f>
        <v>0</v>
      </c>
      <c r="AC41" s="77">
        <f>IFERROR(AA41*'Input|Fee Based'!AC41*'Input|Fee Based'!AE41/'Input|Setup'!$E$19,0)</f>
        <v>0</v>
      </c>
      <c r="AD41" s="208">
        <f t="shared" si="4"/>
        <v>0</v>
      </c>
      <c r="AE41" s="77" t="str">
        <f>IF(ISBLANK('Input|Fee Based'!$AF41),"",'Input|Fee Based'!$AF41)</f>
        <v/>
      </c>
      <c r="AF41" s="77" cm="1">
        <f t="array" ref="AF41">_xlfn.IFNA(LOOKUP(2,1/('Calc|Labour Rates'!$B$10:$B$39='Calc|Fee Based'!AE41)/('Calc|Labour Rates'!$C$10:$C$39='Input|Fee Based'!AG41),'Calc|Labour Rates'!$I$10:$I$39),"-")</f>
        <v>0</v>
      </c>
      <c r="AG41" s="77">
        <f>IFERROR(AF41*'Input|Fee Based'!AH41*'Input|Fee Based'!AI41/'Input|Setup'!$E$19,0)</f>
        <v>0</v>
      </c>
      <c r="AH41" s="77">
        <f>IFERROR(AF41*'Input|Fee Based'!AH41*'Input|Fee Based'!AJ41/'Input|Setup'!$E$19,0)</f>
        <v>0</v>
      </c>
      <c r="AI41" s="208">
        <f t="shared" si="5"/>
        <v>0</v>
      </c>
      <c r="AJ41" s="77" t="str">
        <f>IF(ISBLANK('Input|Fee Based'!$AK41),"",'Input|Fee Based'!$AK41)</f>
        <v/>
      </c>
      <c r="AK41" s="77" cm="1">
        <f t="array" ref="AK41">_xlfn.IFNA(LOOKUP(2,1/('Calc|Labour Rates'!$B$10:$B$39='Calc|Fee Based'!AJ41)/('Calc|Labour Rates'!$C$10:$C$39='Input|Fee Based'!AL41),'Calc|Labour Rates'!$I$10:$I$39),"-")</f>
        <v>0</v>
      </c>
      <c r="AL41" s="77">
        <f>IFERROR(AK41*'Input|Fee Based'!AM41*'Input|Fee Based'!AN41/'Input|Setup'!$E$19,0)</f>
        <v>0</v>
      </c>
      <c r="AM41" s="77">
        <f>IFERROR(AK41*'Input|Fee Based'!AM41*'Input|Fee Based'!AO41/'Input|Setup'!$E$19,0)</f>
        <v>0</v>
      </c>
      <c r="AN41" s="208">
        <f t="shared" si="6"/>
        <v>0</v>
      </c>
      <c r="AO41" s="199">
        <f t="shared" si="7"/>
        <v>0</v>
      </c>
      <c r="AP41" s="139">
        <f t="shared" si="8"/>
        <v>0</v>
      </c>
      <c r="AQ41" s="86">
        <f>'Input|Fee Based'!AQ41*CPI_Escalator_to_Y1*RealMaterials_Escalator_to_Y1</f>
        <v>0</v>
      </c>
      <c r="AR41" s="86">
        <f>'Input|Fee Based'!AR41*CPI_Escalator_to_Y1*RealContracts_Escalator_to_Y1</f>
        <v>0</v>
      </c>
      <c r="AS41" s="77">
        <f>'Input|Fee Based'!AS41*CPI_Escalator_to_Y1*RealVehicles_Escalator_to_Y1</f>
        <v>0</v>
      </c>
      <c r="AT41" s="86">
        <f>'Input|Fee Based'!AT41*CPI_Escalator_to_Y1*RealOther_Escalator_to_Y1</f>
        <v>0</v>
      </c>
      <c r="AU41" s="89"/>
      <c r="AV41" s="79">
        <f t="shared" si="9"/>
        <v>503.91304347826099</v>
      </c>
      <c r="AW41" s="84"/>
      <c r="AX41" s="162">
        <f>$AV41*'Input|Fee Based'!AV41</f>
        <v>201.5652173913044</v>
      </c>
      <c r="AY41" s="162">
        <f>$AV41*'Input|Fee Based'!AW41</f>
        <v>105.82173913043481</v>
      </c>
      <c r="AZ41" s="162">
        <f>$AV41*'Input|Fee Based'!AX41</f>
        <v>0</v>
      </c>
      <c r="BA41" s="163">
        <f>SUM($AV41,$AX41:$AZ41)*'Input|Fee Based'!$AY41</f>
        <v>0</v>
      </c>
      <c r="BB41" s="109"/>
      <c r="BC41" s="173"/>
      <c r="BD41" s="15"/>
    </row>
    <row r="42" spans="1:56" customFormat="1" x14ac:dyDescent="0.2">
      <c r="A42" s="16">
        <f t="shared" si="10"/>
        <v>33</v>
      </c>
      <c r="B42" s="128" t="str">
        <f>IF(ISBLANK('Input|Fee Based'!B42),"",'Input|Fee Based'!B42)</f>
        <v/>
      </c>
      <c r="C42" s="128" t="str">
        <f>IF(ISBLANK('Input|Fee Based'!C42),"",'Input|Fee Based'!C42)</f>
        <v>Design certification - General</v>
      </c>
      <c r="D42" s="129" t="str">
        <f>IF(ISBLANK('Input|Fee Based'!D42),"",'Input|Fee Based'!D42)</f>
        <v>Business hours</v>
      </c>
      <c r="E42" s="191" t="str">
        <f>IF(ISBLANK('Input|Fee Based'!E42),"",'Input|Fee Based'!E42)</f>
        <v xml:space="preserve">Design </v>
      </c>
      <c r="F42" s="129" t="str">
        <f>IF(ISBLANK('Input|Fee Based'!F42),"",'Input|Fee Based'!F42)</f>
        <v/>
      </c>
      <c r="G42" s="129" t="str">
        <f>IF(ISBLANK('Input|Fee Based'!G42),"",'Input|Fee Based'!G42)</f>
        <v/>
      </c>
      <c r="H42" s="120">
        <f t="shared" si="0"/>
        <v>2572.2200000000007</v>
      </c>
      <c r="I42" s="14"/>
      <c r="J42" s="77" t="str">
        <f>IF(ISBLANK('Input|Fee Based'!I42),"",'Input|Fee Based'!I42)</f>
        <v>Engineer R3</v>
      </c>
      <c r="K42" s="77" cm="1">
        <f t="array" ref="K42">_xlfn.IFNA(LOOKUP(2,1/('Calc|Labour Rates'!$B$10:$B$39='Calc|Fee Based'!J42)/('Calc|Labour Rates'!$C$10:$C$39='Input|Fee Based'!J42),'Calc|Labour Rates'!$I$10:$I$39),"-")</f>
        <v>165.21739130434787</v>
      </c>
      <c r="L42" s="208">
        <f>IFERROR(K42*'Input|Fee Based'!K42*'Input|Fee Based'!L42/'Input|Setup'!$E$19,0)</f>
        <v>1597.652173913044</v>
      </c>
      <c r="M42" s="206" t="str">
        <f>IF(ISBLANK('Input|Fee Based'!M42),"",'Input|Fee Based'!M42)</f>
        <v/>
      </c>
      <c r="N42" s="77" cm="1">
        <f t="array" ref="N42">_xlfn.IFNA(LOOKUP(2,1/('Calc|Labour Rates'!$B$10:$B$39='Calc|Fee Based'!M42)/('Calc|Labour Rates'!$C$10:$C$39='Input|Fee Based'!N42),'Calc|Labour Rates'!$I$10:$I$39),"-")</f>
        <v>0</v>
      </c>
      <c r="O42" s="208">
        <f>IFERROR(N42*'Input|Fee Based'!O42*'Input|Fee Based'!P42/'Input|Setup'!$E$19,0)</f>
        <v>0</v>
      </c>
      <c r="P42" s="206" t="str">
        <f>IF(ISBLANK('Input|Fee Based'!Q42),"",'Input|Fee Based'!Q42)</f>
        <v/>
      </c>
      <c r="Q42" s="77" cm="1">
        <f t="array" ref="Q42">_xlfn.IFNA(LOOKUP(2,1/('Calc|Labour Rates'!$B$10:$B$39='Calc|Fee Based'!P42)/('Calc|Labour Rates'!$C$10:$C$39='Input|Fee Based'!R42),'Calc|Labour Rates'!$I$10:$I$39),"-")</f>
        <v>0</v>
      </c>
      <c r="R42" s="77">
        <f>IFERROR(Q42*'Input|Fee Based'!S42*'Input|Fee Based'!T42/'Input|Setup'!$E$19,0)</f>
        <v>0</v>
      </c>
      <c r="S42" s="197">
        <f t="shared" si="1"/>
        <v>1597.652173913044</v>
      </c>
      <c r="T42" s="139">
        <f t="shared" si="2"/>
        <v>0</v>
      </c>
      <c r="U42" s="77" t="str">
        <f>IF(ISBLANK('Input|Fee Based'!$V42),"",'Input|Fee Based'!$V42)</f>
        <v/>
      </c>
      <c r="V42" s="77" cm="1">
        <f t="array" ref="V42">_xlfn.IFNA(LOOKUP(2,1/('Calc|Labour Rates'!$B$10:$B$39='Calc|Fee Based'!U42)/('Calc|Labour Rates'!$C$10:$C$39='Input|Fee Based'!W42),'Calc|Labour Rates'!$I$10:$I$39),"-")</f>
        <v>0</v>
      </c>
      <c r="W42" s="77">
        <f>IFERROR(V42*'Input|Fee Based'!X42*'Input|Fee Based'!Y42/'Input|Setup'!$E$19,0)</f>
        <v>0</v>
      </c>
      <c r="X42" s="77">
        <f>IFERROR(V42*'Input|Fee Based'!X42*'Input|Fee Based'!Z42/'Input|Setup'!$E$19,0)</f>
        <v>0</v>
      </c>
      <c r="Y42" s="208">
        <f t="shared" si="3"/>
        <v>0</v>
      </c>
      <c r="Z42" s="206" t="str">
        <f>IF(ISBLANK('Input|Fee Based'!$AA42),"",'Input|Fee Based'!$AA42)</f>
        <v/>
      </c>
      <c r="AA42" s="77" cm="1">
        <f t="array" ref="AA42">_xlfn.IFNA(LOOKUP(2,1/('Calc|Labour Rates'!$B$10:$B$39='Calc|Fee Based'!Z42)/('Calc|Labour Rates'!$C$10:$C$39='Input|Fee Based'!AB42),'Calc|Labour Rates'!$I$10:$I$39),"-")</f>
        <v>0</v>
      </c>
      <c r="AB42" s="77">
        <f>IFERROR(AA42*'Input|Fee Based'!AC42*'Input|Fee Based'!AD42/'Input|Setup'!$E$19,0)</f>
        <v>0</v>
      </c>
      <c r="AC42" s="77">
        <f>IFERROR(AA42*'Input|Fee Based'!AC42*'Input|Fee Based'!AE42/'Input|Setup'!$E$19,0)</f>
        <v>0</v>
      </c>
      <c r="AD42" s="208">
        <f t="shared" si="4"/>
        <v>0</v>
      </c>
      <c r="AE42" s="77" t="str">
        <f>IF(ISBLANK('Input|Fee Based'!$AF42),"",'Input|Fee Based'!$AF42)</f>
        <v/>
      </c>
      <c r="AF42" s="77" cm="1">
        <f t="array" ref="AF42">_xlfn.IFNA(LOOKUP(2,1/('Calc|Labour Rates'!$B$10:$B$39='Calc|Fee Based'!AE42)/('Calc|Labour Rates'!$C$10:$C$39='Input|Fee Based'!AG42),'Calc|Labour Rates'!$I$10:$I$39),"-")</f>
        <v>0</v>
      </c>
      <c r="AG42" s="77">
        <f>IFERROR(AF42*'Input|Fee Based'!AH42*'Input|Fee Based'!AI42/'Input|Setup'!$E$19,0)</f>
        <v>0</v>
      </c>
      <c r="AH42" s="77">
        <f>IFERROR(AF42*'Input|Fee Based'!AH42*'Input|Fee Based'!AJ42/'Input|Setup'!$E$19,0)</f>
        <v>0</v>
      </c>
      <c r="AI42" s="208">
        <f t="shared" si="5"/>
        <v>0</v>
      </c>
      <c r="AJ42" s="77" t="str">
        <f>IF(ISBLANK('Input|Fee Based'!$AK42),"",'Input|Fee Based'!$AK42)</f>
        <v/>
      </c>
      <c r="AK42" s="77" cm="1">
        <f t="array" ref="AK42">_xlfn.IFNA(LOOKUP(2,1/('Calc|Labour Rates'!$B$10:$B$39='Calc|Fee Based'!AJ42)/('Calc|Labour Rates'!$C$10:$C$39='Input|Fee Based'!AL42),'Calc|Labour Rates'!$I$10:$I$39),"-")</f>
        <v>0</v>
      </c>
      <c r="AL42" s="77">
        <f>IFERROR(AK42*'Input|Fee Based'!AM42*'Input|Fee Based'!AN42/'Input|Setup'!$E$19,0)</f>
        <v>0</v>
      </c>
      <c r="AM42" s="77">
        <f>IFERROR(AK42*'Input|Fee Based'!AM42*'Input|Fee Based'!AO42/'Input|Setup'!$E$19,0)</f>
        <v>0</v>
      </c>
      <c r="AN42" s="208">
        <f t="shared" si="6"/>
        <v>0</v>
      </c>
      <c r="AO42" s="199">
        <f t="shared" si="7"/>
        <v>0</v>
      </c>
      <c r="AP42" s="139">
        <f t="shared" si="8"/>
        <v>0</v>
      </c>
      <c r="AQ42" s="86">
        <f>'Input|Fee Based'!AQ42*CPI_Escalator_to_Y1*RealMaterials_Escalator_to_Y1</f>
        <v>0</v>
      </c>
      <c r="AR42" s="86">
        <f>'Input|Fee Based'!AR42*CPI_Escalator_to_Y1*RealContracts_Escalator_to_Y1</f>
        <v>0</v>
      </c>
      <c r="AS42" s="77">
        <f>'Input|Fee Based'!AS42*CPI_Escalator_to_Y1*RealVehicles_Escalator_to_Y1</f>
        <v>0</v>
      </c>
      <c r="AT42" s="86">
        <f>'Input|Fee Based'!AT42*CPI_Escalator_to_Y1*RealOther_Escalator_to_Y1</f>
        <v>0</v>
      </c>
      <c r="AU42" s="89"/>
      <c r="AV42" s="79">
        <f t="shared" si="9"/>
        <v>1597.652173913044</v>
      </c>
      <c r="AW42" s="84"/>
      <c r="AX42" s="162">
        <f>$AV42*'Input|Fee Based'!AV42</f>
        <v>639.06086956521767</v>
      </c>
      <c r="AY42" s="162">
        <f>$AV42*'Input|Fee Based'!AW42</f>
        <v>335.5069565217392</v>
      </c>
      <c r="AZ42" s="162">
        <f>$AV42*'Input|Fee Based'!AX42</f>
        <v>0</v>
      </c>
      <c r="BA42" s="163">
        <f>SUM($AV42,$AX42:$AZ42)*'Input|Fee Based'!$AY42</f>
        <v>0</v>
      </c>
      <c r="BB42" s="109"/>
      <c r="BC42" s="173"/>
      <c r="BD42" s="15"/>
    </row>
    <row r="43" spans="1:56" customFormat="1" x14ac:dyDescent="0.2">
      <c r="A43" s="16">
        <f t="shared" si="10"/>
        <v>34</v>
      </c>
      <c r="B43" s="128" t="str">
        <f>IF(ISBLANK('Input|Fee Based'!B43),"",'Input|Fee Based'!B43)</f>
        <v/>
      </c>
      <c r="C43" s="128" t="str">
        <f>IF(ISBLANK('Input|Fee Based'!C43),"",'Input|Fee Based'!C43)</f>
        <v>Technical assessment - Applications or relocations</v>
      </c>
      <c r="D43" s="129" t="str">
        <f>IF(ISBLANK('Input|Fee Based'!D43),"",'Input|Fee Based'!D43)</f>
        <v>Business hours</v>
      </c>
      <c r="E43" s="191" t="str">
        <f>IF(ISBLANK('Input|Fee Based'!E43),"",'Input|Fee Based'!E43)</f>
        <v>Connection application</v>
      </c>
      <c r="F43" s="129" t="str">
        <f>IF(ISBLANK('Input|Fee Based'!F43),"",'Input|Fee Based'!F43)</f>
        <v/>
      </c>
      <c r="G43" s="129" t="str">
        <f>IF(ISBLANK('Input|Fee Based'!G43),"",'Input|Fee Based'!G43)</f>
        <v/>
      </c>
      <c r="H43" s="120">
        <f t="shared" si="0"/>
        <v>536.92100000000028</v>
      </c>
      <c r="I43" s="14"/>
      <c r="J43" s="77" t="str">
        <f>IF(ISBLANK('Input|Fee Based'!I43),"",'Input|Fee Based'!I43)</f>
        <v>Administrative officer R1</v>
      </c>
      <c r="K43" s="77" cm="1">
        <f t="array" ref="K43">_xlfn.IFNA(LOOKUP(2,1/('Calc|Labour Rates'!$B$10:$B$39='Calc|Fee Based'!J43)/('Calc|Labour Rates'!$C$10:$C$39='Input|Fee Based'!J43),'Calc|Labour Rates'!$I$10:$I$39),"-")</f>
        <v>74.347826086956559</v>
      </c>
      <c r="L43" s="208">
        <f>IFERROR(K43*'Input|Fee Based'!K43*'Input|Fee Based'!L43/'Input|Setup'!$E$19,0)</f>
        <v>69.143478260869614</v>
      </c>
      <c r="M43" s="206" t="str">
        <f>IF(ISBLANK('Input|Fee Based'!M43),"",'Input|Fee Based'!M43)</f>
        <v>Engineer R3</v>
      </c>
      <c r="N43" s="77" cm="1">
        <f t="array" ref="N43">_xlfn.IFNA(LOOKUP(2,1/('Calc|Labour Rates'!$B$10:$B$39='Calc|Fee Based'!M43)/('Calc|Labour Rates'!$C$10:$C$39='Input|Fee Based'!N43),'Calc|Labour Rates'!$I$10:$I$39),"-")</f>
        <v>165.21739130434787</v>
      </c>
      <c r="O43" s="208">
        <f>IFERROR(N43*'Input|Fee Based'!O43*'Input|Fee Based'!P43/'Input|Setup'!$E$19,0)</f>
        <v>264.34782608695662</v>
      </c>
      <c r="P43" s="206" t="str">
        <f>IF(ISBLANK('Input|Fee Based'!Q43),"",'Input|Fee Based'!Q43)</f>
        <v/>
      </c>
      <c r="Q43" s="77" cm="1">
        <f t="array" ref="Q43">_xlfn.IFNA(LOOKUP(2,1/('Calc|Labour Rates'!$B$10:$B$39='Calc|Fee Based'!P43)/('Calc|Labour Rates'!$C$10:$C$39='Input|Fee Based'!R43),'Calc|Labour Rates'!$I$10:$I$39),"-")</f>
        <v>0</v>
      </c>
      <c r="R43" s="77">
        <f>IFERROR(Q43*'Input|Fee Based'!S43*'Input|Fee Based'!T43/'Input|Setup'!$E$19,0)</f>
        <v>0</v>
      </c>
      <c r="S43" s="197">
        <f t="shared" si="1"/>
        <v>333.49130434782626</v>
      </c>
      <c r="T43" s="139">
        <f t="shared" si="2"/>
        <v>0</v>
      </c>
      <c r="U43" s="77" t="str">
        <f>IF(ISBLANK('Input|Fee Based'!$V43),"",'Input|Fee Based'!$V43)</f>
        <v/>
      </c>
      <c r="V43" s="77" cm="1">
        <f t="array" ref="V43">_xlfn.IFNA(LOOKUP(2,1/('Calc|Labour Rates'!$B$10:$B$39='Calc|Fee Based'!U43)/('Calc|Labour Rates'!$C$10:$C$39='Input|Fee Based'!W43),'Calc|Labour Rates'!$I$10:$I$39),"-")</f>
        <v>0</v>
      </c>
      <c r="W43" s="77">
        <f>IFERROR(V43*'Input|Fee Based'!X43*'Input|Fee Based'!Y43/'Input|Setup'!$E$19,0)</f>
        <v>0</v>
      </c>
      <c r="X43" s="77">
        <f>IFERROR(V43*'Input|Fee Based'!X43*'Input|Fee Based'!Z43/'Input|Setup'!$E$19,0)</f>
        <v>0</v>
      </c>
      <c r="Y43" s="208">
        <f t="shared" si="3"/>
        <v>0</v>
      </c>
      <c r="Z43" s="206" t="str">
        <f>IF(ISBLANK('Input|Fee Based'!$AA43),"",'Input|Fee Based'!$AA43)</f>
        <v/>
      </c>
      <c r="AA43" s="77" cm="1">
        <f t="array" ref="AA43">_xlfn.IFNA(LOOKUP(2,1/('Calc|Labour Rates'!$B$10:$B$39='Calc|Fee Based'!Z43)/('Calc|Labour Rates'!$C$10:$C$39='Input|Fee Based'!AB43),'Calc|Labour Rates'!$I$10:$I$39),"-")</f>
        <v>0</v>
      </c>
      <c r="AB43" s="77">
        <f>IFERROR(AA43*'Input|Fee Based'!AC43*'Input|Fee Based'!AD43/'Input|Setup'!$E$19,0)</f>
        <v>0</v>
      </c>
      <c r="AC43" s="77">
        <f>IFERROR(AA43*'Input|Fee Based'!AC43*'Input|Fee Based'!AE43/'Input|Setup'!$E$19,0)</f>
        <v>0</v>
      </c>
      <c r="AD43" s="208">
        <f t="shared" si="4"/>
        <v>0</v>
      </c>
      <c r="AE43" s="77" t="str">
        <f>IF(ISBLANK('Input|Fee Based'!$AF43),"",'Input|Fee Based'!$AF43)</f>
        <v/>
      </c>
      <c r="AF43" s="77" cm="1">
        <f t="array" ref="AF43">_xlfn.IFNA(LOOKUP(2,1/('Calc|Labour Rates'!$B$10:$B$39='Calc|Fee Based'!AE43)/('Calc|Labour Rates'!$C$10:$C$39='Input|Fee Based'!AG43),'Calc|Labour Rates'!$I$10:$I$39),"-")</f>
        <v>0</v>
      </c>
      <c r="AG43" s="77">
        <f>IFERROR(AF43*'Input|Fee Based'!AH43*'Input|Fee Based'!AI43/'Input|Setup'!$E$19,0)</f>
        <v>0</v>
      </c>
      <c r="AH43" s="77">
        <f>IFERROR(AF43*'Input|Fee Based'!AH43*'Input|Fee Based'!AJ43/'Input|Setup'!$E$19,0)</f>
        <v>0</v>
      </c>
      <c r="AI43" s="208">
        <f t="shared" si="5"/>
        <v>0</v>
      </c>
      <c r="AJ43" s="77" t="str">
        <f>IF(ISBLANK('Input|Fee Based'!$AK43),"",'Input|Fee Based'!$AK43)</f>
        <v/>
      </c>
      <c r="AK43" s="77" cm="1">
        <f t="array" ref="AK43">_xlfn.IFNA(LOOKUP(2,1/('Calc|Labour Rates'!$B$10:$B$39='Calc|Fee Based'!AJ43)/('Calc|Labour Rates'!$C$10:$C$39='Input|Fee Based'!AL43),'Calc|Labour Rates'!$I$10:$I$39),"-")</f>
        <v>0</v>
      </c>
      <c r="AL43" s="77">
        <f>IFERROR(AK43*'Input|Fee Based'!AM43*'Input|Fee Based'!AN43/'Input|Setup'!$E$19,0)</f>
        <v>0</v>
      </c>
      <c r="AM43" s="77">
        <f>IFERROR(AK43*'Input|Fee Based'!AM43*'Input|Fee Based'!AO43/'Input|Setup'!$E$19,0)</f>
        <v>0</v>
      </c>
      <c r="AN43" s="208">
        <f t="shared" si="6"/>
        <v>0</v>
      </c>
      <c r="AO43" s="199">
        <f t="shared" si="7"/>
        <v>0</v>
      </c>
      <c r="AP43" s="139">
        <f t="shared" si="8"/>
        <v>0</v>
      </c>
      <c r="AQ43" s="86">
        <f>'Input|Fee Based'!AQ43*CPI_Escalator_to_Y1*RealMaterials_Escalator_to_Y1</f>
        <v>0</v>
      </c>
      <c r="AR43" s="86">
        <f>'Input|Fee Based'!AR43*CPI_Escalator_to_Y1*RealContracts_Escalator_to_Y1</f>
        <v>0</v>
      </c>
      <c r="AS43" s="77">
        <f>'Input|Fee Based'!AS43*CPI_Escalator_to_Y1*RealVehicles_Escalator_to_Y1</f>
        <v>0</v>
      </c>
      <c r="AT43" s="86">
        <f>'Input|Fee Based'!AT43*CPI_Escalator_to_Y1*RealOther_Escalator_to_Y1</f>
        <v>0</v>
      </c>
      <c r="AU43" s="89"/>
      <c r="AV43" s="79">
        <f t="shared" si="9"/>
        <v>333.49130434782626</v>
      </c>
      <c r="AW43" s="84"/>
      <c r="AX43" s="162">
        <f>$AV43*'Input|Fee Based'!AV43</f>
        <v>133.39652173913052</v>
      </c>
      <c r="AY43" s="162">
        <f>$AV43*'Input|Fee Based'!AW43</f>
        <v>70.033173913043512</v>
      </c>
      <c r="AZ43" s="162">
        <f>$AV43*'Input|Fee Based'!AX43</f>
        <v>0</v>
      </c>
      <c r="BA43" s="163">
        <f>SUM($AV43,$AX43:$AZ43)*'Input|Fee Based'!$AY43</f>
        <v>0</v>
      </c>
      <c r="BB43" s="109"/>
      <c r="BC43" s="173"/>
      <c r="BD43" s="15"/>
    </row>
    <row r="44" spans="1:56" customFormat="1" x14ac:dyDescent="0.2">
      <c r="A44" s="16">
        <f t="shared" si="10"/>
        <v>35</v>
      </c>
      <c r="B44" s="128" t="str">
        <f>IF(ISBLANK('Input|Fee Based'!B44),"",'Input|Fee Based'!B44)</f>
        <v/>
      </c>
      <c r="C44" s="128" t="str">
        <f>IF(ISBLANK('Input|Fee Based'!C44),"",'Input|Fee Based'!C44)</f>
        <v>Connection Offer - Basic</v>
      </c>
      <c r="D44" s="129" t="str">
        <f>IF(ISBLANK('Input|Fee Based'!D44),"",'Input|Fee Based'!D44)</f>
        <v>Business hours</v>
      </c>
      <c r="E44" s="191" t="str">
        <f>IF(ISBLANK('Input|Fee Based'!E44),"",'Input|Fee Based'!E44)</f>
        <v>Connection application</v>
      </c>
      <c r="F44" s="129" t="str">
        <f>IF(ISBLANK('Input|Fee Based'!F44),"",'Input|Fee Based'!F44)</f>
        <v/>
      </c>
      <c r="G44" s="129" t="str">
        <f>IF(ISBLANK('Input|Fee Based'!G44),"",'Input|Fee Based'!G44)</f>
        <v/>
      </c>
      <c r="H44" s="120">
        <f t="shared" si="0"/>
        <v>20.349000000000011</v>
      </c>
      <c r="I44" s="14"/>
      <c r="J44" s="77" t="str">
        <f>IF(ISBLANK('Input|Fee Based'!I44),"",'Input|Fee Based'!I44)</f>
        <v>Administrative officer R1</v>
      </c>
      <c r="K44" s="77" cm="1">
        <f t="array" ref="K44">_xlfn.IFNA(LOOKUP(2,1/('Calc|Labour Rates'!$B$10:$B$39='Calc|Fee Based'!J44)/('Calc|Labour Rates'!$C$10:$C$39='Input|Fee Based'!J44),'Calc|Labour Rates'!$I$10:$I$39),"-")</f>
        <v>74.347826086956559</v>
      </c>
      <c r="L44" s="208">
        <f>IFERROR(K44*'Input|Fee Based'!K44*'Input|Fee Based'!L44/'Input|Setup'!$E$19,0)</f>
        <v>12.639130434782617</v>
      </c>
      <c r="M44" s="206" t="str">
        <f>IF(ISBLANK('Input|Fee Based'!M44),"",'Input|Fee Based'!M44)</f>
        <v/>
      </c>
      <c r="N44" s="77" cm="1">
        <f t="array" ref="N44">_xlfn.IFNA(LOOKUP(2,1/('Calc|Labour Rates'!$B$10:$B$39='Calc|Fee Based'!M44)/('Calc|Labour Rates'!$C$10:$C$39='Input|Fee Based'!N44),'Calc|Labour Rates'!$I$10:$I$39),"-")</f>
        <v>0</v>
      </c>
      <c r="O44" s="208">
        <f>IFERROR(N44*'Input|Fee Based'!O44*'Input|Fee Based'!P44/'Input|Setup'!$E$19,0)</f>
        <v>0</v>
      </c>
      <c r="P44" s="206" t="str">
        <f>IF(ISBLANK('Input|Fee Based'!Q44),"",'Input|Fee Based'!Q44)</f>
        <v/>
      </c>
      <c r="Q44" s="77" cm="1">
        <f t="array" ref="Q44">_xlfn.IFNA(LOOKUP(2,1/('Calc|Labour Rates'!$B$10:$B$39='Calc|Fee Based'!P44)/('Calc|Labour Rates'!$C$10:$C$39='Input|Fee Based'!R44),'Calc|Labour Rates'!$I$10:$I$39),"-")</f>
        <v>0</v>
      </c>
      <c r="R44" s="77">
        <f>IFERROR(Q44*'Input|Fee Based'!S44*'Input|Fee Based'!T44/'Input|Setup'!$E$19,0)</f>
        <v>0</v>
      </c>
      <c r="S44" s="197">
        <f t="shared" si="1"/>
        <v>12.639130434782617</v>
      </c>
      <c r="T44" s="139">
        <f t="shared" si="2"/>
        <v>0</v>
      </c>
      <c r="U44" s="77" t="str">
        <f>IF(ISBLANK('Input|Fee Based'!$V44),"",'Input|Fee Based'!$V44)</f>
        <v/>
      </c>
      <c r="V44" s="77" cm="1">
        <f t="array" ref="V44">_xlfn.IFNA(LOOKUP(2,1/('Calc|Labour Rates'!$B$10:$B$39='Calc|Fee Based'!U44)/('Calc|Labour Rates'!$C$10:$C$39='Input|Fee Based'!W44),'Calc|Labour Rates'!$I$10:$I$39),"-")</f>
        <v>0</v>
      </c>
      <c r="W44" s="77">
        <f>IFERROR(V44*'Input|Fee Based'!X44*'Input|Fee Based'!Y44/'Input|Setup'!$E$19,0)</f>
        <v>0</v>
      </c>
      <c r="X44" s="77">
        <f>IFERROR(V44*'Input|Fee Based'!X44*'Input|Fee Based'!Z44/'Input|Setup'!$E$19,0)</f>
        <v>0</v>
      </c>
      <c r="Y44" s="208">
        <f t="shared" si="3"/>
        <v>0</v>
      </c>
      <c r="Z44" s="206" t="str">
        <f>IF(ISBLANK('Input|Fee Based'!$AA44),"",'Input|Fee Based'!$AA44)</f>
        <v/>
      </c>
      <c r="AA44" s="77" cm="1">
        <f t="array" ref="AA44">_xlfn.IFNA(LOOKUP(2,1/('Calc|Labour Rates'!$B$10:$B$39='Calc|Fee Based'!Z44)/('Calc|Labour Rates'!$C$10:$C$39='Input|Fee Based'!AB44),'Calc|Labour Rates'!$I$10:$I$39),"-")</f>
        <v>0</v>
      </c>
      <c r="AB44" s="77">
        <f>IFERROR(AA44*'Input|Fee Based'!AC44*'Input|Fee Based'!AD44/'Input|Setup'!$E$19,0)</f>
        <v>0</v>
      </c>
      <c r="AC44" s="77">
        <f>IFERROR(AA44*'Input|Fee Based'!AC44*'Input|Fee Based'!AE44/'Input|Setup'!$E$19,0)</f>
        <v>0</v>
      </c>
      <c r="AD44" s="208">
        <f t="shared" si="4"/>
        <v>0</v>
      </c>
      <c r="AE44" s="77" t="str">
        <f>IF(ISBLANK('Input|Fee Based'!$AF44),"",'Input|Fee Based'!$AF44)</f>
        <v/>
      </c>
      <c r="AF44" s="77" cm="1">
        <f t="array" ref="AF44">_xlfn.IFNA(LOOKUP(2,1/('Calc|Labour Rates'!$B$10:$B$39='Calc|Fee Based'!AE44)/('Calc|Labour Rates'!$C$10:$C$39='Input|Fee Based'!AG44),'Calc|Labour Rates'!$I$10:$I$39),"-")</f>
        <v>0</v>
      </c>
      <c r="AG44" s="77">
        <f>IFERROR(AF44*'Input|Fee Based'!AH44*'Input|Fee Based'!AI44/'Input|Setup'!$E$19,0)</f>
        <v>0</v>
      </c>
      <c r="AH44" s="77">
        <f>IFERROR(AF44*'Input|Fee Based'!AH44*'Input|Fee Based'!AJ44/'Input|Setup'!$E$19,0)</f>
        <v>0</v>
      </c>
      <c r="AI44" s="208">
        <f t="shared" si="5"/>
        <v>0</v>
      </c>
      <c r="AJ44" s="77" t="str">
        <f>IF(ISBLANK('Input|Fee Based'!$AK44),"",'Input|Fee Based'!$AK44)</f>
        <v/>
      </c>
      <c r="AK44" s="77" cm="1">
        <f t="array" ref="AK44">_xlfn.IFNA(LOOKUP(2,1/('Calc|Labour Rates'!$B$10:$B$39='Calc|Fee Based'!AJ44)/('Calc|Labour Rates'!$C$10:$C$39='Input|Fee Based'!AL44),'Calc|Labour Rates'!$I$10:$I$39),"-")</f>
        <v>0</v>
      </c>
      <c r="AL44" s="77">
        <f>IFERROR(AK44*'Input|Fee Based'!AM44*'Input|Fee Based'!AN44/'Input|Setup'!$E$19,0)</f>
        <v>0</v>
      </c>
      <c r="AM44" s="77">
        <f>IFERROR(AK44*'Input|Fee Based'!AM44*'Input|Fee Based'!AO44/'Input|Setup'!$E$19,0)</f>
        <v>0</v>
      </c>
      <c r="AN44" s="208">
        <f t="shared" si="6"/>
        <v>0</v>
      </c>
      <c r="AO44" s="199">
        <f t="shared" si="7"/>
        <v>0</v>
      </c>
      <c r="AP44" s="139">
        <f t="shared" si="8"/>
        <v>0</v>
      </c>
      <c r="AQ44" s="86">
        <f>'Input|Fee Based'!AQ44*CPI_Escalator_to_Y1*RealMaterials_Escalator_to_Y1</f>
        <v>0</v>
      </c>
      <c r="AR44" s="86">
        <f>'Input|Fee Based'!AR44*CPI_Escalator_to_Y1*RealContracts_Escalator_to_Y1</f>
        <v>0</v>
      </c>
      <c r="AS44" s="77">
        <f>'Input|Fee Based'!AS44*CPI_Escalator_to_Y1*RealVehicles_Escalator_to_Y1</f>
        <v>0</v>
      </c>
      <c r="AT44" s="86">
        <f>'Input|Fee Based'!AT44*CPI_Escalator_to_Y1*RealOther_Escalator_to_Y1</f>
        <v>0</v>
      </c>
      <c r="AU44" s="89"/>
      <c r="AV44" s="79">
        <f t="shared" si="9"/>
        <v>12.639130434782617</v>
      </c>
      <c r="AW44" s="84"/>
      <c r="AX44" s="162">
        <f>$AV44*'Input|Fee Based'!AV44</f>
        <v>5.0556521739130469</v>
      </c>
      <c r="AY44" s="162">
        <f>$AV44*'Input|Fee Based'!AW44</f>
        <v>2.6542173913043494</v>
      </c>
      <c r="AZ44" s="162">
        <f>$AV44*'Input|Fee Based'!AX44</f>
        <v>0</v>
      </c>
      <c r="BA44" s="163">
        <f>SUM($AV44,$AX44:$AZ44)*'Input|Fee Based'!$AY44</f>
        <v>0</v>
      </c>
      <c r="BB44" s="109"/>
      <c r="BC44" s="173"/>
      <c r="BD44" s="15"/>
    </row>
    <row r="45" spans="1:56" customFormat="1" x14ac:dyDescent="0.2">
      <c r="A45" s="16">
        <f t="shared" si="10"/>
        <v>36</v>
      </c>
      <c r="B45" s="128" t="str">
        <f>IF(ISBLANK('Input|Fee Based'!B45),"",'Input|Fee Based'!B45)</f>
        <v/>
      </c>
      <c r="C45" s="128" t="str">
        <f>IF(ISBLANK('Input|Fee Based'!C45),"",'Input|Fee Based'!C45)</f>
        <v>Connection Offer - Standard</v>
      </c>
      <c r="D45" s="129" t="str">
        <f>IF(ISBLANK('Input|Fee Based'!D45),"",'Input|Fee Based'!D45)</f>
        <v>Business hours</v>
      </c>
      <c r="E45" s="191" t="str">
        <f>IF(ISBLANK('Input|Fee Based'!E45),"",'Input|Fee Based'!E45)</f>
        <v>Connection application</v>
      </c>
      <c r="F45" s="129" t="str">
        <f>IF(ISBLANK('Input|Fee Based'!F45),"",'Input|Fee Based'!F45)</f>
        <v/>
      </c>
      <c r="G45" s="129" t="str">
        <f>IF(ISBLANK('Input|Fee Based'!G45),"",'Input|Fee Based'!G45)</f>
        <v/>
      </c>
      <c r="H45" s="120">
        <f t="shared" si="0"/>
        <v>59.85000000000003</v>
      </c>
      <c r="I45" s="14"/>
      <c r="J45" s="77" t="str">
        <f>IF(ISBLANK('Input|Fee Based'!I45),"",'Input|Fee Based'!I45)</f>
        <v>Administrative officer R1</v>
      </c>
      <c r="K45" s="77" cm="1">
        <f t="array" ref="K45">_xlfn.IFNA(LOOKUP(2,1/('Calc|Labour Rates'!$B$10:$B$39='Calc|Fee Based'!J45)/('Calc|Labour Rates'!$C$10:$C$39='Input|Fee Based'!J45),'Calc|Labour Rates'!$I$10:$I$39),"-")</f>
        <v>74.347826086956559</v>
      </c>
      <c r="L45" s="208">
        <f>IFERROR(K45*'Input|Fee Based'!K45*'Input|Fee Based'!L45/'Input|Setup'!$E$19,0)</f>
        <v>37.173913043478279</v>
      </c>
      <c r="M45" s="206" t="str">
        <f>IF(ISBLANK('Input|Fee Based'!M45),"",'Input|Fee Based'!M45)</f>
        <v/>
      </c>
      <c r="N45" s="77" cm="1">
        <f t="array" ref="N45">_xlfn.IFNA(LOOKUP(2,1/('Calc|Labour Rates'!$B$10:$B$39='Calc|Fee Based'!M45)/('Calc|Labour Rates'!$C$10:$C$39='Input|Fee Based'!N45),'Calc|Labour Rates'!$I$10:$I$39),"-")</f>
        <v>0</v>
      </c>
      <c r="O45" s="208">
        <f>IFERROR(N45*'Input|Fee Based'!O45*'Input|Fee Based'!P45/'Input|Setup'!$E$19,0)</f>
        <v>0</v>
      </c>
      <c r="P45" s="206" t="str">
        <f>IF(ISBLANK('Input|Fee Based'!Q45),"",'Input|Fee Based'!Q45)</f>
        <v/>
      </c>
      <c r="Q45" s="77" cm="1">
        <f t="array" ref="Q45">_xlfn.IFNA(LOOKUP(2,1/('Calc|Labour Rates'!$B$10:$B$39='Calc|Fee Based'!P45)/('Calc|Labour Rates'!$C$10:$C$39='Input|Fee Based'!R45),'Calc|Labour Rates'!$I$10:$I$39),"-")</f>
        <v>0</v>
      </c>
      <c r="R45" s="77">
        <f>IFERROR(Q45*'Input|Fee Based'!S45*'Input|Fee Based'!T45/'Input|Setup'!$E$19,0)</f>
        <v>0</v>
      </c>
      <c r="S45" s="197">
        <f t="shared" si="1"/>
        <v>37.173913043478279</v>
      </c>
      <c r="T45" s="139">
        <f t="shared" si="2"/>
        <v>0</v>
      </c>
      <c r="U45" s="77" t="str">
        <f>IF(ISBLANK('Input|Fee Based'!$V45),"",'Input|Fee Based'!$V45)</f>
        <v/>
      </c>
      <c r="V45" s="77" cm="1">
        <f t="array" ref="V45">_xlfn.IFNA(LOOKUP(2,1/('Calc|Labour Rates'!$B$10:$B$39='Calc|Fee Based'!U45)/('Calc|Labour Rates'!$C$10:$C$39='Input|Fee Based'!W45),'Calc|Labour Rates'!$I$10:$I$39),"-")</f>
        <v>0</v>
      </c>
      <c r="W45" s="77">
        <f>IFERROR(V45*'Input|Fee Based'!X45*'Input|Fee Based'!Y45/'Input|Setup'!$E$19,0)</f>
        <v>0</v>
      </c>
      <c r="X45" s="77">
        <f>IFERROR(V45*'Input|Fee Based'!X45*'Input|Fee Based'!Z45/'Input|Setup'!$E$19,0)</f>
        <v>0</v>
      </c>
      <c r="Y45" s="208">
        <f t="shared" si="3"/>
        <v>0</v>
      </c>
      <c r="Z45" s="206" t="str">
        <f>IF(ISBLANK('Input|Fee Based'!$AA45),"",'Input|Fee Based'!$AA45)</f>
        <v/>
      </c>
      <c r="AA45" s="77" cm="1">
        <f t="array" ref="AA45">_xlfn.IFNA(LOOKUP(2,1/('Calc|Labour Rates'!$B$10:$B$39='Calc|Fee Based'!Z45)/('Calc|Labour Rates'!$C$10:$C$39='Input|Fee Based'!AB45),'Calc|Labour Rates'!$I$10:$I$39),"-")</f>
        <v>0</v>
      </c>
      <c r="AB45" s="77">
        <f>IFERROR(AA45*'Input|Fee Based'!AC45*'Input|Fee Based'!AD45/'Input|Setup'!$E$19,0)</f>
        <v>0</v>
      </c>
      <c r="AC45" s="77">
        <f>IFERROR(AA45*'Input|Fee Based'!AC45*'Input|Fee Based'!AE45/'Input|Setup'!$E$19,0)</f>
        <v>0</v>
      </c>
      <c r="AD45" s="208">
        <f t="shared" si="4"/>
        <v>0</v>
      </c>
      <c r="AE45" s="77" t="str">
        <f>IF(ISBLANK('Input|Fee Based'!$AF45),"",'Input|Fee Based'!$AF45)</f>
        <v/>
      </c>
      <c r="AF45" s="77" cm="1">
        <f t="array" ref="AF45">_xlfn.IFNA(LOOKUP(2,1/('Calc|Labour Rates'!$B$10:$B$39='Calc|Fee Based'!AE45)/('Calc|Labour Rates'!$C$10:$C$39='Input|Fee Based'!AG45),'Calc|Labour Rates'!$I$10:$I$39),"-")</f>
        <v>0</v>
      </c>
      <c r="AG45" s="77">
        <f>IFERROR(AF45*'Input|Fee Based'!AH45*'Input|Fee Based'!AI45/'Input|Setup'!$E$19,0)</f>
        <v>0</v>
      </c>
      <c r="AH45" s="77">
        <f>IFERROR(AF45*'Input|Fee Based'!AH45*'Input|Fee Based'!AJ45/'Input|Setup'!$E$19,0)</f>
        <v>0</v>
      </c>
      <c r="AI45" s="208">
        <f t="shared" si="5"/>
        <v>0</v>
      </c>
      <c r="AJ45" s="77" t="str">
        <f>IF(ISBLANK('Input|Fee Based'!$AK45),"",'Input|Fee Based'!$AK45)</f>
        <v/>
      </c>
      <c r="AK45" s="77" cm="1">
        <f t="array" ref="AK45">_xlfn.IFNA(LOOKUP(2,1/('Calc|Labour Rates'!$B$10:$B$39='Calc|Fee Based'!AJ45)/('Calc|Labour Rates'!$C$10:$C$39='Input|Fee Based'!AL45),'Calc|Labour Rates'!$I$10:$I$39),"-")</f>
        <v>0</v>
      </c>
      <c r="AL45" s="77">
        <f>IFERROR(AK45*'Input|Fee Based'!AM45*'Input|Fee Based'!AN45/'Input|Setup'!$E$19,0)</f>
        <v>0</v>
      </c>
      <c r="AM45" s="77">
        <f>IFERROR(AK45*'Input|Fee Based'!AM45*'Input|Fee Based'!AO45/'Input|Setup'!$E$19,0)</f>
        <v>0</v>
      </c>
      <c r="AN45" s="208">
        <f t="shared" si="6"/>
        <v>0</v>
      </c>
      <c r="AO45" s="199">
        <f t="shared" si="7"/>
        <v>0</v>
      </c>
      <c r="AP45" s="139">
        <f t="shared" si="8"/>
        <v>0</v>
      </c>
      <c r="AQ45" s="86">
        <f>'Input|Fee Based'!AQ45*CPI_Escalator_to_Y1*RealMaterials_Escalator_to_Y1</f>
        <v>0</v>
      </c>
      <c r="AR45" s="86">
        <f>'Input|Fee Based'!AR45*CPI_Escalator_to_Y1*RealContracts_Escalator_to_Y1</f>
        <v>0</v>
      </c>
      <c r="AS45" s="77">
        <f>'Input|Fee Based'!AS45*CPI_Escalator_to_Y1*RealVehicles_Escalator_to_Y1</f>
        <v>0</v>
      </c>
      <c r="AT45" s="86">
        <f>'Input|Fee Based'!AT45*CPI_Escalator_to_Y1*RealOther_Escalator_to_Y1</f>
        <v>0</v>
      </c>
      <c r="AU45" s="89"/>
      <c r="AV45" s="79">
        <f t="shared" si="9"/>
        <v>37.173913043478279</v>
      </c>
      <c r="AW45" s="84"/>
      <c r="AX45" s="162">
        <f>$AV45*'Input|Fee Based'!AV45</f>
        <v>14.869565217391312</v>
      </c>
      <c r="AY45" s="162">
        <f>$AV45*'Input|Fee Based'!AW45</f>
        <v>7.8065217391304387</v>
      </c>
      <c r="AZ45" s="162">
        <f>$AV45*'Input|Fee Based'!AX45</f>
        <v>0</v>
      </c>
      <c r="BA45" s="163">
        <f>SUM($AV45,$AX45:$AZ45)*'Input|Fee Based'!$AY45</f>
        <v>0</v>
      </c>
      <c r="BB45" s="109"/>
      <c r="BC45" s="173"/>
      <c r="BD45" s="15"/>
    </row>
    <row r="46" spans="1:56" customFormat="1" x14ac:dyDescent="0.2">
      <c r="A46" s="16">
        <f t="shared" si="10"/>
        <v>37</v>
      </c>
      <c r="B46" s="128" t="str">
        <f>IF(ISBLANK('Input|Fee Based'!B46),"",'Input|Fee Based'!B46)</f>
        <v/>
      </c>
      <c r="C46" s="128" t="str">
        <f>IF(ISBLANK('Input|Fee Based'!C46),"",'Input|Fee Based'!C46)</f>
        <v>Site Inspection</v>
      </c>
      <c r="D46" s="129" t="str">
        <f>IF(ISBLANK('Input|Fee Based'!D46),"",'Input|Fee Based'!D46)</f>
        <v>Business hours</v>
      </c>
      <c r="E46" s="191" t="str">
        <f>IF(ISBLANK('Input|Fee Based'!E46),"",'Input|Fee Based'!E46)</f>
        <v>Connection application</v>
      </c>
      <c r="F46" s="129" t="str">
        <f>IF(ISBLANK('Input|Fee Based'!F46),"",'Input|Fee Based'!F46)</f>
        <v/>
      </c>
      <c r="G46" s="129" t="str">
        <f>IF(ISBLANK('Input|Fee Based'!G46),"",'Input|Fee Based'!G46)</f>
        <v/>
      </c>
      <c r="H46" s="120">
        <f t="shared" si="0"/>
        <v>654.36000000000013</v>
      </c>
      <c r="I46" s="14"/>
      <c r="J46" s="77" t="str">
        <f>IF(ISBLANK('Input|Fee Based'!I46),"",'Input|Fee Based'!I46)</f>
        <v>Engineer R3</v>
      </c>
      <c r="K46" s="77" cm="1">
        <f t="array" ref="K46">_xlfn.IFNA(LOOKUP(2,1/('Calc|Labour Rates'!$B$10:$B$39='Calc|Fee Based'!J46)/('Calc|Labour Rates'!$C$10:$C$39='Input|Fee Based'!J46),'Calc|Labour Rates'!$I$10:$I$39),"-")</f>
        <v>165.21739130434787</v>
      </c>
      <c r="L46" s="208">
        <f>IFERROR(K46*'Input|Fee Based'!K46*'Input|Fee Based'!L46/'Input|Setup'!$E$19,0)</f>
        <v>406.43478260869574</v>
      </c>
      <c r="M46" s="206" t="str">
        <f>IF(ISBLANK('Input|Fee Based'!M46),"",'Input|Fee Based'!M46)</f>
        <v/>
      </c>
      <c r="N46" s="77" cm="1">
        <f t="array" ref="N46">_xlfn.IFNA(LOOKUP(2,1/('Calc|Labour Rates'!$B$10:$B$39='Calc|Fee Based'!M46)/('Calc|Labour Rates'!$C$10:$C$39='Input|Fee Based'!N46),'Calc|Labour Rates'!$I$10:$I$39),"-")</f>
        <v>0</v>
      </c>
      <c r="O46" s="208">
        <f>IFERROR(N46*'Input|Fee Based'!O46*'Input|Fee Based'!P46/'Input|Setup'!$E$19,0)</f>
        <v>0</v>
      </c>
      <c r="P46" s="206" t="str">
        <f>IF(ISBLANK('Input|Fee Based'!Q46),"",'Input|Fee Based'!Q46)</f>
        <v/>
      </c>
      <c r="Q46" s="77" cm="1">
        <f t="array" ref="Q46">_xlfn.IFNA(LOOKUP(2,1/('Calc|Labour Rates'!$B$10:$B$39='Calc|Fee Based'!P46)/('Calc|Labour Rates'!$C$10:$C$39='Input|Fee Based'!R46),'Calc|Labour Rates'!$I$10:$I$39),"-")</f>
        <v>0</v>
      </c>
      <c r="R46" s="77">
        <f>IFERROR(Q46*'Input|Fee Based'!S46*'Input|Fee Based'!T46/'Input|Setup'!$E$19,0)</f>
        <v>0</v>
      </c>
      <c r="S46" s="197">
        <f t="shared" si="1"/>
        <v>406.43478260869574</v>
      </c>
      <c r="T46" s="139">
        <f t="shared" si="2"/>
        <v>0</v>
      </c>
      <c r="U46" s="77" t="str">
        <f>IF(ISBLANK('Input|Fee Based'!$V46),"",'Input|Fee Based'!$V46)</f>
        <v/>
      </c>
      <c r="V46" s="77" cm="1">
        <f t="array" ref="V46">_xlfn.IFNA(LOOKUP(2,1/('Calc|Labour Rates'!$B$10:$B$39='Calc|Fee Based'!U46)/('Calc|Labour Rates'!$C$10:$C$39='Input|Fee Based'!W46),'Calc|Labour Rates'!$I$10:$I$39),"-")</f>
        <v>0</v>
      </c>
      <c r="W46" s="77">
        <f>IFERROR(V46*'Input|Fee Based'!X46*'Input|Fee Based'!Y46/'Input|Setup'!$E$19,0)</f>
        <v>0</v>
      </c>
      <c r="X46" s="77">
        <f>IFERROR(V46*'Input|Fee Based'!X46*'Input|Fee Based'!Z46/'Input|Setup'!$E$19,0)</f>
        <v>0</v>
      </c>
      <c r="Y46" s="208">
        <f t="shared" si="3"/>
        <v>0</v>
      </c>
      <c r="Z46" s="206" t="str">
        <f>IF(ISBLANK('Input|Fee Based'!$AA46),"",'Input|Fee Based'!$AA46)</f>
        <v/>
      </c>
      <c r="AA46" s="77" cm="1">
        <f t="array" ref="AA46">_xlfn.IFNA(LOOKUP(2,1/('Calc|Labour Rates'!$B$10:$B$39='Calc|Fee Based'!Z46)/('Calc|Labour Rates'!$C$10:$C$39='Input|Fee Based'!AB46),'Calc|Labour Rates'!$I$10:$I$39),"-")</f>
        <v>0</v>
      </c>
      <c r="AB46" s="77">
        <f>IFERROR(AA46*'Input|Fee Based'!AC46*'Input|Fee Based'!AD46/'Input|Setup'!$E$19,0)</f>
        <v>0</v>
      </c>
      <c r="AC46" s="77">
        <f>IFERROR(AA46*'Input|Fee Based'!AC46*'Input|Fee Based'!AE46/'Input|Setup'!$E$19,0)</f>
        <v>0</v>
      </c>
      <c r="AD46" s="208">
        <f t="shared" si="4"/>
        <v>0</v>
      </c>
      <c r="AE46" s="77" t="str">
        <f>IF(ISBLANK('Input|Fee Based'!$AF46),"",'Input|Fee Based'!$AF46)</f>
        <v/>
      </c>
      <c r="AF46" s="77" cm="1">
        <f t="array" ref="AF46">_xlfn.IFNA(LOOKUP(2,1/('Calc|Labour Rates'!$B$10:$B$39='Calc|Fee Based'!AE46)/('Calc|Labour Rates'!$C$10:$C$39='Input|Fee Based'!AG46),'Calc|Labour Rates'!$I$10:$I$39),"-")</f>
        <v>0</v>
      </c>
      <c r="AG46" s="77">
        <f>IFERROR(AF46*'Input|Fee Based'!AH46*'Input|Fee Based'!AI46/'Input|Setup'!$E$19,0)</f>
        <v>0</v>
      </c>
      <c r="AH46" s="77">
        <f>IFERROR(AF46*'Input|Fee Based'!AH46*'Input|Fee Based'!AJ46/'Input|Setup'!$E$19,0)</f>
        <v>0</v>
      </c>
      <c r="AI46" s="208">
        <f t="shared" si="5"/>
        <v>0</v>
      </c>
      <c r="AJ46" s="77" t="str">
        <f>IF(ISBLANK('Input|Fee Based'!$AK46),"",'Input|Fee Based'!$AK46)</f>
        <v/>
      </c>
      <c r="AK46" s="77" cm="1">
        <f t="array" ref="AK46">_xlfn.IFNA(LOOKUP(2,1/('Calc|Labour Rates'!$B$10:$B$39='Calc|Fee Based'!AJ46)/('Calc|Labour Rates'!$C$10:$C$39='Input|Fee Based'!AL46),'Calc|Labour Rates'!$I$10:$I$39),"-")</f>
        <v>0</v>
      </c>
      <c r="AL46" s="77">
        <f>IFERROR(AK46*'Input|Fee Based'!AM46*'Input|Fee Based'!AN46/'Input|Setup'!$E$19,0)</f>
        <v>0</v>
      </c>
      <c r="AM46" s="77">
        <f>IFERROR(AK46*'Input|Fee Based'!AM46*'Input|Fee Based'!AO46/'Input|Setup'!$E$19,0)</f>
        <v>0</v>
      </c>
      <c r="AN46" s="208">
        <f t="shared" si="6"/>
        <v>0</v>
      </c>
      <c r="AO46" s="199">
        <f t="shared" si="7"/>
        <v>0</v>
      </c>
      <c r="AP46" s="139">
        <f t="shared" si="8"/>
        <v>0</v>
      </c>
      <c r="AQ46" s="86">
        <f>'Input|Fee Based'!AQ46*CPI_Escalator_to_Y1*RealMaterials_Escalator_to_Y1</f>
        <v>0</v>
      </c>
      <c r="AR46" s="86">
        <f>'Input|Fee Based'!AR46*CPI_Escalator_to_Y1*RealContracts_Escalator_to_Y1</f>
        <v>0</v>
      </c>
      <c r="AS46" s="77">
        <f>'Input|Fee Based'!AS46*CPI_Escalator_to_Y1*RealVehicles_Escalator_to_Y1</f>
        <v>0</v>
      </c>
      <c r="AT46" s="86">
        <f>'Input|Fee Based'!AT46*CPI_Escalator_to_Y1*RealOther_Escalator_to_Y1</f>
        <v>0</v>
      </c>
      <c r="AU46" s="89"/>
      <c r="AV46" s="79">
        <f t="shared" si="9"/>
        <v>406.43478260869574</v>
      </c>
      <c r="AW46" s="84"/>
      <c r="AX46" s="162">
        <f>$AV46*'Input|Fee Based'!AV46</f>
        <v>162.57391304347831</v>
      </c>
      <c r="AY46" s="162">
        <f>$AV46*'Input|Fee Based'!AW46</f>
        <v>85.351304347826101</v>
      </c>
      <c r="AZ46" s="162">
        <f>$AV46*'Input|Fee Based'!AX46</f>
        <v>0</v>
      </c>
      <c r="BA46" s="163">
        <f>SUM($AV46,$AX46:$AZ46)*'Input|Fee Based'!$AY46</f>
        <v>0</v>
      </c>
      <c r="BB46" s="109"/>
      <c r="BC46" s="173"/>
      <c r="BD46" s="15"/>
    </row>
    <row r="47" spans="1:56" customFormat="1" x14ac:dyDescent="0.2">
      <c r="A47" s="16">
        <f t="shared" si="10"/>
        <v>38</v>
      </c>
      <c r="B47" s="128" t="str">
        <f>IF(ISBLANK('Input|Fee Based'!B47),"",'Input|Fee Based'!B47)</f>
        <v/>
      </c>
      <c r="C47" s="128" t="str">
        <f>IF(ISBLANK('Input|Fee Based'!C47),"",'Input|Fee Based'!C47)</f>
        <v>Commissioning assets - Simple</v>
      </c>
      <c r="D47" s="129" t="str">
        <f>IF(ISBLANK('Input|Fee Based'!D47),"",'Input|Fee Based'!D47)</f>
        <v>Business hours</v>
      </c>
      <c r="E47" s="191" t="str">
        <f>IF(ISBLANK('Input|Fee Based'!E47),"",'Input|Fee Based'!E47)</f>
        <v>Network commissioning and decomissioning</v>
      </c>
      <c r="F47" s="129" t="str">
        <f>IF(ISBLANK('Input|Fee Based'!F47),"",'Input|Fee Based'!F47)</f>
        <v/>
      </c>
      <c r="G47" s="129" t="str">
        <f>IF(ISBLANK('Input|Fee Based'!G47),"",'Input|Fee Based'!G47)</f>
        <v/>
      </c>
      <c r="H47" s="120">
        <f t="shared" si="0"/>
        <v>2077.1800000000007</v>
      </c>
      <c r="I47" s="14"/>
      <c r="J47" s="77" t="str">
        <f>IF(ISBLANK('Input|Fee Based'!I47),"",'Input|Fee Based'!I47)</f>
        <v>Engineer R3</v>
      </c>
      <c r="K47" s="77" cm="1">
        <f t="array" ref="K47">_xlfn.IFNA(LOOKUP(2,1/('Calc|Labour Rates'!$B$10:$B$39='Calc|Fee Based'!J47)/('Calc|Labour Rates'!$C$10:$C$39='Input|Fee Based'!J47),'Calc|Labour Rates'!$I$10:$I$39),"-")</f>
        <v>165.21739130434787</v>
      </c>
      <c r="L47" s="208">
        <f>IFERROR(K47*'Input|Fee Based'!K47*'Input|Fee Based'!L47/'Input|Setup'!$E$19,0)</f>
        <v>330.43478260869574</v>
      </c>
      <c r="M47" s="206" t="str">
        <f>IF(ISBLANK('Input|Fee Based'!M47),"",'Input|Fee Based'!M47)</f>
        <v>Technical Specialist R2</v>
      </c>
      <c r="N47" s="77" cm="1">
        <f t="array" ref="N47">_xlfn.IFNA(LOOKUP(2,1/('Calc|Labour Rates'!$B$10:$B$39='Calc|Fee Based'!M47)/('Calc|Labour Rates'!$C$10:$C$39='Input|Fee Based'!N47),'Calc|Labour Rates'!$I$10:$I$39),"-")</f>
        <v>119.17391304347831</v>
      </c>
      <c r="O47" s="208">
        <f>IFERROR(N47*'Input|Fee Based'!O47*'Input|Fee Based'!P47/'Input|Setup'!$E$19,0)</f>
        <v>715.04347826086985</v>
      </c>
      <c r="P47" s="206" t="str">
        <f>IF(ISBLANK('Input|Fee Based'!Q47),"",'Input|Fee Based'!Q47)</f>
        <v/>
      </c>
      <c r="Q47" s="77" cm="1">
        <f t="array" ref="Q47">_xlfn.IFNA(LOOKUP(2,1/('Calc|Labour Rates'!$B$10:$B$39='Calc|Fee Based'!P47)/('Calc|Labour Rates'!$C$10:$C$39='Input|Fee Based'!R47),'Calc|Labour Rates'!$I$10:$I$39),"-")</f>
        <v>0</v>
      </c>
      <c r="R47" s="77">
        <f>IFERROR(Q47*'Input|Fee Based'!S47*'Input|Fee Based'!T47/'Input|Setup'!$E$19,0)</f>
        <v>0</v>
      </c>
      <c r="S47" s="197">
        <f t="shared" si="1"/>
        <v>1045.4782608695655</v>
      </c>
      <c r="T47" s="139">
        <f t="shared" si="2"/>
        <v>0</v>
      </c>
      <c r="U47" s="77" t="str">
        <f>IF(ISBLANK('Input|Fee Based'!$V47),"",'Input|Fee Based'!$V47)</f>
        <v>Field worker R4</v>
      </c>
      <c r="V47" s="77" cm="1">
        <f t="array" ref="V47">_xlfn.IFNA(LOOKUP(2,1/('Calc|Labour Rates'!$B$10:$B$39='Calc|Fee Based'!U47)/('Calc|Labour Rates'!$C$10:$C$39='Input|Fee Based'!W47),'Calc|Labour Rates'!$I$10:$I$39),"-")</f>
        <v>107.51039665472553</v>
      </c>
      <c r="W47" s="77">
        <f>IFERROR(V47*'Input|Fee Based'!X47*'Input|Fee Based'!Y47/'Input|Setup'!$E$19,0)</f>
        <v>0</v>
      </c>
      <c r="X47" s="77">
        <f>IFERROR(V47*'Input|Fee Based'!X47*'Input|Fee Based'!Z47/'Input|Setup'!$E$19,0)</f>
        <v>215.02079330945105</v>
      </c>
      <c r="Y47" s="208">
        <f t="shared" si="3"/>
        <v>215.02079330945105</v>
      </c>
      <c r="Z47" s="206" t="str">
        <f>IF(ISBLANK('Input|Fee Based'!$AA47),"",'Input|Fee Based'!$AA47)</f>
        <v/>
      </c>
      <c r="AA47" s="77" cm="1">
        <f t="array" ref="AA47">_xlfn.IFNA(LOOKUP(2,1/('Calc|Labour Rates'!$B$10:$B$39='Calc|Fee Based'!Z47)/('Calc|Labour Rates'!$C$10:$C$39='Input|Fee Based'!AB47),'Calc|Labour Rates'!$I$10:$I$39),"-")</f>
        <v>0</v>
      </c>
      <c r="AB47" s="77">
        <f>IFERROR(AA47*'Input|Fee Based'!AC47*'Input|Fee Based'!AD47/'Input|Setup'!$E$19,0)</f>
        <v>0</v>
      </c>
      <c r="AC47" s="77">
        <f>IFERROR(AA47*'Input|Fee Based'!AC47*'Input|Fee Based'!AE47/'Input|Setup'!$E$19,0)</f>
        <v>0</v>
      </c>
      <c r="AD47" s="208">
        <f t="shared" si="4"/>
        <v>0</v>
      </c>
      <c r="AE47" s="77" t="str">
        <f>IF(ISBLANK('Input|Fee Based'!$AF47),"",'Input|Fee Based'!$AF47)</f>
        <v/>
      </c>
      <c r="AF47" s="77" cm="1">
        <f t="array" ref="AF47">_xlfn.IFNA(LOOKUP(2,1/('Calc|Labour Rates'!$B$10:$B$39='Calc|Fee Based'!AE47)/('Calc|Labour Rates'!$C$10:$C$39='Input|Fee Based'!AG47),'Calc|Labour Rates'!$I$10:$I$39),"-")</f>
        <v>0</v>
      </c>
      <c r="AG47" s="77">
        <f>IFERROR(AF47*'Input|Fee Based'!AH47*'Input|Fee Based'!AI47/'Input|Setup'!$E$19,0)</f>
        <v>0</v>
      </c>
      <c r="AH47" s="77">
        <f>IFERROR(AF47*'Input|Fee Based'!AH47*'Input|Fee Based'!AJ47/'Input|Setup'!$E$19,0)</f>
        <v>0</v>
      </c>
      <c r="AI47" s="208">
        <f t="shared" si="5"/>
        <v>0</v>
      </c>
      <c r="AJ47" s="77" t="str">
        <f>IF(ISBLANK('Input|Fee Based'!$AK47),"",'Input|Fee Based'!$AK47)</f>
        <v/>
      </c>
      <c r="AK47" s="77" cm="1">
        <f t="array" ref="AK47">_xlfn.IFNA(LOOKUP(2,1/('Calc|Labour Rates'!$B$10:$B$39='Calc|Fee Based'!AJ47)/('Calc|Labour Rates'!$C$10:$C$39='Input|Fee Based'!AL47),'Calc|Labour Rates'!$I$10:$I$39),"-")</f>
        <v>0</v>
      </c>
      <c r="AL47" s="77">
        <f>IFERROR(AK47*'Input|Fee Based'!AM47*'Input|Fee Based'!AN47/'Input|Setup'!$E$19,0)</f>
        <v>0</v>
      </c>
      <c r="AM47" s="77">
        <f>IFERROR(AK47*'Input|Fee Based'!AM47*'Input|Fee Based'!AO47/'Input|Setup'!$E$19,0)</f>
        <v>0</v>
      </c>
      <c r="AN47" s="208">
        <f t="shared" si="6"/>
        <v>0</v>
      </c>
      <c r="AO47" s="199">
        <f t="shared" si="7"/>
        <v>215.02079330945105</v>
      </c>
      <c r="AP47" s="139">
        <f t="shared" si="8"/>
        <v>0</v>
      </c>
      <c r="AQ47" s="86">
        <f>'Input|Fee Based'!AQ47*CPI_Escalator_to_Y1*RealMaterials_Escalator_to_Y1</f>
        <v>0</v>
      </c>
      <c r="AR47" s="86">
        <f>'Input|Fee Based'!AR47*CPI_Escalator_to_Y1*RealContracts_Escalator_to_Y1</f>
        <v>0</v>
      </c>
      <c r="AS47" s="77">
        <f>'Input|Fee Based'!AS47*CPI_Escalator_to_Y1*RealVehicles_Escalator_to_Y1</f>
        <v>29.674858864462099</v>
      </c>
      <c r="AT47" s="86">
        <f>'Input|Fee Based'!AT47*CPI_Escalator_to_Y1*RealOther_Escalator_to_Y1</f>
        <v>0</v>
      </c>
      <c r="AU47" s="89"/>
      <c r="AV47" s="79">
        <f t="shared" si="9"/>
        <v>1290.1739130434787</v>
      </c>
      <c r="AW47" s="84"/>
      <c r="AX47" s="162">
        <f>$AV47*'Input|Fee Based'!AV47</f>
        <v>516.06956521739153</v>
      </c>
      <c r="AY47" s="162">
        <f>$AV47*'Input|Fee Based'!AW47</f>
        <v>270.93652173913051</v>
      </c>
      <c r="AZ47" s="162">
        <f>$AV47*'Input|Fee Based'!AX47</f>
        <v>0</v>
      </c>
      <c r="BA47" s="163">
        <f>SUM($AV47,$AX47:$AZ47)*'Input|Fee Based'!$AY47</f>
        <v>0</v>
      </c>
      <c r="BB47" s="109"/>
      <c r="BC47" s="173"/>
      <c r="BD47" s="15"/>
    </row>
    <row r="48" spans="1:56" customFormat="1" x14ac:dyDescent="0.2">
      <c r="A48" s="16">
        <f t="shared" si="10"/>
        <v>39</v>
      </c>
      <c r="B48" s="128" t="str">
        <f>IF(ISBLANK('Input|Fee Based'!B48),"",'Input|Fee Based'!B48)</f>
        <v/>
      </c>
      <c r="C48" s="128" t="str">
        <f>IF(ISBLANK('Input|Fee Based'!C48),"",'Input|Fee Based'!C48)</f>
        <v>Commissioning assets - Standard</v>
      </c>
      <c r="D48" s="129" t="str">
        <f>IF(ISBLANK('Input|Fee Based'!D48),"",'Input|Fee Based'!D48)</f>
        <v>Business hours</v>
      </c>
      <c r="E48" s="191" t="str">
        <f>IF(ISBLANK('Input|Fee Based'!E48),"",'Input|Fee Based'!E48)</f>
        <v>Network commissioning and decomissioning</v>
      </c>
      <c r="F48" s="129" t="str">
        <f>IF(ISBLANK('Input|Fee Based'!F48),"",'Input|Fee Based'!F48)</f>
        <v/>
      </c>
      <c r="G48" s="129" t="str">
        <f>IF(ISBLANK('Input|Fee Based'!G48),"",'Input|Fee Based'!G48)</f>
        <v/>
      </c>
      <c r="H48" s="120">
        <f t="shared" si="0"/>
        <v>3993.0800000000013</v>
      </c>
      <c r="I48" s="14"/>
      <c r="J48" s="77" t="str">
        <f>IF(ISBLANK('Input|Fee Based'!I48),"",'Input|Fee Based'!I48)</f>
        <v>Engineer R3</v>
      </c>
      <c r="K48" s="77" cm="1">
        <f t="array" ref="K48">_xlfn.IFNA(LOOKUP(2,1/('Calc|Labour Rates'!$B$10:$B$39='Calc|Fee Based'!J48)/('Calc|Labour Rates'!$C$10:$C$39='Input|Fee Based'!J48),'Calc|Labour Rates'!$I$10:$I$39),"-")</f>
        <v>165.21739130434787</v>
      </c>
      <c r="L48" s="208">
        <f>IFERROR(K48*'Input|Fee Based'!K48*'Input|Fee Based'!L48/'Input|Setup'!$E$19,0)</f>
        <v>908.69565217391334</v>
      </c>
      <c r="M48" s="206" t="str">
        <f>IF(ISBLANK('Input|Fee Based'!M48),"",'Input|Fee Based'!M48)</f>
        <v>Technical Specialist R2</v>
      </c>
      <c r="N48" s="77" cm="1">
        <f t="array" ref="N48">_xlfn.IFNA(LOOKUP(2,1/('Calc|Labour Rates'!$B$10:$B$39='Calc|Fee Based'!M48)/('Calc|Labour Rates'!$C$10:$C$39='Input|Fee Based'!N48),'Calc|Labour Rates'!$I$10:$I$39),"-")</f>
        <v>119.17391304347831</v>
      </c>
      <c r="O48" s="208">
        <f>IFERROR(N48*'Input|Fee Based'!O48*'Input|Fee Based'!P48/'Input|Setup'!$E$19,0)</f>
        <v>715.04347826086985</v>
      </c>
      <c r="P48" s="206" t="str">
        <f>IF(ISBLANK('Input|Fee Based'!Q48),"",'Input|Fee Based'!Q48)</f>
        <v/>
      </c>
      <c r="Q48" s="77" cm="1">
        <f t="array" ref="Q48">_xlfn.IFNA(LOOKUP(2,1/('Calc|Labour Rates'!$B$10:$B$39='Calc|Fee Based'!P48)/('Calc|Labour Rates'!$C$10:$C$39='Input|Fee Based'!R48),'Calc|Labour Rates'!$I$10:$I$39),"-")</f>
        <v>0</v>
      </c>
      <c r="R48" s="77">
        <f>IFERROR(Q48*'Input|Fee Based'!S48*'Input|Fee Based'!T48/'Input|Setup'!$E$19,0)</f>
        <v>0</v>
      </c>
      <c r="S48" s="197">
        <f t="shared" si="1"/>
        <v>1623.7391304347832</v>
      </c>
      <c r="T48" s="139">
        <f t="shared" si="2"/>
        <v>0</v>
      </c>
      <c r="U48" s="77" t="str">
        <f>IF(ISBLANK('Input|Fee Based'!$V48),"",'Input|Fee Based'!$V48)</f>
        <v>Field worker R4</v>
      </c>
      <c r="V48" s="77" cm="1">
        <f t="array" ref="V48">_xlfn.IFNA(LOOKUP(2,1/('Calc|Labour Rates'!$B$10:$B$39='Calc|Fee Based'!U48)/('Calc|Labour Rates'!$C$10:$C$39='Input|Fee Based'!W48),'Calc|Labour Rates'!$I$10:$I$39),"-")</f>
        <v>107.51039665472553</v>
      </c>
      <c r="W48" s="77">
        <f>IFERROR(V48*'Input|Fee Based'!X48*'Input|Fee Based'!Y48/'Input|Setup'!$E$19,0)</f>
        <v>0</v>
      </c>
      <c r="X48" s="77">
        <f>IFERROR(V48*'Input|Fee Based'!X48*'Input|Fee Based'!Z48/'Input|Setup'!$E$19,0)</f>
        <v>752.57277658307862</v>
      </c>
      <c r="Y48" s="208">
        <f t="shared" si="3"/>
        <v>752.57277658307862</v>
      </c>
      <c r="Z48" s="206" t="str">
        <f>IF(ISBLANK('Input|Fee Based'!$AA48),"",'Input|Fee Based'!$AA48)</f>
        <v/>
      </c>
      <c r="AA48" s="77" cm="1">
        <f t="array" ref="AA48">_xlfn.IFNA(LOOKUP(2,1/('Calc|Labour Rates'!$B$10:$B$39='Calc|Fee Based'!Z48)/('Calc|Labour Rates'!$C$10:$C$39='Input|Fee Based'!AB48),'Calc|Labour Rates'!$I$10:$I$39),"-")</f>
        <v>0</v>
      </c>
      <c r="AB48" s="77">
        <f>IFERROR(AA48*'Input|Fee Based'!AC48*'Input|Fee Based'!AD48/'Input|Setup'!$E$19,0)</f>
        <v>0</v>
      </c>
      <c r="AC48" s="77">
        <f>IFERROR(AA48*'Input|Fee Based'!AC48*'Input|Fee Based'!AE48/'Input|Setup'!$E$19,0)</f>
        <v>0</v>
      </c>
      <c r="AD48" s="208">
        <f t="shared" si="4"/>
        <v>0</v>
      </c>
      <c r="AE48" s="77" t="str">
        <f>IF(ISBLANK('Input|Fee Based'!$AF48),"",'Input|Fee Based'!$AF48)</f>
        <v/>
      </c>
      <c r="AF48" s="77" cm="1">
        <f t="array" ref="AF48">_xlfn.IFNA(LOOKUP(2,1/('Calc|Labour Rates'!$B$10:$B$39='Calc|Fee Based'!AE48)/('Calc|Labour Rates'!$C$10:$C$39='Input|Fee Based'!AG48),'Calc|Labour Rates'!$I$10:$I$39),"-")</f>
        <v>0</v>
      </c>
      <c r="AG48" s="77">
        <f>IFERROR(AF48*'Input|Fee Based'!AH48*'Input|Fee Based'!AI48/'Input|Setup'!$E$19,0)</f>
        <v>0</v>
      </c>
      <c r="AH48" s="77">
        <f>IFERROR(AF48*'Input|Fee Based'!AH48*'Input|Fee Based'!AJ48/'Input|Setup'!$E$19,0)</f>
        <v>0</v>
      </c>
      <c r="AI48" s="208">
        <f t="shared" si="5"/>
        <v>0</v>
      </c>
      <c r="AJ48" s="77" t="str">
        <f>IF(ISBLANK('Input|Fee Based'!$AK48),"",'Input|Fee Based'!$AK48)</f>
        <v/>
      </c>
      <c r="AK48" s="77" cm="1">
        <f t="array" ref="AK48">_xlfn.IFNA(LOOKUP(2,1/('Calc|Labour Rates'!$B$10:$B$39='Calc|Fee Based'!AJ48)/('Calc|Labour Rates'!$C$10:$C$39='Input|Fee Based'!AL48),'Calc|Labour Rates'!$I$10:$I$39),"-")</f>
        <v>0</v>
      </c>
      <c r="AL48" s="77">
        <f>IFERROR(AK48*'Input|Fee Based'!AM48*'Input|Fee Based'!AN48/'Input|Setup'!$E$19,0)</f>
        <v>0</v>
      </c>
      <c r="AM48" s="77">
        <f>IFERROR(AK48*'Input|Fee Based'!AM48*'Input|Fee Based'!AO48/'Input|Setup'!$E$19,0)</f>
        <v>0</v>
      </c>
      <c r="AN48" s="208">
        <f t="shared" si="6"/>
        <v>0</v>
      </c>
      <c r="AO48" s="199">
        <f t="shared" si="7"/>
        <v>752.57277658307862</v>
      </c>
      <c r="AP48" s="139">
        <f t="shared" si="8"/>
        <v>0</v>
      </c>
      <c r="AQ48" s="86">
        <f>'Input|Fee Based'!AQ48*CPI_Escalator_to_Y1*RealMaterials_Escalator_to_Y1</f>
        <v>0</v>
      </c>
      <c r="AR48" s="86">
        <f>'Input|Fee Based'!AR48*CPI_Escalator_to_Y1*RealContracts_Escalator_to_Y1</f>
        <v>0</v>
      </c>
      <c r="AS48" s="77">
        <f>'Input|Fee Based'!AS48*CPI_Escalator_to_Y1*RealVehicles_Escalator_to_Y1</f>
        <v>103.86200602561733</v>
      </c>
      <c r="AT48" s="86">
        <f>'Input|Fee Based'!AT48*CPI_Escalator_to_Y1*RealOther_Escalator_to_Y1</f>
        <v>0</v>
      </c>
      <c r="AU48" s="89"/>
      <c r="AV48" s="79">
        <f t="shared" si="9"/>
        <v>2480.1739130434789</v>
      </c>
      <c r="AW48" s="84"/>
      <c r="AX48" s="162">
        <f>$AV48*'Input|Fee Based'!AV48</f>
        <v>992.06956521739164</v>
      </c>
      <c r="AY48" s="162">
        <f>$AV48*'Input|Fee Based'!AW48</f>
        <v>520.8365217391306</v>
      </c>
      <c r="AZ48" s="162">
        <f>$AV48*'Input|Fee Based'!AX48</f>
        <v>0</v>
      </c>
      <c r="BA48" s="163">
        <f>SUM($AV48,$AX48:$AZ48)*'Input|Fee Based'!$AY48</f>
        <v>0</v>
      </c>
      <c r="BB48" s="109"/>
      <c r="BC48" s="173"/>
      <c r="BD48" s="15"/>
    </row>
    <row r="49" spans="1:56" customFormat="1" x14ac:dyDescent="0.2">
      <c r="A49" s="16">
        <f t="shared" si="10"/>
        <v>40</v>
      </c>
      <c r="B49" s="128" t="str">
        <f>IF(ISBLANK('Input|Fee Based'!B49),"",'Input|Fee Based'!B49)</f>
        <v/>
      </c>
      <c r="C49" s="128" t="str">
        <f>IF(ISBLANK('Input|Fee Based'!C49),"",'Input|Fee Based'!C49)</f>
        <v>Simple network access permit,clearance to work or notification to work</v>
      </c>
      <c r="D49" s="129" t="str">
        <f>IF(ISBLANK('Input|Fee Based'!D49),"",'Input|Fee Based'!D49)</f>
        <v>Business hours</v>
      </c>
      <c r="E49" s="191" t="str">
        <f>IF(ISBLANK('Input|Fee Based'!E49),"",'Input|Fee Based'!E49)</f>
        <v xml:space="preserve">Access permits, oversight and facilitation </v>
      </c>
      <c r="F49" s="129" t="str">
        <f>IF(ISBLANK('Input|Fee Based'!F49),"",'Input|Fee Based'!F49)</f>
        <v/>
      </c>
      <c r="G49" s="129" t="str">
        <f>IF(ISBLANK('Input|Fee Based'!G49),"",'Input|Fee Based'!G49)</f>
        <v/>
      </c>
      <c r="H49" s="120">
        <f t="shared" si="0"/>
        <v>1534.9600000000005</v>
      </c>
      <c r="I49" s="14"/>
      <c r="J49" s="77" t="str">
        <f>IF(ISBLANK('Input|Fee Based'!I49),"",'Input|Fee Based'!I49)</f>
        <v>Technical Specialist R2</v>
      </c>
      <c r="K49" s="77" cm="1">
        <f t="array" ref="K49">_xlfn.IFNA(LOOKUP(2,1/('Calc|Labour Rates'!$B$10:$B$39='Calc|Fee Based'!J49)/('Calc|Labour Rates'!$C$10:$C$39='Input|Fee Based'!J49),'Calc|Labour Rates'!$I$10:$I$39),"-")</f>
        <v>119.17391304347831</v>
      </c>
      <c r="L49" s="208">
        <f>IFERROR(K49*'Input|Fee Based'!K49*'Input|Fee Based'!L49/'Input|Setup'!$E$19,0)</f>
        <v>953.39130434782646</v>
      </c>
      <c r="M49" s="206" t="str">
        <f>IF(ISBLANK('Input|Fee Based'!M49),"",'Input|Fee Based'!M49)</f>
        <v/>
      </c>
      <c r="N49" s="77" cm="1">
        <f t="array" ref="N49">_xlfn.IFNA(LOOKUP(2,1/('Calc|Labour Rates'!$B$10:$B$39='Calc|Fee Based'!M49)/('Calc|Labour Rates'!$C$10:$C$39='Input|Fee Based'!N49),'Calc|Labour Rates'!$I$10:$I$39),"-")</f>
        <v>0</v>
      </c>
      <c r="O49" s="208">
        <f>IFERROR(N49*'Input|Fee Based'!O49*'Input|Fee Based'!P49/'Input|Setup'!$E$19,0)</f>
        <v>0</v>
      </c>
      <c r="P49" s="206" t="str">
        <f>IF(ISBLANK('Input|Fee Based'!Q49),"",'Input|Fee Based'!Q49)</f>
        <v/>
      </c>
      <c r="Q49" s="77" cm="1">
        <f t="array" ref="Q49">_xlfn.IFNA(LOOKUP(2,1/('Calc|Labour Rates'!$B$10:$B$39='Calc|Fee Based'!P49)/('Calc|Labour Rates'!$C$10:$C$39='Input|Fee Based'!R49),'Calc|Labour Rates'!$I$10:$I$39),"-")</f>
        <v>0</v>
      </c>
      <c r="R49" s="77">
        <f>IFERROR(Q49*'Input|Fee Based'!S49*'Input|Fee Based'!T49/'Input|Setup'!$E$19,0)</f>
        <v>0</v>
      </c>
      <c r="S49" s="197">
        <f t="shared" si="1"/>
        <v>953.39130434782646</v>
      </c>
      <c r="T49" s="139">
        <f t="shared" si="2"/>
        <v>0</v>
      </c>
      <c r="U49" s="77" t="str">
        <f>IF(ISBLANK('Input|Fee Based'!$V49),"",'Input|Fee Based'!$V49)</f>
        <v/>
      </c>
      <c r="V49" s="77" cm="1">
        <f t="array" ref="V49">_xlfn.IFNA(LOOKUP(2,1/('Calc|Labour Rates'!$B$10:$B$39='Calc|Fee Based'!U49)/('Calc|Labour Rates'!$C$10:$C$39='Input|Fee Based'!W49),'Calc|Labour Rates'!$I$10:$I$39),"-")</f>
        <v>0</v>
      </c>
      <c r="W49" s="77">
        <f>IFERROR(V49*'Input|Fee Based'!X49*'Input|Fee Based'!Y49/'Input|Setup'!$E$19,0)</f>
        <v>0</v>
      </c>
      <c r="X49" s="77">
        <f>IFERROR(V49*'Input|Fee Based'!X49*'Input|Fee Based'!Z49/'Input|Setup'!$E$19,0)</f>
        <v>0</v>
      </c>
      <c r="Y49" s="208">
        <f t="shared" si="3"/>
        <v>0</v>
      </c>
      <c r="Z49" s="206" t="str">
        <f>IF(ISBLANK('Input|Fee Based'!$AA49),"",'Input|Fee Based'!$AA49)</f>
        <v/>
      </c>
      <c r="AA49" s="77" cm="1">
        <f t="array" ref="AA49">_xlfn.IFNA(LOOKUP(2,1/('Calc|Labour Rates'!$B$10:$B$39='Calc|Fee Based'!Z49)/('Calc|Labour Rates'!$C$10:$C$39='Input|Fee Based'!AB49),'Calc|Labour Rates'!$I$10:$I$39),"-")</f>
        <v>0</v>
      </c>
      <c r="AB49" s="77">
        <f>IFERROR(AA49*'Input|Fee Based'!AC49*'Input|Fee Based'!AD49/'Input|Setup'!$E$19,0)</f>
        <v>0</v>
      </c>
      <c r="AC49" s="77">
        <f>IFERROR(AA49*'Input|Fee Based'!AC49*'Input|Fee Based'!AE49/'Input|Setup'!$E$19,0)</f>
        <v>0</v>
      </c>
      <c r="AD49" s="208">
        <f t="shared" si="4"/>
        <v>0</v>
      </c>
      <c r="AE49" s="77" t="str">
        <f>IF(ISBLANK('Input|Fee Based'!$AF49),"",'Input|Fee Based'!$AF49)</f>
        <v/>
      </c>
      <c r="AF49" s="77" cm="1">
        <f t="array" ref="AF49">_xlfn.IFNA(LOOKUP(2,1/('Calc|Labour Rates'!$B$10:$B$39='Calc|Fee Based'!AE49)/('Calc|Labour Rates'!$C$10:$C$39='Input|Fee Based'!AG49),'Calc|Labour Rates'!$I$10:$I$39),"-")</f>
        <v>0</v>
      </c>
      <c r="AG49" s="77">
        <f>IFERROR(AF49*'Input|Fee Based'!AH49*'Input|Fee Based'!AI49/'Input|Setup'!$E$19,0)</f>
        <v>0</v>
      </c>
      <c r="AH49" s="77">
        <f>IFERROR(AF49*'Input|Fee Based'!AH49*'Input|Fee Based'!AJ49/'Input|Setup'!$E$19,0)</f>
        <v>0</v>
      </c>
      <c r="AI49" s="208">
        <f t="shared" si="5"/>
        <v>0</v>
      </c>
      <c r="AJ49" s="77" t="str">
        <f>IF(ISBLANK('Input|Fee Based'!$AK49),"",'Input|Fee Based'!$AK49)</f>
        <v/>
      </c>
      <c r="AK49" s="77" cm="1">
        <f t="array" ref="AK49">_xlfn.IFNA(LOOKUP(2,1/('Calc|Labour Rates'!$B$10:$B$39='Calc|Fee Based'!AJ49)/('Calc|Labour Rates'!$C$10:$C$39='Input|Fee Based'!AL49),'Calc|Labour Rates'!$I$10:$I$39),"-")</f>
        <v>0</v>
      </c>
      <c r="AL49" s="77">
        <f>IFERROR(AK49*'Input|Fee Based'!AM49*'Input|Fee Based'!AN49/'Input|Setup'!$E$19,0)</f>
        <v>0</v>
      </c>
      <c r="AM49" s="77">
        <f>IFERROR(AK49*'Input|Fee Based'!AM49*'Input|Fee Based'!AO49/'Input|Setup'!$E$19,0)</f>
        <v>0</v>
      </c>
      <c r="AN49" s="208">
        <f t="shared" si="6"/>
        <v>0</v>
      </c>
      <c r="AO49" s="199">
        <f t="shared" si="7"/>
        <v>0</v>
      </c>
      <c r="AP49" s="139">
        <f t="shared" si="8"/>
        <v>0</v>
      </c>
      <c r="AQ49" s="86">
        <f>'Input|Fee Based'!AQ49*CPI_Escalator_to_Y1*RealMaterials_Escalator_to_Y1</f>
        <v>0</v>
      </c>
      <c r="AR49" s="86">
        <f>'Input|Fee Based'!AR49*CPI_Escalator_to_Y1*RealContracts_Escalator_to_Y1</f>
        <v>0</v>
      </c>
      <c r="AS49" s="77">
        <f>'Input|Fee Based'!AS49*CPI_Escalator_to_Y1*RealVehicles_Escalator_to_Y1</f>
        <v>0</v>
      </c>
      <c r="AT49" s="86">
        <f>'Input|Fee Based'!AT49*CPI_Escalator_to_Y1*RealOther_Escalator_to_Y1</f>
        <v>0</v>
      </c>
      <c r="AU49" s="89"/>
      <c r="AV49" s="79">
        <f t="shared" si="9"/>
        <v>953.39130434782646</v>
      </c>
      <c r="AW49" s="84"/>
      <c r="AX49" s="162">
        <f>$AV49*'Input|Fee Based'!AV49</f>
        <v>381.35652173913059</v>
      </c>
      <c r="AY49" s="162">
        <f>$AV49*'Input|Fee Based'!AW49</f>
        <v>200.21217391304356</v>
      </c>
      <c r="AZ49" s="162">
        <f>$AV49*'Input|Fee Based'!AX49</f>
        <v>0</v>
      </c>
      <c r="BA49" s="163">
        <f>SUM($AV49,$AX49:$AZ49)*'Input|Fee Based'!$AY49</f>
        <v>0</v>
      </c>
      <c r="BB49" s="109"/>
      <c r="BC49" s="173"/>
      <c r="BD49" s="15"/>
    </row>
    <row r="50" spans="1:56" customFormat="1" x14ac:dyDescent="0.2">
      <c r="A50" s="16">
        <f t="shared" si="10"/>
        <v>41</v>
      </c>
      <c r="B50" s="128" t="str">
        <f>IF(ISBLANK('Input|Fee Based'!B50),"",'Input|Fee Based'!B50)</f>
        <v/>
      </c>
      <c r="C50" s="128" t="str">
        <f>IF(ISBLANK('Input|Fee Based'!C50),"",'Input|Fee Based'!C50)</f>
        <v>Network access permit or clearance to work - cancellation - simple</v>
      </c>
      <c r="D50" s="129" t="str">
        <f>IF(ISBLANK('Input|Fee Based'!D50),"",'Input|Fee Based'!D50)</f>
        <v>Business hours</v>
      </c>
      <c r="E50" s="191" t="str">
        <f>IF(ISBLANK('Input|Fee Based'!E50),"",'Input|Fee Based'!E50)</f>
        <v xml:space="preserve">Access permits, oversight and facilitation </v>
      </c>
      <c r="F50" s="129" t="str">
        <f>IF(ISBLANK('Input|Fee Based'!F50),"",'Input|Fee Based'!F50)</f>
        <v/>
      </c>
      <c r="G50" s="129" t="str">
        <f>IF(ISBLANK('Input|Fee Based'!G50),"",'Input|Fee Based'!G50)</f>
        <v/>
      </c>
      <c r="H50" s="120">
        <f t="shared" si="0"/>
        <v>594.79700000000025</v>
      </c>
      <c r="I50" s="14"/>
      <c r="J50" s="77" t="str">
        <f>IF(ISBLANK('Input|Fee Based'!I50),"",'Input|Fee Based'!I50)</f>
        <v>Technical Specialist R2</v>
      </c>
      <c r="K50" s="77" cm="1">
        <f t="array" ref="K50">_xlfn.IFNA(LOOKUP(2,1/('Calc|Labour Rates'!$B$10:$B$39='Calc|Fee Based'!J50)/('Calc|Labour Rates'!$C$10:$C$39='Input|Fee Based'!J50),'Calc|Labour Rates'!$I$10:$I$39),"-")</f>
        <v>119.17391304347831</v>
      </c>
      <c r="L50" s="208">
        <f>IFERROR(K50*'Input|Fee Based'!K50*'Input|Fee Based'!L50/'Input|Setup'!$E$19,0)</f>
        <v>369.43913043478278</v>
      </c>
      <c r="M50" s="206" t="str">
        <f>IF(ISBLANK('Input|Fee Based'!M50),"",'Input|Fee Based'!M50)</f>
        <v/>
      </c>
      <c r="N50" s="77" cm="1">
        <f t="array" ref="N50">_xlfn.IFNA(LOOKUP(2,1/('Calc|Labour Rates'!$B$10:$B$39='Calc|Fee Based'!M50)/('Calc|Labour Rates'!$C$10:$C$39='Input|Fee Based'!N50),'Calc|Labour Rates'!$I$10:$I$39),"-")</f>
        <v>0</v>
      </c>
      <c r="O50" s="208">
        <f>IFERROR(N50*'Input|Fee Based'!O50*'Input|Fee Based'!P50/'Input|Setup'!$E$19,0)</f>
        <v>0</v>
      </c>
      <c r="P50" s="206" t="str">
        <f>IF(ISBLANK('Input|Fee Based'!Q50),"",'Input|Fee Based'!Q50)</f>
        <v/>
      </c>
      <c r="Q50" s="77" cm="1">
        <f t="array" ref="Q50">_xlfn.IFNA(LOOKUP(2,1/('Calc|Labour Rates'!$B$10:$B$39='Calc|Fee Based'!P50)/('Calc|Labour Rates'!$C$10:$C$39='Input|Fee Based'!R50),'Calc|Labour Rates'!$I$10:$I$39),"-")</f>
        <v>0</v>
      </c>
      <c r="R50" s="77">
        <f>IFERROR(Q50*'Input|Fee Based'!S50*'Input|Fee Based'!T50/'Input|Setup'!$E$19,0)</f>
        <v>0</v>
      </c>
      <c r="S50" s="197">
        <f t="shared" si="1"/>
        <v>369.43913043478278</v>
      </c>
      <c r="T50" s="139">
        <f t="shared" si="2"/>
        <v>0</v>
      </c>
      <c r="U50" s="77" t="str">
        <f>IF(ISBLANK('Input|Fee Based'!$V50),"",'Input|Fee Based'!$V50)</f>
        <v/>
      </c>
      <c r="V50" s="77" cm="1">
        <f t="array" ref="V50">_xlfn.IFNA(LOOKUP(2,1/('Calc|Labour Rates'!$B$10:$B$39='Calc|Fee Based'!U50)/('Calc|Labour Rates'!$C$10:$C$39='Input|Fee Based'!W50),'Calc|Labour Rates'!$I$10:$I$39),"-")</f>
        <v>0</v>
      </c>
      <c r="W50" s="77">
        <f>IFERROR(V50*'Input|Fee Based'!X50*'Input|Fee Based'!Y50/'Input|Setup'!$E$19,0)</f>
        <v>0</v>
      </c>
      <c r="X50" s="77">
        <f>IFERROR(V50*'Input|Fee Based'!X50*'Input|Fee Based'!Z50/'Input|Setup'!$E$19,0)</f>
        <v>0</v>
      </c>
      <c r="Y50" s="208">
        <f t="shared" si="3"/>
        <v>0</v>
      </c>
      <c r="Z50" s="206" t="str">
        <f>IF(ISBLANK('Input|Fee Based'!$AA50),"",'Input|Fee Based'!$AA50)</f>
        <v/>
      </c>
      <c r="AA50" s="77" cm="1">
        <f t="array" ref="AA50">_xlfn.IFNA(LOOKUP(2,1/('Calc|Labour Rates'!$B$10:$B$39='Calc|Fee Based'!Z50)/('Calc|Labour Rates'!$C$10:$C$39='Input|Fee Based'!AB50),'Calc|Labour Rates'!$I$10:$I$39),"-")</f>
        <v>0</v>
      </c>
      <c r="AB50" s="77">
        <f>IFERROR(AA50*'Input|Fee Based'!AC50*'Input|Fee Based'!AD50/'Input|Setup'!$E$19,0)</f>
        <v>0</v>
      </c>
      <c r="AC50" s="77">
        <f>IFERROR(AA50*'Input|Fee Based'!AC50*'Input|Fee Based'!AE50/'Input|Setup'!$E$19,0)</f>
        <v>0</v>
      </c>
      <c r="AD50" s="208">
        <f t="shared" si="4"/>
        <v>0</v>
      </c>
      <c r="AE50" s="77" t="str">
        <f>IF(ISBLANK('Input|Fee Based'!$AF50),"",'Input|Fee Based'!$AF50)</f>
        <v/>
      </c>
      <c r="AF50" s="77" cm="1">
        <f t="array" ref="AF50">_xlfn.IFNA(LOOKUP(2,1/('Calc|Labour Rates'!$B$10:$B$39='Calc|Fee Based'!AE50)/('Calc|Labour Rates'!$C$10:$C$39='Input|Fee Based'!AG50),'Calc|Labour Rates'!$I$10:$I$39),"-")</f>
        <v>0</v>
      </c>
      <c r="AG50" s="77">
        <f>IFERROR(AF50*'Input|Fee Based'!AH50*'Input|Fee Based'!AI50/'Input|Setup'!$E$19,0)</f>
        <v>0</v>
      </c>
      <c r="AH50" s="77">
        <f>IFERROR(AF50*'Input|Fee Based'!AH50*'Input|Fee Based'!AJ50/'Input|Setup'!$E$19,0)</f>
        <v>0</v>
      </c>
      <c r="AI50" s="208">
        <f t="shared" si="5"/>
        <v>0</v>
      </c>
      <c r="AJ50" s="77" t="str">
        <f>IF(ISBLANK('Input|Fee Based'!$AK50),"",'Input|Fee Based'!$AK50)</f>
        <v/>
      </c>
      <c r="AK50" s="77" cm="1">
        <f t="array" ref="AK50">_xlfn.IFNA(LOOKUP(2,1/('Calc|Labour Rates'!$B$10:$B$39='Calc|Fee Based'!AJ50)/('Calc|Labour Rates'!$C$10:$C$39='Input|Fee Based'!AL50),'Calc|Labour Rates'!$I$10:$I$39),"-")</f>
        <v>0</v>
      </c>
      <c r="AL50" s="77">
        <f>IFERROR(AK50*'Input|Fee Based'!AM50*'Input|Fee Based'!AN50/'Input|Setup'!$E$19,0)</f>
        <v>0</v>
      </c>
      <c r="AM50" s="77">
        <f>IFERROR(AK50*'Input|Fee Based'!AM50*'Input|Fee Based'!AO50/'Input|Setup'!$E$19,0)</f>
        <v>0</v>
      </c>
      <c r="AN50" s="208">
        <f t="shared" si="6"/>
        <v>0</v>
      </c>
      <c r="AO50" s="199">
        <f t="shared" si="7"/>
        <v>0</v>
      </c>
      <c r="AP50" s="139">
        <f t="shared" si="8"/>
        <v>0</v>
      </c>
      <c r="AQ50" s="86">
        <f>'Input|Fee Based'!AQ50*CPI_Escalator_to_Y1*RealMaterials_Escalator_to_Y1</f>
        <v>0</v>
      </c>
      <c r="AR50" s="86">
        <f>'Input|Fee Based'!AR50*CPI_Escalator_to_Y1*RealContracts_Escalator_to_Y1</f>
        <v>0</v>
      </c>
      <c r="AS50" s="77">
        <f>'Input|Fee Based'!AS50*CPI_Escalator_to_Y1*RealVehicles_Escalator_to_Y1</f>
        <v>0</v>
      </c>
      <c r="AT50" s="86">
        <f>'Input|Fee Based'!AT50*CPI_Escalator_to_Y1*RealOther_Escalator_to_Y1</f>
        <v>0</v>
      </c>
      <c r="AU50" s="89"/>
      <c r="AV50" s="79">
        <f t="shared" si="9"/>
        <v>369.43913043478278</v>
      </c>
      <c r="AW50" s="84"/>
      <c r="AX50" s="162">
        <f>$AV50*'Input|Fee Based'!AV50</f>
        <v>147.77565217391313</v>
      </c>
      <c r="AY50" s="162">
        <f>$AV50*'Input|Fee Based'!AW50</f>
        <v>77.582217391304383</v>
      </c>
      <c r="AZ50" s="162">
        <f>$AV50*'Input|Fee Based'!AX50</f>
        <v>0</v>
      </c>
      <c r="BA50" s="163">
        <f>SUM($AV50,$AX50:$AZ50)*'Input|Fee Based'!$AY50</f>
        <v>0</v>
      </c>
      <c r="BB50" s="109"/>
      <c r="BC50" s="173"/>
      <c r="BD50" s="15"/>
    </row>
    <row r="51" spans="1:56" customFormat="1" x14ac:dyDescent="0.2">
      <c r="A51" s="16">
        <f t="shared" si="10"/>
        <v>42</v>
      </c>
      <c r="B51" s="128" t="str">
        <f>IF(ISBLANK('Input|Fee Based'!B51),"",'Input|Fee Based'!B51)</f>
        <v/>
      </c>
      <c r="C51" s="128" t="str">
        <f>IF(ISBLANK('Input|Fee Based'!C51),"",'Input|Fee Based'!C51)</f>
        <v>Network access permit or clearance to work - cancellation - complex</v>
      </c>
      <c r="D51" s="129" t="str">
        <f>IF(ISBLANK('Input|Fee Based'!D51),"",'Input|Fee Based'!D51)</f>
        <v>Business hours</v>
      </c>
      <c r="E51" s="191" t="str">
        <f>IF(ISBLANK('Input|Fee Based'!E51),"",'Input|Fee Based'!E51)</f>
        <v xml:space="preserve">Access permits, oversight and facilitation </v>
      </c>
      <c r="F51" s="129" t="str">
        <f>IF(ISBLANK('Input|Fee Based'!F51),"",'Input|Fee Based'!F51)</f>
        <v/>
      </c>
      <c r="G51" s="129" t="str">
        <f>IF(ISBLANK('Input|Fee Based'!G51),"",'Input|Fee Based'!G51)</f>
        <v/>
      </c>
      <c r="H51" s="120">
        <f t="shared" si="0"/>
        <v>1362.2770000000005</v>
      </c>
      <c r="I51" s="14"/>
      <c r="J51" s="77" t="str">
        <f>IF(ISBLANK('Input|Fee Based'!I51),"",'Input|Fee Based'!I51)</f>
        <v>Technical Specialist R2</v>
      </c>
      <c r="K51" s="77" cm="1">
        <f t="array" ref="K51">_xlfn.IFNA(LOOKUP(2,1/('Calc|Labour Rates'!$B$10:$B$39='Calc|Fee Based'!J51)/('Calc|Labour Rates'!$C$10:$C$39='Input|Fee Based'!J51),'Calc|Labour Rates'!$I$10:$I$39),"-")</f>
        <v>119.17391304347831</v>
      </c>
      <c r="L51" s="208">
        <f>IFERROR(K51*'Input|Fee Based'!K51*'Input|Fee Based'!L51/'Input|Setup'!$E$19,0)</f>
        <v>846.13478260869601</v>
      </c>
      <c r="M51" s="206" t="str">
        <f>IF(ISBLANK('Input|Fee Based'!M51),"",'Input|Fee Based'!M51)</f>
        <v/>
      </c>
      <c r="N51" s="77" cm="1">
        <f t="array" ref="N51">_xlfn.IFNA(LOOKUP(2,1/('Calc|Labour Rates'!$B$10:$B$39='Calc|Fee Based'!M51)/('Calc|Labour Rates'!$C$10:$C$39='Input|Fee Based'!N51),'Calc|Labour Rates'!$I$10:$I$39),"-")</f>
        <v>0</v>
      </c>
      <c r="O51" s="208">
        <f>IFERROR(N51*'Input|Fee Based'!O51*'Input|Fee Based'!P51/'Input|Setup'!$E$19,0)</f>
        <v>0</v>
      </c>
      <c r="P51" s="206" t="str">
        <f>IF(ISBLANK('Input|Fee Based'!Q51),"",'Input|Fee Based'!Q51)</f>
        <v/>
      </c>
      <c r="Q51" s="77" cm="1">
        <f t="array" ref="Q51">_xlfn.IFNA(LOOKUP(2,1/('Calc|Labour Rates'!$B$10:$B$39='Calc|Fee Based'!P51)/('Calc|Labour Rates'!$C$10:$C$39='Input|Fee Based'!R51),'Calc|Labour Rates'!$I$10:$I$39),"-")</f>
        <v>0</v>
      </c>
      <c r="R51" s="77">
        <f>IFERROR(Q51*'Input|Fee Based'!S51*'Input|Fee Based'!T51/'Input|Setup'!$E$19,0)</f>
        <v>0</v>
      </c>
      <c r="S51" s="197">
        <f t="shared" si="1"/>
        <v>846.13478260869601</v>
      </c>
      <c r="T51" s="139">
        <f t="shared" si="2"/>
        <v>0</v>
      </c>
      <c r="U51" s="77" t="str">
        <f>IF(ISBLANK('Input|Fee Based'!$V51),"",'Input|Fee Based'!$V51)</f>
        <v/>
      </c>
      <c r="V51" s="77" cm="1">
        <f t="array" ref="V51">_xlfn.IFNA(LOOKUP(2,1/('Calc|Labour Rates'!$B$10:$B$39='Calc|Fee Based'!U51)/('Calc|Labour Rates'!$C$10:$C$39='Input|Fee Based'!W51),'Calc|Labour Rates'!$I$10:$I$39),"-")</f>
        <v>0</v>
      </c>
      <c r="W51" s="77">
        <f>IFERROR(V51*'Input|Fee Based'!X51*'Input|Fee Based'!Y51/'Input|Setup'!$E$19,0)</f>
        <v>0</v>
      </c>
      <c r="X51" s="77">
        <f>IFERROR(V51*'Input|Fee Based'!X51*'Input|Fee Based'!Z51/'Input|Setup'!$E$19,0)</f>
        <v>0</v>
      </c>
      <c r="Y51" s="208">
        <f t="shared" si="3"/>
        <v>0</v>
      </c>
      <c r="Z51" s="206" t="str">
        <f>IF(ISBLANK('Input|Fee Based'!$AA51),"",'Input|Fee Based'!$AA51)</f>
        <v/>
      </c>
      <c r="AA51" s="77" cm="1">
        <f t="array" ref="AA51">_xlfn.IFNA(LOOKUP(2,1/('Calc|Labour Rates'!$B$10:$B$39='Calc|Fee Based'!Z51)/('Calc|Labour Rates'!$C$10:$C$39='Input|Fee Based'!AB51),'Calc|Labour Rates'!$I$10:$I$39),"-")</f>
        <v>0</v>
      </c>
      <c r="AB51" s="77">
        <f>IFERROR(AA51*'Input|Fee Based'!AC51*'Input|Fee Based'!AD51/'Input|Setup'!$E$19,0)</f>
        <v>0</v>
      </c>
      <c r="AC51" s="77">
        <f>IFERROR(AA51*'Input|Fee Based'!AC51*'Input|Fee Based'!AE51/'Input|Setup'!$E$19,0)</f>
        <v>0</v>
      </c>
      <c r="AD51" s="208">
        <f t="shared" si="4"/>
        <v>0</v>
      </c>
      <c r="AE51" s="77" t="str">
        <f>IF(ISBLANK('Input|Fee Based'!$AF51),"",'Input|Fee Based'!$AF51)</f>
        <v/>
      </c>
      <c r="AF51" s="77" cm="1">
        <f t="array" ref="AF51">_xlfn.IFNA(LOOKUP(2,1/('Calc|Labour Rates'!$B$10:$B$39='Calc|Fee Based'!AE51)/('Calc|Labour Rates'!$C$10:$C$39='Input|Fee Based'!AG51),'Calc|Labour Rates'!$I$10:$I$39),"-")</f>
        <v>0</v>
      </c>
      <c r="AG51" s="77">
        <f>IFERROR(AF51*'Input|Fee Based'!AH51*'Input|Fee Based'!AI51/'Input|Setup'!$E$19,0)</f>
        <v>0</v>
      </c>
      <c r="AH51" s="77">
        <f>IFERROR(AF51*'Input|Fee Based'!AH51*'Input|Fee Based'!AJ51/'Input|Setup'!$E$19,0)</f>
        <v>0</v>
      </c>
      <c r="AI51" s="208">
        <f t="shared" si="5"/>
        <v>0</v>
      </c>
      <c r="AJ51" s="77" t="str">
        <f>IF(ISBLANK('Input|Fee Based'!$AK51),"",'Input|Fee Based'!$AK51)</f>
        <v/>
      </c>
      <c r="AK51" s="77" cm="1">
        <f t="array" ref="AK51">_xlfn.IFNA(LOOKUP(2,1/('Calc|Labour Rates'!$B$10:$B$39='Calc|Fee Based'!AJ51)/('Calc|Labour Rates'!$C$10:$C$39='Input|Fee Based'!AL51),'Calc|Labour Rates'!$I$10:$I$39),"-")</f>
        <v>0</v>
      </c>
      <c r="AL51" s="77">
        <f>IFERROR(AK51*'Input|Fee Based'!AM51*'Input|Fee Based'!AN51/'Input|Setup'!$E$19,0)</f>
        <v>0</v>
      </c>
      <c r="AM51" s="77">
        <f>IFERROR(AK51*'Input|Fee Based'!AM51*'Input|Fee Based'!AO51/'Input|Setup'!$E$19,0)</f>
        <v>0</v>
      </c>
      <c r="AN51" s="208">
        <f t="shared" si="6"/>
        <v>0</v>
      </c>
      <c r="AO51" s="199">
        <f t="shared" si="7"/>
        <v>0</v>
      </c>
      <c r="AP51" s="139">
        <f t="shared" si="8"/>
        <v>0</v>
      </c>
      <c r="AQ51" s="86">
        <f>'Input|Fee Based'!AQ51*CPI_Escalator_to_Y1*RealMaterials_Escalator_to_Y1</f>
        <v>0</v>
      </c>
      <c r="AR51" s="86">
        <f>'Input|Fee Based'!AR51*CPI_Escalator_to_Y1*RealContracts_Escalator_to_Y1</f>
        <v>0</v>
      </c>
      <c r="AS51" s="77">
        <f>'Input|Fee Based'!AS51*CPI_Escalator_to_Y1*RealVehicles_Escalator_to_Y1</f>
        <v>0</v>
      </c>
      <c r="AT51" s="86">
        <f>'Input|Fee Based'!AT51*CPI_Escalator_to_Y1*RealOther_Escalator_to_Y1</f>
        <v>0</v>
      </c>
      <c r="AU51" s="89"/>
      <c r="AV51" s="79">
        <f t="shared" si="9"/>
        <v>846.13478260869601</v>
      </c>
      <c r="AW51" s="84"/>
      <c r="AX51" s="162">
        <f>$AV51*'Input|Fee Based'!AV51</f>
        <v>338.45391304347845</v>
      </c>
      <c r="AY51" s="162">
        <f>$AV51*'Input|Fee Based'!AW51</f>
        <v>177.68830434782615</v>
      </c>
      <c r="AZ51" s="162">
        <f>$AV51*'Input|Fee Based'!AX51</f>
        <v>0</v>
      </c>
      <c r="BA51" s="163">
        <f>SUM($AV51,$AX51:$AZ51)*'Input|Fee Based'!$AY51</f>
        <v>0</v>
      </c>
      <c r="BB51" s="109"/>
      <c r="BC51" s="173"/>
      <c r="BD51" s="15"/>
    </row>
    <row r="52" spans="1:56" customFormat="1" x14ac:dyDescent="0.2">
      <c r="A52" s="16">
        <f t="shared" si="10"/>
        <v>43</v>
      </c>
      <c r="B52" s="128" t="str">
        <f>IF(ISBLANK('Input|Fee Based'!B52),"",'Input|Fee Based'!B52)</f>
        <v/>
      </c>
      <c r="C52" s="128" t="str">
        <f>IF(ISBLANK('Input|Fee Based'!C52),"",'Input|Fee Based'!C52)</f>
        <v>Development application approvals - Simple</v>
      </c>
      <c r="D52" s="129" t="str">
        <f>IF(ISBLANK('Input|Fee Based'!D52),"",'Input|Fee Based'!D52)</f>
        <v>Business hours</v>
      </c>
      <c r="E52" s="191" t="str">
        <f>IF(ISBLANK('Input|Fee Based'!E52),"",'Input|Fee Based'!E52)</f>
        <v xml:space="preserve">Access permits, oversight and facilitation </v>
      </c>
      <c r="F52" s="129" t="str">
        <f>IF(ISBLANK('Input|Fee Based'!F52),"",'Input|Fee Based'!F52)</f>
        <v/>
      </c>
      <c r="G52" s="129" t="str">
        <f>IF(ISBLANK('Input|Fee Based'!G52),"",'Input|Fee Based'!G52)</f>
        <v/>
      </c>
      <c r="H52" s="120">
        <f t="shared" si="0"/>
        <v>59.85000000000003</v>
      </c>
      <c r="I52" s="14"/>
      <c r="J52" s="77" t="str">
        <f>IF(ISBLANK('Input|Fee Based'!I52),"",'Input|Fee Based'!I52)</f>
        <v>Administrative officer R1</v>
      </c>
      <c r="K52" s="77" cm="1">
        <f t="array" ref="K52">_xlfn.IFNA(LOOKUP(2,1/('Calc|Labour Rates'!$B$10:$B$39='Calc|Fee Based'!J52)/('Calc|Labour Rates'!$C$10:$C$39='Input|Fee Based'!J52),'Calc|Labour Rates'!$I$10:$I$39),"-")</f>
        <v>74.347826086956559</v>
      </c>
      <c r="L52" s="208">
        <f>IFERROR(K52*'Input|Fee Based'!K52*'Input|Fee Based'!L52/'Input|Setup'!$E$19,0)</f>
        <v>37.173913043478279</v>
      </c>
      <c r="M52" s="206" t="str">
        <f>IF(ISBLANK('Input|Fee Based'!M52),"",'Input|Fee Based'!M52)</f>
        <v/>
      </c>
      <c r="N52" s="77" cm="1">
        <f t="array" ref="N52">_xlfn.IFNA(LOOKUP(2,1/('Calc|Labour Rates'!$B$10:$B$39='Calc|Fee Based'!M52)/('Calc|Labour Rates'!$C$10:$C$39='Input|Fee Based'!N52),'Calc|Labour Rates'!$I$10:$I$39),"-")</f>
        <v>0</v>
      </c>
      <c r="O52" s="208">
        <f>IFERROR(N52*'Input|Fee Based'!O52*'Input|Fee Based'!P52/'Input|Setup'!$E$19,0)</f>
        <v>0</v>
      </c>
      <c r="P52" s="206" t="str">
        <f>IF(ISBLANK('Input|Fee Based'!Q52),"",'Input|Fee Based'!Q52)</f>
        <v/>
      </c>
      <c r="Q52" s="77" cm="1">
        <f t="array" ref="Q52">_xlfn.IFNA(LOOKUP(2,1/('Calc|Labour Rates'!$B$10:$B$39='Calc|Fee Based'!P52)/('Calc|Labour Rates'!$C$10:$C$39='Input|Fee Based'!R52),'Calc|Labour Rates'!$I$10:$I$39),"-")</f>
        <v>0</v>
      </c>
      <c r="R52" s="77">
        <f>IFERROR(Q52*'Input|Fee Based'!S52*'Input|Fee Based'!T52/'Input|Setup'!$E$19,0)</f>
        <v>0</v>
      </c>
      <c r="S52" s="197">
        <f t="shared" si="1"/>
        <v>37.173913043478279</v>
      </c>
      <c r="T52" s="139">
        <f t="shared" si="2"/>
        <v>0</v>
      </c>
      <c r="U52" s="77" t="str">
        <f>IF(ISBLANK('Input|Fee Based'!$V52),"",'Input|Fee Based'!$V52)</f>
        <v/>
      </c>
      <c r="V52" s="77" cm="1">
        <f t="array" ref="V52">_xlfn.IFNA(LOOKUP(2,1/('Calc|Labour Rates'!$B$10:$B$39='Calc|Fee Based'!U52)/('Calc|Labour Rates'!$C$10:$C$39='Input|Fee Based'!W52),'Calc|Labour Rates'!$I$10:$I$39),"-")</f>
        <v>0</v>
      </c>
      <c r="W52" s="77">
        <f>IFERROR(V52*'Input|Fee Based'!X52*'Input|Fee Based'!Y52/'Input|Setup'!$E$19,0)</f>
        <v>0</v>
      </c>
      <c r="X52" s="77">
        <f>IFERROR(V52*'Input|Fee Based'!X52*'Input|Fee Based'!Z52/'Input|Setup'!$E$19,0)</f>
        <v>0</v>
      </c>
      <c r="Y52" s="208">
        <f t="shared" si="3"/>
        <v>0</v>
      </c>
      <c r="Z52" s="206" t="str">
        <f>IF(ISBLANK('Input|Fee Based'!$AA52),"",'Input|Fee Based'!$AA52)</f>
        <v/>
      </c>
      <c r="AA52" s="77" cm="1">
        <f t="array" ref="AA52">_xlfn.IFNA(LOOKUP(2,1/('Calc|Labour Rates'!$B$10:$B$39='Calc|Fee Based'!Z52)/('Calc|Labour Rates'!$C$10:$C$39='Input|Fee Based'!AB52),'Calc|Labour Rates'!$I$10:$I$39),"-")</f>
        <v>0</v>
      </c>
      <c r="AB52" s="77">
        <f>IFERROR(AA52*'Input|Fee Based'!AC52*'Input|Fee Based'!AD52/'Input|Setup'!$E$19,0)</f>
        <v>0</v>
      </c>
      <c r="AC52" s="77">
        <f>IFERROR(AA52*'Input|Fee Based'!AC52*'Input|Fee Based'!AE52/'Input|Setup'!$E$19,0)</f>
        <v>0</v>
      </c>
      <c r="AD52" s="208">
        <f t="shared" si="4"/>
        <v>0</v>
      </c>
      <c r="AE52" s="77" t="str">
        <f>IF(ISBLANK('Input|Fee Based'!$AF52),"",'Input|Fee Based'!$AF52)</f>
        <v/>
      </c>
      <c r="AF52" s="77" cm="1">
        <f t="array" ref="AF52">_xlfn.IFNA(LOOKUP(2,1/('Calc|Labour Rates'!$B$10:$B$39='Calc|Fee Based'!AE52)/('Calc|Labour Rates'!$C$10:$C$39='Input|Fee Based'!AG52),'Calc|Labour Rates'!$I$10:$I$39),"-")</f>
        <v>0</v>
      </c>
      <c r="AG52" s="77">
        <f>IFERROR(AF52*'Input|Fee Based'!AH52*'Input|Fee Based'!AI52/'Input|Setup'!$E$19,0)</f>
        <v>0</v>
      </c>
      <c r="AH52" s="77">
        <f>IFERROR(AF52*'Input|Fee Based'!AH52*'Input|Fee Based'!AJ52/'Input|Setup'!$E$19,0)</f>
        <v>0</v>
      </c>
      <c r="AI52" s="208">
        <f t="shared" si="5"/>
        <v>0</v>
      </c>
      <c r="AJ52" s="77" t="str">
        <f>IF(ISBLANK('Input|Fee Based'!$AK52),"",'Input|Fee Based'!$AK52)</f>
        <v/>
      </c>
      <c r="AK52" s="77" cm="1">
        <f t="array" ref="AK52">_xlfn.IFNA(LOOKUP(2,1/('Calc|Labour Rates'!$B$10:$B$39='Calc|Fee Based'!AJ52)/('Calc|Labour Rates'!$C$10:$C$39='Input|Fee Based'!AL52),'Calc|Labour Rates'!$I$10:$I$39),"-")</f>
        <v>0</v>
      </c>
      <c r="AL52" s="77">
        <f>IFERROR(AK52*'Input|Fee Based'!AM52*'Input|Fee Based'!AN52/'Input|Setup'!$E$19,0)</f>
        <v>0</v>
      </c>
      <c r="AM52" s="77">
        <f>IFERROR(AK52*'Input|Fee Based'!AM52*'Input|Fee Based'!AO52/'Input|Setup'!$E$19,0)</f>
        <v>0</v>
      </c>
      <c r="AN52" s="208">
        <f t="shared" si="6"/>
        <v>0</v>
      </c>
      <c r="AO52" s="199">
        <f t="shared" si="7"/>
        <v>0</v>
      </c>
      <c r="AP52" s="139">
        <f t="shared" si="8"/>
        <v>0</v>
      </c>
      <c r="AQ52" s="86">
        <f>'Input|Fee Based'!AQ52*CPI_Escalator_to_Y1*RealMaterials_Escalator_to_Y1</f>
        <v>0</v>
      </c>
      <c r="AR52" s="86">
        <f>'Input|Fee Based'!AR52*CPI_Escalator_to_Y1*RealContracts_Escalator_to_Y1</f>
        <v>0</v>
      </c>
      <c r="AS52" s="77">
        <f>'Input|Fee Based'!AS52*CPI_Escalator_to_Y1*RealVehicles_Escalator_to_Y1</f>
        <v>0</v>
      </c>
      <c r="AT52" s="86">
        <f>'Input|Fee Based'!AT52*CPI_Escalator_to_Y1*RealOther_Escalator_to_Y1</f>
        <v>0</v>
      </c>
      <c r="AU52" s="89"/>
      <c r="AV52" s="79">
        <f t="shared" si="9"/>
        <v>37.173913043478279</v>
      </c>
      <c r="AW52" s="84"/>
      <c r="AX52" s="162">
        <f>$AV52*'Input|Fee Based'!AV52</f>
        <v>14.869565217391312</v>
      </c>
      <c r="AY52" s="162">
        <f>$AV52*'Input|Fee Based'!AW52</f>
        <v>7.8065217391304387</v>
      </c>
      <c r="AZ52" s="162">
        <f>$AV52*'Input|Fee Based'!AX52</f>
        <v>0</v>
      </c>
      <c r="BA52" s="163">
        <f>SUM($AV52,$AX52:$AZ52)*'Input|Fee Based'!$AY52</f>
        <v>0</v>
      </c>
      <c r="BB52" s="109"/>
      <c r="BC52" s="173"/>
      <c r="BD52" s="15"/>
    </row>
    <row r="53" spans="1:56" customFormat="1" x14ac:dyDescent="0.2">
      <c r="A53" s="16">
        <f t="shared" si="10"/>
        <v>44</v>
      </c>
      <c r="B53" s="128" t="str">
        <f>IF(ISBLANK('Input|Fee Based'!B53),"",'Input|Fee Based'!B53)</f>
        <v/>
      </c>
      <c r="C53" s="128" t="str">
        <f>IF(ISBLANK('Input|Fee Based'!C53),"",'Input|Fee Based'!C53)</f>
        <v>Development application approvals - complex</v>
      </c>
      <c r="D53" s="129" t="str">
        <f>IF(ISBLANK('Input|Fee Based'!D53),"",'Input|Fee Based'!D53)</f>
        <v>Business hours</v>
      </c>
      <c r="E53" s="191" t="str">
        <f>IF(ISBLANK('Input|Fee Based'!E53),"",'Input|Fee Based'!E53)</f>
        <v xml:space="preserve">Access permits, oversight and facilitation </v>
      </c>
      <c r="F53" s="129" t="str">
        <f>IF(ISBLANK('Input|Fee Based'!F53),"",'Input|Fee Based'!F53)</f>
        <v/>
      </c>
      <c r="G53" s="129" t="str">
        <f>IF(ISBLANK('Input|Fee Based'!G53),"",'Input|Fee Based'!G53)</f>
        <v/>
      </c>
      <c r="H53" s="120">
        <f t="shared" si="0"/>
        <v>191.87000000000006</v>
      </c>
      <c r="I53" s="14"/>
      <c r="J53" s="77" t="str">
        <f>IF(ISBLANK('Input|Fee Based'!I53),"",'Input|Fee Based'!I53)</f>
        <v>Technical Specialist R2</v>
      </c>
      <c r="K53" s="77" cm="1">
        <f t="array" ref="K53">_xlfn.IFNA(LOOKUP(2,1/('Calc|Labour Rates'!$B$10:$B$39='Calc|Fee Based'!J53)/('Calc|Labour Rates'!$C$10:$C$39='Input|Fee Based'!J53),'Calc|Labour Rates'!$I$10:$I$39),"-")</f>
        <v>119.17391304347831</v>
      </c>
      <c r="L53" s="208">
        <f>IFERROR(K53*'Input|Fee Based'!K53*'Input|Fee Based'!L53/'Input|Setup'!$E$19,0)</f>
        <v>119.17391304347831</v>
      </c>
      <c r="M53" s="206" t="str">
        <f>IF(ISBLANK('Input|Fee Based'!M53),"",'Input|Fee Based'!M53)</f>
        <v/>
      </c>
      <c r="N53" s="77" cm="1">
        <f t="array" ref="N53">_xlfn.IFNA(LOOKUP(2,1/('Calc|Labour Rates'!$B$10:$B$39='Calc|Fee Based'!M53)/('Calc|Labour Rates'!$C$10:$C$39='Input|Fee Based'!N53),'Calc|Labour Rates'!$I$10:$I$39),"-")</f>
        <v>0</v>
      </c>
      <c r="O53" s="208">
        <f>IFERROR(N53*'Input|Fee Based'!O53*'Input|Fee Based'!P53/'Input|Setup'!$E$19,0)</f>
        <v>0</v>
      </c>
      <c r="P53" s="206" t="str">
        <f>IF(ISBLANK('Input|Fee Based'!Q53),"",'Input|Fee Based'!Q53)</f>
        <v/>
      </c>
      <c r="Q53" s="77" cm="1">
        <f t="array" ref="Q53">_xlfn.IFNA(LOOKUP(2,1/('Calc|Labour Rates'!$B$10:$B$39='Calc|Fee Based'!P53)/('Calc|Labour Rates'!$C$10:$C$39='Input|Fee Based'!R53),'Calc|Labour Rates'!$I$10:$I$39),"-")</f>
        <v>0</v>
      </c>
      <c r="R53" s="77">
        <f>IFERROR(Q53*'Input|Fee Based'!S53*'Input|Fee Based'!T53/'Input|Setup'!$E$19,0)</f>
        <v>0</v>
      </c>
      <c r="S53" s="197">
        <f t="shared" si="1"/>
        <v>119.17391304347831</v>
      </c>
      <c r="T53" s="139">
        <f t="shared" si="2"/>
        <v>0</v>
      </c>
      <c r="U53" s="77" t="str">
        <f>IF(ISBLANK('Input|Fee Based'!$V53),"",'Input|Fee Based'!$V53)</f>
        <v/>
      </c>
      <c r="V53" s="77" cm="1">
        <f t="array" ref="V53">_xlfn.IFNA(LOOKUP(2,1/('Calc|Labour Rates'!$B$10:$B$39='Calc|Fee Based'!U53)/('Calc|Labour Rates'!$C$10:$C$39='Input|Fee Based'!W53),'Calc|Labour Rates'!$I$10:$I$39),"-")</f>
        <v>0</v>
      </c>
      <c r="W53" s="77">
        <f>IFERROR(V53*'Input|Fee Based'!X53*'Input|Fee Based'!Y53/'Input|Setup'!$E$19,0)</f>
        <v>0</v>
      </c>
      <c r="X53" s="77">
        <f>IFERROR(V53*'Input|Fee Based'!X53*'Input|Fee Based'!Z53/'Input|Setup'!$E$19,0)</f>
        <v>0</v>
      </c>
      <c r="Y53" s="208">
        <f t="shared" si="3"/>
        <v>0</v>
      </c>
      <c r="Z53" s="206" t="str">
        <f>IF(ISBLANK('Input|Fee Based'!$AA53),"",'Input|Fee Based'!$AA53)</f>
        <v/>
      </c>
      <c r="AA53" s="77" cm="1">
        <f t="array" ref="AA53">_xlfn.IFNA(LOOKUP(2,1/('Calc|Labour Rates'!$B$10:$B$39='Calc|Fee Based'!Z53)/('Calc|Labour Rates'!$C$10:$C$39='Input|Fee Based'!AB53),'Calc|Labour Rates'!$I$10:$I$39),"-")</f>
        <v>0</v>
      </c>
      <c r="AB53" s="77">
        <f>IFERROR(AA53*'Input|Fee Based'!AC53*'Input|Fee Based'!AD53/'Input|Setup'!$E$19,0)</f>
        <v>0</v>
      </c>
      <c r="AC53" s="77">
        <f>IFERROR(AA53*'Input|Fee Based'!AC53*'Input|Fee Based'!AE53/'Input|Setup'!$E$19,0)</f>
        <v>0</v>
      </c>
      <c r="AD53" s="208">
        <f t="shared" si="4"/>
        <v>0</v>
      </c>
      <c r="AE53" s="77" t="str">
        <f>IF(ISBLANK('Input|Fee Based'!$AF53),"",'Input|Fee Based'!$AF53)</f>
        <v/>
      </c>
      <c r="AF53" s="77" cm="1">
        <f t="array" ref="AF53">_xlfn.IFNA(LOOKUP(2,1/('Calc|Labour Rates'!$B$10:$B$39='Calc|Fee Based'!AE53)/('Calc|Labour Rates'!$C$10:$C$39='Input|Fee Based'!AG53),'Calc|Labour Rates'!$I$10:$I$39),"-")</f>
        <v>0</v>
      </c>
      <c r="AG53" s="77">
        <f>IFERROR(AF53*'Input|Fee Based'!AH53*'Input|Fee Based'!AI53/'Input|Setup'!$E$19,0)</f>
        <v>0</v>
      </c>
      <c r="AH53" s="77">
        <f>IFERROR(AF53*'Input|Fee Based'!AH53*'Input|Fee Based'!AJ53/'Input|Setup'!$E$19,0)</f>
        <v>0</v>
      </c>
      <c r="AI53" s="208">
        <f t="shared" si="5"/>
        <v>0</v>
      </c>
      <c r="AJ53" s="77" t="str">
        <f>IF(ISBLANK('Input|Fee Based'!$AK53),"",'Input|Fee Based'!$AK53)</f>
        <v/>
      </c>
      <c r="AK53" s="77" cm="1">
        <f t="array" ref="AK53">_xlfn.IFNA(LOOKUP(2,1/('Calc|Labour Rates'!$B$10:$B$39='Calc|Fee Based'!AJ53)/('Calc|Labour Rates'!$C$10:$C$39='Input|Fee Based'!AL53),'Calc|Labour Rates'!$I$10:$I$39),"-")</f>
        <v>0</v>
      </c>
      <c r="AL53" s="77">
        <f>IFERROR(AK53*'Input|Fee Based'!AM53*'Input|Fee Based'!AN53/'Input|Setup'!$E$19,0)</f>
        <v>0</v>
      </c>
      <c r="AM53" s="77">
        <f>IFERROR(AK53*'Input|Fee Based'!AM53*'Input|Fee Based'!AO53/'Input|Setup'!$E$19,0)</f>
        <v>0</v>
      </c>
      <c r="AN53" s="208">
        <f t="shared" si="6"/>
        <v>0</v>
      </c>
      <c r="AO53" s="199">
        <f t="shared" si="7"/>
        <v>0</v>
      </c>
      <c r="AP53" s="139">
        <f t="shared" si="8"/>
        <v>0</v>
      </c>
      <c r="AQ53" s="86">
        <f>'Input|Fee Based'!AQ53*CPI_Escalator_to_Y1*RealMaterials_Escalator_to_Y1</f>
        <v>0</v>
      </c>
      <c r="AR53" s="86">
        <f>'Input|Fee Based'!AR53*CPI_Escalator_to_Y1*RealContracts_Escalator_to_Y1</f>
        <v>0</v>
      </c>
      <c r="AS53" s="77">
        <f>'Input|Fee Based'!AS53*CPI_Escalator_to_Y1*RealVehicles_Escalator_to_Y1</f>
        <v>0</v>
      </c>
      <c r="AT53" s="86">
        <f>'Input|Fee Based'!AT53*CPI_Escalator_to_Y1*RealOther_Escalator_to_Y1</f>
        <v>0</v>
      </c>
      <c r="AU53" s="89"/>
      <c r="AV53" s="79">
        <f t="shared" si="9"/>
        <v>119.17391304347831</v>
      </c>
      <c r="AW53" s="84"/>
      <c r="AX53" s="162">
        <f>$AV53*'Input|Fee Based'!AV53</f>
        <v>47.669565217391323</v>
      </c>
      <c r="AY53" s="162">
        <f>$AV53*'Input|Fee Based'!AW53</f>
        <v>25.026521739130445</v>
      </c>
      <c r="AZ53" s="162">
        <f>$AV53*'Input|Fee Based'!AX53</f>
        <v>0</v>
      </c>
      <c r="BA53" s="163">
        <f>SUM($AV53,$AX53:$AZ53)*'Input|Fee Based'!$AY53</f>
        <v>0</v>
      </c>
      <c r="BB53" s="109"/>
      <c r="BC53" s="173"/>
      <c r="BD53" s="15"/>
    </row>
    <row r="54" spans="1:56" customFormat="1" x14ac:dyDescent="0.2">
      <c r="A54" s="16">
        <f t="shared" si="10"/>
        <v>45</v>
      </c>
      <c r="B54" s="128" t="str">
        <f>IF(ISBLANK('Input|Fee Based'!B54),"",'Input|Fee Based'!B54)</f>
        <v/>
      </c>
      <c r="C54" s="128" t="str">
        <f>IF(ISBLANK('Input|Fee Based'!C54),"",'Input|Fee Based'!C54)</f>
        <v>Notification of arrangements</v>
      </c>
      <c r="D54" s="129" t="str">
        <f>IF(ISBLANK('Input|Fee Based'!D54),"",'Input|Fee Based'!D54)</f>
        <v>Business hours</v>
      </c>
      <c r="E54" s="191" t="str">
        <f>IF(ISBLANK('Input|Fee Based'!E54),"",'Input|Fee Based'!E54)</f>
        <v>Notifcation of arrangements</v>
      </c>
      <c r="F54" s="129" t="str">
        <f>IF(ISBLANK('Input|Fee Based'!F54),"",'Input|Fee Based'!F54)</f>
        <v/>
      </c>
      <c r="G54" s="129" t="str">
        <f>IF(ISBLANK('Input|Fee Based'!G54),"",'Input|Fee Based'!G54)</f>
        <v/>
      </c>
      <c r="H54" s="120">
        <f t="shared" si="0"/>
        <v>585.20000000000027</v>
      </c>
      <c r="I54" s="14"/>
      <c r="J54" s="77" t="str">
        <f>IF(ISBLANK('Input|Fee Based'!I54),"",'Input|Fee Based'!I54)</f>
        <v>Administrative officer R1</v>
      </c>
      <c r="K54" s="77" cm="1">
        <f t="array" ref="K54">_xlfn.IFNA(LOOKUP(2,1/('Calc|Labour Rates'!$B$10:$B$39='Calc|Fee Based'!J54)/('Calc|Labour Rates'!$C$10:$C$39='Input|Fee Based'!J54),'Calc|Labour Rates'!$I$10:$I$39),"-")</f>
        <v>74.347826086956559</v>
      </c>
      <c r="L54" s="208">
        <f>IFERROR(K54*'Input|Fee Based'!K54*'Input|Fee Based'!L54/'Input|Setup'!$E$19,0)</f>
        <v>74.347826086956559</v>
      </c>
      <c r="M54" s="206" t="str">
        <f>IF(ISBLANK('Input|Fee Based'!M54),"",'Input|Fee Based'!M54)</f>
        <v>Engineer R3</v>
      </c>
      <c r="N54" s="77" cm="1">
        <f t="array" ref="N54">_xlfn.IFNA(LOOKUP(2,1/('Calc|Labour Rates'!$B$10:$B$39='Calc|Fee Based'!M54)/('Calc|Labour Rates'!$C$10:$C$39='Input|Fee Based'!N54),'Calc|Labour Rates'!$I$10:$I$39),"-")</f>
        <v>165.21739130434787</v>
      </c>
      <c r="O54" s="208">
        <f>IFERROR(N54*'Input|Fee Based'!O54*'Input|Fee Based'!P54/'Input|Setup'!$E$19,0)</f>
        <v>289.1304347826088</v>
      </c>
      <c r="P54" s="206" t="str">
        <f>IF(ISBLANK('Input|Fee Based'!Q54),"",'Input|Fee Based'!Q54)</f>
        <v/>
      </c>
      <c r="Q54" s="77" cm="1">
        <f t="array" ref="Q54">_xlfn.IFNA(LOOKUP(2,1/('Calc|Labour Rates'!$B$10:$B$39='Calc|Fee Based'!P54)/('Calc|Labour Rates'!$C$10:$C$39='Input|Fee Based'!R54),'Calc|Labour Rates'!$I$10:$I$39),"-")</f>
        <v>0</v>
      </c>
      <c r="R54" s="77">
        <f>IFERROR(Q54*'Input|Fee Based'!S54*'Input|Fee Based'!T54/'Input|Setup'!$E$19,0)</f>
        <v>0</v>
      </c>
      <c r="S54" s="197">
        <f t="shared" si="1"/>
        <v>363.47826086956536</v>
      </c>
      <c r="T54" s="139">
        <f t="shared" si="2"/>
        <v>0</v>
      </c>
      <c r="U54" s="77" t="str">
        <f>IF(ISBLANK('Input|Fee Based'!$V54),"",'Input|Fee Based'!$V54)</f>
        <v/>
      </c>
      <c r="V54" s="77" cm="1">
        <f t="array" ref="V54">_xlfn.IFNA(LOOKUP(2,1/('Calc|Labour Rates'!$B$10:$B$39='Calc|Fee Based'!U54)/('Calc|Labour Rates'!$C$10:$C$39='Input|Fee Based'!W54),'Calc|Labour Rates'!$I$10:$I$39),"-")</f>
        <v>0</v>
      </c>
      <c r="W54" s="77">
        <f>IFERROR(V54*'Input|Fee Based'!X54*'Input|Fee Based'!Y54/'Input|Setup'!$E$19,0)</f>
        <v>0</v>
      </c>
      <c r="X54" s="77">
        <f>IFERROR(V54*'Input|Fee Based'!X54*'Input|Fee Based'!Z54/'Input|Setup'!$E$19,0)</f>
        <v>0</v>
      </c>
      <c r="Y54" s="208">
        <f t="shared" si="3"/>
        <v>0</v>
      </c>
      <c r="Z54" s="206" t="str">
        <f>IF(ISBLANK('Input|Fee Based'!$AA54),"",'Input|Fee Based'!$AA54)</f>
        <v/>
      </c>
      <c r="AA54" s="77" cm="1">
        <f t="array" ref="AA54">_xlfn.IFNA(LOOKUP(2,1/('Calc|Labour Rates'!$B$10:$B$39='Calc|Fee Based'!Z54)/('Calc|Labour Rates'!$C$10:$C$39='Input|Fee Based'!AB54),'Calc|Labour Rates'!$I$10:$I$39),"-")</f>
        <v>0</v>
      </c>
      <c r="AB54" s="77">
        <f>IFERROR(AA54*'Input|Fee Based'!AC54*'Input|Fee Based'!AD54/'Input|Setup'!$E$19,0)</f>
        <v>0</v>
      </c>
      <c r="AC54" s="77">
        <f>IFERROR(AA54*'Input|Fee Based'!AC54*'Input|Fee Based'!AE54/'Input|Setup'!$E$19,0)</f>
        <v>0</v>
      </c>
      <c r="AD54" s="208">
        <f t="shared" si="4"/>
        <v>0</v>
      </c>
      <c r="AE54" s="77" t="str">
        <f>IF(ISBLANK('Input|Fee Based'!$AF54),"",'Input|Fee Based'!$AF54)</f>
        <v/>
      </c>
      <c r="AF54" s="77" cm="1">
        <f t="array" ref="AF54">_xlfn.IFNA(LOOKUP(2,1/('Calc|Labour Rates'!$B$10:$B$39='Calc|Fee Based'!AE54)/('Calc|Labour Rates'!$C$10:$C$39='Input|Fee Based'!AG54),'Calc|Labour Rates'!$I$10:$I$39),"-")</f>
        <v>0</v>
      </c>
      <c r="AG54" s="77">
        <f>IFERROR(AF54*'Input|Fee Based'!AH54*'Input|Fee Based'!AI54/'Input|Setup'!$E$19,0)</f>
        <v>0</v>
      </c>
      <c r="AH54" s="77">
        <f>IFERROR(AF54*'Input|Fee Based'!AH54*'Input|Fee Based'!AJ54/'Input|Setup'!$E$19,0)</f>
        <v>0</v>
      </c>
      <c r="AI54" s="208">
        <f t="shared" si="5"/>
        <v>0</v>
      </c>
      <c r="AJ54" s="77" t="str">
        <f>IF(ISBLANK('Input|Fee Based'!$AK54),"",'Input|Fee Based'!$AK54)</f>
        <v/>
      </c>
      <c r="AK54" s="77" cm="1">
        <f t="array" ref="AK54">_xlfn.IFNA(LOOKUP(2,1/('Calc|Labour Rates'!$B$10:$B$39='Calc|Fee Based'!AJ54)/('Calc|Labour Rates'!$C$10:$C$39='Input|Fee Based'!AL54),'Calc|Labour Rates'!$I$10:$I$39),"-")</f>
        <v>0</v>
      </c>
      <c r="AL54" s="77">
        <f>IFERROR(AK54*'Input|Fee Based'!AM54*'Input|Fee Based'!AN54/'Input|Setup'!$E$19,0)</f>
        <v>0</v>
      </c>
      <c r="AM54" s="77">
        <f>IFERROR(AK54*'Input|Fee Based'!AM54*'Input|Fee Based'!AO54/'Input|Setup'!$E$19,0)</f>
        <v>0</v>
      </c>
      <c r="AN54" s="208">
        <f t="shared" si="6"/>
        <v>0</v>
      </c>
      <c r="AO54" s="199">
        <f t="shared" si="7"/>
        <v>0</v>
      </c>
      <c r="AP54" s="139">
        <f t="shared" si="8"/>
        <v>0</v>
      </c>
      <c r="AQ54" s="86">
        <f>'Input|Fee Based'!AQ54*CPI_Escalator_to_Y1*RealMaterials_Escalator_to_Y1</f>
        <v>0</v>
      </c>
      <c r="AR54" s="86">
        <f>'Input|Fee Based'!AR54*CPI_Escalator_to_Y1*RealContracts_Escalator_to_Y1</f>
        <v>0</v>
      </c>
      <c r="AS54" s="77">
        <f>'Input|Fee Based'!AS54*CPI_Escalator_to_Y1*RealVehicles_Escalator_to_Y1</f>
        <v>0</v>
      </c>
      <c r="AT54" s="86">
        <f>'Input|Fee Based'!AT54*CPI_Escalator_to_Y1*RealOther_Escalator_to_Y1</f>
        <v>0</v>
      </c>
      <c r="AU54" s="89"/>
      <c r="AV54" s="79">
        <f t="shared" si="9"/>
        <v>363.47826086956536</v>
      </c>
      <c r="AW54" s="84"/>
      <c r="AX54" s="162">
        <f>$AV54*'Input|Fee Based'!AV54</f>
        <v>145.39130434782615</v>
      </c>
      <c r="AY54" s="162">
        <f>$AV54*'Input|Fee Based'!AW54</f>
        <v>76.33043478260872</v>
      </c>
      <c r="AZ54" s="162">
        <f>$AV54*'Input|Fee Based'!AX54</f>
        <v>0</v>
      </c>
      <c r="BA54" s="163">
        <f>SUM($AV54,$AX54:$AZ54)*'Input|Fee Based'!$AY54</f>
        <v>0</v>
      </c>
      <c r="BB54" s="109"/>
      <c r="BC54" s="173"/>
      <c r="BD54" s="15"/>
    </row>
    <row r="55" spans="1:56" customFormat="1" x14ac:dyDescent="0.2">
      <c r="A55" s="16">
        <f t="shared" si="10"/>
        <v>46</v>
      </c>
      <c r="B55" s="128" t="str">
        <f>IF(ISBLANK('Input|Fee Based'!B55),"",'Input|Fee Based'!B55)</f>
        <v/>
      </c>
      <c r="C55" s="128" t="str">
        <f>IF(ISBLANK('Input|Fee Based'!C55),"",'Input|Fee Based'!C55)</f>
        <v>Supply of conveyancing information</v>
      </c>
      <c r="D55" s="129" t="str">
        <f>IF(ISBLANK('Input|Fee Based'!D55),"",'Input|Fee Based'!D55)</f>
        <v>Business hours</v>
      </c>
      <c r="E55" s="191" t="str">
        <f>IF(ISBLANK('Input|Fee Based'!E55),"",'Input|Fee Based'!E55)</f>
        <v>Network related property services</v>
      </c>
      <c r="F55" s="129" t="str">
        <f>IF(ISBLANK('Input|Fee Based'!F55),"",'Input|Fee Based'!F55)</f>
        <v/>
      </c>
      <c r="G55" s="129" t="str">
        <f>IF(ISBLANK('Input|Fee Based'!G55),"",'Input|Fee Based'!G55)</f>
        <v/>
      </c>
      <c r="H55" s="120">
        <f t="shared" si="0"/>
        <v>63.411088239054394</v>
      </c>
      <c r="I55" s="14"/>
      <c r="J55" s="77" t="str">
        <f>IF(ISBLANK('Input|Fee Based'!I55),"",'Input|Fee Based'!I55)</f>
        <v>Administrative officer R1</v>
      </c>
      <c r="K55" s="77" cm="1">
        <f t="array" ref="K55">_xlfn.IFNA(LOOKUP(2,1/('Calc|Labour Rates'!$B$10:$B$39='Calc|Fee Based'!J55)/('Calc|Labour Rates'!$C$10:$C$39='Input|Fee Based'!J55),'Calc|Labour Rates'!$I$10:$I$39),"-")</f>
        <v>74.347826086956559</v>
      </c>
      <c r="L55" s="208">
        <f>IFERROR(K55*'Input|Fee Based'!K55*'Input|Fee Based'!L55/'Input|Setup'!$E$19,0)</f>
        <v>32.217391304347842</v>
      </c>
      <c r="M55" s="206" t="str">
        <f>IF(ISBLANK('Input|Fee Based'!M55),"",'Input|Fee Based'!M55)</f>
        <v/>
      </c>
      <c r="N55" s="77" cm="1">
        <f t="array" ref="N55">_xlfn.IFNA(LOOKUP(2,1/('Calc|Labour Rates'!$B$10:$B$39='Calc|Fee Based'!M55)/('Calc|Labour Rates'!$C$10:$C$39='Input|Fee Based'!N55),'Calc|Labour Rates'!$I$10:$I$39),"-")</f>
        <v>0</v>
      </c>
      <c r="O55" s="208">
        <f>IFERROR(N55*'Input|Fee Based'!O55*'Input|Fee Based'!P55/'Input|Setup'!$E$19,0)</f>
        <v>0</v>
      </c>
      <c r="P55" s="206" t="str">
        <f>IF(ISBLANK('Input|Fee Based'!Q55),"",'Input|Fee Based'!Q55)</f>
        <v/>
      </c>
      <c r="Q55" s="77" cm="1">
        <f t="array" ref="Q55">_xlfn.IFNA(LOOKUP(2,1/('Calc|Labour Rates'!$B$10:$B$39='Calc|Fee Based'!P55)/('Calc|Labour Rates'!$C$10:$C$39='Input|Fee Based'!R55),'Calc|Labour Rates'!$I$10:$I$39),"-")</f>
        <v>0</v>
      </c>
      <c r="R55" s="77">
        <f>IFERROR(Q55*'Input|Fee Based'!S55*'Input|Fee Based'!T55/'Input|Setup'!$E$19,0)</f>
        <v>0</v>
      </c>
      <c r="S55" s="197">
        <f t="shared" si="1"/>
        <v>32.217391304347842</v>
      </c>
      <c r="T55" s="139">
        <f t="shared" si="2"/>
        <v>0</v>
      </c>
      <c r="U55" s="77" t="str">
        <f>IF(ISBLANK('Input|Fee Based'!$V55),"",'Input|Fee Based'!$V55)</f>
        <v/>
      </c>
      <c r="V55" s="77" cm="1">
        <f t="array" ref="V55">_xlfn.IFNA(LOOKUP(2,1/('Calc|Labour Rates'!$B$10:$B$39='Calc|Fee Based'!U55)/('Calc|Labour Rates'!$C$10:$C$39='Input|Fee Based'!W55),'Calc|Labour Rates'!$I$10:$I$39),"-")</f>
        <v>0</v>
      </c>
      <c r="W55" s="77">
        <f>IFERROR(V55*'Input|Fee Based'!X55*'Input|Fee Based'!Y55/'Input|Setup'!$E$19,0)</f>
        <v>0</v>
      </c>
      <c r="X55" s="77">
        <f>IFERROR(V55*'Input|Fee Based'!X55*'Input|Fee Based'!Z55/'Input|Setup'!$E$19,0)</f>
        <v>0</v>
      </c>
      <c r="Y55" s="208">
        <f t="shared" si="3"/>
        <v>0</v>
      </c>
      <c r="Z55" s="206" t="str">
        <f>IF(ISBLANK('Input|Fee Based'!$AA55),"",'Input|Fee Based'!$AA55)</f>
        <v/>
      </c>
      <c r="AA55" s="77" cm="1">
        <f t="array" ref="AA55">_xlfn.IFNA(LOOKUP(2,1/('Calc|Labour Rates'!$B$10:$B$39='Calc|Fee Based'!Z55)/('Calc|Labour Rates'!$C$10:$C$39='Input|Fee Based'!AB55),'Calc|Labour Rates'!$I$10:$I$39),"-")</f>
        <v>0</v>
      </c>
      <c r="AB55" s="77">
        <f>IFERROR(AA55*'Input|Fee Based'!AC55*'Input|Fee Based'!AD55/'Input|Setup'!$E$19,0)</f>
        <v>0</v>
      </c>
      <c r="AC55" s="77">
        <f>IFERROR(AA55*'Input|Fee Based'!AC55*'Input|Fee Based'!AE55/'Input|Setup'!$E$19,0)</f>
        <v>0</v>
      </c>
      <c r="AD55" s="208">
        <f t="shared" si="4"/>
        <v>0</v>
      </c>
      <c r="AE55" s="77" t="str">
        <f>IF(ISBLANK('Input|Fee Based'!$AF55),"",'Input|Fee Based'!$AF55)</f>
        <v/>
      </c>
      <c r="AF55" s="77" cm="1">
        <f t="array" ref="AF55">_xlfn.IFNA(LOOKUP(2,1/('Calc|Labour Rates'!$B$10:$B$39='Calc|Fee Based'!AE55)/('Calc|Labour Rates'!$C$10:$C$39='Input|Fee Based'!AG55),'Calc|Labour Rates'!$I$10:$I$39),"-")</f>
        <v>0</v>
      </c>
      <c r="AG55" s="77">
        <f>IFERROR(AF55*'Input|Fee Based'!AH55*'Input|Fee Based'!AI55/'Input|Setup'!$E$19,0)</f>
        <v>0</v>
      </c>
      <c r="AH55" s="77">
        <f>IFERROR(AF55*'Input|Fee Based'!AH55*'Input|Fee Based'!AJ55/'Input|Setup'!$E$19,0)</f>
        <v>0</v>
      </c>
      <c r="AI55" s="208">
        <f t="shared" si="5"/>
        <v>0</v>
      </c>
      <c r="AJ55" s="77" t="str">
        <f>IF(ISBLANK('Input|Fee Based'!$AK55),"",'Input|Fee Based'!$AK55)</f>
        <v/>
      </c>
      <c r="AK55" s="77" cm="1">
        <f t="array" ref="AK55">_xlfn.IFNA(LOOKUP(2,1/('Calc|Labour Rates'!$B$10:$B$39='Calc|Fee Based'!AJ55)/('Calc|Labour Rates'!$C$10:$C$39='Input|Fee Based'!AL55),'Calc|Labour Rates'!$I$10:$I$39),"-")</f>
        <v>0</v>
      </c>
      <c r="AL55" s="77">
        <f>IFERROR(AK55*'Input|Fee Based'!AM55*'Input|Fee Based'!AN55/'Input|Setup'!$E$19,0)</f>
        <v>0</v>
      </c>
      <c r="AM55" s="77">
        <f>IFERROR(AK55*'Input|Fee Based'!AM55*'Input|Fee Based'!AO55/'Input|Setup'!$E$19,0)</f>
        <v>0</v>
      </c>
      <c r="AN55" s="208">
        <f t="shared" si="6"/>
        <v>0</v>
      </c>
      <c r="AO55" s="199">
        <f t="shared" si="7"/>
        <v>0</v>
      </c>
      <c r="AP55" s="139">
        <f t="shared" si="8"/>
        <v>0</v>
      </c>
      <c r="AQ55" s="86">
        <f>'Input|Fee Based'!AQ55*CPI_Escalator_to_Y1*RealMaterials_Escalator_to_Y1</f>
        <v>0</v>
      </c>
      <c r="AR55" s="86">
        <f>'Input|Fee Based'!AR55*CPI_Escalator_to_Y1*RealContracts_Escalator_to_Y1</f>
        <v>0</v>
      </c>
      <c r="AS55" s="77">
        <f>'Input|Fee Based'!AS55*CPI_Escalator_to_Y1*RealVehicles_Escalator_to_Y1</f>
        <v>0</v>
      </c>
      <c r="AT55" s="86">
        <f>'Input|Fee Based'!AT55*CPI_Escalator_to_Y1*RealOther_Escalator_to_Y1</f>
        <v>7.1683777882325277</v>
      </c>
      <c r="AU55" s="89"/>
      <c r="AV55" s="79">
        <f t="shared" si="9"/>
        <v>39.385769092580368</v>
      </c>
      <c r="AW55" s="84"/>
      <c r="AX55" s="162">
        <f>$AV55*'Input|Fee Based'!AV55</f>
        <v>15.754307637032149</v>
      </c>
      <c r="AY55" s="162">
        <f>$AV55*'Input|Fee Based'!AW55</f>
        <v>8.2710115094418768</v>
      </c>
      <c r="AZ55" s="162">
        <f>$AV55*'Input|Fee Based'!AX55</f>
        <v>0</v>
      </c>
      <c r="BA55" s="163">
        <f>SUM($AV55,$AX55:$AZ55)*'Input|Fee Based'!$AY55</f>
        <v>0</v>
      </c>
      <c r="BB55" s="109"/>
      <c r="BC55" s="173"/>
      <c r="BD55" s="15"/>
    </row>
    <row r="56" spans="1:56" customFormat="1" x14ac:dyDescent="0.2">
      <c r="A56" s="16">
        <f t="shared" si="10"/>
        <v>47</v>
      </c>
      <c r="B56" s="128" t="str">
        <f>IF(ISBLANK('Input|Fee Based'!B56),"",'Input|Fee Based'!B56)</f>
        <v/>
      </c>
      <c r="C56" s="128" t="str">
        <f>IF(ISBLANK('Input|Fee Based'!C56),"",'Input|Fee Based'!C56)</f>
        <v>Level 2 ASP works (NOSW) - A Grade</v>
      </c>
      <c r="D56" s="129" t="str">
        <f>IF(ISBLANK('Input|Fee Based'!D56),"",'Input|Fee Based'!D56)</f>
        <v>Business hours</v>
      </c>
      <c r="E56" s="191" t="str">
        <f>IF(ISBLANK('Input|Fee Based'!E56),"",'Input|Fee Based'!E56)</f>
        <v>Inspection services</v>
      </c>
      <c r="F56" s="129" t="str">
        <f>IF(ISBLANK('Input|Fee Based'!F56),"",'Input|Fee Based'!F56)</f>
        <v/>
      </c>
      <c r="G56" s="129" t="str">
        <f>IF(ISBLANK('Input|Fee Based'!G56),"",'Input|Fee Based'!G56)</f>
        <v/>
      </c>
      <c r="H56" s="120">
        <f t="shared" si="0"/>
        <v>37.599800000000016</v>
      </c>
      <c r="I56" s="14"/>
      <c r="J56" s="77" t="str">
        <f>IF(ISBLANK('Input|Fee Based'!I56),"",'Input|Fee Based'!I56)</f>
        <v>Administrative officer R1</v>
      </c>
      <c r="K56" s="77" cm="1">
        <f t="array" ref="K56">_xlfn.IFNA(LOOKUP(2,1/('Calc|Labour Rates'!$B$10:$B$39='Calc|Fee Based'!J56)/('Calc|Labour Rates'!$C$10:$C$39='Input|Fee Based'!J56),'Calc|Labour Rates'!$I$10:$I$39),"-")</f>
        <v>74.347826086956559</v>
      </c>
      <c r="L56" s="208">
        <f>IFERROR(K56*'Input|Fee Based'!K56*'Input|Fee Based'!L56/'Input|Setup'!$E$19,0)</f>
        <v>18.58695652173914</v>
      </c>
      <c r="M56" s="206" t="str">
        <f>IF(ISBLANK('Input|Fee Based'!M56),"",'Input|Fee Based'!M56)</f>
        <v>Technical Specialist R2</v>
      </c>
      <c r="N56" s="77" cm="1">
        <f t="array" ref="N56">_xlfn.IFNA(LOOKUP(2,1/('Calc|Labour Rates'!$B$10:$B$39='Calc|Fee Based'!M56)/('Calc|Labour Rates'!$C$10:$C$39='Input|Fee Based'!N56),'Calc|Labour Rates'!$I$10:$I$39),"-")</f>
        <v>119.17391304347831</v>
      </c>
      <c r="O56" s="208">
        <f>IFERROR(N56*'Input|Fee Based'!O56*'Input|Fee Based'!P56/'Input|Setup'!$E$19,0)</f>
        <v>4.7669565217391323</v>
      </c>
      <c r="P56" s="206" t="str">
        <f>IF(ISBLANK('Input|Fee Based'!Q56),"",'Input|Fee Based'!Q56)</f>
        <v/>
      </c>
      <c r="Q56" s="77" cm="1">
        <f t="array" ref="Q56">_xlfn.IFNA(LOOKUP(2,1/('Calc|Labour Rates'!$B$10:$B$39='Calc|Fee Based'!P56)/('Calc|Labour Rates'!$C$10:$C$39='Input|Fee Based'!R56),'Calc|Labour Rates'!$I$10:$I$39),"-")</f>
        <v>0</v>
      </c>
      <c r="R56" s="77">
        <f>IFERROR(Q56*'Input|Fee Based'!S56*'Input|Fee Based'!T56/'Input|Setup'!$E$19,0)</f>
        <v>0</v>
      </c>
      <c r="S56" s="197">
        <f t="shared" si="1"/>
        <v>23.353913043478272</v>
      </c>
      <c r="T56" s="139">
        <f t="shared" si="2"/>
        <v>0</v>
      </c>
      <c r="U56" s="77" t="str">
        <f>IF(ISBLANK('Input|Fee Based'!$V56),"",'Input|Fee Based'!$V56)</f>
        <v/>
      </c>
      <c r="V56" s="77" cm="1">
        <f t="array" ref="V56">_xlfn.IFNA(LOOKUP(2,1/('Calc|Labour Rates'!$B$10:$B$39='Calc|Fee Based'!U56)/('Calc|Labour Rates'!$C$10:$C$39='Input|Fee Based'!W56),'Calc|Labour Rates'!$I$10:$I$39),"-")</f>
        <v>0</v>
      </c>
      <c r="W56" s="77">
        <f>IFERROR(V56*'Input|Fee Based'!X56*'Input|Fee Based'!Y56/'Input|Setup'!$E$19,0)</f>
        <v>0</v>
      </c>
      <c r="X56" s="77">
        <f>IFERROR(V56*'Input|Fee Based'!X56*'Input|Fee Based'!Z56/'Input|Setup'!$E$19,0)</f>
        <v>0</v>
      </c>
      <c r="Y56" s="208">
        <f t="shared" si="3"/>
        <v>0</v>
      </c>
      <c r="Z56" s="206" t="str">
        <f>IF(ISBLANK('Input|Fee Based'!$AA56),"",'Input|Fee Based'!$AA56)</f>
        <v/>
      </c>
      <c r="AA56" s="77" cm="1">
        <f t="array" ref="AA56">_xlfn.IFNA(LOOKUP(2,1/('Calc|Labour Rates'!$B$10:$B$39='Calc|Fee Based'!Z56)/('Calc|Labour Rates'!$C$10:$C$39='Input|Fee Based'!AB56),'Calc|Labour Rates'!$I$10:$I$39),"-")</f>
        <v>0</v>
      </c>
      <c r="AB56" s="77">
        <f>IFERROR(AA56*'Input|Fee Based'!AC56*'Input|Fee Based'!AD56/'Input|Setup'!$E$19,0)</f>
        <v>0</v>
      </c>
      <c r="AC56" s="77">
        <f>IFERROR(AA56*'Input|Fee Based'!AC56*'Input|Fee Based'!AE56/'Input|Setup'!$E$19,0)</f>
        <v>0</v>
      </c>
      <c r="AD56" s="208">
        <f t="shared" si="4"/>
        <v>0</v>
      </c>
      <c r="AE56" s="77" t="str">
        <f>IF(ISBLANK('Input|Fee Based'!$AF56),"",'Input|Fee Based'!$AF56)</f>
        <v/>
      </c>
      <c r="AF56" s="77" cm="1">
        <f t="array" ref="AF56">_xlfn.IFNA(LOOKUP(2,1/('Calc|Labour Rates'!$B$10:$B$39='Calc|Fee Based'!AE56)/('Calc|Labour Rates'!$C$10:$C$39='Input|Fee Based'!AG56),'Calc|Labour Rates'!$I$10:$I$39),"-")</f>
        <v>0</v>
      </c>
      <c r="AG56" s="77">
        <f>IFERROR(AF56*'Input|Fee Based'!AH56*'Input|Fee Based'!AI56/'Input|Setup'!$E$19,0)</f>
        <v>0</v>
      </c>
      <c r="AH56" s="77">
        <f>IFERROR(AF56*'Input|Fee Based'!AH56*'Input|Fee Based'!AJ56/'Input|Setup'!$E$19,0)</f>
        <v>0</v>
      </c>
      <c r="AI56" s="208">
        <f t="shared" si="5"/>
        <v>0</v>
      </c>
      <c r="AJ56" s="77" t="str">
        <f>IF(ISBLANK('Input|Fee Based'!$AK56),"",'Input|Fee Based'!$AK56)</f>
        <v/>
      </c>
      <c r="AK56" s="77" cm="1">
        <f t="array" ref="AK56">_xlfn.IFNA(LOOKUP(2,1/('Calc|Labour Rates'!$B$10:$B$39='Calc|Fee Based'!AJ56)/('Calc|Labour Rates'!$C$10:$C$39='Input|Fee Based'!AL56),'Calc|Labour Rates'!$I$10:$I$39),"-")</f>
        <v>0</v>
      </c>
      <c r="AL56" s="77">
        <f>IFERROR(AK56*'Input|Fee Based'!AM56*'Input|Fee Based'!AN56/'Input|Setup'!$E$19,0)</f>
        <v>0</v>
      </c>
      <c r="AM56" s="77">
        <f>IFERROR(AK56*'Input|Fee Based'!AM56*'Input|Fee Based'!AO56/'Input|Setup'!$E$19,0)</f>
        <v>0</v>
      </c>
      <c r="AN56" s="208">
        <f t="shared" si="6"/>
        <v>0</v>
      </c>
      <c r="AO56" s="199">
        <f t="shared" si="7"/>
        <v>0</v>
      </c>
      <c r="AP56" s="139">
        <f t="shared" si="8"/>
        <v>0</v>
      </c>
      <c r="AQ56" s="86">
        <f>'Input|Fee Based'!AQ56*CPI_Escalator_to_Y1*RealMaterials_Escalator_to_Y1</f>
        <v>0</v>
      </c>
      <c r="AR56" s="86">
        <f>'Input|Fee Based'!AR56*CPI_Escalator_to_Y1*RealContracts_Escalator_to_Y1</f>
        <v>0</v>
      </c>
      <c r="AS56" s="77">
        <f>'Input|Fee Based'!AS56*CPI_Escalator_to_Y1*RealVehicles_Escalator_to_Y1</f>
        <v>0</v>
      </c>
      <c r="AT56" s="86">
        <f>'Input|Fee Based'!AT56*CPI_Escalator_to_Y1*RealOther_Escalator_to_Y1</f>
        <v>0</v>
      </c>
      <c r="AU56" s="89"/>
      <c r="AV56" s="79">
        <f t="shared" si="9"/>
        <v>23.353913043478272</v>
      </c>
      <c r="AW56" s="84"/>
      <c r="AX56" s="162">
        <f>$AV56*'Input|Fee Based'!AV56</f>
        <v>9.3415652173913095</v>
      </c>
      <c r="AY56" s="162">
        <f>$AV56*'Input|Fee Based'!AW56</f>
        <v>4.9043217391304372</v>
      </c>
      <c r="AZ56" s="162">
        <f>$AV56*'Input|Fee Based'!AX56</f>
        <v>0</v>
      </c>
      <c r="BA56" s="163">
        <f>SUM($AV56,$AX56:$AZ56)*'Input|Fee Based'!$AY56</f>
        <v>0</v>
      </c>
      <c r="BB56" s="109"/>
      <c r="BC56" s="173"/>
      <c r="BD56" s="15"/>
    </row>
    <row r="57" spans="1:56" customFormat="1" x14ac:dyDescent="0.2">
      <c r="A57" s="16">
        <f t="shared" si="10"/>
        <v>48</v>
      </c>
      <c r="B57" s="128" t="str">
        <f>IF(ISBLANK('Input|Fee Based'!B57),"",'Input|Fee Based'!B57)</f>
        <v/>
      </c>
      <c r="C57" s="128" t="str">
        <f>IF(ISBLANK('Input|Fee Based'!C57),"",'Input|Fee Based'!C57)</f>
        <v>Level 2 ASP works (NOSW) - B Grade</v>
      </c>
      <c r="D57" s="129" t="str">
        <f>IF(ISBLANK('Input|Fee Based'!D57),"",'Input|Fee Based'!D57)</f>
        <v>Business hours</v>
      </c>
      <c r="E57" s="191" t="str">
        <f>IF(ISBLANK('Input|Fee Based'!E57),"",'Input|Fee Based'!E57)</f>
        <v>Inspection services</v>
      </c>
      <c r="F57" s="129" t="str">
        <f>IF(ISBLANK('Input|Fee Based'!F57),"",'Input|Fee Based'!F57)</f>
        <v/>
      </c>
      <c r="G57" s="129" t="str">
        <f>IF(ISBLANK('Input|Fee Based'!G57),"",'Input|Fee Based'!G57)</f>
        <v/>
      </c>
      <c r="H57" s="120">
        <f t="shared" si="0"/>
        <v>68.299000000000035</v>
      </c>
      <c r="I57" s="14"/>
      <c r="J57" s="77" t="str">
        <f>IF(ISBLANK('Input|Fee Based'!I57),"",'Input|Fee Based'!I57)</f>
        <v>Administrative officer R1</v>
      </c>
      <c r="K57" s="77" cm="1">
        <f t="array" ref="K57">_xlfn.IFNA(LOOKUP(2,1/('Calc|Labour Rates'!$B$10:$B$39='Calc|Fee Based'!J57)/('Calc|Labour Rates'!$C$10:$C$39='Input|Fee Based'!J57),'Calc|Labour Rates'!$I$10:$I$39),"-")</f>
        <v>74.347826086956559</v>
      </c>
      <c r="L57" s="208">
        <f>IFERROR(K57*'Input|Fee Based'!K57*'Input|Fee Based'!L57/'Input|Setup'!$E$19,0)</f>
        <v>18.58695652173914</v>
      </c>
      <c r="M57" s="206" t="str">
        <f>IF(ISBLANK('Input|Fee Based'!M57),"",'Input|Fee Based'!M57)</f>
        <v>Technical Specialist R2</v>
      </c>
      <c r="N57" s="77" cm="1">
        <f t="array" ref="N57">_xlfn.IFNA(LOOKUP(2,1/('Calc|Labour Rates'!$B$10:$B$39='Calc|Fee Based'!M57)/('Calc|Labour Rates'!$C$10:$C$39='Input|Fee Based'!N57),'Calc|Labour Rates'!$I$10:$I$39),"-")</f>
        <v>119.17391304347831</v>
      </c>
      <c r="O57" s="208">
        <f>IFERROR(N57*'Input|Fee Based'!O57*'Input|Fee Based'!P57/'Input|Setup'!$E$19,0)</f>
        <v>23.834782608695662</v>
      </c>
      <c r="P57" s="206" t="str">
        <f>IF(ISBLANK('Input|Fee Based'!Q57),"",'Input|Fee Based'!Q57)</f>
        <v/>
      </c>
      <c r="Q57" s="77" cm="1">
        <f t="array" ref="Q57">_xlfn.IFNA(LOOKUP(2,1/('Calc|Labour Rates'!$B$10:$B$39='Calc|Fee Based'!P57)/('Calc|Labour Rates'!$C$10:$C$39='Input|Fee Based'!R57),'Calc|Labour Rates'!$I$10:$I$39),"-")</f>
        <v>0</v>
      </c>
      <c r="R57" s="77">
        <f>IFERROR(Q57*'Input|Fee Based'!S57*'Input|Fee Based'!T57/'Input|Setup'!$E$19,0)</f>
        <v>0</v>
      </c>
      <c r="S57" s="197">
        <f t="shared" si="1"/>
        <v>42.421739130434801</v>
      </c>
      <c r="T57" s="139">
        <f t="shared" si="2"/>
        <v>0</v>
      </c>
      <c r="U57" s="77" t="str">
        <f>IF(ISBLANK('Input|Fee Based'!$V57),"",'Input|Fee Based'!$V57)</f>
        <v/>
      </c>
      <c r="V57" s="77" cm="1">
        <f t="array" ref="V57">_xlfn.IFNA(LOOKUP(2,1/('Calc|Labour Rates'!$B$10:$B$39='Calc|Fee Based'!U57)/('Calc|Labour Rates'!$C$10:$C$39='Input|Fee Based'!W57),'Calc|Labour Rates'!$I$10:$I$39),"-")</f>
        <v>0</v>
      </c>
      <c r="W57" s="77">
        <f>IFERROR(V57*'Input|Fee Based'!X57*'Input|Fee Based'!Y57/'Input|Setup'!$E$19,0)</f>
        <v>0</v>
      </c>
      <c r="X57" s="77">
        <f>IFERROR(V57*'Input|Fee Based'!X57*'Input|Fee Based'!Z57/'Input|Setup'!$E$19,0)</f>
        <v>0</v>
      </c>
      <c r="Y57" s="208">
        <f t="shared" si="3"/>
        <v>0</v>
      </c>
      <c r="Z57" s="206" t="str">
        <f>IF(ISBLANK('Input|Fee Based'!$AA57),"",'Input|Fee Based'!$AA57)</f>
        <v/>
      </c>
      <c r="AA57" s="77" cm="1">
        <f t="array" ref="AA57">_xlfn.IFNA(LOOKUP(2,1/('Calc|Labour Rates'!$B$10:$B$39='Calc|Fee Based'!Z57)/('Calc|Labour Rates'!$C$10:$C$39='Input|Fee Based'!AB57),'Calc|Labour Rates'!$I$10:$I$39),"-")</f>
        <v>0</v>
      </c>
      <c r="AB57" s="77">
        <f>IFERROR(AA57*'Input|Fee Based'!AC57*'Input|Fee Based'!AD57/'Input|Setup'!$E$19,0)</f>
        <v>0</v>
      </c>
      <c r="AC57" s="77">
        <f>IFERROR(AA57*'Input|Fee Based'!AC57*'Input|Fee Based'!AE57/'Input|Setup'!$E$19,0)</f>
        <v>0</v>
      </c>
      <c r="AD57" s="208">
        <f t="shared" si="4"/>
        <v>0</v>
      </c>
      <c r="AE57" s="77" t="str">
        <f>IF(ISBLANK('Input|Fee Based'!$AF57),"",'Input|Fee Based'!$AF57)</f>
        <v/>
      </c>
      <c r="AF57" s="77" cm="1">
        <f t="array" ref="AF57">_xlfn.IFNA(LOOKUP(2,1/('Calc|Labour Rates'!$B$10:$B$39='Calc|Fee Based'!AE57)/('Calc|Labour Rates'!$C$10:$C$39='Input|Fee Based'!AG57),'Calc|Labour Rates'!$I$10:$I$39),"-")</f>
        <v>0</v>
      </c>
      <c r="AG57" s="77">
        <f>IFERROR(AF57*'Input|Fee Based'!AH57*'Input|Fee Based'!AI57/'Input|Setup'!$E$19,0)</f>
        <v>0</v>
      </c>
      <c r="AH57" s="77">
        <f>IFERROR(AF57*'Input|Fee Based'!AH57*'Input|Fee Based'!AJ57/'Input|Setup'!$E$19,0)</f>
        <v>0</v>
      </c>
      <c r="AI57" s="208">
        <f t="shared" si="5"/>
        <v>0</v>
      </c>
      <c r="AJ57" s="77" t="str">
        <f>IF(ISBLANK('Input|Fee Based'!$AK57),"",'Input|Fee Based'!$AK57)</f>
        <v/>
      </c>
      <c r="AK57" s="77" cm="1">
        <f t="array" ref="AK57">_xlfn.IFNA(LOOKUP(2,1/('Calc|Labour Rates'!$B$10:$B$39='Calc|Fee Based'!AJ57)/('Calc|Labour Rates'!$C$10:$C$39='Input|Fee Based'!AL57),'Calc|Labour Rates'!$I$10:$I$39),"-")</f>
        <v>0</v>
      </c>
      <c r="AL57" s="77">
        <f>IFERROR(AK57*'Input|Fee Based'!AM57*'Input|Fee Based'!AN57/'Input|Setup'!$E$19,0)</f>
        <v>0</v>
      </c>
      <c r="AM57" s="77">
        <f>IFERROR(AK57*'Input|Fee Based'!AM57*'Input|Fee Based'!AO57/'Input|Setup'!$E$19,0)</f>
        <v>0</v>
      </c>
      <c r="AN57" s="208">
        <f t="shared" si="6"/>
        <v>0</v>
      </c>
      <c r="AO57" s="199">
        <f t="shared" si="7"/>
        <v>0</v>
      </c>
      <c r="AP57" s="139">
        <f t="shared" si="8"/>
        <v>0</v>
      </c>
      <c r="AQ57" s="86">
        <f>'Input|Fee Based'!AQ57*CPI_Escalator_to_Y1*RealMaterials_Escalator_to_Y1</f>
        <v>0</v>
      </c>
      <c r="AR57" s="86">
        <f>'Input|Fee Based'!AR57*CPI_Escalator_to_Y1*RealContracts_Escalator_to_Y1</f>
        <v>0</v>
      </c>
      <c r="AS57" s="77">
        <f>'Input|Fee Based'!AS57*CPI_Escalator_to_Y1*RealVehicles_Escalator_to_Y1</f>
        <v>0</v>
      </c>
      <c r="AT57" s="86">
        <f>'Input|Fee Based'!AT57*CPI_Escalator_to_Y1*RealOther_Escalator_to_Y1</f>
        <v>0</v>
      </c>
      <c r="AU57" s="89"/>
      <c r="AV57" s="79">
        <f t="shared" si="9"/>
        <v>42.421739130434801</v>
      </c>
      <c r="AW57" s="84"/>
      <c r="AX57" s="162">
        <f>$AV57*'Input|Fee Based'!AV57</f>
        <v>16.968695652173921</v>
      </c>
      <c r="AY57" s="162">
        <f>$AV57*'Input|Fee Based'!AW57</f>
        <v>8.9085652173913079</v>
      </c>
      <c r="AZ57" s="162">
        <f>$AV57*'Input|Fee Based'!AX57</f>
        <v>0</v>
      </c>
      <c r="BA57" s="163">
        <f>SUM($AV57,$AX57:$AZ57)*'Input|Fee Based'!$AY57</f>
        <v>0</v>
      </c>
      <c r="BB57" s="109"/>
      <c r="BC57" s="173"/>
      <c r="BD57" s="15"/>
    </row>
    <row r="58" spans="1:56" customFormat="1" x14ac:dyDescent="0.2">
      <c r="A58" s="16">
        <f t="shared" si="10"/>
        <v>49</v>
      </c>
      <c r="B58" s="128" t="str">
        <f>IF(ISBLANK('Input|Fee Based'!B58),"",'Input|Fee Based'!B58)</f>
        <v/>
      </c>
      <c r="C58" s="128" t="str">
        <f>IF(ISBLANK('Input|Fee Based'!C58),"",'Input|Fee Based'!C58)</f>
        <v>Level 2 ASP works (NOSW) - C Grade</v>
      </c>
      <c r="D58" s="129" t="str">
        <f>IF(ISBLANK('Input|Fee Based'!D58),"",'Input|Fee Based'!D58)</f>
        <v>Business hours</v>
      </c>
      <c r="E58" s="191" t="str">
        <f>IF(ISBLANK('Input|Fee Based'!E58),"",'Input|Fee Based'!E58)</f>
        <v>Inspection services</v>
      </c>
      <c r="F58" s="129" t="str">
        <f>IF(ISBLANK('Input|Fee Based'!F58),"",'Input|Fee Based'!F58)</f>
        <v/>
      </c>
      <c r="G58" s="129" t="str">
        <f>IF(ISBLANK('Input|Fee Based'!G58),"",'Input|Fee Based'!G58)</f>
        <v/>
      </c>
      <c r="H58" s="120">
        <f t="shared" si="0"/>
        <v>221.79500000000007</v>
      </c>
      <c r="I58" s="14"/>
      <c r="J58" s="77" t="str">
        <f>IF(ISBLANK('Input|Fee Based'!I58),"",'Input|Fee Based'!I58)</f>
        <v>Administrative officer R1</v>
      </c>
      <c r="K58" s="77" cm="1">
        <f t="array" ref="K58">_xlfn.IFNA(LOOKUP(2,1/('Calc|Labour Rates'!$B$10:$B$39='Calc|Fee Based'!J58)/('Calc|Labour Rates'!$C$10:$C$39='Input|Fee Based'!J58),'Calc|Labour Rates'!$I$10:$I$39),"-")</f>
        <v>74.347826086956559</v>
      </c>
      <c r="L58" s="208">
        <f>IFERROR(K58*'Input|Fee Based'!K58*'Input|Fee Based'!L58/'Input|Setup'!$E$19,0)</f>
        <v>18.58695652173914</v>
      </c>
      <c r="M58" s="206" t="str">
        <f>IF(ISBLANK('Input|Fee Based'!M58),"",'Input|Fee Based'!M58)</f>
        <v>Technical Specialist R2</v>
      </c>
      <c r="N58" s="77" cm="1">
        <f t="array" ref="N58">_xlfn.IFNA(LOOKUP(2,1/('Calc|Labour Rates'!$B$10:$B$39='Calc|Fee Based'!M58)/('Calc|Labour Rates'!$C$10:$C$39='Input|Fee Based'!N58),'Calc|Labour Rates'!$I$10:$I$39),"-")</f>
        <v>119.17391304347831</v>
      </c>
      <c r="O58" s="208">
        <f>IFERROR(N58*'Input|Fee Based'!O58*'Input|Fee Based'!P58/'Input|Setup'!$E$19,0)</f>
        <v>119.17391304347831</v>
      </c>
      <c r="P58" s="206" t="str">
        <f>IF(ISBLANK('Input|Fee Based'!Q58),"",'Input|Fee Based'!Q58)</f>
        <v/>
      </c>
      <c r="Q58" s="77" cm="1">
        <f t="array" ref="Q58">_xlfn.IFNA(LOOKUP(2,1/('Calc|Labour Rates'!$B$10:$B$39='Calc|Fee Based'!P58)/('Calc|Labour Rates'!$C$10:$C$39='Input|Fee Based'!R58),'Calc|Labour Rates'!$I$10:$I$39),"-")</f>
        <v>0</v>
      </c>
      <c r="R58" s="77">
        <f>IFERROR(Q58*'Input|Fee Based'!S58*'Input|Fee Based'!T58/'Input|Setup'!$E$19,0)</f>
        <v>0</v>
      </c>
      <c r="S58" s="197">
        <f t="shared" si="1"/>
        <v>137.76086956521743</v>
      </c>
      <c r="T58" s="139">
        <f t="shared" si="2"/>
        <v>0</v>
      </c>
      <c r="U58" s="77" t="str">
        <f>IF(ISBLANK('Input|Fee Based'!$V58),"",'Input|Fee Based'!$V58)</f>
        <v/>
      </c>
      <c r="V58" s="77" cm="1">
        <f t="array" ref="V58">_xlfn.IFNA(LOOKUP(2,1/('Calc|Labour Rates'!$B$10:$B$39='Calc|Fee Based'!U58)/('Calc|Labour Rates'!$C$10:$C$39='Input|Fee Based'!W58),'Calc|Labour Rates'!$I$10:$I$39),"-")</f>
        <v>0</v>
      </c>
      <c r="W58" s="77">
        <f>IFERROR(V58*'Input|Fee Based'!X58*'Input|Fee Based'!Y58/'Input|Setup'!$E$19,0)</f>
        <v>0</v>
      </c>
      <c r="X58" s="77">
        <f>IFERROR(V58*'Input|Fee Based'!X58*'Input|Fee Based'!Z58/'Input|Setup'!$E$19,0)</f>
        <v>0</v>
      </c>
      <c r="Y58" s="208">
        <f t="shared" si="3"/>
        <v>0</v>
      </c>
      <c r="Z58" s="206" t="str">
        <f>IF(ISBLANK('Input|Fee Based'!$AA58),"",'Input|Fee Based'!$AA58)</f>
        <v/>
      </c>
      <c r="AA58" s="77" cm="1">
        <f t="array" ref="AA58">_xlfn.IFNA(LOOKUP(2,1/('Calc|Labour Rates'!$B$10:$B$39='Calc|Fee Based'!Z58)/('Calc|Labour Rates'!$C$10:$C$39='Input|Fee Based'!AB58),'Calc|Labour Rates'!$I$10:$I$39),"-")</f>
        <v>0</v>
      </c>
      <c r="AB58" s="77">
        <f>IFERROR(AA58*'Input|Fee Based'!AC58*'Input|Fee Based'!AD58/'Input|Setup'!$E$19,0)</f>
        <v>0</v>
      </c>
      <c r="AC58" s="77">
        <f>IFERROR(AA58*'Input|Fee Based'!AC58*'Input|Fee Based'!AE58/'Input|Setup'!$E$19,0)</f>
        <v>0</v>
      </c>
      <c r="AD58" s="208">
        <f t="shared" si="4"/>
        <v>0</v>
      </c>
      <c r="AE58" s="77" t="str">
        <f>IF(ISBLANK('Input|Fee Based'!$AF58),"",'Input|Fee Based'!$AF58)</f>
        <v/>
      </c>
      <c r="AF58" s="77" cm="1">
        <f t="array" ref="AF58">_xlfn.IFNA(LOOKUP(2,1/('Calc|Labour Rates'!$B$10:$B$39='Calc|Fee Based'!AE58)/('Calc|Labour Rates'!$C$10:$C$39='Input|Fee Based'!AG58),'Calc|Labour Rates'!$I$10:$I$39),"-")</f>
        <v>0</v>
      </c>
      <c r="AG58" s="77">
        <f>IFERROR(AF58*'Input|Fee Based'!AH58*'Input|Fee Based'!AI58/'Input|Setup'!$E$19,0)</f>
        <v>0</v>
      </c>
      <c r="AH58" s="77">
        <f>IFERROR(AF58*'Input|Fee Based'!AH58*'Input|Fee Based'!AJ58/'Input|Setup'!$E$19,0)</f>
        <v>0</v>
      </c>
      <c r="AI58" s="208">
        <f t="shared" si="5"/>
        <v>0</v>
      </c>
      <c r="AJ58" s="77" t="str">
        <f>IF(ISBLANK('Input|Fee Based'!$AK58),"",'Input|Fee Based'!$AK58)</f>
        <v/>
      </c>
      <c r="AK58" s="77" cm="1">
        <f t="array" ref="AK58">_xlfn.IFNA(LOOKUP(2,1/('Calc|Labour Rates'!$B$10:$B$39='Calc|Fee Based'!AJ58)/('Calc|Labour Rates'!$C$10:$C$39='Input|Fee Based'!AL58),'Calc|Labour Rates'!$I$10:$I$39),"-")</f>
        <v>0</v>
      </c>
      <c r="AL58" s="77">
        <f>IFERROR(AK58*'Input|Fee Based'!AM58*'Input|Fee Based'!AN58/'Input|Setup'!$E$19,0)</f>
        <v>0</v>
      </c>
      <c r="AM58" s="77">
        <f>IFERROR(AK58*'Input|Fee Based'!AM58*'Input|Fee Based'!AO58/'Input|Setup'!$E$19,0)</f>
        <v>0</v>
      </c>
      <c r="AN58" s="208">
        <f t="shared" si="6"/>
        <v>0</v>
      </c>
      <c r="AO58" s="199">
        <f t="shared" si="7"/>
        <v>0</v>
      </c>
      <c r="AP58" s="139">
        <f t="shared" si="8"/>
        <v>0</v>
      </c>
      <c r="AQ58" s="86">
        <f>'Input|Fee Based'!AQ58*CPI_Escalator_to_Y1*RealMaterials_Escalator_to_Y1</f>
        <v>0</v>
      </c>
      <c r="AR58" s="86">
        <f>'Input|Fee Based'!AR58*CPI_Escalator_to_Y1*RealContracts_Escalator_to_Y1</f>
        <v>0</v>
      </c>
      <c r="AS58" s="77">
        <f>'Input|Fee Based'!AS58*CPI_Escalator_to_Y1*RealVehicles_Escalator_to_Y1</f>
        <v>0</v>
      </c>
      <c r="AT58" s="86">
        <f>'Input|Fee Based'!AT58*CPI_Escalator_to_Y1*RealOther_Escalator_to_Y1</f>
        <v>0</v>
      </c>
      <c r="AU58" s="89"/>
      <c r="AV58" s="79">
        <f t="shared" si="9"/>
        <v>137.76086956521743</v>
      </c>
      <c r="AW58" s="84"/>
      <c r="AX58" s="162">
        <f>$AV58*'Input|Fee Based'!AV58</f>
        <v>55.104347826086979</v>
      </c>
      <c r="AY58" s="162">
        <f>$AV58*'Input|Fee Based'!AW58</f>
        <v>28.92978260869566</v>
      </c>
      <c r="AZ58" s="162">
        <f>$AV58*'Input|Fee Based'!AX58</f>
        <v>0</v>
      </c>
      <c r="BA58" s="163">
        <f>SUM($AV58,$AX58:$AZ58)*'Input|Fee Based'!$AY58</f>
        <v>0</v>
      </c>
      <c r="BB58" s="109"/>
      <c r="BC58" s="173"/>
      <c r="BD58" s="15"/>
    </row>
    <row r="59" spans="1:56" customFormat="1" x14ac:dyDescent="0.2">
      <c r="A59" s="16">
        <f t="shared" si="10"/>
        <v>50</v>
      </c>
      <c r="B59" s="128" t="str">
        <f>IF(ISBLANK('Input|Fee Based'!B59),"",'Input|Fee Based'!B59)</f>
        <v/>
      </c>
      <c r="C59" s="128" t="str">
        <f>IF(ISBLANK('Input|Fee Based'!C59),"",'Input|Fee Based'!C59)</f>
        <v>ASP level 1/2 - Individual authorisation - Initial</v>
      </c>
      <c r="D59" s="129" t="str">
        <f>IF(ISBLANK('Input|Fee Based'!D59),"",'Input|Fee Based'!D59)</f>
        <v>Business hours</v>
      </c>
      <c r="E59" s="191" t="str">
        <f>IF(ISBLANK('Input|Fee Based'!E59),"",'Input|Fee Based'!E59)</f>
        <v>Authorisations of ASPs</v>
      </c>
      <c r="F59" s="129" t="str">
        <f>IF(ISBLANK('Input|Fee Based'!F59),"",'Input|Fee Based'!F59)</f>
        <v/>
      </c>
      <c r="G59" s="129" t="str">
        <f>IF(ISBLANK('Input|Fee Based'!G59),"",'Input|Fee Based'!G59)</f>
        <v/>
      </c>
      <c r="H59" s="120">
        <f t="shared" si="0"/>
        <v>140.17126673626905</v>
      </c>
      <c r="I59" s="14"/>
      <c r="J59" s="77" t="str">
        <f>IF(ISBLANK('Input|Fee Based'!I59),"",'Input|Fee Based'!I59)</f>
        <v>Administrative officer R1</v>
      </c>
      <c r="K59" s="77" cm="1">
        <f t="array" ref="K59">_xlfn.IFNA(LOOKUP(2,1/('Calc|Labour Rates'!$B$10:$B$39='Calc|Fee Based'!J59)/('Calc|Labour Rates'!$C$10:$C$39='Input|Fee Based'!J59),'Calc|Labour Rates'!$I$10:$I$39),"-")</f>
        <v>74.347826086956559</v>
      </c>
      <c r="L59" s="208">
        <f>IFERROR(K59*'Input|Fee Based'!K59*'Input|Fee Based'!L59/'Input|Setup'!$E$19,0)</f>
        <v>23.803750753448785</v>
      </c>
      <c r="M59" s="206" t="str">
        <f>IF(ISBLANK('Input|Fee Based'!M59),"",'Input|Fee Based'!M59)</f>
        <v/>
      </c>
      <c r="N59" s="77" cm="1">
        <f t="array" ref="N59">_xlfn.IFNA(LOOKUP(2,1/('Calc|Labour Rates'!$B$10:$B$39='Calc|Fee Based'!M59)/('Calc|Labour Rates'!$C$10:$C$39='Input|Fee Based'!N59),'Calc|Labour Rates'!$I$10:$I$39),"-")</f>
        <v>0</v>
      </c>
      <c r="O59" s="208">
        <f>IFERROR(N59*'Input|Fee Based'!O59*'Input|Fee Based'!P59/'Input|Setup'!$E$19,0)</f>
        <v>0</v>
      </c>
      <c r="P59" s="206" t="str">
        <f>IF(ISBLANK('Input|Fee Based'!Q59),"",'Input|Fee Based'!Q59)</f>
        <v/>
      </c>
      <c r="Q59" s="77" cm="1">
        <f t="array" ref="Q59">_xlfn.IFNA(LOOKUP(2,1/('Calc|Labour Rates'!$B$10:$B$39='Calc|Fee Based'!P59)/('Calc|Labour Rates'!$C$10:$C$39='Input|Fee Based'!R59),'Calc|Labour Rates'!$I$10:$I$39),"-")</f>
        <v>0</v>
      </c>
      <c r="R59" s="77">
        <f>IFERROR(Q59*'Input|Fee Based'!S59*'Input|Fee Based'!T59/'Input|Setup'!$E$19,0)</f>
        <v>0</v>
      </c>
      <c r="S59" s="197">
        <f t="shared" si="1"/>
        <v>23.803750753448785</v>
      </c>
      <c r="T59" s="139">
        <f t="shared" si="2"/>
        <v>0</v>
      </c>
      <c r="U59" s="77" t="str">
        <f>IF(ISBLANK('Input|Fee Based'!$V59),"",'Input|Fee Based'!$V59)</f>
        <v/>
      </c>
      <c r="V59" s="77" cm="1">
        <f t="array" ref="V59">_xlfn.IFNA(LOOKUP(2,1/('Calc|Labour Rates'!$B$10:$B$39='Calc|Fee Based'!U59)/('Calc|Labour Rates'!$C$10:$C$39='Input|Fee Based'!W59),'Calc|Labour Rates'!$I$10:$I$39),"-")</f>
        <v>0</v>
      </c>
      <c r="W59" s="77">
        <f>IFERROR(V59*'Input|Fee Based'!X59*'Input|Fee Based'!Y59/'Input|Setup'!$E$19,0)</f>
        <v>0</v>
      </c>
      <c r="X59" s="77">
        <f>IFERROR(V59*'Input|Fee Based'!X59*'Input|Fee Based'!Z59/'Input|Setup'!$E$19,0)</f>
        <v>0</v>
      </c>
      <c r="Y59" s="208">
        <f t="shared" si="3"/>
        <v>0</v>
      </c>
      <c r="Z59" s="206" t="str">
        <f>IF(ISBLANK('Input|Fee Based'!$AA59),"",'Input|Fee Based'!$AA59)</f>
        <v/>
      </c>
      <c r="AA59" s="77" cm="1">
        <f t="array" ref="AA59">_xlfn.IFNA(LOOKUP(2,1/('Calc|Labour Rates'!$B$10:$B$39='Calc|Fee Based'!Z59)/('Calc|Labour Rates'!$C$10:$C$39='Input|Fee Based'!AB59),'Calc|Labour Rates'!$I$10:$I$39),"-")</f>
        <v>0</v>
      </c>
      <c r="AB59" s="77">
        <f>IFERROR(AA59*'Input|Fee Based'!AC59*'Input|Fee Based'!AD59/'Input|Setup'!$E$19,0)</f>
        <v>0</v>
      </c>
      <c r="AC59" s="77">
        <f>IFERROR(AA59*'Input|Fee Based'!AC59*'Input|Fee Based'!AE59/'Input|Setup'!$E$19,0)</f>
        <v>0</v>
      </c>
      <c r="AD59" s="208">
        <f t="shared" si="4"/>
        <v>0</v>
      </c>
      <c r="AE59" s="77" t="str">
        <f>IF(ISBLANK('Input|Fee Based'!$AF59),"",'Input|Fee Based'!$AF59)</f>
        <v/>
      </c>
      <c r="AF59" s="77" cm="1">
        <f t="array" ref="AF59">_xlfn.IFNA(LOOKUP(2,1/('Calc|Labour Rates'!$B$10:$B$39='Calc|Fee Based'!AE59)/('Calc|Labour Rates'!$C$10:$C$39='Input|Fee Based'!AG59),'Calc|Labour Rates'!$I$10:$I$39),"-")</f>
        <v>0</v>
      </c>
      <c r="AG59" s="77">
        <f>IFERROR(AF59*'Input|Fee Based'!AH59*'Input|Fee Based'!AI59/'Input|Setup'!$E$19,0)</f>
        <v>0</v>
      </c>
      <c r="AH59" s="77">
        <f>IFERROR(AF59*'Input|Fee Based'!AH59*'Input|Fee Based'!AJ59/'Input|Setup'!$E$19,0)</f>
        <v>0</v>
      </c>
      <c r="AI59" s="208">
        <f t="shared" si="5"/>
        <v>0</v>
      </c>
      <c r="AJ59" s="77" t="str">
        <f>IF(ISBLANK('Input|Fee Based'!$AK59),"",'Input|Fee Based'!$AK59)</f>
        <v/>
      </c>
      <c r="AK59" s="77" cm="1">
        <f t="array" ref="AK59">_xlfn.IFNA(LOOKUP(2,1/('Calc|Labour Rates'!$B$10:$B$39='Calc|Fee Based'!AJ59)/('Calc|Labour Rates'!$C$10:$C$39='Input|Fee Based'!AL59),'Calc|Labour Rates'!$I$10:$I$39),"-")</f>
        <v>0</v>
      </c>
      <c r="AL59" s="77">
        <f>IFERROR(AK59*'Input|Fee Based'!AM59*'Input|Fee Based'!AN59/'Input|Setup'!$E$19,0)</f>
        <v>0</v>
      </c>
      <c r="AM59" s="77">
        <f>IFERROR(AK59*'Input|Fee Based'!AM59*'Input|Fee Based'!AO59/'Input|Setup'!$E$19,0)</f>
        <v>0</v>
      </c>
      <c r="AN59" s="208">
        <f t="shared" si="6"/>
        <v>0</v>
      </c>
      <c r="AO59" s="199">
        <f t="shared" si="7"/>
        <v>0</v>
      </c>
      <c r="AP59" s="139">
        <f t="shared" si="8"/>
        <v>0</v>
      </c>
      <c r="AQ59" s="86">
        <f>'Input|Fee Based'!AQ59*CPI_Escalator_to_Y1*RealMaterials_Escalator_to_Y1</f>
        <v>0</v>
      </c>
      <c r="AR59" s="86">
        <f>'Input|Fee Based'!AR59*CPI_Escalator_to_Y1*RealContracts_Escalator_to_Y1</f>
        <v>0</v>
      </c>
      <c r="AS59" s="77">
        <f>'Input|Fee Based'!AS59*CPI_Escalator_to_Y1*RealVehicles_Escalator_to_Y1</f>
        <v>0</v>
      </c>
      <c r="AT59" s="86">
        <f>'Input|Fee Based'!AT59*CPI_Escalator_to_Y1*RealOther_Escalator_to_Y1</f>
        <v>63.25914784050714</v>
      </c>
      <c r="AU59" s="89"/>
      <c r="AV59" s="79">
        <f t="shared" si="9"/>
        <v>87.062898593955921</v>
      </c>
      <c r="AW59" s="84"/>
      <c r="AX59" s="162">
        <f>$AV59*'Input|Fee Based'!AV59</f>
        <v>34.825159437582371</v>
      </c>
      <c r="AY59" s="162">
        <f>$AV59*'Input|Fee Based'!AW59</f>
        <v>18.283208704730743</v>
      </c>
      <c r="AZ59" s="162">
        <f>$AV59*'Input|Fee Based'!AX59</f>
        <v>0</v>
      </c>
      <c r="BA59" s="163">
        <f>SUM($AV59,$AX59:$AZ59)*'Input|Fee Based'!$AY59</f>
        <v>0</v>
      </c>
      <c r="BB59" s="109"/>
      <c r="BC59" s="173"/>
      <c r="BD59" s="15"/>
    </row>
    <row r="60" spans="1:56" customFormat="1" x14ac:dyDescent="0.2">
      <c r="A60" s="16">
        <f t="shared" si="10"/>
        <v>51</v>
      </c>
      <c r="B60" s="128" t="str">
        <f>IF(ISBLANK('Input|Fee Based'!B60),"",'Input|Fee Based'!B60)</f>
        <v/>
      </c>
      <c r="C60" s="128" t="str">
        <f>IF(ISBLANK('Input|Fee Based'!C60),"",'Input|Fee Based'!C60)</f>
        <v>ASP level 1/2 - Individual authorisation - Maintain</v>
      </c>
      <c r="D60" s="129" t="str">
        <f>IF(ISBLANK('Input|Fee Based'!D60),"",'Input|Fee Based'!D60)</f>
        <v>Business hours</v>
      </c>
      <c r="E60" s="191" t="str">
        <f>IF(ISBLANK('Input|Fee Based'!E60),"",'Input|Fee Based'!E60)</f>
        <v>Authorisations of ASPs</v>
      </c>
      <c r="F60" s="129" t="str">
        <f>IF(ISBLANK('Input|Fee Based'!F60),"",'Input|Fee Based'!F60)</f>
        <v/>
      </c>
      <c r="G60" s="129" t="str">
        <f>IF(ISBLANK('Input|Fee Based'!G60),"",'Input|Fee Based'!G60)</f>
        <v/>
      </c>
      <c r="H60" s="120">
        <f t="shared" si="0"/>
        <v>58.865358532666711</v>
      </c>
      <c r="I60" s="14"/>
      <c r="J60" s="77" t="str">
        <f>IF(ISBLANK('Input|Fee Based'!I60),"",'Input|Fee Based'!I60)</f>
        <v>Administrative officer R1</v>
      </c>
      <c r="K60" s="77" cm="1">
        <f t="array" ref="K60">_xlfn.IFNA(LOOKUP(2,1/('Calc|Labour Rates'!$B$10:$B$39='Calc|Fee Based'!J60)/('Calc|Labour Rates'!$C$10:$C$39='Input|Fee Based'!J60),'Calc|Labour Rates'!$I$10:$I$39),"-")</f>
        <v>74.347826086956559</v>
      </c>
      <c r="L60" s="208">
        <f>IFERROR(K60*'Input|Fee Based'!K60*'Input|Fee Based'!L60/'Input|Setup'!$E$19,0)</f>
        <v>14.235576430984111</v>
      </c>
      <c r="M60" s="206" t="str">
        <f>IF(ISBLANK('Input|Fee Based'!M60),"",'Input|Fee Based'!M60)</f>
        <v/>
      </c>
      <c r="N60" s="77" cm="1">
        <f t="array" ref="N60">_xlfn.IFNA(LOOKUP(2,1/('Calc|Labour Rates'!$B$10:$B$39='Calc|Fee Based'!M60)/('Calc|Labour Rates'!$C$10:$C$39='Input|Fee Based'!N60),'Calc|Labour Rates'!$I$10:$I$39),"-")</f>
        <v>0</v>
      </c>
      <c r="O60" s="208">
        <f>IFERROR(N60*'Input|Fee Based'!O60*'Input|Fee Based'!P60/'Input|Setup'!$E$19,0)</f>
        <v>0</v>
      </c>
      <c r="P60" s="206" t="str">
        <f>IF(ISBLANK('Input|Fee Based'!Q60),"",'Input|Fee Based'!Q60)</f>
        <v/>
      </c>
      <c r="Q60" s="77" cm="1">
        <f t="array" ref="Q60">_xlfn.IFNA(LOOKUP(2,1/('Calc|Labour Rates'!$B$10:$B$39='Calc|Fee Based'!P60)/('Calc|Labour Rates'!$C$10:$C$39='Input|Fee Based'!R60),'Calc|Labour Rates'!$I$10:$I$39),"-")</f>
        <v>0</v>
      </c>
      <c r="R60" s="77">
        <f>IFERROR(Q60*'Input|Fee Based'!S60*'Input|Fee Based'!T60/'Input|Setup'!$E$19,0)</f>
        <v>0</v>
      </c>
      <c r="S60" s="197">
        <f t="shared" si="1"/>
        <v>14.235576430984111</v>
      </c>
      <c r="T60" s="139">
        <f t="shared" si="2"/>
        <v>0</v>
      </c>
      <c r="U60" s="77" t="str">
        <f>IF(ISBLANK('Input|Fee Based'!$V60),"",'Input|Fee Based'!$V60)</f>
        <v/>
      </c>
      <c r="V60" s="77" cm="1">
        <f t="array" ref="V60">_xlfn.IFNA(LOOKUP(2,1/('Calc|Labour Rates'!$B$10:$B$39='Calc|Fee Based'!U60)/('Calc|Labour Rates'!$C$10:$C$39='Input|Fee Based'!W60),'Calc|Labour Rates'!$I$10:$I$39),"-")</f>
        <v>0</v>
      </c>
      <c r="W60" s="77">
        <f>IFERROR(V60*'Input|Fee Based'!X60*'Input|Fee Based'!Y60/'Input|Setup'!$E$19,0)</f>
        <v>0</v>
      </c>
      <c r="X60" s="77">
        <f>IFERROR(V60*'Input|Fee Based'!X60*'Input|Fee Based'!Z60/'Input|Setup'!$E$19,0)</f>
        <v>0</v>
      </c>
      <c r="Y60" s="208">
        <f t="shared" si="3"/>
        <v>0</v>
      </c>
      <c r="Z60" s="206" t="str">
        <f>IF(ISBLANK('Input|Fee Based'!$AA60),"",'Input|Fee Based'!$AA60)</f>
        <v/>
      </c>
      <c r="AA60" s="77" cm="1">
        <f t="array" ref="AA60">_xlfn.IFNA(LOOKUP(2,1/('Calc|Labour Rates'!$B$10:$B$39='Calc|Fee Based'!Z60)/('Calc|Labour Rates'!$C$10:$C$39='Input|Fee Based'!AB60),'Calc|Labour Rates'!$I$10:$I$39),"-")</f>
        <v>0</v>
      </c>
      <c r="AB60" s="77">
        <f>IFERROR(AA60*'Input|Fee Based'!AC60*'Input|Fee Based'!AD60/'Input|Setup'!$E$19,0)</f>
        <v>0</v>
      </c>
      <c r="AC60" s="77">
        <f>IFERROR(AA60*'Input|Fee Based'!AC60*'Input|Fee Based'!AE60/'Input|Setup'!$E$19,0)</f>
        <v>0</v>
      </c>
      <c r="AD60" s="208">
        <f t="shared" si="4"/>
        <v>0</v>
      </c>
      <c r="AE60" s="77" t="str">
        <f>IF(ISBLANK('Input|Fee Based'!$AF60),"",'Input|Fee Based'!$AF60)</f>
        <v/>
      </c>
      <c r="AF60" s="77" cm="1">
        <f t="array" ref="AF60">_xlfn.IFNA(LOOKUP(2,1/('Calc|Labour Rates'!$B$10:$B$39='Calc|Fee Based'!AE60)/('Calc|Labour Rates'!$C$10:$C$39='Input|Fee Based'!AG60),'Calc|Labour Rates'!$I$10:$I$39),"-")</f>
        <v>0</v>
      </c>
      <c r="AG60" s="77">
        <f>IFERROR(AF60*'Input|Fee Based'!AH60*'Input|Fee Based'!AI60/'Input|Setup'!$E$19,0)</f>
        <v>0</v>
      </c>
      <c r="AH60" s="77">
        <f>IFERROR(AF60*'Input|Fee Based'!AH60*'Input|Fee Based'!AJ60/'Input|Setup'!$E$19,0)</f>
        <v>0</v>
      </c>
      <c r="AI60" s="208">
        <f t="shared" si="5"/>
        <v>0</v>
      </c>
      <c r="AJ60" s="77" t="str">
        <f>IF(ISBLANK('Input|Fee Based'!$AK60),"",'Input|Fee Based'!$AK60)</f>
        <v/>
      </c>
      <c r="AK60" s="77" cm="1">
        <f t="array" ref="AK60">_xlfn.IFNA(LOOKUP(2,1/('Calc|Labour Rates'!$B$10:$B$39='Calc|Fee Based'!AJ60)/('Calc|Labour Rates'!$C$10:$C$39='Input|Fee Based'!AL60),'Calc|Labour Rates'!$I$10:$I$39),"-")</f>
        <v>0</v>
      </c>
      <c r="AL60" s="77">
        <f>IFERROR(AK60*'Input|Fee Based'!AM60*'Input|Fee Based'!AN60/'Input|Setup'!$E$19,0)</f>
        <v>0</v>
      </c>
      <c r="AM60" s="77">
        <f>IFERROR(AK60*'Input|Fee Based'!AM60*'Input|Fee Based'!AO60/'Input|Setup'!$E$19,0)</f>
        <v>0</v>
      </c>
      <c r="AN60" s="208">
        <f t="shared" si="6"/>
        <v>0</v>
      </c>
      <c r="AO60" s="199">
        <f t="shared" si="7"/>
        <v>0</v>
      </c>
      <c r="AP60" s="139">
        <f t="shared" si="8"/>
        <v>0</v>
      </c>
      <c r="AQ60" s="86">
        <f>'Input|Fee Based'!AQ60*CPI_Escalator_to_Y1*RealMaterials_Escalator_to_Y1</f>
        <v>0</v>
      </c>
      <c r="AR60" s="86">
        <f>'Input|Fee Based'!AR60*CPI_Escalator_to_Y1*RealContracts_Escalator_to_Y1</f>
        <v>0</v>
      </c>
      <c r="AS60" s="77">
        <f>'Input|Fee Based'!AS60*CPI_Escalator_to_Y1*RealVehicles_Escalator_to_Y1</f>
        <v>0</v>
      </c>
      <c r="AT60" s="86">
        <f>'Input|Fee Based'!AT60*CPI_Escalator_to_Y1*RealOther_Escalator_to_Y1</f>
        <v>22.326758061355463</v>
      </c>
      <c r="AU60" s="89"/>
      <c r="AV60" s="79">
        <f t="shared" si="9"/>
        <v>36.562334492339573</v>
      </c>
      <c r="AW60" s="84"/>
      <c r="AX60" s="162">
        <f>$AV60*'Input|Fee Based'!AV60</f>
        <v>14.62493379693583</v>
      </c>
      <c r="AY60" s="162">
        <f>$AV60*'Input|Fee Based'!AW60</f>
        <v>7.6780902433913099</v>
      </c>
      <c r="AZ60" s="162">
        <f>$AV60*'Input|Fee Based'!AX60</f>
        <v>0</v>
      </c>
      <c r="BA60" s="163">
        <f>SUM($AV60,$AX60:$AZ60)*'Input|Fee Based'!$AY60</f>
        <v>0</v>
      </c>
      <c r="BB60" s="109"/>
      <c r="BC60" s="173"/>
      <c r="BD60" s="15"/>
    </row>
    <row r="61" spans="1:56" customFormat="1" x14ac:dyDescent="0.2">
      <c r="A61" s="16">
        <f t="shared" si="10"/>
        <v>52</v>
      </c>
      <c r="B61" s="128" t="str">
        <f>IF(ISBLANK('Input|Fee Based'!B61),"",'Input|Fee Based'!B61)</f>
        <v/>
      </c>
      <c r="C61" s="128" t="str">
        <f>IF(ISBLANK('Input|Fee Based'!C61),"",'Input|Fee Based'!C61)</f>
        <v>ASP level 1 - Company Authorisation - Initial</v>
      </c>
      <c r="D61" s="129" t="str">
        <f>IF(ISBLANK('Input|Fee Based'!D61),"",'Input|Fee Based'!D61)</f>
        <v>Business hours</v>
      </c>
      <c r="E61" s="191" t="str">
        <f>IF(ISBLANK('Input|Fee Based'!E61),"",'Input|Fee Based'!E61)</f>
        <v>Authorisations of ASPs</v>
      </c>
      <c r="F61" s="129" t="str">
        <f>IF(ISBLANK('Input|Fee Based'!F61),"",'Input|Fee Based'!F61)</f>
        <v/>
      </c>
      <c r="G61" s="129" t="str">
        <f>IF(ISBLANK('Input|Fee Based'!G61),"",'Input|Fee Based'!G61)</f>
        <v/>
      </c>
      <c r="H61" s="120">
        <f t="shared" si="0"/>
        <v>1097.4304023939119</v>
      </c>
      <c r="I61" s="14"/>
      <c r="J61" s="77" t="str">
        <f>IF(ISBLANK('Input|Fee Based'!I61),"",'Input|Fee Based'!I61)</f>
        <v>Administrative officer R1</v>
      </c>
      <c r="K61" s="77" cm="1">
        <f t="array" ref="K61">_xlfn.IFNA(LOOKUP(2,1/('Calc|Labour Rates'!$B$10:$B$39='Calc|Fee Based'!J61)/('Calc|Labour Rates'!$C$10:$C$39='Input|Fee Based'!J61),'Calc|Labour Rates'!$I$10:$I$39),"-")</f>
        <v>74.347826086956559</v>
      </c>
      <c r="L61" s="208">
        <f>IFERROR(K61*'Input|Fee Based'!K61*'Input|Fee Based'!L61/'Input|Setup'!$E$19,0)</f>
        <v>74.347826086956559</v>
      </c>
      <c r="M61" s="206" t="str">
        <f>IF(ISBLANK('Input|Fee Based'!M61),"",'Input|Fee Based'!M61)</f>
        <v>Engineer R3</v>
      </c>
      <c r="N61" s="77" cm="1">
        <f t="array" ref="N61">_xlfn.IFNA(LOOKUP(2,1/('Calc|Labour Rates'!$B$10:$B$39='Calc|Fee Based'!M61)/('Calc|Labour Rates'!$C$10:$C$39='Input|Fee Based'!N61),'Calc|Labour Rates'!$I$10:$I$39),"-")</f>
        <v>165.21739130434787</v>
      </c>
      <c r="O61" s="208">
        <f>IFERROR(N61*'Input|Fee Based'!O61*'Input|Fee Based'!P61/'Input|Setup'!$E$19,0)</f>
        <v>495.65217391304361</v>
      </c>
      <c r="P61" s="206" t="str">
        <f>IF(ISBLANK('Input|Fee Based'!Q61),"",'Input|Fee Based'!Q61)</f>
        <v/>
      </c>
      <c r="Q61" s="77" cm="1">
        <f t="array" ref="Q61">_xlfn.IFNA(LOOKUP(2,1/('Calc|Labour Rates'!$B$10:$B$39='Calc|Fee Based'!P61)/('Calc|Labour Rates'!$C$10:$C$39='Input|Fee Based'!R61),'Calc|Labour Rates'!$I$10:$I$39),"-")</f>
        <v>0</v>
      </c>
      <c r="R61" s="77">
        <f>IFERROR(Q61*'Input|Fee Based'!S61*'Input|Fee Based'!T61/'Input|Setup'!$E$19,0)</f>
        <v>0</v>
      </c>
      <c r="S61" s="197">
        <f t="shared" si="1"/>
        <v>570.00000000000023</v>
      </c>
      <c r="T61" s="139">
        <f t="shared" si="2"/>
        <v>0</v>
      </c>
      <c r="U61" s="77" t="str">
        <f>IF(ISBLANK('Input|Fee Based'!$V61),"",'Input|Fee Based'!$V61)</f>
        <v/>
      </c>
      <c r="V61" s="77" cm="1">
        <f t="array" ref="V61">_xlfn.IFNA(LOOKUP(2,1/('Calc|Labour Rates'!$B$10:$B$39='Calc|Fee Based'!U61)/('Calc|Labour Rates'!$C$10:$C$39='Input|Fee Based'!W61),'Calc|Labour Rates'!$I$10:$I$39),"-")</f>
        <v>0</v>
      </c>
      <c r="W61" s="77">
        <f>IFERROR(V61*'Input|Fee Based'!X61*'Input|Fee Based'!Y61/'Input|Setup'!$E$19,0)</f>
        <v>0</v>
      </c>
      <c r="X61" s="77">
        <f>IFERROR(V61*'Input|Fee Based'!X61*'Input|Fee Based'!Z61/'Input|Setup'!$E$19,0)</f>
        <v>0</v>
      </c>
      <c r="Y61" s="208">
        <f t="shared" si="3"/>
        <v>0</v>
      </c>
      <c r="Z61" s="206" t="str">
        <f>IF(ISBLANK('Input|Fee Based'!$AA61),"",'Input|Fee Based'!$AA61)</f>
        <v/>
      </c>
      <c r="AA61" s="77" cm="1">
        <f t="array" ref="AA61">_xlfn.IFNA(LOOKUP(2,1/('Calc|Labour Rates'!$B$10:$B$39='Calc|Fee Based'!Z61)/('Calc|Labour Rates'!$C$10:$C$39='Input|Fee Based'!AB61),'Calc|Labour Rates'!$I$10:$I$39),"-")</f>
        <v>0</v>
      </c>
      <c r="AB61" s="77">
        <f>IFERROR(AA61*'Input|Fee Based'!AC61*'Input|Fee Based'!AD61/'Input|Setup'!$E$19,0)</f>
        <v>0</v>
      </c>
      <c r="AC61" s="77">
        <f>IFERROR(AA61*'Input|Fee Based'!AC61*'Input|Fee Based'!AE61/'Input|Setup'!$E$19,0)</f>
        <v>0</v>
      </c>
      <c r="AD61" s="208">
        <f t="shared" si="4"/>
        <v>0</v>
      </c>
      <c r="AE61" s="77" t="str">
        <f>IF(ISBLANK('Input|Fee Based'!$AF61),"",'Input|Fee Based'!$AF61)</f>
        <v/>
      </c>
      <c r="AF61" s="77" cm="1">
        <f t="array" ref="AF61">_xlfn.IFNA(LOOKUP(2,1/('Calc|Labour Rates'!$B$10:$B$39='Calc|Fee Based'!AE61)/('Calc|Labour Rates'!$C$10:$C$39='Input|Fee Based'!AG61),'Calc|Labour Rates'!$I$10:$I$39),"-")</f>
        <v>0</v>
      </c>
      <c r="AG61" s="77">
        <f>IFERROR(AF61*'Input|Fee Based'!AH61*'Input|Fee Based'!AI61/'Input|Setup'!$E$19,0)</f>
        <v>0</v>
      </c>
      <c r="AH61" s="77">
        <f>IFERROR(AF61*'Input|Fee Based'!AH61*'Input|Fee Based'!AJ61/'Input|Setup'!$E$19,0)</f>
        <v>0</v>
      </c>
      <c r="AI61" s="208">
        <f t="shared" si="5"/>
        <v>0</v>
      </c>
      <c r="AJ61" s="77" t="str">
        <f>IF(ISBLANK('Input|Fee Based'!$AK61),"",'Input|Fee Based'!$AK61)</f>
        <v/>
      </c>
      <c r="AK61" s="77" cm="1">
        <f t="array" ref="AK61">_xlfn.IFNA(LOOKUP(2,1/('Calc|Labour Rates'!$B$10:$B$39='Calc|Fee Based'!AJ61)/('Calc|Labour Rates'!$C$10:$C$39='Input|Fee Based'!AL61),'Calc|Labour Rates'!$I$10:$I$39),"-")</f>
        <v>0</v>
      </c>
      <c r="AL61" s="77">
        <f>IFERROR(AK61*'Input|Fee Based'!AM61*'Input|Fee Based'!AN61/'Input|Setup'!$E$19,0)</f>
        <v>0</v>
      </c>
      <c r="AM61" s="77">
        <f>IFERROR(AK61*'Input|Fee Based'!AM61*'Input|Fee Based'!AO61/'Input|Setup'!$E$19,0)</f>
        <v>0</v>
      </c>
      <c r="AN61" s="208">
        <f t="shared" si="6"/>
        <v>0</v>
      </c>
      <c r="AO61" s="199">
        <f t="shared" si="7"/>
        <v>0</v>
      </c>
      <c r="AP61" s="139">
        <f t="shared" si="8"/>
        <v>0</v>
      </c>
      <c r="AQ61" s="86">
        <f>'Input|Fee Based'!AQ61*CPI_Escalator_to_Y1*RealMaterials_Escalator_to_Y1</f>
        <v>0</v>
      </c>
      <c r="AR61" s="86">
        <f>'Input|Fee Based'!AR61*CPI_Escalator_to_Y1*RealContracts_Escalator_to_Y1</f>
        <v>0</v>
      </c>
      <c r="AS61" s="77">
        <f>'Input|Fee Based'!AS61*CPI_Escalator_to_Y1*RealVehicles_Escalator_to_Y1</f>
        <v>0</v>
      </c>
      <c r="AT61" s="86">
        <f>'Input|Fee Based'!AT61*CPI_Escalator_to_Y1*RealOther_Escalator_to_Y1</f>
        <v>111.63379030677731</v>
      </c>
      <c r="AU61" s="89"/>
      <c r="AV61" s="79">
        <f t="shared" si="9"/>
        <v>681.63379030677754</v>
      </c>
      <c r="AW61" s="84"/>
      <c r="AX61" s="162">
        <f>$AV61*'Input|Fee Based'!AV61</f>
        <v>272.65351612271104</v>
      </c>
      <c r="AY61" s="162">
        <f>$AV61*'Input|Fee Based'!AW61</f>
        <v>143.14309596442328</v>
      </c>
      <c r="AZ61" s="162">
        <f>$AV61*'Input|Fee Based'!AX61</f>
        <v>0</v>
      </c>
      <c r="BA61" s="163">
        <f>SUM($AV61,$AX61:$AZ61)*'Input|Fee Based'!$AY61</f>
        <v>0</v>
      </c>
      <c r="BB61" s="109"/>
      <c r="BC61" s="173"/>
      <c r="BD61" s="15"/>
    </row>
    <row r="62" spans="1:56" customFormat="1" x14ac:dyDescent="0.2">
      <c r="A62" s="16">
        <f t="shared" si="10"/>
        <v>53</v>
      </c>
      <c r="B62" s="128" t="str">
        <f>IF(ISBLANK('Input|Fee Based'!B62),"",'Input|Fee Based'!B62)</f>
        <v/>
      </c>
      <c r="C62" s="128" t="str">
        <f>IF(ISBLANK('Input|Fee Based'!C62),"",'Input|Fee Based'!C62)</f>
        <v>ASP level 2 - Company Authorisation - Initial</v>
      </c>
      <c r="D62" s="129" t="str">
        <f>IF(ISBLANK('Input|Fee Based'!D62),"",'Input|Fee Based'!D62)</f>
        <v>Business hours</v>
      </c>
      <c r="E62" s="191" t="str">
        <f>IF(ISBLANK('Input|Fee Based'!E62),"",'Input|Fee Based'!E62)</f>
        <v>Authorisations of ASPs</v>
      </c>
      <c r="F62" s="129" t="str">
        <f>IF(ISBLANK('Input|Fee Based'!F62),"",'Input|Fee Based'!F62)</f>
        <v/>
      </c>
      <c r="G62" s="129" t="str">
        <f>IF(ISBLANK('Input|Fee Based'!G62),"",'Input|Fee Based'!G62)</f>
        <v/>
      </c>
      <c r="H62" s="120">
        <f t="shared" si="0"/>
        <v>638.58040239391164</v>
      </c>
      <c r="I62" s="14"/>
      <c r="J62" s="77" t="str">
        <f>IF(ISBLANK('Input|Fee Based'!I62),"",'Input|Fee Based'!I62)</f>
        <v>Administrative officer R1</v>
      </c>
      <c r="K62" s="77" cm="1">
        <f t="array" ref="K62">_xlfn.IFNA(LOOKUP(2,1/('Calc|Labour Rates'!$B$10:$B$39='Calc|Fee Based'!J62)/('Calc|Labour Rates'!$C$10:$C$39='Input|Fee Based'!J62),'Calc|Labour Rates'!$I$10:$I$39),"-")</f>
        <v>74.347826086956559</v>
      </c>
      <c r="L62" s="208">
        <f>IFERROR(K62*'Input|Fee Based'!K62*'Input|Fee Based'!L62/'Input|Setup'!$E$19,0)</f>
        <v>37.173913043478279</v>
      </c>
      <c r="M62" s="206" t="str">
        <f>IF(ISBLANK('Input|Fee Based'!M62),"",'Input|Fee Based'!M62)</f>
        <v>Engineer R3</v>
      </c>
      <c r="N62" s="77" cm="1">
        <f t="array" ref="N62">_xlfn.IFNA(LOOKUP(2,1/('Calc|Labour Rates'!$B$10:$B$39='Calc|Fee Based'!M62)/('Calc|Labour Rates'!$C$10:$C$39='Input|Fee Based'!N62),'Calc|Labour Rates'!$I$10:$I$39),"-")</f>
        <v>165.21739130434787</v>
      </c>
      <c r="O62" s="208">
        <f>IFERROR(N62*'Input|Fee Based'!O62*'Input|Fee Based'!P62/'Input|Setup'!$E$19,0)</f>
        <v>247.82608695652181</v>
      </c>
      <c r="P62" s="206" t="str">
        <f>IF(ISBLANK('Input|Fee Based'!Q62),"",'Input|Fee Based'!Q62)</f>
        <v/>
      </c>
      <c r="Q62" s="77" cm="1">
        <f t="array" ref="Q62">_xlfn.IFNA(LOOKUP(2,1/('Calc|Labour Rates'!$B$10:$B$39='Calc|Fee Based'!P62)/('Calc|Labour Rates'!$C$10:$C$39='Input|Fee Based'!R62),'Calc|Labour Rates'!$I$10:$I$39),"-")</f>
        <v>0</v>
      </c>
      <c r="R62" s="77">
        <f>IFERROR(Q62*'Input|Fee Based'!S62*'Input|Fee Based'!T62/'Input|Setup'!$E$19,0)</f>
        <v>0</v>
      </c>
      <c r="S62" s="197">
        <f t="shared" si="1"/>
        <v>285.00000000000011</v>
      </c>
      <c r="T62" s="139">
        <f t="shared" si="2"/>
        <v>0</v>
      </c>
      <c r="U62" s="77" t="str">
        <f>IF(ISBLANK('Input|Fee Based'!$V62),"",'Input|Fee Based'!$V62)</f>
        <v/>
      </c>
      <c r="V62" s="77" cm="1">
        <f t="array" ref="V62">_xlfn.IFNA(LOOKUP(2,1/('Calc|Labour Rates'!$B$10:$B$39='Calc|Fee Based'!U62)/('Calc|Labour Rates'!$C$10:$C$39='Input|Fee Based'!W62),'Calc|Labour Rates'!$I$10:$I$39),"-")</f>
        <v>0</v>
      </c>
      <c r="W62" s="77">
        <f>IFERROR(V62*'Input|Fee Based'!X62*'Input|Fee Based'!Y62/'Input|Setup'!$E$19,0)</f>
        <v>0</v>
      </c>
      <c r="X62" s="77">
        <f>IFERROR(V62*'Input|Fee Based'!X62*'Input|Fee Based'!Z62/'Input|Setup'!$E$19,0)</f>
        <v>0</v>
      </c>
      <c r="Y62" s="208">
        <f t="shared" si="3"/>
        <v>0</v>
      </c>
      <c r="Z62" s="206" t="str">
        <f>IF(ISBLANK('Input|Fee Based'!$AA62),"",'Input|Fee Based'!$AA62)</f>
        <v/>
      </c>
      <c r="AA62" s="77" cm="1">
        <f t="array" ref="AA62">_xlfn.IFNA(LOOKUP(2,1/('Calc|Labour Rates'!$B$10:$B$39='Calc|Fee Based'!Z62)/('Calc|Labour Rates'!$C$10:$C$39='Input|Fee Based'!AB62),'Calc|Labour Rates'!$I$10:$I$39),"-")</f>
        <v>0</v>
      </c>
      <c r="AB62" s="77">
        <f>IFERROR(AA62*'Input|Fee Based'!AC62*'Input|Fee Based'!AD62/'Input|Setup'!$E$19,0)</f>
        <v>0</v>
      </c>
      <c r="AC62" s="77">
        <f>IFERROR(AA62*'Input|Fee Based'!AC62*'Input|Fee Based'!AE62/'Input|Setup'!$E$19,0)</f>
        <v>0</v>
      </c>
      <c r="AD62" s="208">
        <f t="shared" si="4"/>
        <v>0</v>
      </c>
      <c r="AE62" s="77" t="str">
        <f>IF(ISBLANK('Input|Fee Based'!$AF62),"",'Input|Fee Based'!$AF62)</f>
        <v/>
      </c>
      <c r="AF62" s="77" cm="1">
        <f t="array" ref="AF62">_xlfn.IFNA(LOOKUP(2,1/('Calc|Labour Rates'!$B$10:$B$39='Calc|Fee Based'!AE62)/('Calc|Labour Rates'!$C$10:$C$39='Input|Fee Based'!AG62),'Calc|Labour Rates'!$I$10:$I$39),"-")</f>
        <v>0</v>
      </c>
      <c r="AG62" s="77">
        <f>IFERROR(AF62*'Input|Fee Based'!AH62*'Input|Fee Based'!AI62/'Input|Setup'!$E$19,0)</f>
        <v>0</v>
      </c>
      <c r="AH62" s="77">
        <f>IFERROR(AF62*'Input|Fee Based'!AH62*'Input|Fee Based'!AJ62/'Input|Setup'!$E$19,0)</f>
        <v>0</v>
      </c>
      <c r="AI62" s="208">
        <f t="shared" si="5"/>
        <v>0</v>
      </c>
      <c r="AJ62" s="77" t="str">
        <f>IF(ISBLANK('Input|Fee Based'!$AK62),"",'Input|Fee Based'!$AK62)</f>
        <v/>
      </c>
      <c r="AK62" s="77" cm="1">
        <f t="array" ref="AK62">_xlfn.IFNA(LOOKUP(2,1/('Calc|Labour Rates'!$B$10:$B$39='Calc|Fee Based'!AJ62)/('Calc|Labour Rates'!$C$10:$C$39='Input|Fee Based'!AL62),'Calc|Labour Rates'!$I$10:$I$39),"-")</f>
        <v>0</v>
      </c>
      <c r="AL62" s="77">
        <f>IFERROR(AK62*'Input|Fee Based'!AM62*'Input|Fee Based'!AN62/'Input|Setup'!$E$19,0)</f>
        <v>0</v>
      </c>
      <c r="AM62" s="77">
        <f>IFERROR(AK62*'Input|Fee Based'!AM62*'Input|Fee Based'!AO62/'Input|Setup'!$E$19,0)</f>
        <v>0</v>
      </c>
      <c r="AN62" s="208">
        <f t="shared" si="6"/>
        <v>0</v>
      </c>
      <c r="AO62" s="199">
        <f t="shared" si="7"/>
        <v>0</v>
      </c>
      <c r="AP62" s="139">
        <f t="shared" si="8"/>
        <v>0</v>
      </c>
      <c r="AQ62" s="86">
        <f>'Input|Fee Based'!AQ62*CPI_Escalator_to_Y1*RealMaterials_Escalator_to_Y1</f>
        <v>0</v>
      </c>
      <c r="AR62" s="86">
        <f>'Input|Fee Based'!AR62*CPI_Escalator_to_Y1*RealContracts_Escalator_to_Y1</f>
        <v>0</v>
      </c>
      <c r="AS62" s="77">
        <f>'Input|Fee Based'!AS62*CPI_Escalator_to_Y1*RealVehicles_Escalator_to_Y1</f>
        <v>0</v>
      </c>
      <c r="AT62" s="86">
        <f>'Input|Fee Based'!AT62*CPI_Escalator_to_Y1*RealOther_Escalator_to_Y1</f>
        <v>111.63379030677731</v>
      </c>
      <c r="AU62" s="89"/>
      <c r="AV62" s="79">
        <f t="shared" si="9"/>
        <v>396.63379030677743</v>
      </c>
      <c r="AW62" s="84"/>
      <c r="AX62" s="162">
        <f>$AV62*'Input|Fee Based'!AV62</f>
        <v>158.65351612271098</v>
      </c>
      <c r="AY62" s="162">
        <f>$AV62*'Input|Fee Based'!AW62</f>
        <v>83.293095964423259</v>
      </c>
      <c r="AZ62" s="162">
        <f>$AV62*'Input|Fee Based'!AX62</f>
        <v>0</v>
      </c>
      <c r="BA62" s="163">
        <f>SUM($AV62,$AX62:$AZ62)*'Input|Fee Based'!$AY62</f>
        <v>0</v>
      </c>
      <c r="BB62" s="109"/>
      <c r="BC62" s="173"/>
      <c r="BD62" s="15"/>
    </row>
    <row r="63" spans="1:56" customFormat="1" x14ac:dyDescent="0.2">
      <c r="A63" s="16">
        <f t="shared" si="10"/>
        <v>54</v>
      </c>
      <c r="B63" s="128" t="str">
        <f>IF(ISBLANK('Input|Fee Based'!B63),"",'Input|Fee Based'!B63)</f>
        <v/>
      </c>
      <c r="C63" s="128" t="str">
        <f>IF(ISBLANK('Input|Fee Based'!C63),"",'Input|Fee Based'!C63)</f>
        <v>ASP level 1/2- Company Authorisation - Maintain</v>
      </c>
      <c r="D63" s="129" t="str">
        <f>IF(ISBLANK('Input|Fee Based'!D63),"",'Input|Fee Based'!D63)</f>
        <v>Business hours</v>
      </c>
      <c r="E63" s="191" t="str">
        <f>IF(ISBLANK('Input|Fee Based'!E63),"",'Input|Fee Based'!E63)</f>
        <v>Authorisations of ASPs</v>
      </c>
      <c r="F63" s="129" t="str">
        <f>IF(ISBLANK('Input|Fee Based'!F63),"",'Input|Fee Based'!F63)</f>
        <v/>
      </c>
      <c r="G63" s="129" t="str">
        <f>IF(ISBLANK('Input|Fee Based'!G63),"",'Input|Fee Based'!G63)</f>
        <v/>
      </c>
      <c r="H63" s="120">
        <f t="shared" si="0"/>
        <v>191.70040239391147</v>
      </c>
      <c r="I63" s="14"/>
      <c r="J63" s="77" t="str">
        <f>IF(ISBLANK('Input|Fee Based'!I63),"",'Input|Fee Based'!I63)</f>
        <v>Administrative officer R1</v>
      </c>
      <c r="K63" s="77" cm="1">
        <f t="array" ref="K63">_xlfn.IFNA(LOOKUP(2,1/('Calc|Labour Rates'!$B$10:$B$39='Calc|Fee Based'!J63)/('Calc|Labour Rates'!$C$10:$C$39='Input|Fee Based'!J63),'Calc|Labour Rates'!$I$10:$I$39),"-")</f>
        <v>74.347826086956559</v>
      </c>
      <c r="L63" s="208">
        <f>IFERROR(K63*'Input|Fee Based'!K63*'Input|Fee Based'!L63/'Input|Setup'!$E$19,0)</f>
        <v>7.4347826086956559</v>
      </c>
      <c r="M63" s="206" t="str">
        <f>IF(ISBLANK('Input|Fee Based'!M63),"",'Input|Fee Based'!M63)</f>
        <v/>
      </c>
      <c r="N63" s="77" cm="1">
        <f t="array" ref="N63">_xlfn.IFNA(LOOKUP(2,1/('Calc|Labour Rates'!$B$10:$B$39='Calc|Fee Based'!M63)/('Calc|Labour Rates'!$C$10:$C$39='Input|Fee Based'!N63),'Calc|Labour Rates'!$I$10:$I$39),"-")</f>
        <v>0</v>
      </c>
      <c r="O63" s="208">
        <f>IFERROR(N63*'Input|Fee Based'!O63*'Input|Fee Based'!P63/'Input|Setup'!$E$19,0)</f>
        <v>0</v>
      </c>
      <c r="P63" s="206" t="str">
        <f>IF(ISBLANK('Input|Fee Based'!Q63),"",'Input|Fee Based'!Q63)</f>
        <v/>
      </c>
      <c r="Q63" s="77" cm="1">
        <f t="array" ref="Q63">_xlfn.IFNA(LOOKUP(2,1/('Calc|Labour Rates'!$B$10:$B$39='Calc|Fee Based'!P63)/('Calc|Labour Rates'!$C$10:$C$39='Input|Fee Based'!R63),'Calc|Labour Rates'!$I$10:$I$39),"-")</f>
        <v>0</v>
      </c>
      <c r="R63" s="77">
        <f>IFERROR(Q63*'Input|Fee Based'!S63*'Input|Fee Based'!T63/'Input|Setup'!$E$19,0)</f>
        <v>0</v>
      </c>
      <c r="S63" s="197">
        <f t="shared" si="1"/>
        <v>7.4347826086956559</v>
      </c>
      <c r="T63" s="139">
        <f t="shared" si="2"/>
        <v>0</v>
      </c>
      <c r="U63" s="77" t="str">
        <f>IF(ISBLANK('Input|Fee Based'!$V63),"",'Input|Fee Based'!$V63)</f>
        <v/>
      </c>
      <c r="V63" s="77" cm="1">
        <f t="array" ref="V63">_xlfn.IFNA(LOOKUP(2,1/('Calc|Labour Rates'!$B$10:$B$39='Calc|Fee Based'!U63)/('Calc|Labour Rates'!$C$10:$C$39='Input|Fee Based'!W63),'Calc|Labour Rates'!$I$10:$I$39),"-")</f>
        <v>0</v>
      </c>
      <c r="W63" s="77">
        <f>IFERROR(V63*'Input|Fee Based'!X63*'Input|Fee Based'!Y63/'Input|Setup'!$E$19,0)</f>
        <v>0</v>
      </c>
      <c r="X63" s="77">
        <f>IFERROR(V63*'Input|Fee Based'!X63*'Input|Fee Based'!Z63/'Input|Setup'!$E$19,0)</f>
        <v>0</v>
      </c>
      <c r="Y63" s="208">
        <f t="shared" si="3"/>
        <v>0</v>
      </c>
      <c r="Z63" s="206" t="str">
        <f>IF(ISBLANK('Input|Fee Based'!$AA63),"",'Input|Fee Based'!$AA63)</f>
        <v/>
      </c>
      <c r="AA63" s="77" cm="1">
        <f t="array" ref="AA63">_xlfn.IFNA(LOOKUP(2,1/('Calc|Labour Rates'!$B$10:$B$39='Calc|Fee Based'!Z63)/('Calc|Labour Rates'!$C$10:$C$39='Input|Fee Based'!AB63),'Calc|Labour Rates'!$I$10:$I$39),"-")</f>
        <v>0</v>
      </c>
      <c r="AB63" s="77">
        <f>IFERROR(AA63*'Input|Fee Based'!AC63*'Input|Fee Based'!AD63/'Input|Setup'!$E$19,0)</f>
        <v>0</v>
      </c>
      <c r="AC63" s="77">
        <f>IFERROR(AA63*'Input|Fee Based'!AC63*'Input|Fee Based'!AE63/'Input|Setup'!$E$19,0)</f>
        <v>0</v>
      </c>
      <c r="AD63" s="208">
        <f t="shared" si="4"/>
        <v>0</v>
      </c>
      <c r="AE63" s="77" t="str">
        <f>IF(ISBLANK('Input|Fee Based'!$AF63),"",'Input|Fee Based'!$AF63)</f>
        <v/>
      </c>
      <c r="AF63" s="77" cm="1">
        <f t="array" ref="AF63">_xlfn.IFNA(LOOKUP(2,1/('Calc|Labour Rates'!$B$10:$B$39='Calc|Fee Based'!AE63)/('Calc|Labour Rates'!$C$10:$C$39='Input|Fee Based'!AG63),'Calc|Labour Rates'!$I$10:$I$39),"-")</f>
        <v>0</v>
      </c>
      <c r="AG63" s="77">
        <f>IFERROR(AF63*'Input|Fee Based'!AH63*'Input|Fee Based'!AI63/'Input|Setup'!$E$19,0)</f>
        <v>0</v>
      </c>
      <c r="AH63" s="77">
        <f>IFERROR(AF63*'Input|Fee Based'!AH63*'Input|Fee Based'!AJ63/'Input|Setup'!$E$19,0)</f>
        <v>0</v>
      </c>
      <c r="AI63" s="208">
        <f t="shared" si="5"/>
        <v>0</v>
      </c>
      <c r="AJ63" s="77" t="str">
        <f>IF(ISBLANK('Input|Fee Based'!$AK63),"",'Input|Fee Based'!$AK63)</f>
        <v/>
      </c>
      <c r="AK63" s="77" cm="1">
        <f t="array" ref="AK63">_xlfn.IFNA(LOOKUP(2,1/('Calc|Labour Rates'!$B$10:$B$39='Calc|Fee Based'!AJ63)/('Calc|Labour Rates'!$C$10:$C$39='Input|Fee Based'!AL63),'Calc|Labour Rates'!$I$10:$I$39),"-")</f>
        <v>0</v>
      </c>
      <c r="AL63" s="77">
        <f>IFERROR(AK63*'Input|Fee Based'!AM63*'Input|Fee Based'!AN63/'Input|Setup'!$E$19,0)</f>
        <v>0</v>
      </c>
      <c r="AM63" s="77">
        <f>IFERROR(AK63*'Input|Fee Based'!AM63*'Input|Fee Based'!AO63/'Input|Setup'!$E$19,0)</f>
        <v>0</v>
      </c>
      <c r="AN63" s="208">
        <f t="shared" si="6"/>
        <v>0</v>
      </c>
      <c r="AO63" s="199">
        <f t="shared" si="7"/>
        <v>0</v>
      </c>
      <c r="AP63" s="139">
        <f t="shared" si="8"/>
        <v>0</v>
      </c>
      <c r="AQ63" s="86">
        <f>'Input|Fee Based'!AQ63*CPI_Escalator_to_Y1*RealMaterials_Escalator_to_Y1</f>
        <v>0</v>
      </c>
      <c r="AR63" s="86">
        <f>'Input|Fee Based'!AR63*CPI_Escalator_to_Y1*RealContracts_Escalator_to_Y1</f>
        <v>0</v>
      </c>
      <c r="AS63" s="77">
        <f>'Input|Fee Based'!AS63*CPI_Escalator_to_Y1*RealVehicles_Escalator_to_Y1</f>
        <v>0</v>
      </c>
      <c r="AT63" s="86">
        <f>'Input|Fee Based'!AT63*CPI_Escalator_to_Y1*RealOther_Escalator_to_Y1</f>
        <v>111.63379030677731</v>
      </c>
      <c r="AU63" s="89"/>
      <c r="AV63" s="79">
        <f t="shared" si="9"/>
        <v>119.06857291547297</v>
      </c>
      <c r="AW63" s="84"/>
      <c r="AX63" s="162">
        <f>$AV63*'Input|Fee Based'!AV63</f>
        <v>47.627429166189188</v>
      </c>
      <c r="AY63" s="162">
        <f>$AV63*'Input|Fee Based'!AW63</f>
        <v>25.004400312249324</v>
      </c>
      <c r="AZ63" s="162">
        <f>$AV63*'Input|Fee Based'!AX63</f>
        <v>0</v>
      </c>
      <c r="BA63" s="163">
        <f>SUM($AV63,$AX63:$AZ63)*'Input|Fee Based'!$AY63</f>
        <v>0</v>
      </c>
      <c r="BB63" s="109"/>
      <c r="BC63" s="173"/>
      <c r="BD63" s="15"/>
    </row>
    <row r="64" spans="1:56" customFormat="1" x14ac:dyDescent="0.2">
      <c r="A64" s="16">
        <f t="shared" si="10"/>
        <v>55</v>
      </c>
      <c r="B64" s="128" t="str">
        <f>IF(ISBLANK('Input|Fee Based'!B64),"",'Input|Fee Based'!B64)</f>
        <v/>
      </c>
      <c r="C64" s="128" t="str">
        <f>IF(ISBLANK('Input|Fee Based'!C64),"",'Input|Fee Based'!C64)</f>
        <v>ASP Level 3 - Authorisation/Re-authorisation (Bi-annual Fee)</v>
      </c>
      <c r="D64" s="129" t="str">
        <f>IF(ISBLANK('Input|Fee Based'!D64),"",'Input|Fee Based'!D64)</f>
        <v>Business hours</v>
      </c>
      <c r="E64" s="191" t="str">
        <f>IF(ISBLANK('Input|Fee Based'!E64),"",'Input|Fee Based'!E64)</f>
        <v>Authorisations of ASPs</v>
      </c>
      <c r="F64" s="129" t="str">
        <f>IF(ISBLANK('Input|Fee Based'!F64),"",'Input|Fee Based'!F64)</f>
        <v/>
      </c>
      <c r="G64" s="129" t="str">
        <f>IF(ISBLANK('Input|Fee Based'!G64),"",'Input|Fee Based'!G64)</f>
        <v/>
      </c>
      <c r="H64" s="120">
        <f t="shared" si="0"/>
        <v>149.62500000000006</v>
      </c>
      <c r="I64" s="14"/>
      <c r="J64" s="77" t="str">
        <f>IF(ISBLANK('Input|Fee Based'!I64),"",'Input|Fee Based'!I64)</f>
        <v>Administrative officer R1</v>
      </c>
      <c r="K64" s="77" cm="1">
        <f t="array" ref="K64">_xlfn.IFNA(LOOKUP(2,1/('Calc|Labour Rates'!$B$10:$B$39='Calc|Fee Based'!J64)/('Calc|Labour Rates'!$C$10:$C$39='Input|Fee Based'!J64),'Calc|Labour Rates'!$I$10:$I$39),"-")</f>
        <v>74.347826086956559</v>
      </c>
      <c r="L64" s="208">
        <f>IFERROR(K64*'Input|Fee Based'!K64*'Input|Fee Based'!L64/'Input|Setup'!$E$19,0)</f>
        <v>92.934782608695699</v>
      </c>
      <c r="M64" s="206" t="str">
        <f>IF(ISBLANK('Input|Fee Based'!M64),"",'Input|Fee Based'!M64)</f>
        <v/>
      </c>
      <c r="N64" s="77" cm="1">
        <f t="array" ref="N64">_xlfn.IFNA(LOOKUP(2,1/('Calc|Labour Rates'!$B$10:$B$39='Calc|Fee Based'!M64)/('Calc|Labour Rates'!$C$10:$C$39='Input|Fee Based'!N64),'Calc|Labour Rates'!$I$10:$I$39),"-")</f>
        <v>0</v>
      </c>
      <c r="O64" s="208">
        <f>IFERROR(N64*'Input|Fee Based'!O64*'Input|Fee Based'!P64/'Input|Setup'!$E$19,0)</f>
        <v>0</v>
      </c>
      <c r="P64" s="206" t="str">
        <f>IF(ISBLANK('Input|Fee Based'!Q64),"",'Input|Fee Based'!Q64)</f>
        <v/>
      </c>
      <c r="Q64" s="77" cm="1">
        <f t="array" ref="Q64">_xlfn.IFNA(LOOKUP(2,1/('Calc|Labour Rates'!$B$10:$B$39='Calc|Fee Based'!P64)/('Calc|Labour Rates'!$C$10:$C$39='Input|Fee Based'!R64),'Calc|Labour Rates'!$I$10:$I$39),"-")</f>
        <v>0</v>
      </c>
      <c r="R64" s="77">
        <f>IFERROR(Q64*'Input|Fee Based'!S64*'Input|Fee Based'!T64/'Input|Setup'!$E$19,0)</f>
        <v>0</v>
      </c>
      <c r="S64" s="197">
        <f t="shared" si="1"/>
        <v>92.934782608695699</v>
      </c>
      <c r="T64" s="139">
        <f t="shared" si="2"/>
        <v>0</v>
      </c>
      <c r="U64" s="77" t="str">
        <f>IF(ISBLANK('Input|Fee Based'!$V64),"",'Input|Fee Based'!$V64)</f>
        <v/>
      </c>
      <c r="V64" s="77" cm="1">
        <f t="array" ref="V64">_xlfn.IFNA(LOOKUP(2,1/('Calc|Labour Rates'!$B$10:$B$39='Calc|Fee Based'!U64)/('Calc|Labour Rates'!$C$10:$C$39='Input|Fee Based'!W64),'Calc|Labour Rates'!$I$10:$I$39),"-")</f>
        <v>0</v>
      </c>
      <c r="W64" s="77">
        <f>IFERROR(V64*'Input|Fee Based'!X64*'Input|Fee Based'!Y64/'Input|Setup'!$E$19,0)</f>
        <v>0</v>
      </c>
      <c r="X64" s="77">
        <f>IFERROR(V64*'Input|Fee Based'!X64*'Input|Fee Based'!Z64/'Input|Setup'!$E$19,0)</f>
        <v>0</v>
      </c>
      <c r="Y64" s="208">
        <f t="shared" si="3"/>
        <v>0</v>
      </c>
      <c r="Z64" s="206" t="str">
        <f>IF(ISBLANK('Input|Fee Based'!$AA64),"",'Input|Fee Based'!$AA64)</f>
        <v/>
      </c>
      <c r="AA64" s="77" cm="1">
        <f t="array" ref="AA64">_xlfn.IFNA(LOOKUP(2,1/('Calc|Labour Rates'!$B$10:$B$39='Calc|Fee Based'!Z64)/('Calc|Labour Rates'!$C$10:$C$39='Input|Fee Based'!AB64),'Calc|Labour Rates'!$I$10:$I$39),"-")</f>
        <v>0</v>
      </c>
      <c r="AB64" s="77">
        <f>IFERROR(AA64*'Input|Fee Based'!AC64*'Input|Fee Based'!AD64/'Input|Setup'!$E$19,0)</f>
        <v>0</v>
      </c>
      <c r="AC64" s="77">
        <f>IFERROR(AA64*'Input|Fee Based'!AC64*'Input|Fee Based'!AE64/'Input|Setup'!$E$19,0)</f>
        <v>0</v>
      </c>
      <c r="AD64" s="208">
        <f t="shared" si="4"/>
        <v>0</v>
      </c>
      <c r="AE64" s="77" t="str">
        <f>IF(ISBLANK('Input|Fee Based'!$AF64),"",'Input|Fee Based'!$AF64)</f>
        <v/>
      </c>
      <c r="AF64" s="77" cm="1">
        <f t="array" ref="AF64">_xlfn.IFNA(LOOKUP(2,1/('Calc|Labour Rates'!$B$10:$B$39='Calc|Fee Based'!AE64)/('Calc|Labour Rates'!$C$10:$C$39='Input|Fee Based'!AG64),'Calc|Labour Rates'!$I$10:$I$39),"-")</f>
        <v>0</v>
      </c>
      <c r="AG64" s="77">
        <f>IFERROR(AF64*'Input|Fee Based'!AH64*'Input|Fee Based'!AI64/'Input|Setup'!$E$19,0)</f>
        <v>0</v>
      </c>
      <c r="AH64" s="77">
        <f>IFERROR(AF64*'Input|Fee Based'!AH64*'Input|Fee Based'!AJ64/'Input|Setup'!$E$19,0)</f>
        <v>0</v>
      </c>
      <c r="AI64" s="208">
        <f t="shared" si="5"/>
        <v>0</v>
      </c>
      <c r="AJ64" s="77" t="str">
        <f>IF(ISBLANK('Input|Fee Based'!$AK64),"",'Input|Fee Based'!$AK64)</f>
        <v/>
      </c>
      <c r="AK64" s="77" cm="1">
        <f t="array" ref="AK64">_xlfn.IFNA(LOOKUP(2,1/('Calc|Labour Rates'!$B$10:$B$39='Calc|Fee Based'!AJ64)/('Calc|Labour Rates'!$C$10:$C$39='Input|Fee Based'!AL64),'Calc|Labour Rates'!$I$10:$I$39),"-")</f>
        <v>0</v>
      </c>
      <c r="AL64" s="77">
        <f>IFERROR(AK64*'Input|Fee Based'!AM64*'Input|Fee Based'!AN64/'Input|Setup'!$E$19,0)</f>
        <v>0</v>
      </c>
      <c r="AM64" s="77">
        <f>IFERROR(AK64*'Input|Fee Based'!AM64*'Input|Fee Based'!AO64/'Input|Setup'!$E$19,0)</f>
        <v>0</v>
      </c>
      <c r="AN64" s="208">
        <f t="shared" si="6"/>
        <v>0</v>
      </c>
      <c r="AO64" s="199">
        <f t="shared" si="7"/>
        <v>0</v>
      </c>
      <c r="AP64" s="139">
        <f t="shared" si="8"/>
        <v>0</v>
      </c>
      <c r="AQ64" s="86">
        <f>'Input|Fee Based'!AQ64*CPI_Escalator_to_Y1*RealMaterials_Escalator_to_Y1</f>
        <v>0</v>
      </c>
      <c r="AR64" s="86">
        <f>'Input|Fee Based'!AR64*CPI_Escalator_to_Y1*RealContracts_Escalator_to_Y1</f>
        <v>0</v>
      </c>
      <c r="AS64" s="77">
        <f>'Input|Fee Based'!AS64*CPI_Escalator_to_Y1*RealVehicles_Escalator_to_Y1</f>
        <v>0</v>
      </c>
      <c r="AT64" s="86">
        <f>'Input|Fee Based'!AT64*CPI_Escalator_to_Y1*RealOther_Escalator_to_Y1</f>
        <v>0</v>
      </c>
      <c r="AU64" s="89"/>
      <c r="AV64" s="79">
        <f t="shared" si="9"/>
        <v>92.934782608695699</v>
      </c>
      <c r="AW64" s="84"/>
      <c r="AX64" s="162">
        <f>$AV64*'Input|Fee Based'!AV64</f>
        <v>37.173913043478279</v>
      </c>
      <c r="AY64" s="162">
        <f>$AV64*'Input|Fee Based'!AW64</f>
        <v>19.516304347826097</v>
      </c>
      <c r="AZ64" s="162">
        <f>$AV64*'Input|Fee Based'!AX64</f>
        <v>0</v>
      </c>
      <c r="BA64" s="163">
        <f>SUM($AV64,$AX64:$AZ64)*'Input|Fee Based'!$AY64</f>
        <v>0</v>
      </c>
      <c r="BB64" s="109"/>
      <c r="BC64" s="173"/>
      <c r="BD64" s="15"/>
    </row>
    <row r="65" spans="1:56" customFormat="1" x14ac:dyDescent="0.2">
      <c r="A65" s="16">
        <f t="shared" si="10"/>
        <v>56</v>
      </c>
      <c r="B65" s="128" t="str">
        <f>IF(ISBLANK('Input|Fee Based'!B65),"",'Input|Fee Based'!B65)</f>
        <v/>
      </c>
      <c r="C65" s="128" t="str">
        <f>IF(ISBLANK('Input|Fee Based'!C65),"",'Input|Fee Based'!C65)</f>
        <v>Network related access/compliance training - Half day/per student</v>
      </c>
      <c r="D65" s="129" t="str">
        <f>IF(ISBLANK('Input|Fee Based'!D65),"",'Input|Fee Based'!D65)</f>
        <v>Business hours</v>
      </c>
      <c r="E65" s="191" t="str">
        <f>IF(ISBLANK('Input|Fee Based'!E65),"",'Input|Fee Based'!E65)</f>
        <v>Training</v>
      </c>
      <c r="F65" s="129" t="str">
        <f>IF(ISBLANK('Input|Fee Based'!F65),"",'Input|Fee Based'!F65)</f>
        <v/>
      </c>
      <c r="G65" s="129" t="str">
        <f>IF(ISBLANK('Input|Fee Based'!G65),"",'Input|Fee Based'!G65)</f>
        <v/>
      </c>
      <c r="H65" s="120">
        <f t="shared" si="0"/>
        <v>185.3846012243169</v>
      </c>
      <c r="I65" s="14"/>
      <c r="J65" s="77" t="str">
        <f>IF(ISBLANK('Input|Fee Based'!I65),"",'Input|Fee Based'!I65)</f>
        <v>Administrative officer R1</v>
      </c>
      <c r="K65" s="77" cm="1">
        <f t="array" ref="K65">_xlfn.IFNA(LOOKUP(2,1/('Calc|Labour Rates'!$B$10:$B$39='Calc|Fee Based'!J65)/('Calc|Labour Rates'!$C$10:$C$39='Input|Fee Based'!J65),'Calc|Labour Rates'!$I$10:$I$39),"-")</f>
        <v>74.347826086956559</v>
      </c>
      <c r="L65" s="208">
        <f>IFERROR(K65*'Input|Fee Based'!K65*'Input|Fee Based'!L65/'Input|Setup'!$E$19,0)</f>
        <v>9.2934782608695699</v>
      </c>
      <c r="M65" s="206" t="str">
        <f>IF(ISBLANK('Input|Fee Based'!M65),"",'Input|Fee Based'!M65)</f>
        <v>Technical Specialist R2</v>
      </c>
      <c r="N65" s="77" cm="1">
        <f t="array" ref="N65">_xlfn.IFNA(LOOKUP(2,1/('Calc|Labour Rates'!$B$10:$B$39='Calc|Fee Based'!M65)/('Calc|Labour Rates'!$C$10:$C$39='Input|Fee Based'!N65),'Calc|Labour Rates'!$I$10:$I$39),"-")</f>
        <v>119.17391304347831</v>
      </c>
      <c r="O65" s="208">
        <f>IFERROR(N65*'Input|Fee Based'!O65*'Input|Fee Based'!P65/'Input|Setup'!$E$19,0)</f>
        <v>52.138586956521756</v>
      </c>
      <c r="P65" s="206" t="str">
        <f>IF(ISBLANK('Input|Fee Based'!Q65),"",'Input|Fee Based'!Q65)</f>
        <v/>
      </c>
      <c r="Q65" s="77" cm="1">
        <f t="array" ref="Q65">_xlfn.IFNA(LOOKUP(2,1/('Calc|Labour Rates'!$B$10:$B$39='Calc|Fee Based'!P65)/('Calc|Labour Rates'!$C$10:$C$39='Input|Fee Based'!R65),'Calc|Labour Rates'!$I$10:$I$39),"-")</f>
        <v>0</v>
      </c>
      <c r="R65" s="77">
        <f>IFERROR(Q65*'Input|Fee Based'!S65*'Input|Fee Based'!T65/'Input|Setup'!$E$19,0)</f>
        <v>0</v>
      </c>
      <c r="S65" s="197">
        <f t="shared" si="1"/>
        <v>61.432065217391326</v>
      </c>
      <c r="T65" s="139">
        <f t="shared" si="2"/>
        <v>0</v>
      </c>
      <c r="U65" s="77" t="str">
        <f>IF(ISBLANK('Input|Fee Based'!$V65),"",'Input|Fee Based'!$V65)</f>
        <v/>
      </c>
      <c r="V65" s="77" cm="1">
        <f t="array" ref="V65">_xlfn.IFNA(LOOKUP(2,1/('Calc|Labour Rates'!$B$10:$B$39='Calc|Fee Based'!U65)/('Calc|Labour Rates'!$C$10:$C$39='Input|Fee Based'!W65),'Calc|Labour Rates'!$I$10:$I$39),"-")</f>
        <v>0</v>
      </c>
      <c r="W65" s="77">
        <f>IFERROR(V65*'Input|Fee Based'!X65*'Input|Fee Based'!Y65/'Input|Setup'!$E$19,0)</f>
        <v>0</v>
      </c>
      <c r="X65" s="77">
        <f>IFERROR(V65*'Input|Fee Based'!X65*'Input|Fee Based'!Z65/'Input|Setup'!$E$19,0)</f>
        <v>0</v>
      </c>
      <c r="Y65" s="208">
        <f t="shared" si="3"/>
        <v>0</v>
      </c>
      <c r="Z65" s="206" t="str">
        <f>IF(ISBLANK('Input|Fee Based'!$AA65),"",'Input|Fee Based'!$AA65)</f>
        <v/>
      </c>
      <c r="AA65" s="77" cm="1">
        <f t="array" ref="AA65">_xlfn.IFNA(LOOKUP(2,1/('Calc|Labour Rates'!$B$10:$B$39='Calc|Fee Based'!Z65)/('Calc|Labour Rates'!$C$10:$C$39='Input|Fee Based'!AB65),'Calc|Labour Rates'!$I$10:$I$39),"-")</f>
        <v>0</v>
      </c>
      <c r="AB65" s="77">
        <f>IFERROR(AA65*'Input|Fee Based'!AC65*'Input|Fee Based'!AD65/'Input|Setup'!$E$19,0)</f>
        <v>0</v>
      </c>
      <c r="AC65" s="77">
        <f>IFERROR(AA65*'Input|Fee Based'!AC65*'Input|Fee Based'!AE65/'Input|Setup'!$E$19,0)</f>
        <v>0</v>
      </c>
      <c r="AD65" s="208">
        <f t="shared" si="4"/>
        <v>0</v>
      </c>
      <c r="AE65" s="77" t="str">
        <f>IF(ISBLANK('Input|Fee Based'!$AF65),"",'Input|Fee Based'!$AF65)</f>
        <v/>
      </c>
      <c r="AF65" s="77" cm="1">
        <f t="array" ref="AF65">_xlfn.IFNA(LOOKUP(2,1/('Calc|Labour Rates'!$B$10:$B$39='Calc|Fee Based'!AE65)/('Calc|Labour Rates'!$C$10:$C$39='Input|Fee Based'!AG65),'Calc|Labour Rates'!$I$10:$I$39),"-")</f>
        <v>0</v>
      </c>
      <c r="AG65" s="77">
        <f>IFERROR(AF65*'Input|Fee Based'!AH65*'Input|Fee Based'!AI65/'Input|Setup'!$E$19,0)</f>
        <v>0</v>
      </c>
      <c r="AH65" s="77">
        <f>IFERROR(AF65*'Input|Fee Based'!AH65*'Input|Fee Based'!AJ65/'Input|Setup'!$E$19,0)</f>
        <v>0</v>
      </c>
      <c r="AI65" s="208">
        <f t="shared" si="5"/>
        <v>0</v>
      </c>
      <c r="AJ65" s="77" t="str">
        <f>IF(ISBLANK('Input|Fee Based'!$AK65),"",'Input|Fee Based'!$AK65)</f>
        <v/>
      </c>
      <c r="AK65" s="77" cm="1">
        <f t="array" ref="AK65">_xlfn.IFNA(LOOKUP(2,1/('Calc|Labour Rates'!$B$10:$B$39='Calc|Fee Based'!AJ65)/('Calc|Labour Rates'!$C$10:$C$39='Input|Fee Based'!AL65),'Calc|Labour Rates'!$I$10:$I$39),"-")</f>
        <v>0</v>
      </c>
      <c r="AL65" s="77">
        <f>IFERROR(AK65*'Input|Fee Based'!AM65*'Input|Fee Based'!AN65/'Input|Setup'!$E$19,0)</f>
        <v>0</v>
      </c>
      <c r="AM65" s="77">
        <f>IFERROR(AK65*'Input|Fee Based'!AM65*'Input|Fee Based'!AO65/'Input|Setup'!$E$19,0)</f>
        <v>0</v>
      </c>
      <c r="AN65" s="208">
        <f t="shared" si="6"/>
        <v>0</v>
      </c>
      <c r="AO65" s="199">
        <f t="shared" si="7"/>
        <v>0</v>
      </c>
      <c r="AP65" s="139">
        <f t="shared" si="8"/>
        <v>0</v>
      </c>
      <c r="AQ65" s="86">
        <f>'Input|Fee Based'!AQ65*CPI_Escalator_to_Y1*RealMaterials_Escalator_to_Y1</f>
        <v>0</v>
      </c>
      <c r="AR65" s="86">
        <f>'Input|Fee Based'!AR65*CPI_Escalator_to_Y1*RealContracts_Escalator_to_Y1</f>
        <v>0</v>
      </c>
      <c r="AS65" s="77">
        <f>'Input|Fee Based'!AS65*CPI_Escalator_to_Y1*RealVehicles_Escalator_to_Y1</f>
        <v>0</v>
      </c>
      <c r="AT65" s="86">
        <f>'Input|Fee Based'!AT65*CPI_Escalator_to_Y1*RealOther_Escalator_to_Y1</f>
        <v>53.713649828768226</v>
      </c>
      <c r="AU65" s="89"/>
      <c r="AV65" s="79">
        <f t="shared" si="9"/>
        <v>115.14571504615955</v>
      </c>
      <c r="AW65" s="84"/>
      <c r="AX65" s="162">
        <f>$AV65*'Input|Fee Based'!AV65</f>
        <v>46.058286018463825</v>
      </c>
      <c r="AY65" s="162">
        <f>$AV65*'Input|Fee Based'!AW65</f>
        <v>24.180600159693505</v>
      </c>
      <c r="AZ65" s="162">
        <f>$AV65*'Input|Fee Based'!AX65</f>
        <v>0</v>
      </c>
      <c r="BA65" s="163">
        <f>SUM($AV65,$AX65:$AZ65)*'Input|Fee Based'!$AY65</f>
        <v>0</v>
      </c>
      <c r="BB65" s="109"/>
      <c r="BC65" s="173"/>
      <c r="BD65" s="15"/>
    </row>
    <row r="66" spans="1:56" customFormat="1" x14ac:dyDescent="0.2">
      <c r="A66" s="16">
        <f t="shared" si="10"/>
        <v>57</v>
      </c>
      <c r="B66" s="128" t="str">
        <f>IF(ISBLANK('Input|Fee Based'!B66),"",'Input|Fee Based'!B66)</f>
        <v/>
      </c>
      <c r="C66" s="128" t="str">
        <f>IF(ISBLANK('Input|Fee Based'!C66),"",'Input|Fee Based'!C66)</f>
        <v>Network related access/compliance training - Full day/per student</v>
      </c>
      <c r="D66" s="129" t="str">
        <f>IF(ISBLANK('Input|Fee Based'!D66),"",'Input|Fee Based'!D66)</f>
        <v>Business hours</v>
      </c>
      <c r="E66" s="191" t="str">
        <f>IF(ISBLANK('Input|Fee Based'!E66),"",'Input|Fee Based'!E66)</f>
        <v>Training</v>
      </c>
      <c r="F66" s="129" t="str">
        <f>IF(ISBLANK('Input|Fee Based'!F66),"",'Input|Fee Based'!F66)</f>
        <v/>
      </c>
      <c r="G66" s="129" t="str">
        <f>IF(ISBLANK('Input|Fee Based'!G66),"",'Input|Fee Based'!G66)</f>
        <v/>
      </c>
      <c r="H66" s="120">
        <f t="shared" si="0"/>
        <v>363.28795244863375</v>
      </c>
      <c r="I66" s="14"/>
      <c r="J66" s="77" t="str">
        <f>IF(ISBLANK('Input|Fee Based'!I66),"",'Input|Fee Based'!I66)</f>
        <v>Administrative officer R1</v>
      </c>
      <c r="K66" s="77" cm="1">
        <f t="array" ref="K66">_xlfn.IFNA(LOOKUP(2,1/('Calc|Labour Rates'!$B$10:$B$39='Calc|Fee Based'!J66)/('Calc|Labour Rates'!$C$10:$C$39='Input|Fee Based'!J66),'Calc|Labour Rates'!$I$10:$I$39),"-")</f>
        <v>74.347826086956559</v>
      </c>
      <c r="L66" s="208">
        <f>IFERROR(K66*'Input|Fee Based'!K66*'Input|Fee Based'!L66/'Input|Setup'!$E$19,0)</f>
        <v>13.940217391304355</v>
      </c>
      <c r="M66" s="206" t="str">
        <f>IF(ISBLANK('Input|Fee Based'!M66),"",'Input|Fee Based'!M66)</f>
        <v>Technical Specialist R2</v>
      </c>
      <c r="N66" s="77" cm="1">
        <f t="array" ref="N66">_xlfn.IFNA(LOOKUP(2,1/('Calc|Labour Rates'!$B$10:$B$39='Calc|Fee Based'!M66)/('Calc|Labour Rates'!$C$10:$C$39='Input|Fee Based'!N66),'Calc|Labour Rates'!$I$10:$I$39),"-")</f>
        <v>119.17391304347831</v>
      </c>
      <c r="O66" s="208">
        <f>IFERROR(N66*'Input|Fee Based'!O66*'Input|Fee Based'!P66/'Input|Setup'!$E$19,0)</f>
        <v>104.27717391304351</v>
      </c>
      <c r="P66" s="206" t="str">
        <f>IF(ISBLANK('Input|Fee Based'!Q66),"",'Input|Fee Based'!Q66)</f>
        <v/>
      </c>
      <c r="Q66" s="77" cm="1">
        <f t="array" ref="Q66">_xlfn.IFNA(LOOKUP(2,1/('Calc|Labour Rates'!$B$10:$B$39='Calc|Fee Based'!P66)/('Calc|Labour Rates'!$C$10:$C$39='Input|Fee Based'!R66),'Calc|Labour Rates'!$I$10:$I$39),"-")</f>
        <v>0</v>
      </c>
      <c r="R66" s="77">
        <f>IFERROR(Q66*'Input|Fee Based'!S66*'Input|Fee Based'!T66/'Input|Setup'!$E$19,0)</f>
        <v>0</v>
      </c>
      <c r="S66" s="197">
        <f t="shared" si="1"/>
        <v>118.21739130434787</v>
      </c>
      <c r="T66" s="139">
        <f t="shared" si="2"/>
        <v>0</v>
      </c>
      <c r="U66" s="77" t="str">
        <f>IF(ISBLANK('Input|Fee Based'!$V66),"",'Input|Fee Based'!$V66)</f>
        <v/>
      </c>
      <c r="V66" s="77" cm="1">
        <f t="array" ref="V66">_xlfn.IFNA(LOOKUP(2,1/('Calc|Labour Rates'!$B$10:$B$39='Calc|Fee Based'!U66)/('Calc|Labour Rates'!$C$10:$C$39='Input|Fee Based'!W66),'Calc|Labour Rates'!$I$10:$I$39),"-")</f>
        <v>0</v>
      </c>
      <c r="W66" s="77">
        <f>IFERROR(V66*'Input|Fee Based'!X66*'Input|Fee Based'!Y66/'Input|Setup'!$E$19,0)</f>
        <v>0</v>
      </c>
      <c r="X66" s="77">
        <f>IFERROR(V66*'Input|Fee Based'!X66*'Input|Fee Based'!Z66/'Input|Setup'!$E$19,0)</f>
        <v>0</v>
      </c>
      <c r="Y66" s="208">
        <f t="shared" si="3"/>
        <v>0</v>
      </c>
      <c r="Z66" s="206" t="str">
        <f>IF(ISBLANK('Input|Fee Based'!$AA66),"",'Input|Fee Based'!$AA66)</f>
        <v/>
      </c>
      <c r="AA66" s="77" cm="1">
        <f t="array" ref="AA66">_xlfn.IFNA(LOOKUP(2,1/('Calc|Labour Rates'!$B$10:$B$39='Calc|Fee Based'!Z66)/('Calc|Labour Rates'!$C$10:$C$39='Input|Fee Based'!AB66),'Calc|Labour Rates'!$I$10:$I$39),"-")</f>
        <v>0</v>
      </c>
      <c r="AB66" s="77">
        <f>IFERROR(AA66*'Input|Fee Based'!AC66*'Input|Fee Based'!AD66/'Input|Setup'!$E$19,0)</f>
        <v>0</v>
      </c>
      <c r="AC66" s="77">
        <f>IFERROR(AA66*'Input|Fee Based'!AC66*'Input|Fee Based'!AE66/'Input|Setup'!$E$19,0)</f>
        <v>0</v>
      </c>
      <c r="AD66" s="208">
        <f t="shared" si="4"/>
        <v>0</v>
      </c>
      <c r="AE66" s="77" t="str">
        <f>IF(ISBLANK('Input|Fee Based'!$AF66),"",'Input|Fee Based'!$AF66)</f>
        <v/>
      </c>
      <c r="AF66" s="77" cm="1">
        <f t="array" ref="AF66">_xlfn.IFNA(LOOKUP(2,1/('Calc|Labour Rates'!$B$10:$B$39='Calc|Fee Based'!AE66)/('Calc|Labour Rates'!$C$10:$C$39='Input|Fee Based'!AG66),'Calc|Labour Rates'!$I$10:$I$39),"-")</f>
        <v>0</v>
      </c>
      <c r="AG66" s="77">
        <f>IFERROR(AF66*'Input|Fee Based'!AH66*'Input|Fee Based'!AI66/'Input|Setup'!$E$19,0)</f>
        <v>0</v>
      </c>
      <c r="AH66" s="77">
        <f>IFERROR(AF66*'Input|Fee Based'!AH66*'Input|Fee Based'!AJ66/'Input|Setup'!$E$19,0)</f>
        <v>0</v>
      </c>
      <c r="AI66" s="208">
        <f t="shared" si="5"/>
        <v>0</v>
      </c>
      <c r="AJ66" s="77" t="str">
        <f>IF(ISBLANK('Input|Fee Based'!$AK66),"",'Input|Fee Based'!$AK66)</f>
        <v/>
      </c>
      <c r="AK66" s="77" cm="1">
        <f t="array" ref="AK66">_xlfn.IFNA(LOOKUP(2,1/('Calc|Labour Rates'!$B$10:$B$39='Calc|Fee Based'!AJ66)/('Calc|Labour Rates'!$C$10:$C$39='Input|Fee Based'!AL66),'Calc|Labour Rates'!$I$10:$I$39),"-")</f>
        <v>0</v>
      </c>
      <c r="AL66" s="77">
        <f>IFERROR(AK66*'Input|Fee Based'!AM66*'Input|Fee Based'!AN66/'Input|Setup'!$E$19,0)</f>
        <v>0</v>
      </c>
      <c r="AM66" s="77">
        <f>IFERROR(AK66*'Input|Fee Based'!AM66*'Input|Fee Based'!AO66/'Input|Setup'!$E$19,0)</f>
        <v>0</v>
      </c>
      <c r="AN66" s="208">
        <f t="shared" si="6"/>
        <v>0</v>
      </c>
      <c r="AO66" s="199">
        <f t="shared" si="7"/>
        <v>0</v>
      </c>
      <c r="AP66" s="139">
        <f t="shared" si="8"/>
        <v>0</v>
      </c>
      <c r="AQ66" s="86">
        <f>'Input|Fee Based'!AQ66*CPI_Escalator_to_Y1*RealMaterials_Escalator_to_Y1</f>
        <v>0</v>
      </c>
      <c r="AR66" s="86">
        <f>'Input|Fee Based'!AR66*CPI_Escalator_to_Y1*RealContracts_Escalator_to_Y1</f>
        <v>0</v>
      </c>
      <c r="AS66" s="77">
        <f>'Input|Fee Based'!AS66*CPI_Escalator_to_Y1*RealVehicles_Escalator_to_Y1</f>
        <v>0</v>
      </c>
      <c r="AT66" s="86">
        <f>'Input|Fee Based'!AT66*CPI_Escalator_to_Y1*RealOther_Escalator_to_Y1</f>
        <v>107.42729965753645</v>
      </c>
      <c r="AU66" s="89"/>
      <c r="AV66" s="79">
        <f t="shared" si="9"/>
        <v>225.64469096188432</v>
      </c>
      <c r="AW66" s="84"/>
      <c r="AX66" s="162">
        <f>$AV66*'Input|Fee Based'!AV66</f>
        <v>90.257876384753729</v>
      </c>
      <c r="AY66" s="162">
        <f>$AV66*'Input|Fee Based'!AW66</f>
        <v>47.385385101995709</v>
      </c>
      <c r="AZ66" s="162">
        <f>$AV66*'Input|Fee Based'!AX66</f>
        <v>0</v>
      </c>
      <c r="BA66" s="163">
        <f>SUM($AV66,$AX66:$AZ66)*'Input|Fee Based'!$AY66</f>
        <v>0</v>
      </c>
      <c r="BB66" s="109"/>
      <c r="BC66" s="173"/>
      <c r="BD66" s="15"/>
    </row>
    <row r="67" spans="1:56" customFormat="1" x14ac:dyDescent="0.2">
      <c r="A67" s="16">
        <f t="shared" si="10"/>
        <v>58</v>
      </c>
      <c r="B67" s="128" t="str">
        <f>IF(ISBLANK('Input|Fee Based'!B67),"",'Input|Fee Based'!B67)</f>
        <v/>
      </c>
      <c r="C67" s="128" t="str">
        <f>IF(ISBLANK('Input|Fee Based'!C67),"",'Input|Fee Based'!C67)</f>
        <v>Small Light  -installation</v>
      </c>
      <c r="D67" s="129" t="str">
        <f>IF(ISBLANK('Input|Fee Based'!D67),"",'Input|Fee Based'!D67)</f>
        <v>Business hours</v>
      </c>
      <c r="E67" s="191" t="str">
        <f>IF(ISBLANK('Input|Fee Based'!E67),"",'Input|Fee Based'!E67)</f>
        <v>Security lighting</v>
      </c>
      <c r="F67" s="129" t="str">
        <f>IF(ISBLANK('Input|Fee Based'!F67),"",'Input|Fee Based'!F67)</f>
        <v/>
      </c>
      <c r="G67" s="129" t="str">
        <f>IF(ISBLANK('Input|Fee Based'!G67),"",'Input|Fee Based'!G67)</f>
        <v/>
      </c>
      <c r="H67" s="120">
        <f t="shared" si="0"/>
        <v>520.37272891784221</v>
      </c>
      <c r="I67" s="14"/>
      <c r="J67" s="77" t="str">
        <f>IF(ISBLANK('Input|Fee Based'!I67),"",'Input|Fee Based'!I67)</f>
        <v/>
      </c>
      <c r="K67" s="77" cm="1">
        <f t="array" ref="K67">_xlfn.IFNA(LOOKUP(2,1/('Calc|Labour Rates'!$B$10:$B$39='Calc|Fee Based'!J67)/('Calc|Labour Rates'!$C$10:$C$39='Input|Fee Based'!J67),'Calc|Labour Rates'!$I$10:$I$39),"-")</f>
        <v>0</v>
      </c>
      <c r="L67" s="208">
        <f>IFERROR(K67*'Input|Fee Based'!K67*'Input|Fee Based'!L67/'Input|Setup'!$E$19,0)</f>
        <v>0</v>
      </c>
      <c r="M67" s="206" t="str">
        <f>IF(ISBLANK('Input|Fee Based'!M67),"",'Input|Fee Based'!M67)</f>
        <v/>
      </c>
      <c r="N67" s="77" cm="1">
        <f t="array" ref="N67">_xlfn.IFNA(LOOKUP(2,1/('Calc|Labour Rates'!$B$10:$B$39='Calc|Fee Based'!M67)/('Calc|Labour Rates'!$C$10:$C$39='Input|Fee Based'!N67),'Calc|Labour Rates'!$I$10:$I$39),"-")</f>
        <v>0</v>
      </c>
      <c r="O67" s="208">
        <f>IFERROR(N67*'Input|Fee Based'!O67*'Input|Fee Based'!P67/'Input|Setup'!$E$19,0)</f>
        <v>0</v>
      </c>
      <c r="P67" s="206" t="str">
        <f>IF(ISBLANK('Input|Fee Based'!Q67),"",'Input|Fee Based'!Q67)</f>
        <v/>
      </c>
      <c r="Q67" s="77" cm="1">
        <f t="array" ref="Q67">_xlfn.IFNA(LOOKUP(2,1/('Calc|Labour Rates'!$B$10:$B$39='Calc|Fee Based'!P67)/('Calc|Labour Rates'!$C$10:$C$39='Input|Fee Based'!R67),'Calc|Labour Rates'!$I$10:$I$39),"-")</f>
        <v>0</v>
      </c>
      <c r="R67" s="77">
        <f>IFERROR(Q67*'Input|Fee Based'!S67*'Input|Fee Based'!T67/'Input|Setup'!$E$19,0)</f>
        <v>0</v>
      </c>
      <c r="S67" s="197">
        <f t="shared" si="1"/>
        <v>0</v>
      </c>
      <c r="T67" s="139">
        <f t="shared" si="2"/>
        <v>0</v>
      </c>
      <c r="U67" s="77" t="str">
        <f>IF(ISBLANK('Input|Fee Based'!$V67),"",'Input|Fee Based'!$V67)</f>
        <v>Field worker R4</v>
      </c>
      <c r="V67" s="77" cm="1">
        <f t="array" ref="V67">_xlfn.IFNA(LOOKUP(2,1/('Calc|Labour Rates'!$B$10:$B$39='Calc|Fee Based'!U67)/('Calc|Labour Rates'!$C$10:$C$39='Input|Fee Based'!W67),'Calc|Labour Rates'!$I$10:$I$39),"-")</f>
        <v>107.51039665472553</v>
      </c>
      <c r="W67" s="77">
        <f>IFERROR(V67*'Input|Fee Based'!X67*'Input|Fee Based'!Y67/'Input|Setup'!$E$19,0)</f>
        <v>0</v>
      </c>
      <c r="X67" s="77">
        <f>IFERROR(V67*'Input|Fee Based'!X67*'Input|Fee Based'!Z67/'Input|Setup'!$E$19,0)</f>
        <v>284.01603459366004</v>
      </c>
      <c r="Y67" s="208">
        <f t="shared" si="3"/>
        <v>284.01603459366004</v>
      </c>
      <c r="Z67" s="206" t="str">
        <f>IF(ISBLANK('Input|Fee Based'!$AA67),"",'Input|Fee Based'!$AA67)</f>
        <v/>
      </c>
      <c r="AA67" s="77" cm="1">
        <f t="array" ref="AA67">_xlfn.IFNA(LOOKUP(2,1/('Calc|Labour Rates'!$B$10:$B$39='Calc|Fee Based'!Z67)/('Calc|Labour Rates'!$C$10:$C$39='Input|Fee Based'!AB67),'Calc|Labour Rates'!$I$10:$I$39),"-")</f>
        <v>0</v>
      </c>
      <c r="AB67" s="77">
        <f>IFERROR(AA67*'Input|Fee Based'!AC67*'Input|Fee Based'!AD67/'Input|Setup'!$E$19,0)</f>
        <v>0</v>
      </c>
      <c r="AC67" s="77">
        <f>IFERROR(AA67*'Input|Fee Based'!AC67*'Input|Fee Based'!AE67/'Input|Setup'!$E$19,0)</f>
        <v>0</v>
      </c>
      <c r="AD67" s="208">
        <f t="shared" si="4"/>
        <v>0</v>
      </c>
      <c r="AE67" s="77" t="str">
        <f>IF(ISBLANK('Input|Fee Based'!$AF67),"",'Input|Fee Based'!$AF67)</f>
        <v/>
      </c>
      <c r="AF67" s="77" cm="1">
        <f t="array" ref="AF67">_xlfn.IFNA(LOOKUP(2,1/('Calc|Labour Rates'!$B$10:$B$39='Calc|Fee Based'!AE67)/('Calc|Labour Rates'!$C$10:$C$39='Input|Fee Based'!AG67),'Calc|Labour Rates'!$I$10:$I$39),"-")</f>
        <v>0</v>
      </c>
      <c r="AG67" s="77">
        <f>IFERROR(AF67*'Input|Fee Based'!AH67*'Input|Fee Based'!AI67/'Input|Setup'!$E$19,0)</f>
        <v>0</v>
      </c>
      <c r="AH67" s="77">
        <f>IFERROR(AF67*'Input|Fee Based'!AH67*'Input|Fee Based'!AJ67/'Input|Setup'!$E$19,0)</f>
        <v>0</v>
      </c>
      <c r="AI67" s="208">
        <f t="shared" si="5"/>
        <v>0</v>
      </c>
      <c r="AJ67" s="77" t="str">
        <f>IF(ISBLANK('Input|Fee Based'!$AK67),"",'Input|Fee Based'!$AK67)</f>
        <v/>
      </c>
      <c r="AK67" s="77" cm="1">
        <f t="array" ref="AK67">_xlfn.IFNA(LOOKUP(2,1/('Calc|Labour Rates'!$B$10:$B$39='Calc|Fee Based'!AJ67)/('Calc|Labour Rates'!$C$10:$C$39='Input|Fee Based'!AL67),'Calc|Labour Rates'!$I$10:$I$39),"-")</f>
        <v>0</v>
      </c>
      <c r="AL67" s="77">
        <f>IFERROR(AK67*'Input|Fee Based'!AM67*'Input|Fee Based'!AN67/'Input|Setup'!$E$19,0)</f>
        <v>0</v>
      </c>
      <c r="AM67" s="77">
        <f>IFERROR(AK67*'Input|Fee Based'!AM67*'Input|Fee Based'!AO67/'Input|Setup'!$E$19,0)</f>
        <v>0</v>
      </c>
      <c r="AN67" s="208">
        <f t="shared" si="6"/>
        <v>0</v>
      </c>
      <c r="AO67" s="199">
        <f t="shared" si="7"/>
        <v>284.01603459366004</v>
      </c>
      <c r="AP67" s="139">
        <f t="shared" si="8"/>
        <v>0</v>
      </c>
      <c r="AQ67" s="86">
        <f>'Input|Fee Based'!AQ67*CPI_Escalator_to_Y1*RealMaterials_Escalator_to_Y1</f>
        <v>0</v>
      </c>
      <c r="AR67" s="86">
        <f>'Input|Fee Based'!AR67*CPI_Escalator_to_Y1*RealContracts_Escalator_to_Y1</f>
        <v>0</v>
      </c>
      <c r="AS67" s="77">
        <f>'Input|Fee Based'!AS67*CPI_Escalator_to_Y1*RealVehicles_Escalator_to_Y1</f>
        <v>39.196840510589787</v>
      </c>
      <c r="AT67" s="86">
        <f>'Input|Fee Based'!AT67*CPI_Escalator_to_Y1*RealOther_Escalator_to_Y1</f>
        <v>0</v>
      </c>
      <c r="AU67" s="89"/>
      <c r="AV67" s="79">
        <f t="shared" si="9"/>
        <v>323.2128751042498</v>
      </c>
      <c r="AW67" s="84"/>
      <c r="AX67" s="162">
        <f>$AV67*'Input|Fee Based'!AV67</f>
        <v>129.28515004169992</v>
      </c>
      <c r="AY67" s="162">
        <f>$AV67*'Input|Fee Based'!AW67</f>
        <v>67.874703771892456</v>
      </c>
      <c r="AZ67" s="162">
        <f>$AV67*'Input|Fee Based'!AX67</f>
        <v>0</v>
      </c>
      <c r="BA67" s="163">
        <f>SUM($AV67,$AX67:$AZ67)*'Input|Fee Based'!$AY67</f>
        <v>0</v>
      </c>
      <c r="BB67" s="109"/>
      <c r="BC67" s="173"/>
      <c r="BD67" s="15"/>
    </row>
    <row r="68" spans="1:56" customFormat="1" x14ac:dyDescent="0.2">
      <c r="A68" s="16">
        <f t="shared" si="10"/>
        <v>59</v>
      </c>
      <c r="B68" s="128" t="str">
        <f>IF(ISBLANK('Input|Fee Based'!B68),"",'Input|Fee Based'!B68)</f>
        <v/>
      </c>
      <c r="C68" s="128" t="str">
        <f>IF(ISBLANK('Input|Fee Based'!C68),"",'Input|Fee Based'!C68)</f>
        <v>Medium Light - installation</v>
      </c>
      <c r="D68" s="129" t="str">
        <f>IF(ISBLANK('Input|Fee Based'!D68),"",'Input|Fee Based'!D68)</f>
        <v>Business hours</v>
      </c>
      <c r="E68" s="191" t="str">
        <f>IF(ISBLANK('Input|Fee Based'!E68),"",'Input|Fee Based'!E68)</f>
        <v>Security lighting</v>
      </c>
      <c r="F68" s="129" t="str">
        <f>IF(ISBLANK('Input|Fee Based'!F68),"",'Input|Fee Based'!F68)</f>
        <v/>
      </c>
      <c r="G68" s="129" t="str">
        <f>IF(ISBLANK('Input|Fee Based'!G68),"",'Input|Fee Based'!G68)</f>
        <v/>
      </c>
      <c r="H68" s="120">
        <f t="shared" si="0"/>
        <v>520.37272891784221</v>
      </c>
      <c r="I68" s="14"/>
      <c r="J68" s="77" t="str">
        <f>IF(ISBLANK('Input|Fee Based'!I68),"",'Input|Fee Based'!I68)</f>
        <v/>
      </c>
      <c r="K68" s="77" cm="1">
        <f t="array" ref="K68">_xlfn.IFNA(LOOKUP(2,1/('Calc|Labour Rates'!$B$10:$B$39='Calc|Fee Based'!J68)/('Calc|Labour Rates'!$C$10:$C$39='Input|Fee Based'!J68),'Calc|Labour Rates'!$I$10:$I$39),"-")</f>
        <v>0</v>
      </c>
      <c r="L68" s="208">
        <f>IFERROR(K68*'Input|Fee Based'!K68*'Input|Fee Based'!L68/'Input|Setup'!$E$19,0)</f>
        <v>0</v>
      </c>
      <c r="M68" s="206" t="str">
        <f>IF(ISBLANK('Input|Fee Based'!M68),"",'Input|Fee Based'!M68)</f>
        <v/>
      </c>
      <c r="N68" s="77" cm="1">
        <f t="array" ref="N68">_xlfn.IFNA(LOOKUP(2,1/('Calc|Labour Rates'!$B$10:$B$39='Calc|Fee Based'!M68)/('Calc|Labour Rates'!$C$10:$C$39='Input|Fee Based'!N68),'Calc|Labour Rates'!$I$10:$I$39),"-")</f>
        <v>0</v>
      </c>
      <c r="O68" s="208">
        <f>IFERROR(N68*'Input|Fee Based'!O68*'Input|Fee Based'!P68/'Input|Setup'!$E$19,0)</f>
        <v>0</v>
      </c>
      <c r="P68" s="206" t="str">
        <f>IF(ISBLANK('Input|Fee Based'!Q68),"",'Input|Fee Based'!Q68)</f>
        <v/>
      </c>
      <c r="Q68" s="77" cm="1">
        <f t="array" ref="Q68">_xlfn.IFNA(LOOKUP(2,1/('Calc|Labour Rates'!$B$10:$B$39='Calc|Fee Based'!P68)/('Calc|Labour Rates'!$C$10:$C$39='Input|Fee Based'!R68),'Calc|Labour Rates'!$I$10:$I$39),"-")</f>
        <v>0</v>
      </c>
      <c r="R68" s="77">
        <f>IFERROR(Q68*'Input|Fee Based'!S68*'Input|Fee Based'!T68/'Input|Setup'!$E$19,0)</f>
        <v>0</v>
      </c>
      <c r="S68" s="197">
        <f t="shared" si="1"/>
        <v>0</v>
      </c>
      <c r="T68" s="139">
        <f t="shared" si="2"/>
        <v>0</v>
      </c>
      <c r="U68" s="77" t="str">
        <f>IF(ISBLANK('Input|Fee Based'!$V68),"",'Input|Fee Based'!$V68)</f>
        <v>Field worker R4</v>
      </c>
      <c r="V68" s="77" cm="1">
        <f t="array" ref="V68">_xlfn.IFNA(LOOKUP(2,1/('Calc|Labour Rates'!$B$10:$B$39='Calc|Fee Based'!U68)/('Calc|Labour Rates'!$C$10:$C$39='Input|Fee Based'!W68),'Calc|Labour Rates'!$I$10:$I$39),"-")</f>
        <v>107.51039665472553</v>
      </c>
      <c r="W68" s="77">
        <f>IFERROR(V68*'Input|Fee Based'!X68*'Input|Fee Based'!Y68/'Input|Setup'!$E$19,0)</f>
        <v>0</v>
      </c>
      <c r="X68" s="77">
        <f>IFERROR(V68*'Input|Fee Based'!X68*'Input|Fee Based'!Z68/'Input|Setup'!$E$19,0)</f>
        <v>284.01603459366004</v>
      </c>
      <c r="Y68" s="208">
        <f t="shared" si="3"/>
        <v>284.01603459366004</v>
      </c>
      <c r="Z68" s="206" t="str">
        <f>IF(ISBLANK('Input|Fee Based'!$AA68),"",'Input|Fee Based'!$AA68)</f>
        <v/>
      </c>
      <c r="AA68" s="77" cm="1">
        <f t="array" ref="AA68">_xlfn.IFNA(LOOKUP(2,1/('Calc|Labour Rates'!$B$10:$B$39='Calc|Fee Based'!Z68)/('Calc|Labour Rates'!$C$10:$C$39='Input|Fee Based'!AB68),'Calc|Labour Rates'!$I$10:$I$39),"-")</f>
        <v>0</v>
      </c>
      <c r="AB68" s="77">
        <f>IFERROR(AA68*'Input|Fee Based'!AC68*'Input|Fee Based'!AD68/'Input|Setup'!$E$19,0)</f>
        <v>0</v>
      </c>
      <c r="AC68" s="77">
        <f>IFERROR(AA68*'Input|Fee Based'!AC68*'Input|Fee Based'!AE68/'Input|Setup'!$E$19,0)</f>
        <v>0</v>
      </c>
      <c r="AD68" s="208">
        <f t="shared" si="4"/>
        <v>0</v>
      </c>
      <c r="AE68" s="77" t="str">
        <f>IF(ISBLANK('Input|Fee Based'!$AF68),"",'Input|Fee Based'!$AF68)</f>
        <v/>
      </c>
      <c r="AF68" s="77" cm="1">
        <f t="array" ref="AF68">_xlfn.IFNA(LOOKUP(2,1/('Calc|Labour Rates'!$B$10:$B$39='Calc|Fee Based'!AE68)/('Calc|Labour Rates'!$C$10:$C$39='Input|Fee Based'!AG68),'Calc|Labour Rates'!$I$10:$I$39),"-")</f>
        <v>0</v>
      </c>
      <c r="AG68" s="77">
        <f>IFERROR(AF68*'Input|Fee Based'!AH68*'Input|Fee Based'!AI68/'Input|Setup'!$E$19,0)</f>
        <v>0</v>
      </c>
      <c r="AH68" s="77">
        <f>IFERROR(AF68*'Input|Fee Based'!AH68*'Input|Fee Based'!AJ68/'Input|Setup'!$E$19,0)</f>
        <v>0</v>
      </c>
      <c r="AI68" s="208">
        <f t="shared" si="5"/>
        <v>0</v>
      </c>
      <c r="AJ68" s="77" t="str">
        <f>IF(ISBLANK('Input|Fee Based'!$AK68),"",'Input|Fee Based'!$AK68)</f>
        <v/>
      </c>
      <c r="AK68" s="77" cm="1">
        <f t="array" ref="AK68">_xlfn.IFNA(LOOKUP(2,1/('Calc|Labour Rates'!$B$10:$B$39='Calc|Fee Based'!AJ68)/('Calc|Labour Rates'!$C$10:$C$39='Input|Fee Based'!AL68),'Calc|Labour Rates'!$I$10:$I$39),"-")</f>
        <v>0</v>
      </c>
      <c r="AL68" s="77">
        <f>IFERROR(AK68*'Input|Fee Based'!AM68*'Input|Fee Based'!AN68/'Input|Setup'!$E$19,0)</f>
        <v>0</v>
      </c>
      <c r="AM68" s="77">
        <f>IFERROR(AK68*'Input|Fee Based'!AM68*'Input|Fee Based'!AO68/'Input|Setup'!$E$19,0)</f>
        <v>0</v>
      </c>
      <c r="AN68" s="208">
        <f t="shared" si="6"/>
        <v>0</v>
      </c>
      <c r="AO68" s="199">
        <f t="shared" si="7"/>
        <v>284.01603459366004</v>
      </c>
      <c r="AP68" s="139">
        <f t="shared" si="8"/>
        <v>0</v>
      </c>
      <c r="AQ68" s="86">
        <f>'Input|Fee Based'!AQ68*CPI_Escalator_to_Y1*RealMaterials_Escalator_to_Y1</f>
        <v>0</v>
      </c>
      <c r="AR68" s="86">
        <f>'Input|Fee Based'!AR68*CPI_Escalator_to_Y1*RealContracts_Escalator_to_Y1</f>
        <v>0</v>
      </c>
      <c r="AS68" s="77">
        <f>'Input|Fee Based'!AS68*CPI_Escalator_to_Y1*RealVehicles_Escalator_to_Y1</f>
        <v>39.196840510589787</v>
      </c>
      <c r="AT68" s="86">
        <f>'Input|Fee Based'!AT68*CPI_Escalator_to_Y1*RealOther_Escalator_to_Y1</f>
        <v>0</v>
      </c>
      <c r="AU68" s="89"/>
      <c r="AV68" s="79">
        <f t="shared" si="9"/>
        <v>323.2128751042498</v>
      </c>
      <c r="AW68" s="84"/>
      <c r="AX68" s="162">
        <f>$AV68*'Input|Fee Based'!AV68</f>
        <v>129.28515004169992</v>
      </c>
      <c r="AY68" s="162">
        <f>$AV68*'Input|Fee Based'!AW68</f>
        <v>67.874703771892456</v>
      </c>
      <c r="AZ68" s="162">
        <f>$AV68*'Input|Fee Based'!AX68</f>
        <v>0</v>
      </c>
      <c r="BA68" s="163">
        <f>SUM($AV68,$AX68:$AZ68)*'Input|Fee Based'!$AY68</f>
        <v>0</v>
      </c>
      <c r="BB68" s="109"/>
      <c r="BC68" s="173"/>
      <c r="BD68" s="15"/>
    </row>
    <row r="69" spans="1:56" customFormat="1" x14ac:dyDescent="0.2">
      <c r="A69" s="16">
        <f t="shared" si="10"/>
        <v>60</v>
      </c>
      <c r="B69" s="128" t="str">
        <f>IF(ISBLANK('Input|Fee Based'!B69),"",'Input|Fee Based'!B69)</f>
        <v/>
      </c>
      <c r="C69" s="128" t="str">
        <f>IF(ISBLANK('Input|Fee Based'!C69),"",'Input|Fee Based'!C69)</f>
        <v>Large Light - installation</v>
      </c>
      <c r="D69" s="129" t="str">
        <f>IF(ISBLANK('Input|Fee Based'!D69),"",'Input|Fee Based'!D69)</f>
        <v>Business hours</v>
      </c>
      <c r="E69" s="191" t="str">
        <f>IF(ISBLANK('Input|Fee Based'!E69),"",'Input|Fee Based'!E69)</f>
        <v>Security lighting</v>
      </c>
      <c r="F69" s="129" t="str">
        <f>IF(ISBLANK('Input|Fee Based'!F69),"",'Input|Fee Based'!F69)</f>
        <v/>
      </c>
      <c r="G69" s="129" t="str">
        <f>IF(ISBLANK('Input|Fee Based'!G69),"",'Input|Fee Based'!G69)</f>
        <v/>
      </c>
      <c r="H69" s="120">
        <f t="shared" si="0"/>
        <v>520.37272891784221</v>
      </c>
      <c r="I69" s="14"/>
      <c r="J69" s="77" t="str">
        <f>IF(ISBLANK('Input|Fee Based'!I69),"",'Input|Fee Based'!I69)</f>
        <v/>
      </c>
      <c r="K69" s="77" cm="1">
        <f t="array" ref="K69">_xlfn.IFNA(LOOKUP(2,1/('Calc|Labour Rates'!$B$10:$B$39='Calc|Fee Based'!J69)/('Calc|Labour Rates'!$C$10:$C$39='Input|Fee Based'!J69),'Calc|Labour Rates'!$I$10:$I$39),"-")</f>
        <v>0</v>
      </c>
      <c r="L69" s="208">
        <f>IFERROR(K69*'Input|Fee Based'!K69*'Input|Fee Based'!L69/'Input|Setup'!$E$19,0)</f>
        <v>0</v>
      </c>
      <c r="M69" s="206" t="str">
        <f>IF(ISBLANK('Input|Fee Based'!M69),"",'Input|Fee Based'!M69)</f>
        <v/>
      </c>
      <c r="N69" s="77" cm="1">
        <f t="array" ref="N69">_xlfn.IFNA(LOOKUP(2,1/('Calc|Labour Rates'!$B$10:$B$39='Calc|Fee Based'!M69)/('Calc|Labour Rates'!$C$10:$C$39='Input|Fee Based'!N69),'Calc|Labour Rates'!$I$10:$I$39),"-")</f>
        <v>0</v>
      </c>
      <c r="O69" s="208">
        <f>IFERROR(N69*'Input|Fee Based'!O69*'Input|Fee Based'!P69/'Input|Setup'!$E$19,0)</f>
        <v>0</v>
      </c>
      <c r="P69" s="206" t="str">
        <f>IF(ISBLANK('Input|Fee Based'!Q69),"",'Input|Fee Based'!Q69)</f>
        <v/>
      </c>
      <c r="Q69" s="77" cm="1">
        <f t="array" ref="Q69">_xlfn.IFNA(LOOKUP(2,1/('Calc|Labour Rates'!$B$10:$B$39='Calc|Fee Based'!P69)/('Calc|Labour Rates'!$C$10:$C$39='Input|Fee Based'!R69),'Calc|Labour Rates'!$I$10:$I$39),"-")</f>
        <v>0</v>
      </c>
      <c r="R69" s="77">
        <f>IFERROR(Q69*'Input|Fee Based'!S69*'Input|Fee Based'!T69/'Input|Setup'!$E$19,0)</f>
        <v>0</v>
      </c>
      <c r="S69" s="197">
        <f t="shared" si="1"/>
        <v>0</v>
      </c>
      <c r="T69" s="139">
        <f t="shared" si="2"/>
        <v>0</v>
      </c>
      <c r="U69" s="77" t="str">
        <f>IF(ISBLANK('Input|Fee Based'!$V69),"",'Input|Fee Based'!$V69)</f>
        <v>Field worker R4</v>
      </c>
      <c r="V69" s="77" cm="1">
        <f t="array" ref="V69">_xlfn.IFNA(LOOKUP(2,1/('Calc|Labour Rates'!$B$10:$B$39='Calc|Fee Based'!U69)/('Calc|Labour Rates'!$C$10:$C$39='Input|Fee Based'!W69),'Calc|Labour Rates'!$I$10:$I$39),"-")</f>
        <v>107.51039665472553</v>
      </c>
      <c r="W69" s="77">
        <f>IFERROR(V69*'Input|Fee Based'!X69*'Input|Fee Based'!Y69/'Input|Setup'!$E$19,0)</f>
        <v>0</v>
      </c>
      <c r="X69" s="77">
        <f>IFERROR(V69*'Input|Fee Based'!X69*'Input|Fee Based'!Z69/'Input|Setup'!$E$19,0)</f>
        <v>284.01603459366004</v>
      </c>
      <c r="Y69" s="208">
        <f t="shared" si="3"/>
        <v>284.01603459366004</v>
      </c>
      <c r="Z69" s="206" t="str">
        <f>IF(ISBLANK('Input|Fee Based'!$AA69),"",'Input|Fee Based'!$AA69)</f>
        <v/>
      </c>
      <c r="AA69" s="77" cm="1">
        <f t="array" ref="AA69">_xlfn.IFNA(LOOKUP(2,1/('Calc|Labour Rates'!$B$10:$B$39='Calc|Fee Based'!Z69)/('Calc|Labour Rates'!$C$10:$C$39='Input|Fee Based'!AB69),'Calc|Labour Rates'!$I$10:$I$39),"-")</f>
        <v>0</v>
      </c>
      <c r="AB69" s="77">
        <f>IFERROR(AA69*'Input|Fee Based'!AC69*'Input|Fee Based'!AD69/'Input|Setup'!$E$19,0)</f>
        <v>0</v>
      </c>
      <c r="AC69" s="77">
        <f>IFERROR(AA69*'Input|Fee Based'!AC69*'Input|Fee Based'!AE69/'Input|Setup'!$E$19,0)</f>
        <v>0</v>
      </c>
      <c r="AD69" s="208">
        <f t="shared" si="4"/>
        <v>0</v>
      </c>
      <c r="AE69" s="77" t="str">
        <f>IF(ISBLANK('Input|Fee Based'!$AF69),"",'Input|Fee Based'!$AF69)</f>
        <v/>
      </c>
      <c r="AF69" s="77" cm="1">
        <f t="array" ref="AF69">_xlfn.IFNA(LOOKUP(2,1/('Calc|Labour Rates'!$B$10:$B$39='Calc|Fee Based'!AE69)/('Calc|Labour Rates'!$C$10:$C$39='Input|Fee Based'!AG69),'Calc|Labour Rates'!$I$10:$I$39),"-")</f>
        <v>0</v>
      </c>
      <c r="AG69" s="77">
        <f>IFERROR(AF69*'Input|Fee Based'!AH69*'Input|Fee Based'!AI69/'Input|Setup'!$E$19,0)</f>
        <v>0</v>
      </c>
      <c r="AH69" s="77">
        <f>IFERROR(AF69*'Input|Fee Based'!AH69*'Input|Fee Based'!AJ69/'Input|Setup'!$E$19,0)</f>
        <v>0</v>
      </c>
      <c r="AI69" s="208">
        <f t="shared" si="5"/>
        <v>0</v>
      </c>
      <c r="AJ69" s="77" t="str">
        <f>IF(ISBLANK('Input|Fee Based'!$AK69),"",'Input|Fee Based'!$AK69)</f>
        <v/>
      </c>
      <c r="AK69" s="77" cm="1">
        <f t="array" ref="AK69">_xlfn.IFNA(LOOKUP(2,1/('Calc|Labour Rates'!$B$10:$B$39='Calc|Fee Based'!AJ69)/('Calc|Labour Rates'!$C$10:$C$39='Input|Fee Based'!AL69),'Calc|Labour Rates'!$I$10:$I$39),"-")</f>
        <v>0</v>
      </c>
      <c r="AL69" s="77">
        <f>IFERROR(AK69*'Input|Fee Based'!AM69*'Input|Fee Based'!AN69/'Input|Setup'!$E$19,0)</f>
        <v>0</v>
      </c>
      <c r="AM69" s="77">
        <f>IFERROR(AK69*'Input|Fee Based'!AM69*'Input|Fee Based'!AO69/'Input|Setup'!$E$19,0)</f>
        <v>0</v>
      </c>
      <c r="AN69" s="208">
        <f t="shared" si="6"/>
        <v>0</v>
      </c>
      <c r="AO69" s="199">
        <f t="shared" si="7"/>
        <v>284.01603459366004</v>
      </c>
      <c r="AP69" s="139">
        <f t="shared" si="8"/>
        <v>0</v>
      </c>
      <c r="AQ69" s="86">
        <f>'Input|Fee Based'!AQ69*CPI_Escalator_to_Y1*RealMaterials_Escalator_to_Y1</f>
        <v>0</v>
      </c>
      <c r="AR69" s="86">
        <f>'Input|Fee Based'!AR69*CPI_Escalator_to_Y1*RealContracts_Escalator_to_Y1</f>
        <v>0</v>
      </c>
      <c r="AS69" s="77">
        <f>'Input|Fee Based'!AS69*CPI_Escalator_to_Y1*RealVehicles_Escalator_to_Y1</f>
        <v>39.196840510589787</v>
      </c>
      <c r="AT69" s="86">
        <f>'Input|Fee Based'!AT69*CPI_Escalator_to_Y1*RealOther_Escalator_to_Y1</f>
        <v>0</v>
      </c>
      <c r="AU69" s="89"/>
      <c r="AV69" s="79">
        <f t="shared" si="9"/>
        <v>323.2128751042498</v>
      </c>
      <c r="AW69" s="84"/>
      <c r="AX69" s="162">
        <f>$AV69*'Input|Fee Based'!AV69</f>
        <v>129.28515004169992</v>
      </c>
      <c r="AY69" s="162">
        <f>$AV69*'Input|Fee Based'!AW69</f>
        <v>67.874703771892456</v>
      </c>
      <c r="AZ69" s="162">
        <f>$AV69*'Input|Fee Based'!AX69</f>
        <v>0</v>
      </c>
      <c r="BA69" s="163">
        <f>SUM($AV69,$AX69:$AZ69)*'Input|Fee Based'!$AY69</f>
        <v>0</v>
      </c>
      <c r="BB69" s="109"/>
      <c r="BC69" s="173"/>
      <c r="BD69" s="15"/>
    </row>
    <row r="70" spans="1:56" customFormat="1" x14ac:dyDescent="0.2">
      <c r="A70" s="16">
        <f t="shared" si="10"/>
        <v>61</v>
      </c>
      <c r="B70" s="128" t="str">
        <f>IF(ISBLANK('Input|Fee Based'!B70),"",'Input|Fee Based'!B70)</f>
        <v/>
      </c>
      <c r="C70" s="128" t="str">
        <f>IF(ISBLANK('Input|Fee Based'!C70),"",'Input|Fee Based'!C70)</f>
        <v xml:space="preserve">Small Light - monthly charge </v>
      </c>
      <c r="D70" s="129" t="str">
        <f>IF(ISBLANK('Input|Fee Based'!D70),"",'Input|Fee Based'!D70)</f>
        <v>Business hours</v>
      </c>
      <c r="E70" s="191" t="str">
        <f>IF(ISBLANK('Input|Fee Based'!E70),"",'Input|Fee Based'!E70)</f>
        <v>Security lighting</v>
      </c>
      <c r="F70" s="129" t="str">
        <f>IF(ISBLANK('Input|Fee Based'!F70),"",'Input|Fee Based'!F70)</f>
        <v/>
      </c>
      <c r="G70" s="129" t="str">
        <f>IF(ISBLANK('Input|Fee Based'!G70),"",'Input|Fee Based'!G70)</f>
        <v/>
      </c>
      <c r="H70" s="120">
        <f t="shared" si="0"/>
        <v>58.655090445221958</v>
      </c>
      <c r="I70" s="14"/>
      <c r="J70" s="77" t="str">
        <f>IF(ISBLANK('Input|Fee Based'!I70),"",'Input|Fee Based'!I70)</f>
        <v>Administrative officer R1</v>
      </c>
      <c r="K70" s="77" cm="1">
        <f t="array" ref="K70">_xlfn.IFNA(LOOKUP(2,1/('Calc|Labour Rates'!$B$10:$B$39='Calc|Fee Based'!J70)/('Calc|Labour Rates'!$C$10:$C$39='Input|Fee Based'!J70),'Calc|Labour Rates'!$I$10:$I$39),"-")</f>
        <v>74.347826086956559</v>
      </c>
      <c r="L70" s="208">
        <f>IFERROR(K70*'Input|Fee Based'!K70*'Input|Fee Based'!L70/'Input|Setup'!$E$19,0)</f>
        <v>8.9211557051712234</v>
      </c>
      <c r="M70" s="206" t="str">
        <f>IF(ISBLANK('Input|Fee Based'!M70),"",'Input|Fee Based'!M70)</f>
        <v/>
      </c>
      <c r="N70" s="77" cm="1">
        <f t="array" ref="N70">_xlfn.IFNA(LOOKUP(2,1/('Calc|Labour Rates'!$B$10:$B$39='Calc|Fee Based'!M70)/('Calc|Labour Rates'!$C$10:$C$39='Input|Fee Based'!N70),'Calc|Labour Rates'!$I$10:$I$39),"-")</f>
        <v>0</v>
      </c>
      <c r="O70" s="208">
        <f>IFERROR(N70*'Input|Fee Based'!O70*'Input|Fee Based'!P70/'Input|Setup'!$E$19,0)</f>
        <v>0</v>
      </c>
      <c r="P70" s="206" t="str">
        <f>IF(ISBLANK('Input|Fee Based'!Q70),"",'Input|Fee Based'!Q70)</f>
        <v/>
      </c>
      <c r="Q70" s="77" cm="1">
        <f t="array" ref="Q70">_xlfn.IFNA(LOOKUP(2,1/('Calc|Labour Rates'!$B$10:$B$39='Calc|Fee Based'!P70)/('Calc|Labour Rates'!$C$10:$C$39='Input|Fee Based'!R70),'Calc|Labour Rates'!$I$10:$I$39),"-")</f>
        <v>0</v>
      </c>
      <c r="R70" s="77">
        <f>IFERROR(Q70*'Input|Fee Based'!S70*'Input|Fee Based'!T70/'Input|Setup'!$E$19,0)</f>
        <v>0</v>
      </c>
      <c r="S70" s="197">
        <f t="shared" si="1"/>
        <v>8.9211557051712234</v>
      </c>
      <c r="T70" s="139">
        <f t="shared" si="2"/>
        <v>0</v>
      </c>
      <c r="U70" s="77" t="str">
        <f>IF(ISBLANK('Input|Fee Based'!$V70),"",'Input|Fee Based'!$V70)</f>
        <v>Field worker R4</v>
      </c>
      <c r="V70" s="77" cm="1">
        <f t="array" ref="V70">_xlfn.IFNA(LOOKUP(2,1/('Calc|Labour Rates'!$B$10:$B$39='Calc|Fee Based'!U70)/('Calc|Labour Rates'!$C$10:$C$39='Input|Fee Based'!W70),'Calc|Labour Rates'!$I$10:$I$39),"-")</f>
        <v>107.51039665472553</v>
      </c>
      <c r="W70" s="77">
        <f>IFERROR(V70*'Input|Fee Based'!X70*'Input|Fee Based'!Y70/'Input|Setup'!$E$19,0)</f>
        <v>0</v>
      </c>
      <c r="X70" s="77">
        <f>IFERROR(V70*'Input|Fee Based'!X70*'Input|Fee Based'!Z70/'Input|Setup'!$E$19,0)</f>
        <v>9.9164041214103538</v>
      </c>
      <c r="Y70" s="208">
        <f t="shared" si="3"/>
        <v>9.9164041214103538</v>
      </c>
      <c r="Z70" s="206" t="str">
        <f>IF(ISBLANK('Input|Fee Based'!$AA70),"",'Input|Fee Based'!$AA70)</f>
        <v/>
      </c>
      <c r="AA70" s="77" cm="1">
        <f t="array" ref="AA70">_xlfn.IFNA(LOOKUP(2,1/('Calc|Labour Rates'!$B$10:$B$39='Calc|Fee Based'!Z70)/('Calc|Labour Rates'!$C$10:$C$39='Input|Fee Based'!AB70),'Calc|Labour Rates'!$I$10:$I$39),"-")</f>
        <v>0</v>
      </c>
      <c r="AB70" s="77">
        <f>IFERROR(AA70*'Input|Fee Based'!AC70*'Input|Fee Based'!AD70/'Input|Setup'!$E$19,0)</f>
        <v>0</v>
      </c>
      <c r="AC70" s="77">
        <f>IFERROR(AA70*'Input|Fee Based'!AC70*'Input|Fee Based'!AE70/'Input|Setup'!$E$19,0)</f>
        <v>0</v>
      </c>
      <c r="AD70" s="208">
        <f t="shared" si="4"/>
        <v>0</v>
      </c>
      <c r="AE70" s="77" t="str">
        <f>IF(ISBLANK('Input|Fee Based'!$AF70),"",'Input|Fee Based'!$AF70)</f>
        <v/>
      </c>
      <c r="AF70" s="77" cm="1">
        <f t="array" ref="AF70">_xlfn.IFNA(LOOKUP(2,1/('Calc|Labour Rates'!$B$10:$B$39='Calc|Fee Based'!AE70)/('Calc|Labour Rates'!$C$10:$C$39='Input|Fee Based'!AG70),'Calc|Labour Rates'!$I$10:$I$39),"-")</f>
        <v>0</v>
      </c>
      <c r="AG70" s="77">
        <f>IFERROR(AF70*'Input|Fee Based'!AH70*'Input|Fee Based'!AI70/'Input|Setup'!$E$19,0)</f>
        <v>0</v>
      </c>
      <c r="AH70" s="77">
        <f>IFERROR(AF70*'Input|Fee Based'!AH70*'Input|Fee Based'!AJ70/'Input|Setup'!$E$19,0)</f>
        <v>0</v>
      </c>
      <c r="AI70" s="208">
        <f t="shared" si="5"/>
        <v>0</v>
      </c>
      <c r="AJ70" s="77" t="str">
        <f>IF(ISBLANK('Input|Fee Based'!$AK70),"",'Input|Fee Based'!$AK70)</f>
        <v/>
      </c>
      <c r="AK70" s="77" cm="1">
        <f t="array" ref="AK70">_xlfn.IFNA(LOOKUP(2,1/('Calc|Labour Rates'!$B$10:$B$39='Calc|Fee Based'!AJ70)/('Calc|Labour Rates'!$C$10:$C$39='Input|Fee Based'!AL70),'Calc|Labour Rates'!$I$10:$I$39),"-")</f>
        <v>0</v>
      </c>
      <c r="AL70" s="77">
        <f>IFERROR(AK70*'Input|Fee Based'!AM70*'Input|Fee Based'!AN70/'Input|Setup'!$E$19,0)</f>
        <v>0</v>
      </c>
      <c r="AM70" s="77">
        <f>IFERROR(AK70*'Input|Fee Based'!AM70*'Input|Fee Based'!AO70/'Input|Setup'!$E$19,0)</f>
        <v>0</v>
      </c>
      <c r="AN70" s="208">
        <f t="shared" si="6"/>
        <v>0</v>
      </c>
      <c r="AO70" s="199">
        <f t="shared" si="7"/>
        <v>9.9164041214103538</v>
      </c>
      <c r="AP70" s="139">
        <f t="shared" si="8"/>
        <v>0</v>
      </c>
      <c r="AQ70" s="86">
        <f>'Input|Fee Based'!AQ70*CPI_Escalator_to_Y1*RealMaterials_Escalator_to_Y1</f>
        <v>0</v>
      </c>
      <c r="AR70" s="86">
        <f>'Input|Fee Based'!AR70*CPI_Escalator_to_Y1*RealContracts_Escalator_to_Y1</f>
        <v>0</v>
      </c>
      <c r="AS70" s="77">
        <f>'Input|Fee Based'!AS70*CPI_Escalator_to_Y1*RealVehicles_Escalator_to_Y1</f>
        <v>1.3685555160347751</v>
      </c>
      <c r="AT70" s="86">
        <f>'Input|Fee Based'!AT70*CPI_Escalator_to_Y1*RealOther_Escalator_to_Y1</f>
        <v>16.225617853173688</v>
      </c>
      <c r="AU70" s="89"/>
      <c r="AV70" s="79">
        <f t="shared" si="9"/>
        <v>36.431733195790038</v>
      </c>
      <c r="AW70" s="84"/>
      <c r="AX70" s="162">
        <f>$AV70*'Input|Fee Based'!AV70</f>
        <v>14.572693278316017</v>
      </c>
      <c r="AY70" s="162">
        <f>$AV70*'Input|Fee Based'!AW70</f>
        <v>7.6506639711159075</v>
      </c>
      <c r="AZ70" s="162">
        <f>$AV70*'Input|Fee Based'!AX70</f>
        <v>0</v>
      </c>
      <c r="BA70" s="163">
        <f>SUM($AV70,$AX70:$AZ70)*'Input|Fee Based'!$AY70</f>
        <v>0</v>
      </c>
      <c r="BB70" s="109"/>
      <c r="BC70" s="173"/>
      <c r="BD70" s="15"/>
    </row>
    <row r="71" spans="1:56" customFormat="1" x14ac:dyDescent="0.2">
      <c r="A71" s="16">
        <f t="shared" si="10"/>
        <v>62</v>
      </c>
      <c r="B71" s="128" t="str">
        <f>IF(ISBLANK('Input|Fee Based'!B71),"",'Input|Fee Based'!B71)</f>
        <v/>
      </c>
      <c r="C71" s="128" t="str">
        <f>IF(ISBLANK('Input|Fee Based'!C71),"",'Input|Fee Based'!C71)</f>
        <v>Medium Light - monthly charge</v>
      </c>
      <c r="D71" s="129" t="str">
        <f>IF(ISBLANK('Input|Fee Based'!D71),"",'Input|Fee Based'!D71)</f>
        <v>Business hours</v>
      </c>
      <c r="E71" s="191" t="str">
        <f>IF(ISBLANK('Input|Fee Based'!E71),"",'Input|Fee Based'!E71)</f>
        <v>Security lighting</v>
      </c>
      <c r="F71" s="129" t="str">
        <f>IF(ISBLANK('Input|Fee Based'!F71),"",'Input|Fee Based'!F71)</f>
        <v/>
      </c>
      <c r="G71" s="129" t="str">
        <f>IF(ISBLANK('Input|Fee Based'!G71),"",'Input|Fee Based'!G71)</f>
        <v/>
      </c>
      <c r="H71" s="120">
        <f t="shared" si="0"/>
        <v>75.592131365296581</v>
      </c>
      <c r="I71" s="14"/>
      <c r="J71" s="77" t="str">
        <f>IF(ISBLANK('Input|Fee Based'!I71),"",'Input|Fee Based'!I71)</f>
        <v>Administrative officer R1</v>
      </c>
      <c r="K71" s="77" cm="1">
        <f t="array" ref="K71">_xlfn.IFNA(LOOKUP(2,1/('Calc|Labour Rates'!$B$10:$B$39='Calc|Fee Based'!J71)/('Calc|Labour Rates'!$C$10:$C$39='Input|Fee Based'!J71),'Calc|Labour Rates'!$I$10:$I$39),"-")</f>
        <v>74.347826086956559</v>
      </c>
      <c r="L71" s="208">
        <f>IFERROR(K71*'Input|Fee Based'!K71*'Input|Fee Based'!L71/'Input|Setup'!$E$19,0)</f>
        <v>11.443292983122069</v>
      </c>
      <c r="M71" s="206" t="str">
        <f>IF(ISBLANK('Input|Fee Based'!M71),"",'Input|Fee Based'!M71)</f>
        <v/>
      </c>
      <c r="N71" s="77" cm="1">
        <f t="array" ref="N71">_xlfn.IFNA(LOOKUP(2,1/('Calc|Labour Rates'!$B$10:$B$39='Calc|Fee Based'!M71)/('Calc|Labour Rates'!$C$10:$C$39='Input|Fee Based'!N71),'Calc|Labour Rates'!$I$10:$I$39),"-")</f>
        <v>0</v>
      </c>
      <c r="O71" s="208">
        <f>IFERROR(N71*'Input|Fee Based'!O71*'Input|Fee Based'!P71/'Input|Setup'!$E$19,0)</f>
        <v>0</v>
      </c>
      <c r="P71" s="206" t="str">
        <f>IF(ISBLANK('Input|Fee Based'!Q71),"",'Input|Fee Based'!Q71)</f>
        <v/>
      </c>
      <c r="Q71" s="77" cm="1">
        <f t="array" ref="Q71">_xlfn.IFNA(LOOKUP(2,1/('Calc|Labour Rates'!$B$10:$B$39='Calc|Fee Based'!P71)/('Calc|Labour Rates'!$C$10:$C$39='Input|Fee Based'!R71),'Calc|Labour Rates'!$I$10:$I$39),"-")</f>
        <v>0</v>
      </c>
      <c r="R71" s="77">
        <f>IFERROR(Q71*'Input|Fee Based'!S71*'Input|Fee Based'!T71/'Input|Setup'!$E$19,0)</f>
        <v>0</v>
      </c>
      <c r="S71" s="197">
        <f t="shared" si="1"/>
        <v>11.443292983122069</v>
      </c>
      <c r="T71" s="139">
        <f t="shared" si="2"/>
        <v>0</v>
      </c>
      <c r="U71" s="77" t="str">
        <f>IF(ISBLANK('Input|Fee Based'!$V71),"",'Input|Fee Based'!$V71)</f>
        <v>Field worker R4</v>
      </c>
      <c r="V71" s="77" cm="1">
        <f t="array" ref="V71">_xlfn.IFNA(LOOKUP(2,1/('Calc|Labour Rates'!$B$10:$B$39='Calc|Fee Based'!U71)/('Calc|Labour Rates'!$C$10:$C$39='Input|Fee Based'!W71),'Calc|Labour Rates'!$I$10:$I$39),"-")</f>
        <v>107.51039665472553</v>
      </c>
      <c r="W71" s="77">
        <f>IFERROR(V71*'Input|Fee Based'!X71*'Input|Fee Based'!Y71/'Input|Setup'!$E$19,0)</f>
        <v>0</v>
      </c>
      <c r="X71" s="77">
        <f>IFERROR(V71*'Input|Fee Based'!X71*'Input|Fee Based'!Z71/'Input|Setup'!$E$19,0)</f>
        <v>12.753886544032527</v>
      </c>
      <c r="Y71" s="208">
        <f t="shared" si="3"/>
        <v>12.753886544032527</v>
      </c>
      <c r="Z71" s="206" t="str">
        <f>IF(ISBLANK('Input|Fee Based'!$AA71),"",'Input|Fee Based'!$AA71)</f>
        <v/>
      </c>
      <c r="AA71" s="77" cm="1">
        <f t="array" ref="AA71">_xlfn.IFNA(LOOKUP(2,1/('Calc|Labour Rates'!$B$10:$B$39='Calc|Fee Based'!Z71)/('Calc|Labour Rates'!$C$10:$C$39='Input|Fee Based'!AB71),'Calc|Labour Rates'!$I$10:$I$39),"-")</f>
        <v>0</v>
      </c>
      <c r="AB71" s="77">
        <f>IFERROR(AA71*'Input|Fee Based'!AC71*'Input|Fee Based'!AD71/'Input|Setup'!$E$19,0)</f>
        <v>0</v>
      </c>
      <c r="AC71" s="77">
        <f>IFERROR(AA71*'Input|Fee Based'!AC71*'Input|Fee Based'!AE71/'Input|Setup'!$E$19,0)</f>
        <v>0</v>
      </c>
      <c r="AD71" s="208">
        <f t="shared" si="4"/>
        <v>0</v>
      </c>
      <c r="AE71" s="77" t="str">
        <f>IF(ISBLANK('Input|Fee Based'!$AF71),"",'Input|Fee Based'!$AF71)</f>
        <v/>
      </c>
      <c r="AF71" s="77" cm="1">
        <f t="array" ref="AF71">_xlfn.IFNA(LOOKUP(2,1/('Calc|Labour Rates'!$B$10:$B$39='Calc|Fee Based'!AE71)/('Calc|Labour Rates'!$C$10:$C$39='Input|Fee Based'!AG71),'Calc|Labour Rates'!$I$10:$I$39),"-")</f>
        <v>0</v>
      </c>
      <c r="AG71" s="77">
        <f>IFERROR(AF71*'Input|Fee Based'!AH71*'Input|Fee Based'!AI71/'Input|Setup'!$E$19,0)</f>
        <v>0</v>
      </c>
      <c r="AH71" s="77">
        <f>IFERROR(AF71*'Input|Fee Based'!AH71*'Input|Fee Based'!AJ71/'Input|Setup'!$E$19,0)</f>
        <v>0</v>
      </c>
      <c r="AI71" s="208">
        <f t="shared" si="5"/>
        <v>0</v>
      </c>
      <c r="AJ71" s="77" t="str">
        <f>IF(ISBLANK('Input|Fee Based'!$AK71),"",'Input|Fee Based'!$AK71)</f>
        <v/>
      </c>
      <c r="AK71" s="77" cm="1">
        <f t="array" ref="AK71">_xlfn.IFNA(LOOKUP(2,1/('Calc|Labour Rates'!$B$10:$B$39='Calc|Fee Based'!AJ71)/('Calc|Labour Rates'!$C$10:$C$39='Input|Fee Based'!AL71),'Calc|Labour Rates'!$I$10:$I$39),"-")</f>
        <v>0</v>
      </c>
      <c r="AL71" s="77">
        <f>IFERROR(AK71*'Input|Fee Based'!AM71*'Input|Fee Based'!AN71/'Input|Setup'!$E$19,0)</f>
        <v>0</v>
      </c>
      <c r="AM71" s="77">
        <f>IFERROR(AK71*'Input|Fee Based'!AM71*'Input|Fee Based'!AO71/'Input|Setup'!$E$19,0)</f>
        <v>0</v>
      </c>
      <c r="AN71" s="208">
        <f t="shared" si="6"/>
        <v>0</v>
      </c>
      <c r="AO71" s="199">
        <f t="shared" si="7"/>
        <v>12.753886544032527</v>
      </c>
      <c r="AP71" s="139">
        <f t="shared" si="8"/>
        <v>0</v>
      </c>
      <c r="AQ71" s="86">
        <f>'Input|Fee Based'!AQ71*CPI_Escalator_to_Y1*RealMaterials_Escalator_to_Y1</f>
        <v>0</v>
      </c>
      <c r="AR71" s="86">
        <f>'Input|Fee Based'!AR71*CPI_Escalator_to_Y1*RealContracts_Escalator_to_Y1</f>
        <v>0</v>
      </c>
      <c r="AS71" s="77">
        <f>'Input|Fee Based'!AS71*CPI_Escalator_to_Y1*RealVehicles_Escalator_to_Y1</f>
        <v>1.7601543429469442</v>
      </c>
      <c r="AT71" s="86">
        <f>'Input|Fee Based'!AT71*CPI_Escalator_to_Y1*RealOther_Escalator_to_Y1</f>
        <v>20.994300518281431</v>
      </c>
      <c r="AU71" s="89"/>
      <c r="AV71" s="79">
        <f t="shared" si="9"/>
        <v>46.951634388382971</v>
      </c>
      <c r="AW71" s="84"/>
      <c r="AX71" s="162">
        <f>$AV71*'Input|Fee Based'!AV71</f>
        <v>18.780653755353189</v>
      </c>
      <c r="AY71" s="162">
        <f>$AV71*'Input|Fee Based'!AW71</f>
        <v>9.859843221560423</v>
      </c>
      <c r="AZ71" s="162">
        <f>$AV71*'Input|Fee Based'!AX71</f>
        <v>0</v>
      </c>
      <c r="BA71" s="163">
        <f>SUM($AV71,$AX71:$AZ71)*'Input|Fee Based'!$AY71</f>
        <v>0</v>
      </c>
      <c r="BB71" s="109"/>
      <c r="BC71" s="173"/>
      <c r="BD71" s="15"/>
    </row>
    <row r="72" spans="1:56" customFormat="1" x14ac:dyDescent="0.2">
      <c r="A72" s="16">
        <f t="shared" si="10"/>
        <v>63</v>
      </c>
      <c r="B72" s="128" t="str">
        <f>IF(ISBLANK('Input|Fee Based'!B72),"",'Input|Fee Based'!B72)</f>
        <v/>
      </c>
      <c r="C72" s="128" t="str">
        <f>IF(ISBLANK('Input|Fee Based'!C72),"",'Input|Fee Based'!C72)</f>
        <v xml:space="preserve">Large Light - monthly charge </v>
      </c>
      <c r="D72" s="129" t="str">
        <f>IF(ISBLANK('Input|Fee Based'!D72),"",'Input|Fee Based'!D72)</f>
        <v>Business hours</v>
      </c>
      <c r="E72" s="191" t="str">
        <f>IF(ISBLANK('Input|Fee Based'!E72),"",'Input|Fee Based'!E72)</f>
        <v>Security lighting</v>
      </c>
      <c r="F72" s="129" t="str">
        <f>IF(ISBLANK('Input|Fee Based'!F72),"",'Input|Fee Based'!F72)</f>
        <v/>
      </c>
      <c r="G72" s="129" t="str">
        <f>IF(ISBLANK('Input|Fee Based'!G72),"",'Input|Fee Based'!G72)</f>
        <v/>
      </c>
      <c r="H72" s="120">
        <f t="shared" si="0"/>
        <v>148.67188813438011</v>
      </c>
      <c r="I72" s="14"/>
      <c r="J72" s="77" t="str">
        <f>IF(ISBLANK('Input|Fee Based'!I72),"",'Input|Fee Based'!I72)</f>
        <v>Administrative officer R1</v>
      </c>
      <c r="K72" s="77" cm="1">
        <f t="array" ref="K72">_xlfn.IFNA(LOOKUP(2,1/('Calc|Labour Rates'!$B$10:$B$39='Calc|Fee Based'!J72)/('Calc|Labour Rates'!$C$10:$C$39='Input|Fee Based'!J72),'Calc|Labour Rates'!$I$10:$I$39),"-")</f>
        <v>74.347826086956559</v>
      </c>
      <c r="L72" s="208">
        <f>IFERROR(K72*'Input|Fee Based'!K72*'Input|Fee Based'!L72/'Input|Setup'!$E$19,0)</f>
        <v>22.401447909175943</v>
      </c>
      <c r="M72" s="206" t="str">
        <f>IF(ISBLANK('Input|Fee Based'!M72),"",'Input|Fee Based'!M72)</f>
        <v/>
      </c>
      <c r="N72" s="77" cm="1">
        <f t="array" ref="N72">_xlfn.IFNA(LOOKUP(2,1/('Calc|Labour Rates'!$B$10:$B$39='Calc|Fee Based'!M72)/('Calc|Labour Rates'!$C$10:$C$39='Input|Fee Based'!N72),'Calc|Labour Rates'!$I$10:$I$39),"-")</f>
        <v>0</v>
      </c>
      <c r="O72" s="208">
        <f>IFERROR(N72*'Input|Fee Based'!O72*'Input|Fee Based'!P72/'Input|Setup'!$E$19,0)</f>
        <v>0</v>
      </c>
      <c r="P72" s="206" t="str">
        <f>IF(ISBLANK('Input|Fee Based'!Q72),"",'Input|Fee Based'!Q72)</f>
        <v/>
      </c>
      <c r="Q72" s="77" cm="1">
        <f t="array" ref="Q72">_xlfn.IFNA(LOOKUP(2,1/('Calc|Labour Rates'!$B$10:$B$39='Calc|Fee Based'!P72)/('Calc|Labour Rates'!$C$10:$C$39='Input|Fee Based'!R72),'Calc|Labour Rates'!$I$10:$I$39),"-")</f>
        <v>0</v>
      </c>
      <c r="R72" s="77">
        <f>IFERROR(Q72*'Input|Fee Based'!S72*'Input|Fee Based'!T72/'Input|Setup'!$E$19,0)</f>
        <v>0</v>
      </c>
      <c r="S72" s="197">
        <f t="shared" si="1"/>
        <v>22.401447909175943</v>
      </c>
      <c r="T72" s="139">
        <f t="shared" si="2"/>
        <v>0</v>
      </c>
      <c r="U72" s="77" t="str">
        <f>IF(ISBLANK('Input|Fee Based'!$V72),"",'Input|Fee Based'!$V72)</f>
        <v>Field worker R4</v>
      </c>
      <c r="V72" s="77" cm="1">
        <f t="array" ref="V72">_xlfn.IFNA(LOOKUP(2,1/('Calc|Labour Rates'!$B$10:$B$39='Calc|Fee Based'!U72)/('Calc|Labour Rates'!$C$10:$C$39='Input|Fee Based'!W72),'Calc|Labour Rates'!$I$10:$I$39),"-")</f>
        <v>107.51039665472553</v>
      </c>
      <c r="W72" s="77">
        <f>IFERROR(V72*'Input|Fee Based'!X72*'Input|Fee Based'!Y72/'Input|Setup'!$E$19,0)</f>
        <v>0</v>
      </c>
      <c r="X72" s="77">
        <f>IFERROR(V72*'Input|Fee Based'!X72*'Input|Fee Based'!Z72/'Input|Setup'!$E$19,0)</f>
        <v>25.032787911035324</v>
      </c>
      <c r="Y72" s="208">
        <f t="shared" si="3"/>
        <v>25.032787911035324</v>
      </c>
      <c r="Z72" s="206" t="str">
        <f>IF(ISBLANK('Input|Fee Based'!$AA72),"",'Input|Fee Based'!$AA72)</f>
        <v/>
      </c>
      <c r="AA72" s="77" cm="1">
        <f t="array" ref="AA72">_xlfn.IFNA(LOOKUP(2,1/('Calc|Labour Rates'!$B$10:$B$39='Calc|Fee Based'!Z72)/('Calc|Labour Rates'!$C$10:$C$39='Input|Fee Based'!AB72),'Calc|Labour Rates'!$I$10:$I$39),"-")</f>
        <v>0</v>
      </c>
      <c r="AB72" s="77">
        <f>IFERROR(AA72*'Input|Fee Based'!AC72*'Input|Fee Based'!AD72/'Input|Setup'!$E$19,0)</f>
        <v>0</v>
      </c>
      <c r="AC72" s="77">
        <f>IFERROR(AA72*'Input|Fee Based'!AC72*'Input|Fee Based'!AE72/'Input|Setup'!$E$19,0)</f>
        <v>0</v>
      </c>
      <c r="AD72" s="208">
        <f t="shared" si="4"/>
        <v>0</v>
      </c>
      <c r="AE72" s="77" t="str">
        <f>IF(ISBLANK('Input|Fee Based'!$AF72),"",'Input|Fee Based'!$AF72)</f>
        <v/>
      </c>
      <c r="AF72" s="77" cm="1">
        <f t="array" ref="AF72">_xlfn.IFNA(LOOKUP(2,1/('Calc|Labour Rates'!$B$10:$B$39='Calc|Fee Based'!AE72)/('Calc|Labour Rates'!$C$10:$C$39='Input|Fee Based'!AG72),'Calc|Labour Rates'!$I$10:$I$39),"-")</f>
        <v>0</v>
      </c>
      <c r="AG72" s="77">
        <f>IFERROR(AF72*'Input|Fee Based'!AH72*'Input|Fee Based'!AI72/'Input|Setup'!$E$19,0)</f>
        <v>0</v>
      </c>
      <c r="AH72" s="77">
        <f>IFERROR(AF72*'Input|Fee Based'!AH72*'Input|Fee Based'!AJ72/'Input|Setup'!$E$19,0)</f>
        <v>0</v>
      </c>
      <c r="AI72" s="208">
        <f t="shared" si="5"/>
        <v>0</v>
      </c>
      <c r="AJ72" s="77" t="str">
        <f>IF(ISBLANK('Input|Fee Based'!$AK72),"",'Input|Fee Based'!$AK72)</f>
        <v/>
      </c>
      <c r="AK72" s="77" cm="1">
        <f t="array" ref="AK72">_xlfn.IFNA(LOOKUP(2,1/('Calc|Labour Rates'!$B$10:$B$39='Calc|Fee Based'!AJ72)/('Calc|Labour Rates'!$C$10:$C$39='Input|Fee Based'!AL72),'Calc|Labour Rates'!$I$10:$I$39),"-")</f>
        <v>0</v>
      </c>
      <c r="AL72" s="77">
        <f>IFERROR(AK72*'Input|Fee Based'!AM72*'Input|Fee Based'!AN72/'Input|Setup'!$E$19,0)</f>
        <v>0</v>
      </c>
      <c r="AM72" s="77">
        <f>IFERROR(AK72*'Input|Fee Based'!AM72*'Input|Fee Based'!AO72/'Input|Setup'!$E$19,0)</f>
        <v>0</v>
      </c>
      <c r="AN72" s="208">
        <f t="shared" si="6"/>
        <v>0</v>
      </c>
      <c r="AO72" s="199">
        <f t="shared" si="7"/>
        <v>25.032787911035324</v>
      </c>
      <c r="AP72" s="139">
        <f t="shared" si="8"/>
        <v>0</v>
      </c>
      <c r="AQ72" s="86">
        <f>'Input|Fee Based'!AQ72*CPI_Escalator_to_Y1*RealMaterials_Escalator_to_Y1</f>
        <v>0</v>
      </c>
      <c r="AR72" s="86">
        <f>'Input|Fee Based'!AR72*CPI_Escalator_to_Y1*RealContracts_Escalator_to_Y1</f>
        <v>0</v>
      </c>
      <c r="AS72" s="77">
        <f>'Input|Fee Based'!AS72*CPI_Escalator_to_Y1*RealVehicles_Escalator_to_Y1</f>
        <v>3.4547563368669572</v>
      </c>
      <c r="AT72" s="86">
        <f>'Input|Fee Based'!AT72*CPI_Escalator_to_Y1*RealOther_Escalator_to_Y1</f>
        <v>41.453795504027426</v>
      </c>
      <c r="AU72" s="89"/>
      <c r="AV72" s="79">
        <f t="shared" si="9"/>
        <v>92.34278766110566</v>
      </c>
      <c r="AW72" s="84"/>
      <c r="AX72" s="162">
        <f>$AV72*'Input|Fee Based'!AV72</f>
        <v>36.937115064442267</v>
      </c>
      <c r="AY72" s="162">
        <f>$AV72*'Input|Fee Based'!AW72</f>
        <v>19.391985408832188</v>
      </c>
      <c r="AZ72" s="162">
        <f>$AV72*'Input|Fee Based'!AX72</f>
        <v>0</v>
      </c>
      <c r="BA72" s="163">
        <f>SUM($AV72,$AX72:$AZ72)*'Input|Fee Based'!$AY72</f>
        <v>0</v>
      </c>
      <c r="BB72" s="109"/>
      <c r="BC72" s="173"/>
      <c r="BD72" s="15"/>
    </row>
    <row r="73" spans="1:56" customFormat="1" x14ac:dyDescent="0.2">
      <c r="A73" s="16">
        <f t="shared" si="10"/>
        <v>64</v>
      </c>
      <c r="B73" s="128" t="str">
        <f>IF(ISBLANK('Input|Fee Based'!B73),"",'Input|Fee Based'!B73)</f>
        <v/>
      </c>
      <c r="C73" s="128" t="str">
        <f>IF(ISBLANK('Input|Fee Based'!C73),"",'Input|Fee Based'!C73)</f>
        <v/>
      </c>
      <c r="D73" s="129" t="str">
        <f>IF(ISBLANK('Input|Fee Based'!D73),"",'Input|Fee Based'!D73)</f>
        <v/>
      </c>
      <c r="E73" s="191" t="str">
        <f>IF(ISBLANK('Input|Fee Based'!E73),"",'Input|Fee Based'!E73)</f>
        <v/>
      </c>
      <c r="F73" s="129" t="str">
        <f>IF(ISBLANK('Input|Fee Based'!F73),"",'Input|Fee Based'!F73)</f>
        <v/>
      </c>
      <c r="G73" s="129" t="str">
        <f>IF(ISBLANK('Input|Fee Based'!G73),"",'Input|Fee Based'!G73)</f>
        <v/>
      </c>
      <c r="H73" s="120">
        <f t="shared" si="0"/>
        <v>0</v>
      </c>
      <c r="I73" s="14"/>
      <c r="J73" s="77" t="str">
        <f>IF(ISBLANK('Input|Fee Based'!I73),"",'Input|Fee Based'!I73)</f>
        <v/>
      </c>
      <c r="K73" s="77" cm="1">
        <f t="array" ref="K73">_xlfn.IFNA(LOOKUP(2,1/('Calc|Labour Rates'!$B$10:$B$39='Calc|Fee Based'!J73)/('Calc|Labour Rates'!$C$10:$C$39='Input|Fee Based'!J73),'Calc|Labour Rates'!$I$10:$I$39),"-")</f>
        <v>0</v>
      </c>
      <c r="L73" s="208">
        <f>IFERROR(K73*'Input|Fee Based'!K73*'Input|Fee Based'!L73/'Input|Setup'!$E$19,0)</f>
        <v>0</v>
      </c>
      <c r="M73" s="206" t="str">
        <f>IF(ISBLANK('Input|Fee Based'!M73),"",'Input|Fee Based'!M73)</f>
        <v/>
      </c>
      <c r="N73" s="77" cm="1">
        <f t="array" ref="N73">_xlfn.IFNA(LOOKUP(2,1/('Calc|Labour Rates'!$B$10:$B$39='Calc|Fee Based'!M73)/('Calc|Labour Rates'!$C$10:$C$39='Input|Fee Based'!N73),'Calc|Labour Rates'!$I$10:$I$39),"-")</f>
        <v>0</v>
      </c>
      <c r="O73" s="208">
        <f>IFERROR(N73*'Input|Fee Based'!O73*'Input|Fee Based'!P73/'Input|Setup'!$E$19,0)</f>
        <v>0</v>
      </c>
      <c r="P73" s="206" t="str">
        <f>IF(ISBLANK('Input|Fee Based'!Q73),"",'Input|Fee Based'!Q73)</f>
        <v/>
      </c>
      <c r="Q73" s="77" cm="1">
        <f t="array" ref="Q73">_xlfn.IFNA(LOOKUP(2,1/('Calc|Labour Rates'!$B$10:$B$39='Calc|Fee Based'!P73)/('Calc|Labour Rates'!$C$10:$C$39='Input|Fee Based'!R73),'Calc|Labour Rates'!$I$10:$I$39),"-")</f>
        <v>0</v>
      </c>
      <c r="R73" s="77">
        <f>IFERROR(Q73*'Input|Fee Based'!S73*'Input|Fee Based'!T73/'Input|Setup'!$E$19,0)</f>
        <v>0</v>
      </c>
      <c r="S73" s="197">
        <f t="shared" si="1"/>
        <v>0</v>
      </c>
      <c r="T73" s="139">
        <f t="shared" si="2"/>
        <v>0</v>
      </c>
      <c r="U73" s="77" t="str">
        <f>IF(ISBLANK('Input|Fee Based'!$V73),"",'Input|Fee Based'!$V73)</f>
        <v/>
      </c>
      <c r="V73" s="77" cm="1">
        <f t="array" ref="V73">_xlfn.IFNA(LOOKUP(2,1/('Calc|Labour Rates'!$B$10:$B$39='Calc|Fee Based'!U73)/('Calc|Labour Rates'!$C$10:$C$39='Input|Fee Based'!W73),'Calc|Labour Rates'!$I$10:$I$39),"-")</f>
        <v>0</v>
      </c>
      <c r="W73" s="77">
        <f>IFERROR(V73*'Input|Fee Based'!X73*'Input|Fee Based'!Y73/'Input|Setup'!$E$19,0)</f>
        <v>0</v>
      </c>
      <c r="X73" s="77">
        <f>IFERROR(V73*'Input|Fee Based'!X73*'Input|Fee Based'!Z73/'Input|Setup'!$E$19,0)</f>
        <v>0</v>
      </c>
      <c r="Y73" s="208">
        <f t="shared" si="3"/>
        <v>0</v>
      </c>
      <c r="Z73" s="206" t="str">
        <f>IF(ISBLANK('Input|Fee Based'!$AA73),"",'Input|Fee Based'!$AA73)</f>
        <v/>
      </c>
      <c r="AA73" s="77" cm="1">
        <f t="array" ref="AA73">_xlfn.IFNA(LOOKUP(2,1/('Calc|Labour Rates'!$B$10:$B$39='Calc|Fee Based'!Z73)/('Calc|Labour Rates'!$C$10:$C$39='Input|Fee Based'!AB73),'Calc|Labour Rates'!$I$10:$I$39),"-")</f>
        <v>0</v>
      </c>
      <c r="AB73" s="77">
        <f>IFERROR(AA73*'Input|Fee Based'!AC73*'Input|Fee Based'!AD73/'Input|Setup'!$E$19,0)</f>
        <v>0</v>
      </c>
      <c r="AC73" s="77">
        <f>IFERROR(AA73*'Input|Fee Based'!AC73*'Input|Fee Based'!AE73/'Input|Setup'!$E$19,0)</f>
        <v>0</v>
      </c>
      <c r="AD73" s="208">
        <f t="shared" si="4"/>
        <v>0</v>
      </c>
      <c r="AE73" s="77" t="str">
        <f>IF(ISBLANK('Input|Fee Based'!$AF73),"",'Input|Fee Based'!$AF73)</f>
        <v/>
      </c>
      <c r="AF73" s="77" cm="1">
        <f t="array" ref="AF73">_xlfn.IFNA(LOOKUP(2,1/('Calc|Labour Rates'!$B$10:$B$39='Calc|Fee Based'!AE73)/('Calc|Labour Rates'!$C$10:$C$39='Input|Fee Based'!AG73),'Calc|Labour Rates'!$I$10:$I$39),"-")</f>
        <v>0</v>
      </c>
      <c r="AG73" s="77">
        <f>IFERROR(AF73*'Input|Fee Based'!AH73*'Input|Fee Based'!AI73/'Input|Setup'!$E$19,0)</f>
        <v>0</v>
      </c>
      <c r="AH73" s="77">
        <f>IFERROR(AF73*'Input|Fee Based'!AH73*'Input|Fee Based'!AJ73/'Input|Setup'!$E$19,0)</f>
        <v>0</v>
      </c>
      <c r="AI73" s="208">
        <f t="shared" si="5"/>
        <v>0</v>
      </c>
      <c r="AJ73" s="77" t="str">
        <f>IF(ISBLANK('Input|Fee Based'!$AK73),"",'Input|Fee Based'!$AK73)</f>
        <v/>
      </c>
      <c r="AK73" s="77" cm="1">
        <f t="array" ref="AK73">_xlfn.IFNA(LOOKUP(2,1/('Calc|Labour Rates'!$B$10:$B$39='Calc|Fee Based'!AJ73)/('Calc|Labour Rates'!$C$10:$C$39='Input|Fee Based'!AL73),'Calc|Labour Rates'!$I$10:$I$39),"-")</f>
        <v>0</v>
      </c>
      <c r="AL73" s="77">
        <f>IFERROR(AK73*'Input|Fee Based'!AM73*'Input|Fee Based'!AN73/'Input|Setup'!$E$19,0)</f>
        <v>0</v>
      </c>
      <c r="AM73" s="77">
        <f>IFERROR(AK73*'Input|Fee Based'!AM73*'Input|Fee Based'!AO73/'Input|Setup'!$E$19,0)</f>
        <v>0</v>
      </c>
      <c r="AN73" s="208">
        <f t="shared" si="6"/>
        <v>0</v>
      </c>
      <c r="AO73" s="199">
        <f t="shared" si="7"/>
        <v>0</v>
      </c>
      <c r="AP73" s="139">
        <f t="shared" si="8"/>
        <v>0</v>
      </c>
      <c r="AQ73" s="86">
        <f>'Input|Fee Based'!AQ73*CPI_Escalator_to_Y1*RealMaterials_Escalator_to_Y1</f>
        <v>0</v>
      </c>
      <c r="AR73" s="86">
        <f>'Input|Fee Based'!AR73*CPI_Escalator_to_Y1*RealContracts_Escalator_to_Y1</f>
        <v>0</v>
      </c>
      <c r="AS73" s="77">
        <f>'Input|Fee Based'!AS73*CPI_Escalator_to_Y1*RealVehicles_Escalator_to_Y1</f>
        <v>0</v>
      </c>
      <c r="AT73" s="86">
        <f>'Input|Fee Based'!AT73*CPI_Escalator_to_Y1*RealOther_Escalator_to_Y1</f>
        <v>0</v>
      </c>
      <c r="AU73" s="89"/>
      <c r="AV73" s="79">
        <f t="shared" si="9"/>
        <v>0</v>
      </c>
      <c r="AW73" s="84"/>
      <c r="AX73" s="162">
        <f>$AV73*'Input|Fee Based'!AV73</f>
        <v>0</v>
      </c>
      <c r="AY73" s="162">
        <f>$AV73*'Input|Fee Based'!AW73</f>
        <v>0</v>
      </c>
      <c r="AZ73" s="162">
        <f>$AV73*'Input|Fee Based'!AX73</f>
        <v>0</v>
      </c>
      <c r="BA73" s="163">
        <f>SUM($AV73,$AX73:$AZ73)*'Input|Fee Based'!$AY73</f>
        <v>0</v>
      </c>
      <c r="BB73" s="109"/>
      <c r="BC73" s="173"/>
      <c r="BD73" s="15"/>
    </row>
    <row r="74" spans="1:56" customFormat="1" x14ac:dyDescent="0.2">
      <c r="A74" s="16">
        <f t="shared" si="10"/>
        <v>65</v>
      </c>
      <c r="B74" s="128" t="str">
        <f>IF(ISBLANK('Input|Fee Based'!B74),"",'Input|Fee Based'!B74)</f>
        <v/>
      </c>
      <c r="C74" s="128" t="str">
        <f>IF(ISBLANK('Input|Fee Based'!C74),"",'Input|Fee Based'!C74)</f>
        <v/>
      </c>
      <c r="D74" s="129" t="str">
        <f>IF(ISBLANK('Input|Fee Based'!D74),"",'Input|Fee Based'!D74)</f>
        <v/>
      </c>
      <c r="E74" s="191" t="str">
        <f>IF(ISBLANK('Input|Fee Based'!E74),"",'Input|Fee Based'!E74)</f>
        <v/>
      </c>
      <c r="F74" s="129" t="str">
        <f>IF(ISBLANK('Input|Fee Based'!F74),"",'Input|Fee Based'!F74)</f>
        <v/>
      </c>
      <c r="G74" s="129" t="str">
        <f>IF(ISBLANK('Input|Fee Based'!G74),"",'Input|Fee Based'!G74)</f>
        <v/>
      </c>
      <c r="H74" s="120">
        <f t="shared" ref="H74:H137" si="11">$AV74+SUM($AX74:$BA74)</f>
        <v>0</v>
      </c>
      <c r="I74" s="14"/>
      <c r="J74" s="77" t="str">
        <f>IF(ISBLANK('Input|Fee Based'!I74),"",'Input|Fee Based'!I74)</f>
        <v/>
      </c>
      <c r="K74" s="77" cm="1">
        <f t="array" ref="K74">_xlfn.IFNA(LOOKUP(2,1/('Calc|Labour Rates'!$B$10:$B$39='Calc|Fee Based'!J74)/('Calc|Labour Rates'!$C$10:$C$39='Input|Fee Based'!J74),'Calc|Labour Rates'!$I$10:$I$39),"-")</f>
        <v>0</v>
      </c>
      <c r="L74" s="208">
        <f>IFERROR(K74*'Input|Fee Based'!K74*'Input|Fee Based'!L74/'Input|Setup'!$E$19,0)</f>
        <v>0</v>
      </c>
      <c r="M74" s="206" t="str">
        <f>IF(ISBLANK('Input|Fee Based'!M74),"",'Input|Fee Based'!M74)</f>
        <v/>
      </c>
      <c r="N74" s="77" cm="1">
        <f t="array" ref="N74">_xlfn.IFNA(LOOKUP(2,1/('Calc|Labour Rates'!$B$10:$B$39='Calc|Fee Based'!M74)/('Calc|Labour Rates'!$C$10:$C$39='Input|Fee Based'!N74),'Calc|Labour Rates'!$I$10:$I$39),"-")</f>
        <v>0</v>
      </c>
      <c r="O74" s="208">
        <f>IFERROR(N74*'Input|Fee Based'!O74*'Input|Fee Based'!P74/'Input|Setup'!$E$19,0)</f>
        <v>0</v>
      </c>
      <c r="P74" s="206" t="str">
        <f>IF(ISBLANK('Input|Fee Based'!Q74),"",'Input|Fee Based'!Q74)</f>
        <v/>
      </c>
      <c r="Q74" s="77" cm="1">
        <f t="array" ref="Q74">_xlfn.IFNA(LOOKUP(2,1/('Calc|Labour Rates'!$B$10:$B$39='Calc|Fee Based'!P74)/('Calc|Labour Rates'!$C$10:$C$39='Input|Fee Based'!R74),'Calc|Labour Rates'!$I$10:$I$39),"-")</f>
        <v>0</v>
      </c>
      <c r="R74" s="77">
        <f>IFERROR(Q74*'Input|Fee Based'!S74*'Input|Fee Based'!T74/'Input|Setup'!$E$19,0)</f>
        <v>0</v>
      </c>
      <c r="S74" s="197">
        <f t="shared" ref="S74:S137" si="12">L74+O74+R74</f>
        <v>0</v>
      </c>
      <c r="T74" s="139">
        <f t="shared" ref="T74:T137" si="13">IF(OR(
AND(K74&lt;&gt;0,L74=0),
AND(N74&lt;&gt;0,O74=0),
AND(Q74&lt;&gt;0,R74=0)),1,0)</f>
        <v>0</v>
      </c>
      <c r="U74" s="77" t="str">
        <f>IF(ISBLANK('Input|Fee Based'!$V74),"",'Input|Fee Based'!$V74)</f>
        <v/>
      </c>
      <c r="V74" s="77" cm="1">
        <f t="array" ref="V74">_xlfn.IFNA(LOOKUP(2,1/('Calc|Labour Rates'!$B$10:$B$39='Calc|Fee Based'!U74)/('Calc|Labour Rates'!$C$10:$C$39='Input|Fee Based'!W74),'Calc|Labour Rates'!$I$10:$I$39),"-")</f>
        <v>0</v>
      </c>
      <c r="W74" s="77">
        <f>IFERROR(V74*'Input|Fee Based'!X74*'Input|Fee Based'!Y74/'Input|Setup'!$E$19,0)</f>
        <v>0</v>
      </c>
      <c r="X74" s="77">
        <f>IFERROR(V74*'Input|Fee Based'!X74*'Input|Fee Based'!Z74/'Input|Setup'!$E$19,0)</f>
        <v>0</v>
      </c>
      <c r="Y74" s="208">
        <f t="shared" ref="Y74:Y137" si="14">W74+X74</f>
        <v>0</v>
      </c>
      <c r="Z74" s="206" t="str">
        <f>IF(ISBLANK('Input|Fee Based'!$AA74),"",'Input|Fee Based'!$AA74)</f>
        <v/>
      </c>
      <c r="AA74" s="77" cm="1">
        <f t="array" ref="AA74">_xlfn.IFNA(LOOKUP(2,1/('Calc|Labour Rates'!$B$10:$B$39='Calc|Fee Based'!Z74)/('Calc|Labour Rates'!$C$10:$C$39='Input|Fee Based'!AB74),'Calc|Labour Rates'!$I$10:$I$39),"-")</f>
        <v>0</v>
      </c>
      <c r="AB74" s="77">
        <f>IFERROR(AA74*'Input|Fee Based'!AC74*'Input|Fee Based'!AD74/'Input|Setup'!$E$19,0)</f>
        <v>0</v>
      </c>
      <c r="AC74" s="77">
        <f>IFERROR(AA74*'Input|Fee Based'!AC74*'Input|Fee Based'!AE74/'Input|Setup'!$E$19,0)</f>
        <v>0</v>
      </c>
      <c r="AD74" s="208">
        <f t="shared" ref="AD74:AD137" si="15">AB74+AC74</f>
        <v>0</v>
      </c>
      <c r="AE74" s="77" t="str">
        <f>IF(ISBLANK('Input|Fee Based'!$AF74),"",'Input|Fee Based'!$AF74)</f>
        <v/>
      </c>
      <c r="AF74" s="77" cm="1">
        <f t="array" ref="AF74">_xlfn.IFNA(LOOKUP(2,1/('Calc|Labour Rates'!$B$10:$B$39='Calc|Fee Based'!AE74)/('Calc|Labour Rates'!$C$10:$C$39='Input|Fee Based'!AG74),'Calc|Labour Rates'!$I$10:$I$39),"-")</f>
        <v>0</v>
      </c>
      <c r="AG74" s="77">
        <f>IFERROR(AF74*'Input|Fee Based'!AH74*'Input|Fee Based'!AI74/'Input|Setup'!$E$19,0)</f>
        <v>0</v>
      </c>
      <c r="AH74" s="77">
        <f>IFERROR(AF74*'Input|Fee Based'!AH74*'Input|Fee Based'!AJ74/'Input|Setup'!$E$19,0)</f>
        <v>0</v>
      </c>
      <c r="AI74" s="208">
        <f t="shared" ref="AI74:AI137" si="16">AG74+AH74</f>
        <v>0</v>
      </c>
      <c r="AJ74" s="77" t="str">
        <f>IF(ISBLANK('Input|Fee Based'!$AK74),"",'Input|Fee Based'!$AK74)</f>
        <v/>
      </c>
      <c r="AK74" s="77" cm="1">
        <f t="array" ref="AK74">_xlfn.IFNA(LOOKUP(2,1/('Calc|Labour Rates'!$B$10:$B$39='Calc|Fee Based'!AJ74)/('Calc|Labour Rates'!$C$10:$C$39='Input|Fee Based'!AL74),'Calc|Labour Rates'!$I$10:$I$39),"-")</f>
        <v>0</v>
      </c>
      <c r="AL74" s="77">
        <f>IFERROR(AK74*'Input|Fee Based'!AM74*'Input|Fee Based'!AN74/'Input|Setup'!$E$19,0)</f>
        <v>0</v>
      </c>
      <c r="AM74" s="77">
        <f>IFERROR(AK74*'Input|Fee Based'!AM74*'Input|Fee Based'!AO74/'Input|Setup'!$E$19,0)</f>
        <v>0</v>
      </c>
      <c r="AN74" s="208">
        <f t="shared" ref="AN74:AN137" si="17">AL74+AM74</f>
        <v>0</v>
      </c>
      <c r="AO74" s="199">
        <f t="shared" ref="AO74:AO137" si="18">Y74+AD74+AI74+AN74</f>
        <v>0</v>
      </c>
      <c r="AP74" s="139">
        <f t="shared" ref="AP74:AP137" si="19">IF(OR(
AND(V74&lt;&gt;0,Y74=0),
AND(AA74&lt;&gt;0,AD74=0),
AND(AF74&lt;&gt;0,AI74=0),
AND(AK74&lt;&gt;0,AN74=0)),1,0)</f>
        <v>0</v>
      </c>
      <c r="AQ74" s="86">
        <f>'Input|Fee Based'!AQ74*CPI_Escalator_to_Y1*RealMaterials_Escalator_to_Y1</f>
        <v>0</v>
      </c>
      <c r="AR74" s="86">
        <f>'Input|Fee Based'!AR74*CPI_Escalator_to_Y1*RealContracts_Escalator_to_Y1</f>
        <v>0</v>
      </c>
      <c r="AS74" s="77">
        <f>'Input|Fee Based'!AS74*CPI_Escalator_to_Y1*RealVehicles_Escalator_to_Y1</f>
        <v>0</v>
      </c>
      <c r="AT74" s="86">
        <f>'Input|Fee Based'!AT74*CPI_Escalator_to_Y1*RealOther_Escalator_to_Y1</f>
        <v>0</v>
      </c>
      <c r="AU74" s="89"/>
      <c r="AV74" s="79">
        <f t="shared" ref="AV74:AV137" si="20">SUM($S74,$AO74,$AQ74,$AR74,$AS74,$AT74)</f>
        <v>0</v>
      </c>
      <c r="AW74" s="84"/>
      <c r="AX74" s="162">
        <f>$AV74*'Input|Fee Based'!AV74</f>
        <v>0</v>
      </c>
      <c r="AY74" s="162">
        <f>$AV74*'Input|Fee Based'!AW74</f>
        <v>0</v>
      </c>
      <c r="AZ74" s="162">
        <f>$AV74*'Input|Fee Based'!AX74</f>
        <v>0</v>
      </c>
      <c r="BA74" s="163">
        <f>SUM($AV74,$AX74:$AZ74)*'Input|Fee Based'!$AY74</f>
        <v>0</v>
      </c>
      <c r="BB74" s="109"/>
      <c r="BC74" s="173"/>
      <c r="BD74" s="15"/>
    </row>
    <row r="75" spans="1:56" customFormat="1" x14ac:dyDescent="0.2">
      <c r="A75" s="16">
        <f t="shared" si="10"/>
        <v>66</v>
      </c>
      <c r="B75" s="128" t="str">
        <f>IF(ISBLANK('Input|Fee Based'!B75),"",'Input|Fee Based'!B75)</f>
        <v/>
      </c>
      <c r="C75" s="128" t="str">
        <f>IF(ISBLANK('Input|Fee Based'!C75),"",'Input|Fee Based'!C75)</f>
        <v/>
      </c>
      <c r="D75" s="129" t="str">
        <f>IF(ISBLANK('Input|Fee Based'!D75),"",'Input|Fee Based'!D75)</f>
        <v/>
      </c>
      <c r="E75" s="191" t="str">
        <f>IF(ISBLANK('Input|Fee Based'!E75),"",'Input|Fee Based'!E75)</f>
        <v/>
      </c>
      <c r="F75" s="129" t="str">
        <f>IF(ISBLANK('Input|Fee Based'!F75),"",'Input|Fee Based'!F75)</f>
        <v/>
      </c>
      <c r="G75" s="129" t="str">
        <f>IF(ISBLANK('Input|Fee Based'!G75),"",'Input|Fee Based'!G75)</f>
        <v/>
      </c>
      <c r="H75" s="120">
        <f t="shared" si="11"/>
        <v>0</v>
      </c>
      <c r="I75" s="14"/>
      <c r="J75" s="77" t="str">
        <f>IF(ISBLANK('Input|Fee Based'!I75),"",'Input|Fee Based'!I75)</f>
        <v/>
      </c>
      <c r="K75" s="77" cm="1">
        <f t="array" ref="K75">_xlfn.IFNA(LOOKUP(2,1/('Calc|Labour Rates'!$B$10:$B$39='Calc|Fee Based'!J75)/('Calc|Labour Rates'!$C$10:$C$39='Input|Fee Based'!J75),'Calc|Labour Rates'!$I$10:$I$39),"-")</f>
        <v>0</v>
      </c>
      <c r="L75" s="208">
        <f>IFERROR(K75*'Input|Fee Based'!K75*'Input|Fee Based'!L75/'Input|Setup'!$E$19,0)</f>
        <v>0</v>
      </c>
      <c r="M75" s="206" t="str">
        <f>IF(ISBLANK('Input|Fee Based'!M75),"",'Input|Fee Based'!M75)</f>
        <v/>
      </c>
      <c r="N75" s="77" cm="1">
        <f t="array" ref="N75">_xlfn.IFNA(LOOKUP(2,1/('Calc|Labour Rates'!$B$10:$B$39='Calc|Fee Based'!M75)/('Calc|Labour Rates'!$C$10:$C$39='Input|Fee Based'!N75),'Calc|Labour Rates'!$I$10:$I$39),"-")</f>
        <v>0</v>
      </c>
      <c r="O75" s="208">
        <f>IFERROR(N75*'Input|Fee Based'!O75*'Input|Fee Based'!P75/'Input|Setup'!$E$19,0)</f>
        <v>0</v>
      </c>
      <c r="P75" s="206" t="str">
        <f>IF(ISBLANK('Input|Fee Based'!Q75),"",'Input|Fee Based'!Q75)</f>
        <v/>
      </c>
      <c r="Q75" s="77" cm="1">
        <f t="array" ref="Q75">_xlfn.IFNA(LOOKUP(2,1/('Calc|Labour Rates'!$B$10:$B$39='Calc|Fee Based'!P75)/('Calc|Labour Rates'!$C$10:$C$39='Input|Fee Based'!R75),'Calc|Labour Rates'!$I$10:$I$39),"-")</f>
        <v>0</v>
      </c>
      <c r="R75" s="77">
        <f>IFERROR(Q75*'Input|Fee Based'!S75*'Input|Fee Based'!T75/'Input|Setup'!$E$19,0)</f>
        <v>0</v>
      </c>
      <c r="S75" s="197">
        <f t="shared" si="12"/>
        <v>0</v>
      </c>
      <c r="T75" s="139">
        <f t="shared" si="13"/>
        <v>0</v>
      </c>
      <c r="U75" s="77" t="str">
        <f>IF(ISBLANK('Input|Fee Based'!$V75),"",'Input|Fee Based'!$V75)</f>
        <v/>
      </c>
      <c r="V75" s="77" cm="1">
        <f t="array" ref="V75">_xlfn.IFNA(LOOKUP(2,1/('Calc|Labour Rates'!$B$10:$B$39='Calc|Fee Based'!U75)/('Calc|Labour Rates'!$C$10:$C$39='Input|Fee Based'!W75),'Calc|Labour Rates'!$I$10:$I$39),"-")</f>
        <v>0</v>
      </c>
      <c r="W75" s="77">
        <f>IFERROR(V75*'Input|Fee Based'!X75*'Input|Fee Based'!Y75/'Input|Setup'!$E$19,0)</f>
        <v>0</v>
      </c>
      <c r="X75" s="77">
        <f>IFERROR(V75*'Input|Fee Based'!X75*'Input|Fee Based'!Z75/'Input|Setup'!$E$19,0)</f>
        <v>0</v>
      </c>
      <c r="Y75" s="208">
        <f t="shared" si="14"/>
        <v>0</v>
      </c>
      <c r="Z75" s="206" t="str">
        <f>IF(ISBLANK('Input|Fee Based'!$AA75),"",'Input|Fee Based'!$AA75)</f>
        <v/>
      </c>
      <c r="AA75" s="77" cm="1">
        <f t="array" ref="AA75">_xlfn.IFNA(LOOKUP(2,1/('Calc|Labour Rates'!$B$10:$B$39='Calc|Fee Based'!Z75)/('Calc|Labour Rates'!$C$10:$C$39='Input|Fee Based'!AB75),'Calc|Labour Rates'!$I$10:$I$39),"-")</f>
        <v>0</v>
      </c>
      <c r="AB75" s="77">
        <f>IFERROR(AA75*'Input|Fee Based'!AC75*'Input|Fee Based'!AD75/'Input|Setup'!$E$19,0)</f>
        <v>0</v>
      </c>
      <c r="AC75" s="77">
        <f>IFERROR(AA75*'Input|Fee Based'!AC75*'Input|Fee Based'!AE75/'Input|Setup'!$E$19,0)</f>
        <v>0</v>
      </c>
      <c r="AD75" s="208">
        <f t="shared" si="15"/>
        <v>0</v>
      </c>
      <c r="AE75" s="77" t="str">
        <f>IF(ISBLANK('Input|Fee Based'!$AF75),"",'Input|Fee Based'!$AF75)</f>
        <v/>
      </c>
      <c r="AF75" s="77" cm="1">
        <f t="array" ref="AF75">_xlfn.IFNA(LOOKUP(2,1/('Calc|Labour Rates'!$B$10:$B$39='Calc|Fee Based'!AE75)/('Calc|Labour Rates'!$C$10:$C$39='Input|Fee Based'!AG75),'Calc|Labour Rates'!$I$10:$I$39),"-")</f>
        <v>0</v>
      </c>
      <c r="AG75" s="77">
        <f>IFERROR(AF75*'Input|Fee Based'!AH75*'Input|Fee Based'!AI75/'Input|Setup'!$E$19,0)</f>
        <v>0</v>
      </c>
      <c r="AH75" s="77">
        <f>IFERROR(AF75*'Input|Fee Based'!AH75*'Input|Fee Based'!AJ75/'Input|Setup'!$E$19,0)</f>
        <v>0</v>
      </c>
      <c r="AI75" s="208">
        <f t="shared" si="16"/>
        <v>0</v>
      </c>
      <c r="AJ75" s="77" t="str">
        <f>IF(ISBLANK('Input|Fee Based'!$AK75),"",'Input|Fee Based'!$AK75)</f>
        <v/>
      </c>
      <c r="AK75" s="77" cm="1">
        <f t="array" ref="AK75">_xlfn.IFNA(LOOKUP(2,1/('Calc|Labour Rates'!$B$10:$B$39='Calc|Fee Based'!AJ75)/('Calc|Labour Rates'!$C$10:$C$39='Input|Fee Based'!AL75),'Calc|Labour Rates'!$I$10:$I$39),"-")</f>
        <v>0</v>
      </c>
      <c r="AL75" s="77">
        <f>IFERROR(AK75*'Input|Fee Based'!AM75*'Input|Fee Based'!AN75/'Input|Setup'!$E$19,0)</f>
        <v>0</v>
      </c>
      <c r="AM75" s="77">
        <f>IFERROR(AK75*'Input|Fee Based'!AM75*'Input|Fee Based'!AO75/'Input|Setup'!$E$19,0)</f>
        <v>0</v>
      </c>
      <c r="AN75" s="208">
        <f t="shared" si="17"/>
        <v>0</v>
      </c>
      <c r="AO75" s="199">
        <f t="shared" si="18"/>
        <v>0</v>
      </c>
      <c r="AP75" s="139">
        <f t="shared" si="19"/>
        <v>0</v>
      </c>
      <c r="AQ75" s="86">
        <f>'Input|Fee Based'!AQ75*CPI_Escalator_to_Y1*RealMaterials_Escalator_to_Y1</f>
        <v>0</v>
      </c>
      <c r="AR75" s="86">
        <f>'Input|Fee Based'!AR75*CPI_Escalator_to_Y1*RealContracts_Escalator_to_Y1</f>
        <v>0</v>
      </c>
      <c r="AS75" s="77">
        <f>'Input|Fee Based'!AS75*CPI_Escalator_to_Y1*RealVehicles_Escalator_to_Y1</f>
        <v>0</v>
      </c>
      <c r="AT75" s="86">
        <f>'Input|Fee Based'!AT75*CPI_Escalator_to_Y1*RealOther_Escalator_to_Y1</f>
        <v>0</v>
      </c>
      <c r="AU75" s="89"/>
      <c r="AV75" s="79">
        <f t="shared" si="20"/>
        <v>0</v>
      </c>
      <c r="AW75" s="84"/>
      <c r="AX75" s="162">
        <f>$AV75*'Input|Fee Based'!AV75</f>
        <v>0</v>
      </c>
      <c r="AY75" s="162">
        <f>$AV75*'Input|Fee Based'!AW75</f>
        <v>0</v>
      </c>
      <c r="AZ75" s="162">
        <f>$AV75*'Input|Fee Based'!AX75</f>
        <v>0</v>
      </c>
      <c r="BA75" s="163">
        <f>SUM($AV75,$AX75:$AZ75)*'Input|Fee Based'!$AY75</f>
        <v>0</v>
      </c>
      <c r="BB75" s="109"/>
      <c r="BC75" s="173"/>
      <c r="BD75" s="15"/>
    </row>
    <row r="76" spans="1:56" customFormat="1" x14ac:dyDescent="0.2">
      <c r="A76" s="16">
        <f t="shared" ref="A76:A139" si="21">IFERROR(A75+1,"")</f>
        <v>67</v>
      </c>
      <c r="B76" s="128" t="str">
        <f>IF(ISBLANK('Input|Fee Based'!B76),"",'Input|Fee Based'!B76)</f>
        <v/>
      </c>
      <c r="C76" s="128" t="str">
        <f>IF(ISBLANK('Input|Fee Based'!C76),"",'Input|Fee Based'!C76)</f>
        <v/>
      </c>
      <c r="D76" s="129" t="str">
        <f>IF(ISBLANK('Input|Fee Based'!D76),"",'Input|Fee Based'!D76)</f>
        <v/>
      </c>
      <c r="E76" s="191" t="str">
        <f>IF(ISBLANK('Input|Fee Based'!E76),"",'Input|Fee Based'!E76)</f>
        <v/>
      </c>
      <c r="F76" s="129" t="str">
        <f>IF(ISBLANK('Input|Fee Based'!F76),"",'Input|Fee Based'!F76)</f>
        <v/>
      </c>
      <c r="G76" s="129" t="str">
        <f>IF(ISBLANK('Input|Fee Based'!G76),"",'Input|Fee Based'!G76)</f>
        <v/>
      </c>
      <c r="H76" s="120">
        <f t="shared" si="11"/>
        <v>0</v>
      </c>
      <c r="I76" s="14"/>
      <c r="J76" s="77" t="str">
        <f>IF(ISBLANK('Input|Fee Based'!I76),"",'Input|Fee Based'!I76)</f>
        <v/>
      </c>
      <c r="K76" s="77" cm="1">
        <f t="array" ref="K76">_xlfn.IFNA(LOOKUP(2,1/('Calc|Labour Rates'!$B$10:$B$39='Calc|Fee Based'!J76)/('Calc|Labour Rates'!$C$10:$C$39='Input|Fee Based'!J76),'Calc|Labour Rates'!$I$10:$I$39),"-")</f>
        <v>0</v>
      </c>
      <c r="L76" s="208">
        <f>IFERROR(K76*'Input|Fee Based'!K76*'Input|Fee Based'!L76/'Input|Setup'!$E$19,0)</f>
        <v>0</v>
      </c>
      <c r="M76" s="206" t="str">
        <f>IF(ISBLANK('Input|Fee Based'!M76),"",'Input|Fee Based'!M76)</f>
        <v/>
      </c>
      <c r="N76" s="77" cm="1">
        <f t="array" ref="N76">_xlfn.IFNA(LOOKUP(2,1/('Calc|Labour Rates'!$B$10:$B$39='Calc|Fee Based'!M76)/('Calc|Labour Rates'!$C$10:$C$39='Input|Fee Based'!N76),'Calc|Labour Rates'!$I$10:$I$39),"-")</f>
        <v>0</v>
      </c>
      <c r="O76" s="208">
        <f>IFERROR(N76*'Input|Fee Based'!O76*'Input|Fee Based'!P76/'Input|Setup'!$E$19,0)</f>
        <v>0</v>
      </c>
      <c r="P76" s="206" t="str">
        <f>IF(ISBLANK('Input|Fee Based'!Q76),"",'Input|Fee Based'!Q76)</f>
        <v/>
      </c>
      <c r="Q76" s="77" cm="1">
        <f t="array" ref="Q76">_xlfn.IFNA(LOOKUP(2,1/('Calc|Labour Rates'!$B$10:$B$39='Calc|Fee Based'!P76)/('Calc|Labour Rates'!$C$10:$C$39='Input|Fee Based'!R76),'Calc|Labour Rates'!$I$10:$I$39),"-")</f>
        <v>0</v>
      </c>
      <c r="R76" s="77">
        <f>IFERROR(Q76*'Input|Fee Based'!S76*'Input|Fee Based'!T76/'Input|Setup'!$E$19,0)</f>
        <v>0</v>
      </c>
      <c r="S76" s="197">
        <f t="shared" si="12"/>
        <v>0</v>
      </c>
      <c r="T76" s="139">
        <f t="shared" si="13"/>
        <v>0</v>
      </c>
      <c r="U76" s="77" t="str">
        <f>IF(ISBLANK('Input|Fee Based'!$V76),"",'Input|Fee Based'!$V76)</f>
        <v/>
      </c>
      <c r="V76" s="77" cm="1">
        <f t="array" ref="V76">_xlfn.IFNA(LOOKUP(2,1/('Calc|Labour Rates'!$B$10:$B$39='Calc|Fee Based'!U76)/('Calc|Labour Rates'!$C$10:$C$39='Input|Fee Based'!W76),'Calc|Labour Rates'!$I$10:$I$39),"-")</f>
        <v>0</v>
      </c>
      <c r="W76" s="77">
        <f>IFERROR(V76*'Input|Fee Based'!X76*'Input|Fee Based'!Y76/'Input|Setup'!$E$19,0)</f>
        <v>0</v>
      </c>
      <c r="X76" s="77">
        <f>IFERROR(V76*'Input|Fee Based'!X76*'Input|Fee Based'!Z76/'Input|Setup'!$E$19,0)</f>
        <v>0</v>
      </c>
      <c r="Y76" s="208">
        <f t="shared" si="14"/>
        <v>0</v>
      </c>
      <c r="Z76" s="206" t="str">
        <f>IF(ISBLANK('Input|Fee Based'!$AA76),"",'Input|Fee Based'!$AA76)</f>
        <v/>
      </c>
      <c r="AA76" s="77" cm="1">
        <f t="array" ref="AA76">_xlfn.IFNA(LOOKUP(2,1/('Calc|Labour Rates'!$B$10:$B$39='Calc|Fee Based'!Z76)/('Calc|Labour Rates'!$C$10:$C$39='Input|Fee Based'!AB76),'Calc|Labour Rates'!$I$10:$I$39),"-")</f>
        <v>0</v>
      </c>
      <c r="AB76" s="77">
        <f>IFERROR(AA76*'Input|Fee Based'!AC76*'Input|Fee Based'!AD76/'Input|Setup'!$E$19,0)</f>
        <v>0</v>
      </c>
      <c r="AC76" s="77">
        <f>IFERROR(AA76*'Input|Fee Based'!AC76*'Input|Fee Based'!AE76/'Input|Setup'!$E$19,0)</f>
        <v>0</v>
      </c>
      <c r="AD76" s="208">
        <f t="shared" si="15"/>
        <v>0</v>
      </c>
      <c r="AE76" s="77" t="str">
        <f>IF(ISBLANK('Input|Fee Based'!$AF76),"",'Input|Fee Based'!$AF76)</f>
        <v/>
      </c>
      <c r="AF76" s="77" cm="1">
        <f t="array" ref="AF76">_xlfn.IFNA(LOOKUP(2,1/('Calc|Labour Rates'!$B$10:$B$39='Calc|Fee Based'!AE76)/('Calc|Labour Rates'!$C$10:$C$39='Input|Fee Based'!AG76),'Calc|Labour Rates'!$I$10:$I$39),"-")</f>
        <v>0</v>
      </c>
      <c r="AG76" s="77">
        <f>IFERROR(AF76*'Input|Fee Based'!AH76*'Input|Fee Based'!AI76/'Input|Setup'!$E$19,0)</f>
        <v>0</v>
      </c>
      <c r="AH76" s="77">
        <f>IFERROR(AF76*'Input|Fee Based'!AH76*'Input|Fee Based'!AJ76/'Input|Setup'!$E$19,0)</f>
        <v>0</v>
      </c>
      <c r="AI76" s="208">
        <f t="shared" si="16"/>
        <v>0</v>
      </c>
      <c r="AJ76" s="77" t="str">
        <f>IF(ISBLANK('Input|Fee Based'!$AK76),"",'Input|Fee Based'!$AK76)</f>
        <v/>
      </c>
      <c r="AK76" s="77" cm="1">
        <f t="array" ref="AK76">_xlfn.IFNA(LOOKUP(2,1/('Calc|Labour Rates'!$B$10:$B$39='Calc|Fee Based'!AJ76)/('Calc|Labour Rates'!$C$10:$C$39='Input|Fee Based'!AL76),'Calc|Labour Rates'!$I$10:$I$39),"-")</f>
        <v>0</v>
      </c>
      <c r="AL76" s="77">
        <f>IFERROR(AK76*'Input|Fee Based'!AM76*'Input|Fee Based'!AN76/'Input|Setup'!$E$19,0)</f>
        <v>0</v>
      </c>
      <c r="AM76" s="77">
        <f>IFERROR(AK76*'Input|Fee Based'!AM76*'Input|Fee Based'!AO76/'Input|Setup'!$E$19,0)</f>
        <v>0</v>
      </c>
      <c r="AN76" s="208">
        <f t="shared" si="17"/>
        <v>0</v>
      </c>
      <c r="AO76" s="199">
        <f t="shared" si="18"/>
        <v>0</v>
      </c>
      <c r="AP76" s="139">
        <f t="shared" si="19"/>
        <v>0</v>
      </c>
      <c r="AQ76" s="86">
        <f>'Input|Fee Based'!AQ76*CPI_Escalator_to_Y1*RealMaterials_Escalator_to_Y1</f>
        <v>0</v>
      </c>
      <c r="AR76" s="86">
        <f>'Input|Fee Based'!AR76*CPI_Escalator_to_Y1*RealContracts_Escalator_to_Y1</f>
        <v>0</v>
      </c>
      <c r="AS76" s="77">
        <f>'Input|Fee Based'!AS76*CPI_Escalator_to_Y1*RealVehicles_Escalator_to_Y1</f>
        <v>0</v>
      </c>
      <c r="AT76" s="86">
        <f>'Input|Fee Based'!AT76*CPI_Escalator_to_Y1*RealOther_Escalator_to_Y1</f>
        <v>0</v>
      </c>
      <c r="AU76" s="89"/>
      <c r="AV76" s="79">
        <f t="shared" si="20"/>
        <v>0</v>
      </c>
      <c r="AW76" s="84"/>
      <c r="AX76" s="162">
        <f>$AV76*'Input|Fee Based'!AV76</f>
        <v>0</v>
      </c>
      <c r="AY76" s="162">
        <f>$AV76*'Input|Fee Based'!AW76</f>
        <v>0</v>
      </c>
      <c r="AZ76" s="162">
        <f>$AV76*'Input|Fee Based'!AX76</f>
        <v>0</v>
      </c>
      <c r="BA76" s="163">
        <f>SUM($AV76,$AX76:$AZ76)*'Input|Fee Based'!$AY76</f>
        <v>0</v>
      </c>
      <c r="BB76" s="109"/>
      <c r="BC76" s="173"/>
      <c r="BD76" s="15"/>
    </row>
    <row r="77" spans="1:56" customFormat="1" x14ac:dyDescent="0.2">
      <c r="A77" s="16">
        <f t="shared" si="21"/>
        <v>68</v>
      </c>
      <c r="B77" s="128" t="str">
        <f>IF(ISBLANK('Input|Fee Based'!B77),"",'Input|Fee Based'!B77)</f>
        <v/>
      </c>
      <c r="C77" s="128" t="str">
        <f>IF(ISBLANK('Input|Fee Based'!C77),"",'Input|Fee Based'!C77)</f>
        <v/>
      </c>
      <c r="D77" s="129" t="str">
        <f>IF(ISBLANK('Input|Fee Based'!D77),"",'Input|Fee Based'!D77)</f>
        <v/>
      </c>
      <c r="E77" s="191" t="str">
        <f>IF(ISBLANK('Input|Fee Based'!E77),"",'Input|Fee Based'!E77)</f>
        <v/>
      </c>
      <c r="F77" s="129" t="str">
        <f>IF(ISBLANK('Input|Fee Based'!F77),"",'Input|Fee Based'!F77)</f>
        <v/>
      </c>
      <c r="G77" s="129" t="str">
        <f>IF(ISBLANK('Input|Fee Based'!G77),"",'Input|Fee Based'!G77)</f>
        <v/>
      </c>
      <c r="H77" s="120">
        <f t="shared" si="11"/>
        <v>0</v>
      </c>
      <c r="I77" s="14"/>
      <c r="J77" s="77" t="str">
        <f>IF(ISBLANK('Input|Fee Based'!I77),"",'Input|Fee Based'!I77)</f>
        <v/>
      </c>
      <c r="K77" s="77" cm="1">
        <f t="array" ref="K77">_xlfn.IFNA(LOOKUP(2,1/('Calc|Labour Rates'!$B$10:$B$39='Calc|Fee Based'!J77)/('Calc|Labour Rates'!$C$10:$C$39='Input|Fee Based'!J77),'Calc|Labour Rates'!$I$10:$I$39),"-")</f>
        <v>0</v>
      </c>
      <c r="L77" s="208">
        <f>IFERROR(K77*'Input|Fee Based'!K77*'Input|Fee Based'!L77/'Input|Setup'!$E$19,0)</f>
        <v>0</v>
      </c>
      <c r="M77" s="206" t="str">
        <f>IF(ISBLANK('Input|Fee Based'!M77),"",'Input|Fee Based'!M77)</f>
        <v/>
      </c>
      <c r="N77" s="77" cm="1">
        <f t="array" ref="N77">_xlfn.IFNA(LOOKUP(2,1/('Calc|Labour Rates'!$B$10:$B$39='Calc|Fee Based'!M77)/('Calc|Labour Rates'!$C$10:$C$39='Input|Fee Based'!N77),'Calc|Labour Rates'!$I$10:$I$39),"-")</f>
        <v>0</v>
      </c>
      <c r="O77" s="208">
        <f>IFERROR(N77*'Input|Fee Based'!O77*'Input|Fee Based'!P77/'Input|Setup'!$E$19,0)</f>
        <v>0</v>
      </c>
      <c r="P77" s="206" t="str">
        <f>IF(ISBLANK('Input|Fee Based'!Q77),"",'Input|Fee Based'!Q77)</f>
        <v/>
      </c>
      <c r="Q77" s="77" cm="1">
        <f t="array" ref="Q77">_xlfn.IFNA(LOOKUP(2,1/('Calc|Labour Rates'!$B$10:$B$39='Calc|Fee Based'!P77)/('Calc|Labour Rates'!$C$10:$C$39='Input|Fee Based'!R77),'Calc|Labour Rates'!$I$10:$I$39),"-")</f>
        <v>0</v>
      </c>
      <c r="R77" s="77">
        <f>IFERROR(Q77*'Input|Fee Based'!S77*'Input|Fee Based'!T77/'Input|Setup'!$E$19,0)</f>
        <v>0</v>
      </c>
      <c r="S77" s="197">
        <f t="shared" si="12"/>
        <v>0</v>
      </c>
      <c r="T77" s="139">
        <f t="shared" si="13"/>
        <v>0</v>
      </c>
      <c r="U77" s="77" t="str">
        <f>IF(ISBLANK('Input|Fee Based'!$V77),"",'Input|Fee Based'!$V77)</f>
        <v/>
      </c>
      <c r="V77" s="77" cm="1">
        <f t="array" ref="V77">_xlfn.IFNA(LOOKUP(2,1/('Calc|Labour Rates'!$B$10:$B$39='Calc|Fee Based'!U77)/('Calc|Labour Rates'!$C$10:$C$39='Input|Fee Based'!W77),'Calc|Labour Rates'!$I$10:$I$39),"-")</f>
        <v>0</v>
      </c>
      <c r="W77" s="77">
        <f>IFERROR(V77*'Input|Fee Based'!X77*'Input|Fee Based'!Y77/'Input|Setup'!$E$19,0)</f>
        <v>0</v>
      </c>
      <c r="X77" s="77">
        <f>IFERROR(V77*'Input|Fee Based'!X77*'Input|Fee Based'!Z77/'Input|Setup'!$E$19,0)</f>
        <v>0</v>
      </c>
      <c r="Y77" s="208">
        <f t="shared" si="14"/>
        <v>0</v>
      </c>
      <c r="Z77" s="206" t="str">
        <f>IF(ISBLANK('Input|Fee Based'!$AA77),"",'Input|Fee Based'!$AA77)</f>
        <v/>
      </c>
      <c r="AA77" s="77" cm="1">
        <f t="array" ref="AA77">_xlfn.IFNA(LOOKUP(2,1/('Calc|Labour Rates'!$B$10:$B$39='Calc|Fee Based'!Z77)/('Calc|Labour Rates'!$C$10:$C$39='Input|Fee Based'!AB77),'Calc|Labour Rates'!$I$10:$I$39),"-")</f>
        <v>0</v>
      </c>
      <c r="AB77" s="77">
        <f>IFERROR(AA77*'Input|Fee Based'!AC77*'Input|Fee Based'!AD77/'Input|Setup'!$E$19,0)</f>
        <v>0</v>
      </c>
      <c r="AC77" s="77">
        <f>IFERROR(AA77*'Input|Fee Based'!AC77*'Input|Fee Based'!AE77/'Input|Setup'!$E$19,0)</f>
        <v>0</v>
      </c>
      <c r="AD77" s="208">
        <f t="shared" si="15"/>
        <v>0</v>
      </c>
      <c r="AE77" s="77" t="str">
        <f>IF(ISBLANK('Input|Fee Based'!$AF77),"",'Input|Fee Based'!$AF77)</f>
        <v/>
      </c>
      <c r="AF77" s="77" cm="1">
        <f t="array" ref="AF77">_xlfn.IFNA(LOOKUP(2,1/('Calc|Labour Rates'!$B$10:$B$39='Calc|Fee Based'!AE77)/('Calc|Labour Rates'!$C$10:$C$39='Input|Fee Based'!AG77),'Calc|Labour Rates'!$I$10:$I$39),"-")</f>
        <v>0</v>
      </c>
      <c r="AG77" s="77">
        <f>IFERROR(AF77*'Input|Fee Based'!AH77*'Input|Fee Based'!AI77/'Input|Setup'!$E$19,0)</f>
        <v>0</v>
      </c>
      <c r="AH77" s="77">
        <f>IFERROR(AF77*'Input|Fee Based'!AH77*'Input|Fee Based'!AJ77/'Input|Setup'!$E$19,0)</f>
        <v>0</v>
      </c>
      <c r="AI77" s="208">
        <f t="shared" si="16"/>
        <v>0</v>
      </c>
      <c r="AJ77" s="77" t="str">
        <f>IF(ISBLANK('Input|Fee Based'!$AK77),"",'Input|Fee Based'!$AK77)</f>
        <v/>
      </c>
      <c r="AK77" s="77" cm="1">
        <f t="array" ref="AK77">_xlfn.IFNA(LOOKUP(2,1/('Calc|Labour Rates'!$B$10:$B$39='Calc|Fee Based'!AJ77)/('Calc|Labour Rates'!$C$10:$C$39='Input|Fee Based'!AL77),'Calc|Labour Rates'!$I$10:$I$39),"-")</f>
        <v>0</v>
      </c>
      <c r="AL77" s="77">
        <f>IFERROR(AK77*'Input|Fee Based'!AM77*'Input|Fee Based'!AN77/'Input|Setup'!$E$19,0)</f>
        <v>0</v>
      </c>
      <c r="AM77" s="77">
        <f>IFERROR(AK77*'Input|Fee Based'!AM77*'Input|Fee Based'!AO77/'Input|Setup'!$E$19,0)</f>
        <v>0</v>
      </c>
      <c r="AN77" s="208">
        <f t="shared" si="17"/>
        <v>0</v>
      </c>
      <c r="AO77" s="199">
        <f t="shared" si="18"/>
        <v>0</v>
      </c>
      <c r="AP77" s="139">
        <f t="shared" si="19"/>
        <v>0</v>
      </c>
      <c r="AQ77" s="86">
        <f>'Input|Fee Based'!AQ77*CPI_Escalator_to_Y1*RealMaterials_Escalator_to_Y1</f>
        <v>0</v>
      </c>
      <c r="AR77" s="86">
        <f>'Input|Fee Based'!AR77*CPI_Escalator_to_Y1*RealContracts_Escalator_to_Y1</f>
        <v>0</v>
      </c>
      <c r="AS77" s="77">
        <f>'Input|Fee Based'!AS77*CPI_Escalator_to_Y1*RealVehicles_Escalator_to_Y1</f>
        <v>0</v>
      </c>
      <c r="AT77" s="86">
        <f>'Input|Fee Based'!AT77*CPI_Escalator_to_Y1*RealOther_Escalator_to_Y1</f>
        <v>0</v>
      </c>
      <c r="AU77" s="89"/>
      <c r="AV77" s="79">
        <f t="shared" si="20"/>
        <v>0</v>
      </c>
      <c r="AW77" s="84"/>
      <c r="AX77" s="162">
        <f>$AV77*'Input|Fee Based'!AV77</f>
        <v>0</v>
      </c>
      <c r="AY77" s="162">
        <f>$AV77*'Input|Fee Based'!AW77</f>
        <v>0</v>
      </c>
      <c r="AZ77" s="162">
        <f>$AV77*'Input|Fee Based'!AX77</f>
        <v>0</v>
      </c>
      <c r="BA77" s="163">
        <f>SUM($AV77,$AX77:$AZ77)*'Input|Fee Based'!$AY77</f>
        <v>0</v>
      </c>
      <c r="BB77" s="109"/>
      <c r="BC77" s="173"/>
      <c r="BD77" s="15"/>
    </row>
    <row r="78" spans="1:56" customFormat="1" x14ac:dyDescent="0.2">
      <c r="A78" s="16">
        <f t="shared" si="21"/>
        <v>69</v>
      </c>
      <c r="B78" s="128" t="str">
        <f>IF(ISBLANK('Input|Fee Based'!B78),"",'Input|Fee Based'!B78)</f>
        <v/>
      </c>
      <c r="C78" s="128" t="str">
        <f>IF(ISBLANK('Input|Fee Based'!C78),"",'Input|Fee Based'!C78)</f>
        <v/>
      </c>
      <c r="D78" s="129" t="str">
        <f>IF(ISBLANK('Input|Fee Based'!D78),"",'Input|Fee Based'!D78)</f>
        <v/>
      </c>
      <c r="E78" s="191" t="str">
        <f>IF(ISBLANK('Input|Fee Based'!E78),"",'Input|Fee Based'!E78)</f>
        <v/>
      </c>
      <c r="F78" s="129" t="str">
        <f>IF(ISBLANK('Input|Fee Based'!F78),"",'Input|Fee Based'!F78)</f>
        <v/>
      </c>
      <c r="G78" s="129" t="str">
        <f>IF(ISBLANK('Input|Fee Based'!G78),"",'Input|Fee Based'!G78)</f>
        <v/>
      </c>
      <c r="H78" s="120">
        <f t="shared" si="11"/>
        <v>0</v>
      </c>
      <c r="I78" s="14"/>
      <c r="J78" s="77" t="str">
        <f>IF(ISBLANK('Input|Fee Based'!I78),"",'Input|Fee Based'!I78)</f>
        <v/>
      </c>
      <c r="K78" s="77" cm="1">
        <f t="array" ref="K78">_xlfn.IFNA(LOOKUP(2,1/('Calc|Labour Rates'!$B$10:$B$39='Calc|Fee Based'!J78)/('Calc|Labour Rates'!$C$10:$C$39='Input|Fee Based'!J78),'Calc|Labour Rates'!$I$10:$I$39),"-")</f>
        <v>0</v>
      </c>
      <c r="L78" s="208">
        <f>IFERROR(K78*'Input|Fee Based'!K78*'Input|Fee Based'!L78/'Input|Setup'!$E$19,0)</f>
        <v>0</v>
      </c>
      <c r="M78" s="206" t="str">
        <f>IF(ISBLANK('Input|Fee Based'!M78),"",'Input|Fee Based'!M78)</f>
        <v/>
      </c>
      <c r="N78" s="77" cm="1">
        <f t="array" ref="N78">_xlfn.IFNA(LOOKUP(2,1/('Calc|Labour Rates'!$B$10:$B$39='Calc|Fee Based'!M78)/('Calc|Labour Rates'!$C$10:$C$39='Input|Fee Based'!N78),'Calc|Labour Rates'!$I$10:$I$39),"-")</f>
        <v>0</v>
      </c>
      <c r="O78" s="208">
        <f>IFERROR(N78*'Input|Fee Based'!O78*'Input|Fee Based'!P78/'Input|Setup'!$E$19,0)</f>
        <v>0</v>
      </c>
      <c r="P78" s="206" t="str">
        <f>IF(ISBLANK('Input|Fee Based'!Q78),"",'Input|Fee Based'!Q78)</f>
        <v/>
      </c>
      <c r="Q78" s="77" cm="1">
        <f t="array" ref="Q78">_xlfn.IFNA(LOOKUP(2,1/('Calc|Labour Rates'!$B$10:$B$39='Calc|Fee Based'!P78)/('Calc|Labour Rates'!$C$10:$C$39='Input|Fee Based'!R78),'Calc|Labour Rates'!$I$10:$I$39),"-")</f>
        <v>0</v>
      </c>
      <c r="R78" s="77">
        <f>IFERROR(Q78*'Input|Fee Based'!S78*'Input|Fee Based'!T78/'Input|Setup'!$E$19,0)</f>
        <v>0</v>
      </c>
      <c r="S78" s="197">
        <f t="shared" si="12"/>
        <v>0</v>
      </c>
      <c r="T78" s="139">
        <f t="shared" si="13"/>
        <v>0</v>
      </c>
      <c r="U78" s="77" t="str">
        <f>IF(ISBLANK('Input|Fee Based'!$V78),"",'Input|Fee Based'!$V78)</f>
        <v/>
      </c>
      <c r="V78" s="77" cm="1">
        <f t="array" ref="V78">_xlfn.IFNA(LOOKUP(2,1/('Calc|Labour Rates'!$B$10:$B$39='Calc|Fee Based'!U78)/('Calc|Labour Rates'!$C$10:$C$39='Input|Fee Based'!W78),'Calc|Labour Rates'!$I$10:$I$39),"-")</f>
        <v>0</v>
      </c>
      <c r="W78" s="77">
        <f>IFERROR(V78*'Input|Fee Based'!X78*'Input|Fee Based'!Y78/'Input|Setup'!$E$19,0)</f>
        <v>0</v>
      </c>
      <c r="X78" s="77">
        <f>IFERROR(V78*'Input|Fee Based'!X78*'Input|Fee Based'!Z78/'Input|Setup'!$E$19,0)</f>
        <v>0</v>
      </c>
      <c r="Y78" s="208">
        <f t="shared" si="14"/>
        <v>0</v>
      </c>
      <c r="Z78" s="206" t="str">
        <f>IF(ISBLANK('Input|Fee Based'!$AA78),"",'Input|Fee Based'!$AA78)</f>
        <v/>
      </c>
      <c r="AA78" s="77" cm="1">
        <f t="array" ref="AA78">_xlfn.IFNA(LOOKUP(2,1/('Calc|Labour Rates'!$B$10:$B$39='Calc|Fee Based'!Z78)/('Calc|Labour Rates'!$C$10:$C$39='Input|Fee Based'!AB78),'Calc|Labour Rates'!$I$10:$I$39),"-")</f>
        <v>0</v>
      </c>
      <c r="AB78" s="77">
        <f>IFERROR(AA78*'Input|Fee Based'!AC78*'Input|Fee Based'!AD78/'Input|Setup'!$E$19,0)</f>
        <v>0</v>
      </c>
      <c r="AC78" s="77">
        <f>IFERROR(AA78*'Input|Fee Based'!AC78*'Input|Fee Based'!AE78/'Input|Setup'!$E$19,0)</f>
        <v>0</v>
      </c>
      <c r="AD78" s="208">
        <f t="shared" si="15"/>
        <v>0</v>
      </c>
      <c r="AE78" s="77" t="str">
        <f>IF(ISBLANK('Input|Fee Based'!$AF78),"",'Input|Fee Based'!$AF78)</f>
        <v/>
      </c>
      <c r="AF78" s="77" cm="1">
        <f t="array" ref="AF78">_xlfn.IFNA(LOOKUP(2,1/('Calc|Labour Rates'!$B$10:$B$39='Calc|Fee Based'!AE78)/('Calc|Labour Rates'!$C$10:$C$39='Input|Fee Based'!AG78),'Calc|Labour Rates'!$I$10:$I$39),"-")</f>
        <v>0</v>
      </c>
      <c r="AG78" s="77">
        <f>IFERROR(AF78*'Input|Fee Based'!AH78*'Input|Fee Based'!AI78/'Input|Setup'!$E$19,0)</f>
        <v>0</v>
      </c>
      <c r="AH78" s="77">
        <f>IFERROR(AF78*'Input|Fee Based'!AH78*'Input|Fee Based'!AJ78/'Input|Setup'!$E$19,0)</f>
        <v>0</v>
      </c>
      <c r="AI78" s="208">
        <f t="shared" si="16"/>
        <v>0</v>
      </c>
      <c r="AJ78" s="77" t="str">
        <f>IF(ISBLANK('Input|Fee Based'!$AK78),"",'Input|Fee Based'!$AK78)</f>
        <v/>
      </c>
      <c r="AK78" s="77" cm="1">
        <f t="array" ref="AK78">_xlfn.IFNA(LOOKUP(2,1/('Calc|Labour Rates'!$B$10:$B$39='Calc|Fee Based'!AJ78)/('Calc|Labour Rates'!$C$10:$C$39='Input|Fee Based'!AL78),'Calc|Labour Rates'!$I$10:$I$39),"-")</f>
        <v>0</v>
      </c>
      <c r="AL78" s="77">
        <f>IFERROR(AK78*'Input|Fee Based'!AM78*'Input|Fee Based'!AN78/'Input|Setup'!$E$19,0)</f>
        <v>0</v>
      </c>
      <c r="AM78" s="77">
        <f>IFERROR(AK78*'Input|Fee Based'!AM78*'Input|Fee Based'!AO78/'Input|Setup'!$E$19,0)</f>
        <v>0</v>
      </c>
      <c r="AN78" s="208">
        <f t="shared" si="17"/>
        <v>0</v>
      </c>
      <c r="AO78" s="199">
        <f t="shared" si="18"/>
        <v>0</v>
      </c>
      <c r="AP78" s="139">
        <f t="shared" si="19"/>
        <v>0</v>
      </c>
      <c r="AQ78" s="86">
        <f>'Input|Fee Based'!AQ78*CPI_Escalator_to_Y1*RealMaterials_Escalator_to_Y1</f>
        <v>0</v>
      </c>
      <c r="AR78" s="86">
        <f>'Input|Fee Based'!AR78*CPI_Escalator_to_Y1*RealContracts_Escalator_to_Y1</f>
        <v>0</v>
      </c>
      <c r="AS78" s="77">
        <f>'Input|Fee Based'!AS78*CPI_Escalator_to_Y1*RealVehicles_Escalator_to_Y1</f>
        <v>0</v>
      </c>
      <c r="AT78" s="86">
        <f>'Input|Fee Based'!AT78*CPI_Escalator_to_Y1*RealOther_Escalator_to_Y1</f>
        <v>0</v>
      </c>
      <c r="AU78" s="89"/>
      <c r="AV78" s="79">
        <f t="shared" si="20"/>
        <v>0</v>
      </c>
      <c r="AW78" s="84"/>
      <c r="AX78" s="162">
        <f>$AV78*'Input|Fee Based'!AV78</f>
        <v>0</v>
      </c>
      <c r="AY78" s="162">
        <f>$AV78*'Input|Fee Based'!AW78</f>
        <v>0</v>
      </c>
      <c r="AZ78" s="162">
        <f>$AV78*'Input|Fee Based'!AX78</f>
        <v>0</v>
      </c>
      <c r="BA78" s="163">
        <f>SUM($AV78,$AX78:$AZ78)*'Input|Fee Based'!$AY78</f>
        <v>0</v>
      </c>
      <c r="BB78" s="109"/>
      <c r="BC78" s="173"/>
      <c r="BD78" s="15"/>
    </row>
    <row r="79" spans="1:56" customFormat="1" x14ac:dyDescent="0.2">
      <c r="A79" s="16">
        <f t="shared" si="21"/>
        <v>70</v>
      </c>
      <c r="B79" s="128" t="str">
        <f>IF(ISBLANK('Input|Fee Based'!B79),"",'Input|Fee Based'!B79)</f>
        <v/>
      </c>
      <c r="C79" s="128" t="str">
        <f>IF(ISBLANK('Input|Fee Based'!C79),"",'Input|Fee Based'!C79)</f>
        <v/>
      </c>
      <c r="D79" s="129" t="str">
        <f>IF(ISBLANK('Input|Fee Based'!D79),"",'Input|Fee Based'!D79)</f>
        <v/>
      </c>
      <c r="E79" s="191" t="str">
        <f>IF(ISBLANK('Input|Fee Based'!E79),"",'Input|Fee Based'!E79)</f>
        <v/>
      </c>
      <c r="F79" s="129" t="str">
        <f>IF(ISBLANK('Input|Fee Based'!F79),"",'Input|Fee Based'!F79)</f>
        <v/>
      </c>
      <c r="G79" s="129" t="str">
        <f>IF(ISBLANK('Input|Fee Based'!G79),"",'Input|Fee Based'!G79)</f>
        <v/>
      </c>
      <c r="H79" s="120">
        <f t="shared" si="11"/>
        <v>0</v>
      </c>
      <c r="I79" s="14"/>
      <c r="J79" s="77" t="str">
        <f>IF(ISBLANK('Input|Fee Based'!I79),"",'Input|Fee Based'!I79)</f>
        <v/>
      </c>
      <c r="K79" s="77" cm="1">
        <f t="array" ref="K79">_xlfn.IFNA(LOOKUP(2,1/('Calc|Labour Rates'!$B$10:$B$39='Calc|Fee Based'!J79)/('Calc|Labour Rates'!$C$10:$C$39='Input|Fee Based'!J79),'Calc|Labour Rates'!$I$10:$I$39),"-")</f>
        <v>0</v>
      </c>
      <c r="L79" s="208">
        <f>IFERROR(K79*'Input|Fee Based'!K79*'Input|Fee Based'!L79/'Input|Setup'!$E$19,0)</f>
        <v>0</v>
      </c>
      <c r="M79" s="206" t="str">
        <f>IF(ISBLANK('Input|Fee Based'!M79),"",'Input|Fee Based'!M79)</f>
        <v/>
      </c>
      <c r="N79" s="77" cm="1">
        <f t="array" ref="N79">_xlfn.IFNA(LOOKUP(2,1/('Calc|Labour Rates'!$B$10:$B$39='Calc|Fee Based'!M79)/('Calc|Labour Rates'!$C$10:$C$39='Input|Fee Based'!N79),'Calc|Labour Rates'!$I$10:$I$39),"-")</f>
        <v>0</v>
      </c>
      <c r="O79" s="208">
        <f>IFERROR(N79*'Input|Fee Based'!O79*'Input|Fee Based'!P79/'Input|Setup'!$E$19,0)</f>
        <v>0</v>
      </c>
      <c r="P79" s="206" t="str">
        <f>IF(ISBLANK('Input|Fee Based'!Q79),"",'Input|Fee Based'!Q79)</f>
        <v/>
      </c>
      <c r="Q79" s="77" cm="1">
        <f t="array" ref="Q79">_xlfn.IFNA(LOOKUP(2,1/('Calc|Labour Rates'!$B$10:$B$39='Calc|Fee Based'!P79)/('Calc|Labour Rates'!$C$10:$C$39='Input|Fee Based'!R79),'Calc|Labour Rates'!$I$10:$I$39),"-")</f>
        <v>0</v>
      </c>
      <c r="R79" s="77">
        <f>IFERROR(Q79*'Input|Fee Based'!S79*'Input|Fee Based'!T79/'Input|Setup'!$E$19,0)</f>
        <v>0</v>
      </c>
      <c r="S79" s="197">
        <f t="shared" si="12"/>
        <v>0</v>
      </c>
      <c r="T79" s="139">
        <f t="shared" si="13"/>
        <v>0</v>
      </c>
      <c r="U79" s="77" t="str">
        <f>IF(ISBLANK('Input|Fee Based'!$V79),"",'Input|Fee Based'!$V79)</f>
        <v/>
      </c>
      <c r="V79" s="77" cm="1">
        <f t="array" ref="V79">_xlfn.IFNA(LOOKUP(2,1/('Calc|Labour Rates'!$B$10:$B$39='Calc|Fee Based'!U79)/('Calc|Labour Rates'!$C$10:$C$39='Input|Fee Based'!W79),'Calc|Labour Rates'!$I$10:$I$39),"-")</f>
        <v>0</v>
      </c>
      <c r="W79" s="77">
        <f>IFERROR(V79*'Input|Fee Based'!X79*'Input|Fee Based'!Y79/'Input|Setup'!$E$19,0)</f>
        <v>0</v>
      </c>
      <c r="X79" s="77">
        <f>IFERROR(V79*'Input|Fee Based'!X79*'Input|Fee Based'!Z79/'Input|Setup'!$E$19,0)</f>
        <v>0</v>
      </c>
      <c r="Y79" s="208">
        <f t="shared" si="14"/>
        <v>0</v>
      </c>
      <c r="Z79" s="206" t="str">
        <f>IF(ISBLANK('Input|Fee Based'!$AA79),"",'Input|Fee Based'!$AA79)</f>
        <v/>
      </c>
      <c r="AA79" s="77" cm="1">
        <f t="array" ref="AA79">_xlfn.IFNA(LOOKUP(2,1/('Calc|Labour Rates'!$B$10:$B$39='Calc|Fee Based'!Z79)/('Calc|Labour Rates'!$C$10:$C$39='Input|Fee Based'!AB79),'Calc|Labour Rates'!$I$10:$I$39),"-")</f>
        <v>0</v>
      </c>
      <c r="AB79" s="77">
        <f>IFERROR(AA79*'Input|Fee Based'!AC79*'Input|Fee Based'!AD79/'Input|Setup'!$E$19,0)</f>
        <v>0</v>
      </c>
      <c r="AC79" s="77">
        <f>IFERROR(AA79*'Input|Fee Based'!AC79*'Input|Fee Based'!AE79/'Input|Setup'!$E$19,0)</f>
        <v>0</v>
      </c>
      <c r="AD79" s="208">
        <f t="shared" si="15"/>
        <v>0</v>
      </c>
      <c r="AE79" s="77" t="str">
        <f>IF(ISBLANK('Input|Fee Based'!$AF79),"",'Input|Fee Based'!$AF79)</f>
        <v/>
      </c>
      <c r="AF79" s="77" cm="1">
        <f t="array" ref="AF79">_xlfn.IFNA(LOOKUP(2,1/('Calc|Labour Rates'!$B$10:$B$39='Calc|Fee Based'!AE79)/('Calc|Labour Rates'!$C$10:$C$39='Input|Fee Based'!AG79),'Calc|Labour Rates'!$I$10:$I$39),"-")</f>
        <v>0</v>
      </c>
      <c r="AG79" s="77">
        <f>IFERROR(AF79*'Input|Fee Based'!AH79*'Input|Fee Based'!AI79/'Input|Setup'!$E$19,0)</f>
        <v>0</v>
      </c>
      <c r="AH79" s="77">
        <f>IFERROR(AF79*'Input|Fee Based'!AH79*'Input|Fee Based'!AJ79/'Input|Setup'!$E$19,0)</f>
        <v>0</v>
      </c>
      <c r="AI79" s="208">
        <f t="shared" si="16"/>
        <v>0</v>
      </c>
      <c r="AJ79" s="77" t="str">
        <f>IF(ISBLANK('Input|Fee Based'!$AK79),"",'Input|Fee Based'!$AK79)</f>
        <v/>
      </c>
      <c r="AK79" s="77" cm="1">
        <f t="array" ref="AK79">_xlfn.IFNA(LOOKUP(2,1/('Calc|Labour Rates'!$B$10:$B$39='Calc|Fee Based'!AJ79)/('Calc|Labour Rates'!$C$10:$C$39='Input|Fee Based'!AL79),'Calc|Labour Rates'!$I$10:$I$39),"-")</f>
        <v>0</v>
      </c>
      <c r="AL79" s="77">
        <f>IFERROR(AK79*'Input|Fee Based'!AM79*'Input|Fee Based'!AN79/'Input|Setup'!$E$19,0)</f>
        <v>0</v>
      </c>
      <c r="AM79" s="77">
        <f>IFERROR(AK79*'Input|Fee Based'!AM79*'Input|Fee Based'!AO79/'Input|Setup'!$E$19,0)</f>
        <v>0</v>
      </c>
      <c r="AN79" s="208">
        <f t="shared" si="17"/>
        <v>0</v>
      </c>
      <c r="AO79" s="199">
        <f t="shared" si="18"/>
        <v>0</v>
      </c>
      <c r="AP79" s="139">
        <f t="shared" si="19"/>
        <v>0</v>
      </c>
      <c r="AQ79" s="86">
        <f>'Input|Fee Based'!AQ79*CPI_Escalator_to_Y1*RealMaterials_Escalator_to_Y1</f>
        <v>0</v>
      </c>
      <c r="AR79" s="86">
        <f>'Input|Fee Based'!AR79*CPI_Escalator_to_Y1*RealContracts_Escalator_to_Y1</f>
        <v>0</v>
      </c>
      <c r="AS79" s="77">
        <f>'Input|Fee Based'!AS79*CPI_Escalator_to_Y1*RealVehicles_Escalator_to_Y1</f>
        <v>0</v>
      </c>
      <c r="AT79" s="86">
        <f>'Input|Fee Based'!AT79*CPI_Escalator_to_Y1*RealOther_Escalator_to_Y1</f>
        <v>0</v>
      </c>
      <c r="AU79" s="89"/>
      <c r="AV79" s="79">
        <f t="shared" si="20"/>
        <v>0</v>
      </c>
      <c r="AW79" s="84"/>
      <c r="AX79" s="162">
        <f>$AV79*'Input|Fee Based'!AV79</f>
        <v>0</v>
      </c>
      <c r="AY79" s="162">
        <f>$AV79*'Input|Fee Based'!AW79</f>
        <v>0</v>
      </c>
      <c r="AZ79" s="162">
        <f>$AV79*'Input|Fee Based'!AX79</f>
        <v>0</v>
      </c>
      <c r="BA79" s="163">
        <f>SUM($AV79,$AX79:$AZ79)*'Input|Fee Based'!$AY79</f>
        <v>0</v>
      </c>
      <c r="BB79" s="109"/>
      <c r="BC79" s="173"/>
      <c r="BD79" s="15"/>
    </row>
    <row r="80" spans="1:56" customFormat="1" x14ac:dyDescent="0.2">
      <c r="A80" s="16">
        <f t="shared" si="21"/>
        <v>71</v>
      </c>
      <c r="B80" s="128" t="str">
        <f>IF(ISBLANK('Input|Fee Based'!B80),"",'Input|Fee Based'!B80)</f>
        <v/>
      </c>
      <c r="C80" s="128" t="str">
        <f>IF(ISBLANK('Input|Fee Based'!C80),"",'Input|Fee Based'!C80)</f>
        <v/>
      </c>
      <c r="D80" s="129" t="str">
        <f>IF(ISBLANK('Input|Fee Based'!D80),"",'Input|Fee Based'!D80)</f>
        <v/>
      </c>
      <c r="E80" s="191" t="str">
        <f>IF(ISBLANK('Input|Fee Based'!E80),"",'Input|Fee Based'!E80)</f>
        <v/>
      </c>
      <c r="F80" s="129" t="str">
        <f>IF(ISBLANK('Input|Fee Based'!F80),"",'Input|Fee Based'!F80)</f>
        <v/>
      </c>
      <c r="G80" s="129" t="str">
        <f>IF(ISBLANK('Input|Fee Based'!G80),"",'Input|Fee Based'!G80)</f>
        <v/>
      </c>
      <c r="H80" s="120">
        <f t="shared" si="11"/>
        <v>0</v>
      </c>
      <c r="I80" s="14"/>
      <c r="J80" s="77" t="str">
        <f>IF(ISBLANK('Input|Fee Based'!I80),"",'Input|Fee Based'!I80)</f>
        <v/>
      </c>
      <c r="K80" s="77" cm="1">
        <f t="array" ref="K80">_xlfn.IFNA(LOOKUP(2,1/('Calc|Labour Rates'!$B$10:$B$39='Calc|Fee Based'!J80)/('Calc|Labour Rates'!$C$10:$C$39='Input|Fee Based'!J80),'Calc|Labour Rates'!$I$10:$I$39),"-")</f>
        <v>0</v>
      </c>
      <c r="L80" s="208">
        <f>IFERROR(K80*'Input|Fee Based'!K80*'Input|Fee Based'!L80/'Input|Setup'!$E$19,0)</f>
        <v>0</v>
      </c>
      <c r="M80" s="206" t="str">
        <f>IF(ISBLANK('Input|Fee Based'!M80),"",'Input|Fee Based'!M80)</f>
        <v/>
      </c>
      <c r="N80" s="77" cm="1">
        <f t="array" ref="N80">_xlfn.IFNA(LOOKUP(2,1/('Calc|Labour Rates'!$B$10:$B$39='Calc|Fee Based'!M80)/('Calc|Labour Rates'!$C$10:$C$39='Input|Fee Based'!N80),'Calc|Labour Rates'!$I$10:$I$39),"-")</f>
        <v>0</v>
      </c>
      <c r="O80" s="208">
        <f>IFERROR(N80*'Input|Fee Based'!O80*'Input|Fee Based'!P80/'Input|Setup'!$E$19,0)</f>
        <v>0</v>
      </c>
      <c r="P80" s="206" t="str">
        <f>IF(ISBLANK('Input|Fee Based'!Q80),"",'Input|Fee Based'!Q80)</f>
        <v/>
      </c>
      <c r="Q80" s="77" cm="1">
        <f t="array" ref="Q80">_xlfn.IFNA(LOOKUP(2,1/('Calc|Labour Rates'!$B$10:$B$39='Calc|Fee Based'!P80)/('Calc|Labour Rates'!$C$10:$C$39='Input|Fee Based'!R80),'Calc|Labour Rates'!$I$10:$I$39),"-")</f>
        <v>0</v>
      </c>
      <c r="R80" s="77">
        <f>IFERROR(Q80*'Input|Fee Based'!S80*'Input|Fee Based'!T80/'Input|Setup'!$E$19,0)</f>
        <v>0</v>
      </c>
      <c r="S80" s="197">
        <f t="shared" si="12"/>
        <v>0</v>
      </c>
      <c r="T80" s="139">
        <f t="shared" si="13"/>
        <v>0</v>
      </c>
      <c r="U80" s="77" t="str">
        <f>IF(ISBLANK('Input|Fee Based'!$V80),"",'Input|Fee Based'!$V80)</f>
        <v/>
      </c>
      <c r="V80" s="77" cm="1">
        <f t="array" ref="V80">_xlfn.IFNA(LOOKUP(2,1/('Calc|Labour Rates'!$B$10:$B$39='Calc|Fee Based'!U80)/('Calc|Labour Rates'!$C$10:$C$39='Input|Fee Based'!W80),'Calc|Labour Rates'!$I$10:$I$39),"-")</f>
        <v>0</v>
      </c>
      <c r="W80" s="77">
        <f>IFERROR(V80*'Input|Fee Based'!X80*'Input|Fee Based'!Y80/'Input|Setup'!$E$19,0)</f>
        <v>0</v>
      </c>
      <c r="X80" s="77">
        <f>IFERROR(V80*'Input|Fee Based'!X80*'Input|Fee Based'!Z80/'Input|Setup'!$E$19,0)</f>
        <v>0</v>
      </c>
      <c r="Y80" s="208">
        <f t="shared" si="14"/>
        <v>0</v>
      </c>
      <c r="Z80" s="206" t="str">
        <f>IF(ISBLANK('Input|Fee Based'!$AA80),"",'Input|Fee Based'!$AA80)</f>
        <v/>
      </c>
      <c r="AA80" s="77" cm="1">
        <f t="array" ref="AA80">_xlfn.IFNA(LOOKUP(2,1/('Calc|Labour Rates'!$B$10:$B$39='Calc|Fee Based'!Z80)/('Calc|Labour Rates'!$C$10:$C$39='Input|Fee Based'!AB80),'Calc|Labour Rates'!$I$10:$I$39),"-")</f>
        <v>0</v>
      </c>
      <c r="AB80" s="77">
        <f>IFERROR(AA80*'Input|Fee Based'!AC80*'Input|Fee Based'!AD80/'Input|Setup'!$E$19,0)</f>
        <v>0</v>
      </c>
      <c r="AC80" s="77">
        <f>IFERROR(AA80*'Input|Fee Based'!AC80*'Input|Fee Based'!AE80/'Input|Setup'!$E$19,0)</f>
        <v>0</v>
      </c>
      <c r="AD80" s="208">
        <f t="shared" si="15"/>
        <v>0</v>
      </c>
      <c r="AE80" s="77" t="str">
        <f>IF(ISBLANK('Input|Fee Based'!$AF80),"",'Input|Fee Based'!$AF80)</f>
        <v/>
      </c>
      <c r="AF80" s="77" cm="1">
        <f t="array" ref="AF80">_xlfn.IFNA(LOOKUP(2,1/('Calc|Labour Rates'!$B$10:$B$39='Calc|Fee Based'!AE80)/('Calc|Labour Rates'!$C$10:$C$39='Input|Fee Based'!AG80),'Calc|Labour Rates'!$I$10:$I$39),"-")</f>
        <v>0</v>
      </c>
      <c r="AG80" s="77">
        <f>IFERROR(AF80*'Input|Fee Based'!AH80*'Input|Fee Based'!AI80/'Input|Setup'!$E$19,0)</f>
        <v>0</v>
      </c>
      <c r="AH80" s="77">
        <f>IFERROR(AF80*'Input|Fee Based'!AH80*'Input|Fee Based'!AJ80/'Input|Setup'!$E$19,0)</f>
        <v>0</v>
      </c>
      <c r="AI80" s="208">
        <f t="shared" si="16"/>
        <v>0</v>
      </c>
      <c r="AJ80" s="77" t="str">
        <f>IF(ISBLANK('Input|Fee Based'!$AK80),"",'Input|Fee Based'!$AK80)</f>
        <v/>
      </c>
      <c r="AK80" s="77" cm="1">
        <f t="array" ref="AK80">_xlfn.IFNA(LOOKUP(2,1/('Calc|Labour Rates'!$B$10:$B$39='Calc|Fee Based'!AJ80)/('Calc|Labour Rates'!$C$10:$C$39='Input|Fee Based'!AL80),'Calc|Labour Rates'!$I$10:$I$39),"-")</f>
        <v>0</v>
      </c>
      <c r="AL80" s="77">
        <f>IFERROR(AK80*'Input|Fee Based'!AM80*'Input|Fee Based'!AN80/'Input|Setup'!$E$19,0)</f>
        <v>0</v>
      </c>
      <c r="AM80" s="77">
        <f>IFERROR(AK80*'Input|Fee Based'!AM80*'Input|Fee Based'!AO80/'Input|Setup'!$E$19,0)</f>
        <v>0</v>
      </c>
      <c r="AN80" s="208">
        <f t="shared" si="17"/>
        <v>0</v>
      </c>
      <c r="AO80" s="199">
        <f t="shared" si="18"/>
        <v>0</v>
      </c>
      <c r="AP80" s="139">
        <f t="shared" si="19"/>
        <v>0</v>
      </c>
      <c r="AQ80" s="86">
        <f>'Input|Fee Based'!AQ80*CPI_Escalator_to_Y1*RealMaterials_Escalator_to_Y1</f>
        <v>0</v>
      </c>
      <c r="AR80" s="86">
        <f>'Input|Fee Based'!AR80*CPI_Escalator_to_Y1*RealContracts_Escalator_to_Y1</f>
        <v>0</v>
      </c>
      <c r="AS80" s="77">
        <f>'Input|Fee Based'!AS80*CPI_Escalator_to_Y1*RealVehicles_Escalator_to_Y1</f>
        <v>0</v>
      </c>
      <c r="AT80" s="86">
        <f>'Input|Fee Based'!AT80*CPI_Escalator_to_Y1*RealOther_Escalator_to_Y1</f>
        <v>0</v>
      </c>
      <c r="AU80" s="89"/>
      <c r="AV80" s="79">
        <f t="shared" si="20"/>
        <v>0</v>
      </c>
      <c r="AW80" s="84"/>
      <c r="AX80" s="162">
        <f>$AV80*'Input|Fee Based'!AV80</f>
        <v>0</v>
      </c>
      <c r="AY80" s="162">
        <f>$AV80*'Input|Fee Based'!AW80</f>
        <v>0</v>
      </c>
      <c r="AZ80" s="162">
        <f>$AV80*'Input|Fee Based'!AX80</f>
        <v>0</v>
      </c>
      <c r="BA80" s="163">
        <f>SUM($AV80,$AX80:$AZ80)*'Input|Fee Based'!$AY80</f>
        <v>0</v>
      </c>
      <c r="BB80" s="109"/>
      <c r="BC80" s="173"/>
      <c r="BD80" s="15"/>
    </row>
    <row r="81" spans="1:56" customFormat="1" x14ac:dyDescent="0.2">
      <c r="A81" s="16">
        <f t="shared" si="21"/>
        <v>72</v>
      </c>
      <c r="B81" s="128" t="str">
        <f>IF(ISBLANK('Input|Fee Based'!B81),"",'Input|Fee Based'!B81)</f>
        <v/>
      </c>
      <c r="C81" s="128" t="str">
        <f>IF(ISBLANK('Input|Fee Based'!C81),"",'Input|Fee Based'!C81)</f>
        <v/>
      </c>
      <c r="D81" s="129" t="str">
        <f>IF(ISBLANK('Input|Fee Based'!D81),"",'Input|Fee Based'!D81)</f>
        <v/>
      </c>
      <c r="E81" s="191" t="str">
        <f>IF(ISBLANK('Input|Fee Based'!E81),"",'Input|Fee Based'!E81)</f>
        <v/>
      </c>
      <c r="F81" s="129" t="str">
        <f>IF(ISBLANK('Input|Fee Based'!F81),"",'Input|Fee Based'!F81)</f>
        <v/>
      </c>
      <c r="G81" s="129" t="str">
        <f>IF(ISBLANK('Input|Fee Based'!G81),"",'Input|Fee Based'!G81)</f>
        <v/>
      </c>
      <c r="H81" s="120">
        <f t="shared" si="11"/>
        <v>0</v>
      </c>
      <c r="I81" s="14"/>
      <c r="J81" s="77" t="str">
        <f>IF(ISBLANK('Input|Fee Based'!I81),"",'Input|Fee Based'!I81)</f>
        <v/>
      </c>
      <c r="K81" s="77" cm="1">
        <f t="array" ref="K81">_xlfn.IFNA(LOOKUP(2,1/('Calc|Labour Rates'!$B$10:$B$39='Calc|Fee Based'!J81)/('Calc|Labour Rates'!$C$10:$C$39='Input|Fee Based'!J81),'Calc|Labour Rates'!$I$10:$I$39),"-")</f>
        <v>0</v>
      </c>
      <c r="L81" s="208">
        <f>IFERROR(K81*'Input|Fee Based'!K81*'Input|Fee Based'!L81/'Input|Setup'!$E$19,0)</f>
        <v>0</v>
      </c>
      <c r="M81" s="206" t="str">
        <f>IF(ISBLANK('Input|Fee Based'!M81),"",'Input|Fee Based'!M81)</f>
        <v/>
      </c>
      <c r="N81" s="77" cm="1">
        <f t="array" ref="N81">_xlfn.IFNA(LOOKUP(2,1/('Calc|Labour Rates'!$B$10:$B$39='Calc|Fee Based'!M81)/('Calc|Labour Rates'!$C$10:$C$39='Input|Fee Based'!N81),'Calc|Labour Rates'!$I$10:$I$39),"-")</f>
        <v>0</v>
      </c>
      <c r="O81" s="208">
        <f>IFERROR(N81*'Input|Fee Based'!O81*'Input|Fee Based'!P81/'Input|Setup'!$E$19,0)</f>
        <v>0</v>
      </c>
      <c r="P81" s="206" t="str">
        <f>IF(ISBLANK('Input|Fee Based'!Q81),"",'Input|Fee Based'!Q81)</f>
        <v/>
      </c>
      <c r="Q81" s="77" cm="1">
        <f t="array" ref="Q81">_xlfn.IFNA(LOOKUP(2,1/('Calc|Labour Rates'!$B$10:$B$39='Calc|Fee Based'!P81)/('Calc|Labour Rates'!$C$10:$C$39='Input|Fee Based'!R81),'Calc|Labour Rates'!$I$10:$I$39),"-")</f>
        <v>0</v>
      </c>
      <c r="R81" s="77">
        <f>IFERROR(Q81*'Input|Fee Based'!S81*'Input|Fee Based'!T81/'Input|Setup'!$E$19,0)</f>
        <v>0</v>
      </c>
      <c r="S81" s="197">
        <f t="shared" si="12"/>
        <v>0</v>
      </c>
      <c r="T81" s="139">
        <f t="shared" si="13"/>
        <v>0</v>
      </c>
      <c r="U81" s="77" t="str">
        <f>IF(ISBLANK('Input|Fee Based'!$V81),"",'Input|Fee Based'!$V81)</f>
        <v/>
      </c>
      <c r="V81" s="77" cm="1">
        <f t="array" ref="V81">_xlfn.IFNA(LOOKUP(2,1/('Calc|Labour Rates'!$B$10:$B$39='Calc|Fee Based'!U81)/('Calc|Labour Rates'!$C$10:$C$39='Input|Fee Based'!W81),'Calc|Labour Rates'!$I$10:$I$39),"-")</f>
        <v>0</v>
      </c>
      <c r="W81" s="77">
        <f>IFERROR(V81*'Input|Fee Based'!X81*'Input|Fee Based'!Y81/'Input|Setup'!$E$19,0)</f>
        <v>0</v>
      </c>
      <c r="X81" s="77">
        <f>IFERROR(V81*'Input|Fee Based'!X81*'Input|Fee Based'!Z81/'Input|Setup'!$E$19,0)</f>
        <v>0</v>
      </c>
      <c r="Y81" s="208">
        <f t="shared" si="14"/>
        <v>0</v>
      </c>
      <c r="Z81" s="206" t="str">
        <f>IF(ISBLANK('Input|Fee Based'!$AA81),"",'Input|Fee Based'!$AA81)</f>
        <v/>
      </c>
      <c r="AA81" s="77" cm="1">
        <f t="array" ref="AA81">_xlfn.IFNA(LOOKUP(2,1/('Calc|Labour Rates'!$B$10:$B$39='Calc|Fee Based'!Z81)/('Calc|Labour Rates'!$C$10:$C$39='Input|Fee Based'!AB81),'Calc|Labour Rates'!$I$10:$I$39),"-")</f>
        <v>0</v>
      </c>
      <c r="AB81" s="77">
        <f>IFERROR(AA81*'Input|Fee Based'!AC81*'Input|Fee Based'!AD81/'Input|Setup'!$E$19,0)</f>
        <v>0</v>
      </c>
      <c r="AC81" s="77">
        <f>IFERROR(AA81*'Input|Fee Based'!AC81*'Input|Fee Based'!AE81/'Input|Setup'!$E$19,0)</f>
        <v>0</v>
      </c>
      <c r="AD81" s="208">
        <f t="shared" si="15"/>
        <v>0</v>
      </c>
      <c r="AE81" s="77" t="str">
        <f>IF(ISBLANK('Input|Fee Based'!$AF81),"",'Input|Fee Based'!$AF81)</f>
        <v/>
      </c>
      <c r="AF81" s="77" cm="1">
        <f t="array" ref="AF81">_xlfn.IFNA(LOOKUP(2,1/('Calc|Labour Rates'!$B$10:$B$39='Calc|Fee Based'!AE81)/('Calc|Labour Rates'!$C$10:$C$39='Input|Fee Based'!AG81),'Calc|Labour Rates'!$I$10:$I$39),"-")</f>
        <v>0</v>
      </c>
      <c r="AG81" s="77">
        <f>IFERROR(AF81*'Input|Fee Based'!AH81*'Input|Fee Based'!AI81/'Input|Setup'!$E$19,0)</f>
        <v>0</v>
      </c>
      <c r="AH81" s="77">
        <f>IFERROR(AF81*'Input|Fee Based'!AH81*'Input|Fee Based'!AJ81/'Input|Setup'!$E$19,0)</f>
        <v>0</v>
      </c>
      <c r="AI81" s="208">
        <f t="shared" si="16"/>
        <v>0</v>
      </c>
      <c r="AJ81" s="77" t="str">
        <f>IF(ISBLANK('Input|Fee Based'!$AK81),"",'Input|Fee Based'!$AK81)</f>
        <v/>
      </c>
      <c r="AK81" s="77" cm="1">
        <f t="array" ref="AK81">_xlfn.IFNA(LOOKUP(2,1/('Calc|Labour Rates'!$B$10:$B$39='Calc|Fee Based'!AJ81)/('Calc|Labour Rates'!$C$10:$C$39='Input|Fee Based'!AL81),'Calc|Labour Rates'!$I$10:$I$39),"-")</f>
        <v>0</v>
      </c>
      <c r="AL81" s="77">
        <f>IFERROR(AK81*'Input|Fee Based'!AM81*'Input|Fee Based'!AN81/'Input|Setup'!$E$19,0)</f>
        <v>0</v>
      </c>
      <c r="AM81" s="77">
        <f>IFERROR(AK81*'Input|Fee Based'!AM81*'Input|Fee Based'!AO81/'Input|Setup'!$E$19,0)</f>
        <v>0</v>
      </c>
      <c r="AN81" s="208">
        <f t="shared" si="17"/>
        <v>0</v>
      </c>
      <c r="AO81" s="199">
        <f t="shared" si="18"/>
        <v>0</v>
      </c>
      <c r="AP81" s="139">
        <f t="shared" si="19"/>
        <v>0</v>
      </c>
      <c r="AQ81" s="86">
        <f>'Input|Fee Based'!AQ81*CPI_Escalator_to_Y1*RealMaterials_Escalator_to_Y1</f>
        <v>0</v>
      </c>
      <c r="AR81" s="86">
        <f>'Input|Fee Based'!AR81*CPI_Escalator_to_Y1*RealContracts_Escalator_to_Y1</f>
        <v>0</v>
      </c>
      <c r="AS81" s="77">
        <f>'Input|Fee Based'!AS81*CPI_Escalator_to_Y1*RealVehicles_Escalator_to_Y1</f>
        <v>0</v>
      </c>
      <c r="AT81" s="86">
        <f>'Input|Fee Based'!AT81*CPI_Escalator_to_Y1*RealOther_Escalator_to_Y1</f>
        <v>0</v>
      </c>
      <c r="AU81" s="89"/>
      <c r="AV81" s="79">
        <f t="shared" si="20"/>
        <v>0</v>
      </c>
      <c r="AW81" s="84"/>
      <c r="AX81" s="162">
        <f>$AV81*'Input|Fee Based'!AV81</f>
        <v>0</v>
      </c>
      <c r="AY81" s="162">
        <f>$AV81*'Input|Fee Based'!AW81</f>
        <v>0</v>
      </c>
      <c r="AZ81" s="162">
        <f>$AV81*'Input|Fee Based'!AX81</f>
        <v>0</v>
      </c>
      <c r="BA81" s="163">
        <f>SUM($AV81,$AX81:$AZ81)*'Input|Fee Based'!$AY81</f>
        <v>0</v>
      </c>
      <c r="BB81" s="109"/>
      <c r="BC81" s="173"/>
      <c r="BD81" s="15"/>
    </row>
    <row r="82" spans="1:56" customFormat="1" x14ac:dyDescent="0.2">
      <c r="A82" s="16">
        <f t="shared" si="21"/>
        <v>73</v>
      </c>
      <c r="B82" s="128" t="str">
        <f>IF(ISBLANK('Input|Fee Based'!B82),"",'Input|Fee Based'!B82)</f>
        <v/>
      </c>
      <c r="C82" s="128" t="str">
        <f>IF(ISBLANK('Input|Fee Based'!C82),"",'Input|Fee Based'!C82)</f>
        <v/>
      </c>
      <c r="D82" s="129" t="str">
        <f>IF(ISBLANK('Input|Fee Based'!D82),"",'Input|Fee Based'!D82)</f>
        <v/>
      </c>
      <c r="E82" s="191" t="str">
        <f>IF(ISBLANK('Input|Fee Based'!E82),"",'Input|Fee Based'!E82)</f>
        <v/>
      </c>
      <c r="F82" s="129" t="str">
        <f>IF(ISBLANK('Input|Fee Based'!F82),"",'Input|Fee Based'!F82)</f>
        <v/>
      </c>
      <c r="G82" s="129" t="str">
        <f>IF(ISBLANK('Input|Fee Based'!G82),"",'Input|Fee Based'!G82)</f>
        <v/>
      </c>
      <c r="H82" s="120">
        <f t="shared" si="11"/>
        <v>0</v>
      </c>
      <c r="I82" s="14"/>
      <c r="J82" s="77" t="str">
        <f>IF(ISBLANK('Input|Fee Based'!I82),"",'Input|Fee Based'!I82)</f>
        <v/>
      </c>
      <c r="K82" s="77" cm="1">
        <f t="array" ref="K82">_xlfn.IFNA(LOOKUP(2,1/('Calc|Labour Rates'!$B$10:$B$39='Calc|Fee Based'!J82)/('Calc|Labour Rates'!$C$10:$C$39='Input|Fee Based'!J82),'Calc|Labour Rates'!$I$10:$I$39),"-")</f>
        <v>0</v>
      </c>
      <c r="L82" s="208">
        <f>IFERROR(K82*'Input|Fee Based'!K82*'Input|Fee Based'!L82/'Input|Setup'!$E$19,0)</f>
        <v>0</v>
      </c>
      <c r="M82" s="206" t="str">
        <f>IF(ISBLANK('Input|Fee Based'!M82),"",'Input|Fee Based'!M82)</f>
        <v/>
      </c>
      <c r="N82" s="77" cm="1">
        <f t="array" ref="N82">_xlfn.IFNA(LOOKUP(2,1/('Calc|Labour Rates'!$B$10:$B$39='Calc|Fee Based'!M82)/('Calc|Labour Rates'!$C$10:$C$39='Input|Fee Based'!N82),'Calc|Labour Rates'!$I$10:$I$39),"-")</f>
        <v>0</v>
      </c>
      <c r="O82" s="208">
        <f>IFERROR(N82*'Input|Fee Based'!O82*'Input|Fee Based'!P82/'Input|Setup'!$E$19,0)</f>
        <v>0</v>
      </c>
      <c r="P82" s="206" t="str">
        <f>IF(ISBLANK('Input|Fee Based'!Q82),"",'Input|Fee Based'!Q82)</f>
        <v/>
      </c>
      <c r="Q82" s="77" cm="1">
        <f t="array" ref="Q82">_xlfn.IFNA(LOOKUP(2,1/('Calc|Labour Rates'!$B$10:$B$39='Calc|Fee Based'!P82)/('Calc|Labour Rates'!$C$10:$C$39='Input|Fee Based'!R82),'Calc|Labour Rates'!$I$10:$I$39),"-")</f>
        <v>0</v>
      </c>
      <c r="R82" s="77">
        <f>IFERROR(Q82*'Input|Fee Based'!S82*'Input|Fee Based'!T82/'Input|Setup'!$E$19,0)</f>
        <v>0</v>
      </c>
      <c r="S82" s="197">
        <f t="shared" si="12"/>
        <v>0</v>
      </c>
      <c r="T82" s="139">
        <f t="shared" si="13"/>
        <v>0</v>
      </c>
      <c r="U82" s="77" t="str">
        <f>IF(ISBLANK('Input|Fee Based'!$V82),"",'Input|Fee Based'!$V82)</f>
        <v/>
      </c>
      <c r="V82" s="77" cm="1">
        <f t="array" ref="V82">_xlfn.IFNA(LOOKUP(2,1/('Calc|Labour Rates'!$B$10:$B$39='Calc|Fee Based'!U82)/('Calc|Labour Rates'!$C$10:$C$39='Input|Fee Based'!W82),'Calc|Labour Rates'!$I$10:$I$39),"-")</f>
        <v>0</v>
      </c>
      <c r="W82" s="77">
        <f>IFERROR(V82*'Input|Fee Based'!X82*'Input|Fee Based'!Y82/'Input|Setup'!$E$19,0)</f>
        <v>0</v>
      </c>
      <c r="X82" s="77">
        <f>IFERROR(V82*'Input|Fee Based'!X82*'Input|Fee Based'!Z82/'Input|Setup'!$E$19,0)</f>
        <v>0</v>
      </c>
      <c r="Y82" s="208">
        <f t="shared" si="14"/>
        <v>0</v>
      </c>
      <c r="Z82" s="206" t="str">
        <f>IF(ISBLANK('Input|Fee Based'!$AA82),"",'Input|Fee Based'!$AA82)</f>
        <v/>
      </c>
      <c r="AA82" s="77" cm="1">
        <f t="array" ref="AA82">_xlfn.IFNA(LOOKUP(2,1/('Calc|Labour Rates'!$B$10:$B$39='Calc|Fee Based'!Z82)/('Calc|Labour Rates'!$C$10:$C$39='Input|Fee Based'!AB82),'Calc|Labour Rates'!$I$10:$I$39),"-")</f>
        <v>0</v>
      </c>
      <c r="AB82" s="77">
        <f>IFERROR(AA82*'Input|Fee Based'!AC82*'Input|Fee Based'!AD82/'Input|Setup'!$E$19,0)</f>
        <v>0</v>
      </c>
      <c r="AC82" s="77">
        <f>IFERROR(AA82*'Input|Fee Based'!AC82*'Input|Fee Based'!AE82/'Input|Setup'!$E$19,0)</f>
        <v>0</v>
      </c>
      <c r="AD82" s="208">
        <f t="shared" si="15"/>
        <v>0</v>
      </c>
      <c r="AE82" s="77" t="str">
        <f>IF(ISBLANK('Input|Fee Based'!$AF82),"",'Input|Fee Based'!$AF82)</f>
        <v/>
      </c>
      <c r="AF82" s="77" cm="1">
        <f t="array" ref="AF82">_xlfn.IFNA(LOOKUP(2,1/('Calc|Labour Rates'!$B$10:$B$39='Calc|Fee Based'!AE82)/('Calc|Labour Rates'!$C$10:$C$39='Input|Fee Based'!AG82),'Calc|Labour Rates'!$I$10:$I$39),"-")</f>
        <v>0</v>
      </c>
      <c r="AG82" s="77">
        <f>IFERROR(AF82*'Input|Fee Based'!AH82*'Input|Fee Based'!AI82/'Input|Setup'!$E$19,0)</f>
        <v>0</v>
      </c>
      <c r="AH82" s="77">
        <f>IFERROR(AF82*'Input|Fee Based'!AH82*'Input|Fee Based'!AJ82/'Input|Setup'!$E$19,0)</f>
        <v>0</v>
      </c>
      <c r="AI82" s="208">
        <f t="shared" si="16"/>
        <v>0</v>
      </c>
      <c r="AJ82" s="77" t="str">
        <f>IF(ISBLANK('Input|Fee Based'!$AK82),"",'Input|Fee Based'!$AK82)</f>
        <v/>
      </c>
      <c r="AK82" s="77" cm="1">
        <f t="array" ref="AK82">_xlfn.IFNA(LOOKUP(2,1/('Calc|Labour Rates'!$B$10:$B$39='Calc|Fee Based'!AJ82)/('Calc|Labour Rates'!$C$10:$C$39='Input|Fee Based'!AL82),'Calc|Labour Rates'!$I$10:$I$39),"-")</f>
        <v>0</v>
      </c>
      <c r="AL82" s="77">
        <f>IFERROR(AK82*'Input|Fee Based'!AM82*'Input|Fee Based'!AN82/'Input|Setup'!$E$19,0)</f>
        <v>0</v>
      </c>
      <c r="AM82" s="77">
        <f>IFERROR(AK82*'Input|Fee Based'!AM82*'Input|Fee Based'!AO82/'Input|Setup'!$E$19,0)</f>
        <v>0</v>
      </c>
      <c r="AN82" s="208">
        <f t="shared" si="17"/>
        <v>0</v>
      </c>
      <c r="AO82" s="199">
        <f t="shared" si="18"/>
        <v>0</v>
      </c>
      <c r="AP82" s="139">
        <f t="shared" si="19"/>
        <v>0</v>
      </c>
      <c r="AQ82" s="86">
        <f>'Input|Fee Based'!AQ82*CPI_Escalator_to_Y1*RealMaterials_Escalator_to_Y1</f>
        <v>0</v>
      </c>
      <c r="AR82" s="86">
        <f>'Input|Fee Based'!AR82*CPI_Escalator_to_Y1*RealContracts_Escalator_to_Y1</f>
        <v>0</v>
      </c>
      <c r="AS82" s="77">
        <f>'Input|Fee Based'!AS82*CPI_Escalator_to_Y1*RealVehicles_Escalator_to_Y1</f>
        <v>0</v>
      </c>
      <c r="AT82" s="86">
        <f>'Input|Fee Based'!AT82*CPI_Escalator_to_Y1*RealOther_Escalator_to_Y1</f>
        <v>0</v>
      </c>
      <c r="AU82" s="89"/>
      <c r="AV82" s="79">
        <f t="shared" si="20"/>
        <v>0</v>
      </c>
      <c r="AW82" s="84"/>
      <c r="AX82" s="162">
        <f>$AV82*'Input|Fee Based'!AV82</f>
        <v>0</v>
      </c>
      <c r="AY82" s="162">
        <f>$AV82*'Input|Fee Based'!AW82</f>
        <v>0</v>
      </c>
      <c r="AZ82" s="162">
        <f>$AV82*'Input|Fee Based'!AX82</f>
        <v>0</v>
      </c>
      <c r="BA82" s="163">
        <f>SUM($AV82,$AX82:$AZ82)*'Input|Fee Based'!$AY82</f>
        <v>0</v>
      </c>
      <c r="BB82" s="109"/>
      <c r="BC82" s="173"/>
      <c r="BD82" s="15"/>
    </row>
    <row r="83" spans="1:56" customFormat="1" x14ac:dyDescent="0.2">
      <c r="A83" s="16">
        <f t="shared" si="21"/>
        <v>74</v>
      </c>
      <c r="B83" s="128" t="str">
        <f>IF(ISBLANK('Input|Fee Based'!B83),"",'Input|Fee Based'!B83)</f>
        <v/>
      </c>
      <c r="C83" s="128" t="str">
        <f>IF(ISBLANK('Input|Fee Based'!C83),"",'Input|Fee Based'!C83)</f>
        <v/>
      </c>
      <c r="D83" s="129" t="str">
        <f>IF(ISBLANK('Input|Fee Based'!D83),"",'Input|Fee Based'!D83)</f>
        <v/>
      </c>
      <c r="E83" s="191" t="str">
        <f>IF(ISBLANK('Input|Fee Based'!E83),"",'Input|Fee Based'!E83)</f>
        <v/>
      </c>
      <c r="F83" s="129" t="str">
        <f>IF(ISBLANK('Input|Fee Based'!F83),"",'Input|Fee Based'!F83)</f>
        <v/>
      </c>
      <c r="G83" s="129" t="str">
        <f>IF(ISBLANK('Input|Fee Based'!G83),"",'Input|Fee Based'!G83)</f>
        <v/>
      </c>
      <c r="H83" s="120">
        <f t="shared" si="11"/>
        <v>0</v>
      </c>
      <c r="I83" s="14"/>
      <c r="J83" s="77" t="str">
        <f>IF(ISBLANK('Input|Fee Based'!I83),"",'Input|Fee Based'!I83)</f>
        <v/>
      </c>
      <c r="K83" s="77" cm="1">
        <f t="array" ref="K83">_xlfn.IFNA(LOOKUP(2,1/('Calc|Labour Rates'!$B$10:$B$39='Calc|Fee Based'!J83)/('Calc|Labour Rates'!$C$10:$C$39='Input|Fee Based'!J83),'Calc|Labour Rates'!$I$10:$I$39),"-")</f>
        <v>0</v>
      </c>
      <c r="L83" s="208">
        <f>IFERROR(K83*'Input|Fee Based'!K83*'Input|Fee Based'!L83/'Input|Setup'!$E$19,0)</f>
        <v>0</v>
      </c>
      <c r="M83" s="206" t="str">
        <f>IF(ISBLANK('Input|Fee Based'!M83),"",'Input|Fee Based'!M83)</f>
        <v/>
      </c>
      <c r="N83" s="77" cm="1">
        <f t="array" ref="N83">_xlfn.IFNA(LOOKUP(2,1/('Calc|Labour Rates'!$B$10:$B$39='Calc|Fee Based'!M83)/('Calc|Labour Rates'!$C$10:$C$39='Input|Fee Based'!N83),'Calc|Labour Rates'!$I$10:$I$39),"-")</f>
        <v>0</v>
      </c>
      <c r="O83" s="208">
        <f>IFERROR(N83*'Input|Fee Based'!O83*'Input|Fee Based'!P83/'Input|Setup'!$E$19,0)</f>
        <v>0</v>
      </c>
      <c r="P83" s="206" t="str">
        <f>IF(ISBLANK('Input|Fee Based'!Q83),"",'Input|Fee Based'!Q83)</f>
        <v/>
      </c>
      <c r="Q83" s="77" cm="1">
        <f t="array" ref="Q83">_xlfn.IFNA(LOOKUP(2,1/('Calc|Labour Rates'!$B$10:$B$39='Calc|Fee Based'!P83)/('Calc|Labour Rates'!$C$10:$C$39='Input|Fee Based'!R83),'Calc|Labour Rates'!$I$10:$I$39),"-")</f>
        <v>0</v>
      </c>
      <c r="R83" s="77">
        <f>IFERROR(Q83*'Input|Fee Based'!S83*'Input|Fee Based'!T83/'Input|Setup'!$E$19,0)</f>
        <v>0</v>
      </c>
      <c r="S83" s="197">
        <f t="shared" si="12"/>
        <v>0</v>
      </c>
      <c r="T83" s="139">
        <f t="shared" si="13"/>
        <v>0</v>
      </c>
      <c r="U83" s="77" t="str">
        <f>IF(ISBLANK('Input|Fee Based'!$V83),"",'Input|Fee Based'!$V83)</f>
        <v/>
      </c>
      <c r="V83" s="77" cm="1">
        <f t="array" ref="V83">_xlfn.IFNA(LOOKUP(2,1/('Calc|Labour Rates'!$B$10:$B$39='Calc|Fee Based'!U83)/('Calc|Labour Rates'!$C$10:$C$39='Input|Fee Based'!W83),'Calc|Labour Rates'!$I$10:$I$39),"-")</f>
        <v>0</v>
      </c>
      <c r="W83" s="77">
        <f>IFERROR(V83*'Input|Fee Based'!X83*'Input|Fee Based'!Y83/'Input|Setup'!$E$19,0)</f>
        <v>0</v>
      </c>
      <c r="X83" s="77">
        <f>IFERROR(V83*'Input|Fee Based'!X83*'Input|Fee Based'!Z83/'Input|Setup'!$E$19,0)</f>
        <v>0</v>
      </c>
      <c r="Y83" s="208">
        <f t="shared" si="14"/>
        <v>0</v>
      </c>
      <c r="Z83" s="206" t="str">
        <f>IF(ISBLANK('Input|Fee Based'!$AA83),"",'Input|Fee Based'!$AA83)</f>
        <v/>
      </c>
      <c r="AA83" s="77" cm="1">
        <f t="array" ref="AA83">_xlfn.IFNA(LOOKUP(2,1/('Calc|Labour Rates'!$B$10:$B$39='Calc|Fee Based'!Z83)/('Calc|Labour Rates'!$C$10:$C$39='Input|Fee Based'!AB83),'Calc|Labour Rates'!$I$10:$I$39),"-")</f>
        <v>0</v>
      </c>
      <c r="AB83" s="77">
        <f>IFERROR(AA83*'Input|Fee Based'!AC83*'Input|Fee Based'!AD83/'Input|Setup'!$E$19,0)</f>
        <v>0</v>
      </c>
      <c r="AC83" s="77">
        <f>IFERROR(AA83*'Input|Fee Based'!AC83*'Input|Fee Based'!AE83/'Input|Setup'!$E$19,0)</f>
        <v>0</v>
      </c>
      <c r="AD83" s="208">
        <f t="shared" si="15"/>
        <v>0</v>
      </c>
      <c r="AE83" s="77" t="str">
        <f>IF(ISBLANK('Input|Fee Based'!$AF83),"",'Input|Fee Based'!$AF83)</f>
        <v/>
      </c>
      <c r="AF83" s="77" cm="1">
        <f t="array" ref="AF83">_xlfn.IFNA(LOOKUP(2,1/('Calc|Labour Rates'!$B$10:$B$39='Calc|Fee Based'!AE83)/('Calc|Labour Rates'!$C$10:$C$39='Input|Fee Based'!AG83),'Calc|Labour Rates'!$I$10:$I$39),"-")</f>
        <v>0</v>
      </c>
      <c r="AG83" s="77">
        <f>IFERROR(AF83*'Input|Fee Based'!AH83*'Input|Fee Based'!AI83/'Input|Setup'!$E$19,0)</f>
        <v>0</v>
      </c>
      <c r="AH83" s="77">
        <f>IFERROR(AF83*'Input|Fee Based'!AH83*'Input|Fee Based'!AJ83/'Input|Setup'!$E$19,0)</f>
        <v>0</v>
      </c>
      <c r="AI83" s="208">
        <f t="shared" si="16"/>
        <v>0</v>
      </c>
      <c r="AJ83" s="77" t="str">
        <f>IF(ISBLANK('Input|Fee Based'!$AK83),"",'Input|Fee Based'!$AK83)</f>
        <v/>
      </c>
      <c r="AK83" s="77" cm="1">
        <f t="array" ref="AK83">_xlfn.IFNA(LOOKUP(2,1/('Calc|Labour Rates'!$B$10:$B$39='Calc|Fee Based'!AJ83)/('Calc|Labour Rates'!$C$10:$C$39='Input|Fee Based'!AL83),'Calc|Labour Rates'!$I$10:$I$39),"-")</f>
        <v>0</v>
      </c>
      <c r="AL83" s="77">
        <f>IFERROR(AK83*'Input|Fee Based'!AM83*'Input|Fee Based'!AN83/'Input|Setup'!$E$19,0)</f>
        <v>0</v>
      </c>
      <c r="AM83" s="77">
        <f>IFERROR(AK83*'Input|Fee Based'!AM83*'Input|Fee Based'!AO83/'Input|Setup'!$E$19,0)</f>
        <v>0</v>
      </c>
      <c r="AN83" s="208">
        <f t="shared" si="17"/>
        <v>0</v>
      </c>
      <c r="AO83" s="199">
        <f t="shared" si="18"/>
        <v>0</v>
      </c>
      <c r="AP83" s="139">
        <f t="shared" si="19"/>
        <v>0</v>
      </c>
      <c r="AQ83" s="86">
        <f>'Input|Fee Based'!AQ83*CPI_Escalator_to_Y1*RealMaterials_Escalator_to_Y1</f>
        <v>0</v>
      </c>
      <c r="AR83" s="86">
        <f>'Input|Fee Based'!AR83*CPI_Escalator_to_Y1*RealContracts_Escalator_to_Y1</f>
        <v>0</v>
      </c>
      <c r="AS83" s="77">
        <f>'Input|Fee Based'!AS83*CPI_Escalator_to_Y1*RealVehicles_Escalator_to_Y1</f>
        <v>0</v>
      </c>
      <c r="AT83" s="86">
        <f>'Input|Fee Based'!AT83*CPI_Escalator_to_Y1*RealOther_Escalator_to_Y1</f>
        <v>0</v>
      </c>
      <c r="AU83" s="89"/>
      <c r="AV83" s="79">
        <f t="shared" si="20"/>
        <v>0</v>
      </c>
      <c r="AW83" s="84"/>
      <c r="AX83" s="162">
        <f>$AV83*'Input|Fee Based'!AV83</f>
        <v>0</v>
      </c>
      <c r="AY83" s="162">
        <f>$AV83*'Input|Fee Based'!AW83</f>
        <v>0</v>
      </c>
      <c r="AZ83" s="162">
        <f>$AV83*'Input|Fee Based'!AX83</f>
        <v>0</v>
      </c>
      <c r="BA83" s="163">
        <f>SUM($AV83,$AX83:$AZ83)*'Input|Fee Based'!$AY83</f>
        <v>0</v>
      </c>
      <c r="BB83" s="109"/>
      <c r="BC83" s="173"/>
      <c r="BD83" s="15"/>
    </row>
    <row r="84" spans="1:56" customFormat="1" x14ac:dyDescent="0.2">
      <c r="A84" s="16">
        <f t="shared" si="21"/>
        <v>75</v>
      </c>
      <c r="B84" s="128" t="str">
        <f>IF(ISBLANK('Input|Fee Based'!B84),"",'Input|Fee Based'!B84)</f>
        <v/>
      </c>
      <c r="C84" s="128" t="str">
        <f>IF(ISBLANK('Input|Fee Based'!C84),"",'Input|Fee Based'!C84)</f>
        <v/>
      </c>
      <c r="D84" s="129" t="str">
        <f>IF(ISBLANK('Input|Fee Based'!D84),"",'Input|Fee Based'!D84)</f>
        <v/>
      </c>
      <c r="E84" s="191" t="str">
        <f>IF(ISBLANK('Input|Fee Based'!E84),"",'Input|Fee Based'!E84)</f>
        <v/>
      </c>
      <c r="F84" s="129" t="str">
        <f>IF(ISBLANK('Input|Fee Based'!F84),"",'Input|Fee Based'!F84)</f>
        <v/>
      </c>
      <c r="G84" s="129" t="str">
        <f>IF(ISBLANK('Input|Fee Based'!G84),"",'Input|Fee Based'!G84)</f>
        <v/>
      </c>
      <c r="H84" s="120">
        <f t="shared" si="11"/>
        <v>0</v>
      </c>
      <c r="I84" s="14"/>
      <c r="J84" s="77" t="str">
        <f>IF(ISBLANK('Input|Fee Based'!I84),"",'Input|Fee Based'!I84)</f>
        <v/>
      </c>
      <c r="K84" s="77" cm="1">
        <f t="array" ref="K84">_xlfn.IFNA(LOOKUP(2,1/('Calc|Labour Rates'!$B$10:$B$39='Calc|Fee Based'!J84)/('Calc|Labour Rates'!$C$10:$C$39='Input|Fee Based'!J84),'Calc|Labour Rates'!$I$10:$I$39),"-")</f>
        <v>0</v>
      </c>
      <c r="L84" s="208">
        <f>IFERROR(K84*'Input|Fee Based'!K84*'Input|Fee Based'!L84/'Input|Setup'!$E$19,0)</f>
        <v>0</v>
      </c>
      <c r="M84" s="206" t="str">
        <f>IF(ISBLANK('Input|Fee Based'!M84),"",'Input|Fee Based'!M84)</f>
        <v/>
      </c>
      <c r="N84" s="77" cm="1">
        <f t="array" ref="N84">_xlfn.IFNA(LOOKUP(2,1/('Calc|Labour Rates'!$B$10:$B$39='Calc|Fee Based'!M84)/('Calc|Labour Rates'!$C$10:$C$39='Input|Fee Based'!N84),'Calc|Labour Rates'!$I$10:$I$39),"-")</f>
        <v>0</v>
      </c>
      <c r="O84" s="208">
        <f>IFERROR(N84*'Input|Fee Based'!O84*'Input|Fee Based'!P84/'Input|Setup'!$E$19,0)</f>
        <v>0</v>
      </c>
      <c r="P84" s="206" t="str">
        <f>IF(ISBLANK('Input|Fee Based'!Q84),"",'Input|Fee Based'!Q84)</f>
        <v/>
      </c>
      <c r="Q84" s="77" cm="1">
        <f t="array" ref="Q84">_xlfn.IFNA(LOOKUP(2,1/('Calc|Labour Rates'!$B$10:$B$39='Calc|Fee Based'!P84)/('Calc|Labour Rates'!$C$10:$C$39='Input|Fee Based'!R84),'Calc|Labour Rates'!$I$10:$I$39),"-")</f>
        <v>0</v>
      </c>
      <c r="R84" s="77">
        <f>IFERROR(Q84*'Input|Fee Based'!S84*'Input|Fee Based'!T84/'Input|Setup'!$E$19,0)</f>
        <v>0</v>
      </c>
      <c r="S84" s="197">
        <f t="shared" si="12"/>
        <v>0</v>
      </c>
      <c r="T84" s="139">
        <f t="shared" si="13"/>
        <v>0</v>
      </c>
      <c r="U84" s="77" t="str">
        <f>IF(ISBLANK('Input|Fee Based'!$V84),"",'Input|Fee Based'!$V84)</f>
        <v/>
      </c>
      <c r="V84" s="77" cm="1">
        <f t="array" ref="V84">_xlfn.IFNA(LOOKUP(2,1/('Calc|Labour Rates'!$B$10:$B$39='Calc|Fee Based'!U84)/('Calc|Labour Rates'!$C$10:$C$39='Input|Fee Based'!W84),'Calc|Labour Rates'!$I$10:$I$39),"-")</f>
        <v>0</v>
      </c>
      <c r="W84" s="77">
        <f>IFERROR(V84*'Input|Fee Based'!X84*'Input|Fee Based'!Y84/'Input|Setup'!$E$19,0)</f>
        <v>0</v>
      </c>
      <c r="X84" s="77">
        <f>IFERROR(V84*'Input|Fee Based'!X84*'Input|Fee Based'!Z84/'Input|Setup'!$E$19,0)</f>
        <v>0</v>
      </c>
      <c r="Y84" s="208">
        <f t="shared" si="14"/>
        <v>0</v>
      </c>
      <c r="Z84" s="206" t="str">
        <f>IF(ISBLANK('Input|Fee Based'!$AA84),"",'Input|Fee Based'!$AA84)</f>
        <v/>
      </c>
      <c r="AA84" s="77" cm="1">
        <f t="array" ref="AA84">_xlfn.IFNA(LOOKUP(2,1/('Calc|Labour Rates'!$B$10:$B$39='Calc|Fee Based'!Z84)/('Calc|Labour Rates'!$C$10:$C$39='Input|Fee Based'!AB84),'Calc|Labour Rates'!$I$10:$I$39),"-")</f>
        <v>0</v>
      </c>
      <c r="AB84" s="77">
        <f>IFERROR(AA84*'Input|Fee Based'!AC84*'Input|Fee Based'!AD84/'Input|Setup'!$E$19,0)</f>
        <v>0</v>
      </c>
      <c r="AC84" s="77">
        <f>IFERROR(AA84*'Input|Fee Based'!AC84*'Input|Fee Based'!AE84/'Input|Setup'!$E$19,0)</f>
        <v>0</v>
      </c>
      <c r="AD84" s="208">
        <f t="shared" si="15"/>
        <v>0</v>
      </c>
      <c r="AE84" s="77" t="str">
        <f>IF(ISBLANK('Input|Fee Based'!$AF84),"",'Input|Fee Based'!$AF84)</f>
        <v/>
      </c>
      <c r="AF84" s="77" cm="1">
        <f t="array" ref="AF84">_xlfn.IFNA(LOOKUP(2,1/('Calc|Labour Rates'!$B$10:$B$39='Calc|Fee Based'!AE84)/('Calc|Labour Rates'!$C$10:$C$39='Input|Fee Based'!AG84),'Calc|Labour Rates'!$I$10:$I$39),"-")</f>
        <v>0</v>
      </c>
      <c r="AG84" s="77">
        <f>IFERROR(AF84*'Input|Fee Based'!AH84*'Input|Fee Based'!AI84/'Input|Setup'!$E$19,0)</f>
        <v>0</v>
      </c>
      <c r="AH84" s="77">
        <f>IFERROR(AF84*'Input|Fee Based'!AH84*'Input|Fee Based'!AJ84/'Input|Setup'!$E$19,0)</f>
        <v>0</v>
      </c>
      <c r="AI84" s="208">
        <f t="shared" si="16"/>
        <v>0</v>
      </c>
      <c r="AJ84" s="77" t="str">
        <f>IF(ISBLANK('Input|Fee Based'!$AK84),"",'Input|Fee Based'!$AK84)</f>
        <v/>
      </c>
      <c r="AK84" s="77" cm="1">
        <f t="array" ref="AK84">_xlfn.IFNA(LOOKUP(2,1/('Calc|Labour Rates'!$B$10:$B$39='Calc|Fee Based'!AJ84)/('Calc|Labour Rates'!$C$10:$C$39='Input|Fee Based'!AL84),'Calc|Labour Rates'!$I$10:$I$39),"-")</f>
        <v>0</v>
      </c>
      <c r="AL84" s="77">
        <f>IFERROR(AK84*'Input|Fee Based'!AM84*'Input|Fee Based'!AN84/'Input|Setup'!$E$19,0)</f>
        <v>0</v>
      </c>
      <c r="AM84" s="77">
        <f>IFERROR(AK84*'Input|Fee Based'!AM84*'Input|Fee Based'!AO84/'Input|Setup'!$E$19,0)</f>
        <v>0</v>
      </c>
      <c r="AN84" s="208">
        <f t="shared" si="17"/>
        <v>0</v>
      </c>
      <c r="AO84" s="199">
        <f t="shared" si="18"/>
        <v>0</v>
      </c>
      <c r="AP84" s="139">
        <f t="shared" si="19"/>
        <v>0</v>
      </c>
      <c r="AQ84" s="86">
        <f>'Input|Fee Based'!AQ84*CPI_Escalator_to_Y1*RealMaterials_Escalator_to_Y1</f>
        <v>0</v>
      </c>
      <c r="AR84" s="86">
        <f>'Input|Fee Based'!AR84*CPI_Escalator_to_Y1*RealContracts_Escalator_to_Y1</f>
        <v>0</v>
      </c>
      <c r="AS84" s="77">
        <f>'Input|Fee Based'!AS84*CPI_Escalator_to_Y1*RealVehicles_Escalator_to_Y1</f>
        <v>0</v>
      </c>
      <c r="AT84" s="86">
        <f>'Input|Fee Based'!AT84*CPI_Escalator_to_Y1*RealOther_Escalator_to_Y1</f>
        <v>0</v>
      </c>
      <c r="AU84" s="89"/>
      <c r="AV84" s="79">
        <f t="shared" si="20"/>
        <v>0</v>
      </c>
      <c r="AW84" s="84"/>
      <c r="AX84" s="162">
        <f>$AV84*'Input|Fee Based'!AV84</f>
        <v>0</v>
      </c>
      <c r="AY84" s="162">
        <f>$AV84*'Input|Fee Based'!AW84</f>
        <v>0</v>
      </c>
      <c r="AZ84" s="162">
        <f>$AV84*'Input|Fee Based'!AX84</f>
        <v>0</v>
      </c>
      <c r="BA84" s="163">
        <f>SUM($AV84,$AX84:$AZ84)*'Input|Fee Based'!$AY84</f>
        <v>0</v>
      </c>
      <c r="BB84" s="109"/>
      <c r="BC84" s="173"/>
      <c r="BD84" s="15"/>
    </row>
    <row r="85" spans="1:56" customFormat="1" x14ac:dyDescent="0.2">
      <c r="A85" s="16">
        <f t="shared" si="21"/>
        <v>76</v>
      </c>
      <c r="B85" s="128" t="str">
        <f>IF(ISBLANK('Input|Fee Based'!B85),"",'Input|Fee Based'!B85)</f>
        <v/>
      </c>
      <c r="C85" s="128" t="str">
        <f>IF(ISBLANK('Input|Fee Based'!C85),"",'Input|Fee Based'!C85)</f>
        <v/>
      </c>
      <c r="D85" s="129" t="str">
        <f>IF(ISBLANK('Input|Fee Based'!D85),"",'Input|Fee Based'!D85)</f>
        <v/>
      </c>
      <c r="E85" s="191" t="str">
        <f>IF(ISBLANK('Input|Fee Based'!E85),"",'Input|Fee Based'!E85)</f>
        <v/>
      </c>
      <c r="F85" s="129" t="str">
        <f>IF(ISBLANK('Input|Fee Based'!F85),"",'Input|Fee Based'!F85)</f>
        <v/>
      </c>
      <c r="G85" s="129" t="str">
        <f>IF(ISBLANK('Input|Fee Based'!G85),"",'Input|Fee Based'!G85)</f>
        <v/>
      </c>
      <c r="H85" s="120">
        <f t="shared" si="11"/>
        <v>0</v>
      </c>
      <c r="I85" s="14"/>
      <c r="J85" s="77" t="str">
        <f>IF(ISBLANK('Input|Fee Based'!I85),"",'Input|Fee Based'!I85)</f>
        <v/>
      </c>
      <c r="K85" s="77" cm="1">
        <f t="array" ref="K85">_xlfn.IFNA(LOOKUP(2,1/('Calc|Labour Rates'!$B$10:$B$39='Calc|Fee Based'!J85)/('Calc|Labour Rates'!$C$10:$C$39='Input|Fee Based'!J85),'Calc|Labour Rates'!$I$10:$I$39),"-")</f>
        <v>0</v>
      </c>
      <c r="L85" s="208">
        <f>IFERROR(K85*'Input|Fee Based'!K85*'Input|Fee Based'!L85/'Input|Setup'!$E$19,0)</f>
        <v>0</v>
      </c>
      <c r="M85" s="206" t="str">
        <f>IF(ISBLANK('Input|Fee Based'!M85),"",'Input|Fee Based'!M85)</f>
        <v/>
      </c>
      <c r="N85" s="77" cm="1">
        <f t="array" ref="N85">_xlfn.IFNA(LOOKUP(2,1/('Calc|Labour Rates'!$B$10:$B$39='Calc|Fee Based'!M85)/('Calc|Labour Rates'!$C$10:$C$39='Input|Fee Based'!N85),'Calc|Labour Rates'!$I$10:$I$39),"-")</f>
        <v>0</v>
      </c>
      <c r="O85" s="208">
        <f>IFERROR(N85*'Input|Fee Based'!O85*'Input|Fee Based'!P85/'Input|Setup'!$E$19,0)</f>
        <v>0</v>
      </c>
      <c r="P85" s="206" t="str">
        <f>IF(ISBLANK('Input|Fee Based'!Q85),"",'Input|Fee Based'!Q85)</f>
        <v/>
      </c>
      <c r="Q85" s="77" cm="1">
        <f t="array" ref="Q85">_xlfn.IFNA(LOOKUP(2,1/('Calc|Labour Rates'!$B$10:$B$39='Calc|Fee Based'!P85)/('Calc|Labour Rates'!$C$10:$C$39='Input|Fee Based'!R85),'Calc|Labour Rates'!$I$10:$I$39),"-")</f>
        <v>0</v>
      </c>
      <c r="R85" s="77">
        <f>IFERROR(Q85*'Input|Fee Based'!S85*'Input|Fee Based'!T85/'Input|Setup'!$E$19,0)</f>
        <v>0</v>
      </c>
      <c r="S85" s="197">
        <f t="shared" si="12"/>
        <v>0</v>
      </c>
      <c r="T85" s="139">
        <f t="shared" si="13"/>
        <v>0</v>
      </c>
      <c r="U85" s="77" t="str">
        <f>IF(ISBLANK('Input|Fee Based'!$V85),"",'Input|Fee Based'!$V85)</f>
        <v/>
      </c>
      <c r="V85" s="77" cm="1">
        <f t="array" ref="V85">_xlfn.IFNA(LOOKUP(2,1/('Calc|Labour Rates'!$B$10:$B$39='Calc|Fee Based'!U85)/('Calc|Labour Rates'!$C$10:$C$39='Input|Fee Based'!W85),'Calc|Labour Rates'!$I$10:$I$39),"-")</f>
        <v>0</v>
      </c>
      <c r="W85" s="77">
        <f>IFERROR(V85*'Input|Fee Based'!X85*'Input|Fee Based'!Y85/'Input|Setup'!$E$19,0)</f>
        <v>0</v>
      </c>
      <c r="X85" s="77">
        <f>IFERROR(V85*'Input|Fee Based'!X85*'Input|Fee Based'!Z85/'Input|Setup'!$E$19,0)</f>
        <v>0</v>
      </c>
      <c r="Y85" s="208">
        <f t="shared" si="14"/>
        <v>0</v>
      </c>
      <c r="Z85" s="206" t="str">
        <f>IF(ISBLANK('Input|Fee Based'!$AA85),"",'Input|Fee Based'!$AA85)</f>
        <v/>
      </c>
      <c r="AA85" s="77" cm="1">
        <f t="array" ref="AA85">_xlfn.IFNA(LOOKUP(2,1/('Calc|Labour Rates'!$B$10:$B$39='Calc|Fee Based'!Z85)/('Calc|Labour Rates'!$C$10:$C$39='Input|Fee Based'!AB85),'Calc|Labour Rates'!$I$10:$I$39),"-")</f>
        <v>0</v>
      </c>
      <c r="AB85" s="77">
        <f>IFERROR(AA85*'Input|Fee Based'!AC85*'Input|Fee Based'!AD85/'Input|Setup'!$E$19,0)</f>
        <v>0</v>
      </c>
      <c r="AC85" s="77">
        <f>IFERROR(AA85*'Input|Fee Based'!AC85*'Input|Fee Based'!AE85/'Input|Setup'!$E$19,0)</f>
        <v>0</v>
      </c>
      <c r="AD85" s="208">
        <f t="shared" si="15"/>
        <v>0</v>
      </c>
      <c r="AE85" s="77" t="str">
        <f>IF(ISBLANK('Input|Fee Based'!$AF85),"",'Input|Fee Based'!$AF85)</f>
        <v/>
      </c>
      <c r="AF85" s="77" cm="1">
        <f t="array" ref="AF85">_xlfn.IFNA(LOOKUP(2,1/('Calc|Labour Rates'!$B$10:$B$39='Calc|Fee Based'!AE85)/('Calc|Labour Rates'!$C$10:$C$39='Input|Fee Based'!AG85),'Calc|Labour Rates'!$I$10:$I$39),"-")</f>
        <v>0</v>
      </c>
      <c r="AG85" s="77">
        <f>IFERROR(AF85*'Input|Fee Based'!AH85*'Input|Fee Based'!AI85/'Input|Setup'!$E$19,0)</f>
        <v>0</v>
      </c>
      <c r="AH85" s="77">
        <f>IFERROR(AF85*'Input|Fee Based'!AH85*'Input|Fee Based'!AJ85/'Input|Setup'!$E$19,0)</f>
        <v>0</v>
      </c>
      <c r="AI85" s="208">
        <f t="shared" si="16"/>
        <v>0</v>
      </c>
      <c r="AJ85" s="77" t="str">
        <f>IF(ISBLANK('Input|Fee Based'!$AK85),"",'Input|Fee Based'!$AK85)</f>
        <v/>
      </c>
      <c r="AK85" s="77" cm="1">
        <f t="array" ref="AK85">_xlfn.IFNA(LOOKUP(2,1/('Calc|Labour Rates'!$B$10:$B$39='Calc|Fee Based'!AJ85)/('Calc|Labour Rates'!$C$10:$C$39='Input|Fee Based'!AL85),'Calc|Labour Rates'!$I$10:$I$39),"-")</f>
        <v>0</v>
      </c>
      <c r="AL85" s="77">
        <f>IFERROR(AK85*'Input|Fee Based'!AM85*'Input|Fee Based'!AN85/'Input|Setup'!$E$19,0)</f>
        <v>0</v>
      </c>
      <c r="AM85" s="77">
        <f>IFERROR(AK85*'Input|Fee Based'!AM85*'Input|Fee Based'!AO85/'Input|Setup'!$E$19,0)</f>
        <v>0</v>
      </c>
      <c r="AN85" s="208">
        <f t="shared" si="17"/>
        <v>0</v>
      </c>
      <c r="AO85" s="199">
        <f t="shared" si="18"/>
        <v>0</v>
      </c>
      <c r="AP85" s="139">
        <f t="shared" si="19"/>
        <v>0</v>
      </c>
      <c r="AQ85" s="86">
        <f>'Input|Fee Based'!AQ85*CPI_Escalator_to_Y1*RealMaterials_Escalator_to_Y1</f>
        <v>0</v>
      </c>
      <c r="AR85" s="86">
        <f>'Input|Fee Based'!AR85*CPI_Escalator_to_Y1*RealContracts_Escalator_to_Y1</f>
        <v>0</v>
      </c>
      <c r="AS85" s="77">
        <f>'Input|Fee Based'!AS85*CPI_Escalator_to_Y1*RealVehicles_Escalator_to_Y1</f>
        <v>0</v>
      </c>
      <c r="AT85" s="86">
        <f>'Input|Fee Based'!AT85*CPI_Escalator_to_Y1*RealOther_Escalator_to_Y1</f>
        <v>0</v>
      </c>
      <c r="AU85" s="89"/>
      <c r="AV85" s="79">
        <f t="shared" si="20"/>
        <v>0</v>
      </c>
      <c r="AW85" s="84"/>
      <c r="AX85" s="162">
        <f>$AV85*'Input|Fee Based'!AV85</f>
        <v>0</v>
      </c>
      <c r="AY85" s="162">
        <f>$AV85*'Input|Fee Based'!AW85</f>
        <v>0</v>
      </c>
      <c r="AZ85" s="162">
        <f>$AV85*'Input|Fee Based'!AX85</f>
        <v>0</v>
      </c>
      <c r="BA85" s="163">
        <f>SUM($AV85,$AX85:$AZ85)*'Input|Fee Based'!$AY85</f>
        <v>0</v>
      </c>
      <c r="BB85" s="109"/>
      <c r="BC85" s="173"/>
      <c r="BD85" s="15"/>
    </row>
    <row r="86" spans="1:56" customFormat="1" x14ac:dyDescent="0.2">
      <c r="A86" s="16">
        <f t="shared" si="21"/>
        <v>77</v>
      </c>
      <c r="B86" s="128" t="str">
        <f>IF(ISBLANK('Input|Fee Based'!B86),"",'Input|Fee Based'!B86)</f>
        <v/>
      </c>
      <c r="C86" s="128" t="str">
        <f>IF(ISBLANK('Input|Fee Based'!C86),"",'Input|Fee Based'!C86)</f>
        <v/>
      </c>
      <c r="D86" s="129" t="str">
        <f>IF(ISBLANK('Input|Fee Based'!D86),"",'Input|Fee Based'!D86)</f>
        <v/>
      </c>
      <c r="E86" s="191" t="str">
        <f>IF(ISBLANK('Input|Fee Based'!E86),"",'Input|Fee Based'!E86)</f>
        <v/>
      </c>
      <c r="F86" s="129" t="str">
        <f>IF(ISBLANK('Input|Fee Based'!F86),"",'Input|Fee Based'!F86)</f>
        <v/>
      </c>
      <c r="G86" s="129" t="str">
        <f>IF(ISBLANK('Input|Fee Based'!G86),"",'Input|Fee Based'!G86)</f>
        <v/>
      </c>
      <c r="H86" s="120">
        <f t="shared" si="11"/>
        <v>0</v>
      </c>
      <c r="I86" s="14"/>
      <c r="J86" s="77" t="str">
        <f>IF(ISBLANK('Input|Fee Based'!I86),"",'Input|Fee Based'!I86)</f>
        <v/>
      </c>
      <c r="K86" s="77" cm="1">
        <f t="array" ref="K86">_xlfn.IFNA(LOOKUP(2,1/('Calc|Labour Rates'!$B$10:$B$39='Calc|Fee Based'!J86)/('Calc|Labour Rates'!$C$10:$C$39='Input|Fee Based'!J86),'Calc|Labour Rates'!$I$10:$I$39),"-")</f>
        <v>0</v>
      </c>
      <c r="L86" s="208">
        <f>IFERROR(K86*'Input|Fee Based'!K86*'Input|Fee Based'!L86/'Input|Setup'!$E$19,0)</f>
        <v>0</v>
      </c>
      <c r="M86" s="206" t="str">
        <f>IF(ISBLANK('Input|Fee Based'!M86),"",'Input|Fee Based'!M86)</f>
        <v/>
      </c>
      <c r="N86" s="77" cm="1">
        <f t="array" ref="N86">_xlfn.IFNA(LOOKUP(2,1/('Calc|Labour Rates'!$B$10:$B$39='Calc|Fee Based'!M86)/('Calc|Labour Rates'!$C$10:$C$39='Input|Fee Based'!N86),'Calc|Labour Rates'!$I$10:$I$39),"-")</f>
        <v>0</v>
      </c>
      <c r="O86" s="208">
        <f>IFERROR(N86*'Input|Fee Based'!O86*'Input|Fee Based'!P86/'Input|Setup'!$E$19,0)</f>
        <v>0</v>
      </c>
      <c r="P86" s="206" t="str">
        <f>IF(ISBLANK('Input|Fee Based'!Q86),"",'Input|Fee Based'!Q86)</f>
        <v/>
      </c>
      <c r="Q86" s="77" cm="1">
        <f t="array" ref="Q86">_xlfn.IFNA(LOOKUP(2,1/('Calc|Labour Rates'!$B$10:$B$39='Calc|Fee Based'!P86)/('Calc|Labour Rates'!$C$10:$C$39='Input|Fee Based'!R86),'Calc|Labour Rates'!$I$10:$I$39),"-")</f>
        <v>0</v>
      </c>
      <c r="R86" s="77">
        <f>IFERROR(Q86*'Input|Fee Based'!S86*'Input|Fee Based'!T86/'Input|Setup'!$E$19,0)</f>
        <v>0</v>
      </c>
      <c r="S86" s="197">
        <f t="shared" si="12"/>
        <v>0</v>
      </c>
      <c r="T86" s="139">
        <f t="shared" si="13"/>
        <v>0</v>
      </c>
      <c r="U86" s="77" t="str">
        <f>IF(ISBLANK('Input|Fee Based'!$V86),"",'Input|Fee Based'!$V86)</f>
        <v/>
      </c>
      <c r="V86" s="77" cm="1">
        <f t="array" ref="V86">_xlfn.IFNA(LOOKUP(2,1/('Calc|Labour Rates'!$B$10:$B$39='Calc|Fee Based'!U86)/('Calc|Labour Rates'!$C$10:$C$39='Input|Fee Based'!W86),'Calc|Labour Rates'!$I$10:$I$39),"-")</f>
        <v>0</v>
      </c>
      <c r="W86" s="77">
        <f>IFERROR(V86*'Input|Fee Based'!X86*'Input|Fee Based'!Y86/'Input|Setup'!$E$19,0)</f>
        <v>0</v>
      </c>
      <c r="X86" s="77">
        <f>IFERROR(V86*'Input|Fee Based'!X86*'Input|Fee Based'!Z86/'Input|Setup'!$E$19,0)</f>
        <v>0</v>
      </c>
      <c r="Y86" s="208">
        <f t="shared" si="14"/>
        <v>0</v>
      </c>
      <c r="Z86" s="206" t="str">
        <f>IF(ISBLANK('Input|Fee Based'!$AA86),"",'Input|Fee Based'!$AA86)</f>
        <v/>
      </c>
      <c r="AA86" s="77" cm="1">
        <f t="array" ref="AA86">_xlfn.IFNA(LOOKUP(2,1/('Calc|Labour Rates'!$B$10:$B$39='Calc|Fee Based'!Z86)/('Calc|Labour Rates'!$C$10:$C$39='Input|Fee Based'!AB86),'Calc|Labour Rates'!$I$10:$I$39),"-")</f>
        <v>0</v>
      </c>
      <c r="AB86" s="77">
        <f>IFERROR(AA86*'Input|Fee Based'!AC86*'Input|Fee Based'!AD86/'Input|Setup'!$E$19,0)</f>
        <v>0</v>
      </c>
      <c r="AC86" s="77">
        <f>IFERROR(AA86*'Input|Fee Based'!AC86*'Input|Fee Based'!AE86/'Input|Setup'!$E$19,0)</f>
        <v>0</v>
      </c>
      <c r="AD86" s="208">
        <f t="shared" si="15"/>
        <v>0</v>
      </c>
      <c r="AE86" s="77" t="str">
        <f>IF(ISBLANK('Input|Fee Based'!$AF86),"",'Input|Fee Based'!$AF86)</f>
        <v/>
      </c>
      <c r="AF86" s="77" cm="1">
        <f t="array" ref="AF86">_xlfn.IFNA(LOOKUP(2,1/('Calc|Labour Rates'!$B$10:$B$39='Calc|Fee Based'!AE86)/('Calc|Labour Rates'!$C$10:$C$39='Input|Fee Based'!AG86),'Calc|Labour Rates'!$I$10:$I$39),"-")</f>
        <v>0</v>
      </c>
      <c r="AG86" s="77">
        <f>IFERROR(AF86*'Input|Fee Based'!AH86*'Input|Fee Based'!AI86/'Input|Setup'!$E$19,0)</f>
        <v>0</v>
      </c>
      <c r="AH86" s="77">
        <f>IFERROR(AF86*'Input|Fee Based'!AH86*'Input|Fee Based'!AJ86/'Input|Setup'!$E$19,0)</f>
        <v>0</v>
      </c>
      <c r="AI86" s="208">
        <f t="shared" si="16"/>
        <v>0</v>
      </c>
      <c r="AJ86" s="77" t="str">
        <f>IF(ISBLANK('Input|Fee Based'!$AK86),"",'Input|Fee Based'!$AK86)</f>
        <v/>
      </c>
      <c r="AK86" s="77" cm="1">
        <f t="array" ref="AK86">_xlfn.IFNA(LOOKUP(2,1/('Calc|Labour Rates'!$B$10:$B$39='Calc|Fee Based'!AJ86)/('Calc|Labour Rates'!$C$10:$C$39='Input|Fee Based'!AL86),'Calc|Labour Rates'!$I$10:$I$39),"-")</f>
        <v>0</v>
      </c>
      <c r="AL86" s="77">
        <f>IFERROR(AK86*'Input|Fee Based'!AM86*'Input|Fee Based'!AN86/'Input|Setup'!$E$19,0)</f>
        <v>0</v>
      </c>
      <c r="AM86" s="77">
        <f>IFERROR(AK86*'Input|Fee Based'!AM86*'Input|Fee Based'!AO86/'Input|Setup'!$E$19,0)</f>
        <v>0</v>
      </c>
      <c r="AN86" s="208">
        <f t="shared" si="17"/>
        <v>0</v>
      </c>
      <c r="AO86" s="199">
        <f t="shared" si="18"/>
        <v>0</v>
      </c>
      <c r="AP86" s="139">
        <f t="shared" si="19"/>
        <v>0</v>
      </c>
      <c r="AQ86" s="86">
        <f>'Input|Fee Based'!AQ86*CPI_Escalator_to_Y1*RealMaterials_Escalator_to_Y1</f>
        <v>0</v>
      </c>
      <c r="AR86" s="86">
        <f>'Input|Fee Based'!AR86*CPI_Escalator_to_Y1*RealContracts_Escalator_to_Y1</f>
        <v>0</v>
      </c>
      <c r="AS86" s="77">
        <f>'Input|Fee Based'!AS86*CPI_Escalator_to_Y1*RealVehicles_Escalator_to_Y1</f>
        <v>0</v>
      </c>
      <c r="AT86" s="86">
        <f>'Input|Fee Based'!AT86*CPI_Escalator_to_Y1*RealOther_Escalator_to_Y1</f>
        <v>0</v>
      </c>
      <c r="AU86" s="89"/>
      <c r="AV86" s="79">
        <f t="shared" si="20"/>
        <v>0</v>
      </c>
      <c r="AW86" s="84"/>
      <c r="AX86" s="162">
        <f>$AV86*'Input|Fee Based'!AV86</f>
        <v>0</v>
      </c>
      <c r="AY86" s="162">
        <f>$AV86*'Input|Fee Based'!AW86</f>
        <v>0</v>
      </c>
      <c r="AZ86" s="162">
        <f>$AV86*'Input|Fee Based'!AX86</f>
        <v>0</v>
      </c>
      <c r="BA86" s="163">
        <f>SUM($AV86,$AX86:$AZ86)*'Input|Fee Based'!$AY86</f>
        <v>0</v>
      </c>
      <c r="BB86" s="109"/>
      <c r="BC86" s="173"/>
      <c r="BD86" s="15"/>
    </row>
    <row r="87" spans="1:56" customFormat="1" x14ac:dyDescent="0.2">
      <c r="A87" s="16">
        <f t="shared" si="21"/>
        <v>78</v>
      </c>
      <c r="B87" s="128" t="str">
        <f>IF(ISBLANK('Input|Fee Based'!B87),"",'Input|Fee Based'!B87)</f>
        <v/>
      </c>
      <c r="C87" s="128" t="str">
        <f>IF(ISBLANK('Input|Fee Based'!C87),"",'Input|Fee Based'!C87)</f>
        <v/>
      </c>
      <c r="D87" s="129" t="str">
        <f>IF(ISBLANK('Input|Fee Based'!D87),"",'Input|Fee Based'!D87)</f>
        <v/>
      </c>
      <c r="E87" s="191" t="str">
        <f>IF(ISBLANK('Input|Fee Based'!E87),"",'Input|Fee Based'!E87)</f>
        <v/>
      </c>
      <c r="F87" s="129" t="str">
        <f>IF(ISBLANK('Input|Fee Based'!F87),"",'Input|Fee Based'!F87)</f>
        <v/>
      </c>
      <c r="G87" s="129" t="str">
        <f>IF(ISBLANK('Input|Fee Based'!G87),"",'Input|Fee Based'!G87)</f>
        <v/>
      </c>
      <c r="H87" s="120">
        <f t="shared" si="11"/>
        <v>0</v>
      </c>
      <c r="I87" s="14"/>
      <c r="J87" s="77" t="str">
        <f>IF(ISBLANK('Input|Fee Based'!I87),"",'Input|Fee Based'!I87)</f>
        <v/>
      </c>
      <c r="K87" s="77" cm="1">
        <f t="array" ref="K87">_xlfn.IFNA(LOOKUP(2,1/('Calc|Labour Rates'!$B$10:$B$39='Calc|Fee Based'!J87)/('Calc|Labour Rates'!$C$10:$C$39='Input|Fee Based'!J87),'Calc|Labour Rates'!$I$10:$I$39),"-")</f>
        <v>0</v>
      </c>
      <c r="L87" s="208">
        <f>IFERROR(K87*'Input|Fee Based'!K87*'Input|Fee Based'!L87/'Input|Setup'!$E$19,0)</f>
        <v>0</v>
      </c>
      <c r="M87" s="206" t="str">
        <f>IF(ISBLANK('Input|Fee Based'!M87),"",'Input|Fee Based'!M87)</f>
        <v/>
      </c>
      <c r="N87" s="77" cm="1">
        <f t="array" ref="N87">_xlfn.IFNA(LOOKUP(2,1/('Calc|Labour Rates'!$B$10:$B$39='Calc|Fee Based'!M87)/('Calc|Labour Rates'!$C$10:$C$39='Input|Fee Based'!N87),'Calc|Labour Rates'!$I$10:$I$39),"-")</f>
        <v>0</v>
      </c>
      <c r="O87" s="208">
        <f>IFERROR(N87*'Input|Fee Based'!O87*'Input|Fee Based'!P87/'Input|Setup'!$E$19,0)</f>
        <v>0</v>
      </c>
      <c r="P87" s="206" t="str">
        <f>IF(ISBLANK('Input|Fee Based'!Q87),"",'Input|Fee Based'!Q87)</f>
        <v/>
      </c>
      <c r="Q87" s="77" cm="1">
        <f t="array" ref="Q87">_xlfn.IFNA(LOOKUP(2,1/('Calc|Labour Rates'!$B$10:$B$39='Calc|Fee Based'!P87)/('Calc|Labour Rates'!$C$10:$C$39='Input|Fee Based'!R87),'Calc|Labour Rates'!$I$10:$I$39),"-")</f>
        <v>0</v>
      </c>
      <c r="R87" s="77">
        <f>IFERROR(Q87*'Input|Fee Based'!S87*'Input|Fee Based'!T87/'Input|Setup'!$E$19,0)</f>
        <v>0</v>
      </c>
      <c r="S87" s="197">
        <f t="shared" si="12"/>
        <v>0</v>
      </c>
      <c r="T87" s="139">
        <f t="shared" si="13"/>
        <v>0</v>
      </c>
      <c r="U87" s="77" t="str">
        <f>IF(ISBLANK('Input|Fee Based'!$V87),"",'Input|Fee Based'!$V87)</f>
        <v/>
      </c>
      <c r="V87" s="77" cm="1">
        <f t="array" ref="V87">_xlfn.IFNA(LOOKUP(2,1/('Calc|Labour Rates'!$B$10:$B$39='Calc|Fee Based'!U87)/('Calc|Labour Rates'!$C$10:$C$39='Input|Fee Based'!W87),'Calc|Labour Rates'!$I$10:$I$39),"-")</f>
        <v>0</v>
      </c>
      <c r="W87" s="77">
        <f>IFERROR(V87*'Input|Fee Based'!X87*'Input|Fee Based'!Y87/'Input|Setup'!$E$19,0)</f>
        <v>0</v>
      </c>
      <c r="X87" s="77">
        <f>IFERROR(V87*'Input|Fee Based'!X87*'Input|Fee Based'!Z87/'Input|Setup'!$E$19,0)</f>
        <v>0</v>
      </c>
      <c r="Y87" s="208">
        <f t="shared" si="14"/>
        <v>0</v>
      </c>
      <c r="Z87" s="206" t="str">
        <f>IF(ISBLANK('Input|Fee Based'!$AA87),"",'Input|Fee Based'!$AA87)</f>
        <v/>
      </c>
      <c r="AA87" s="77" cm="1">
        <f t="array" ref="AA87">_xlfn.IFNA(LOOKUP(2,1/('Calc|Labour Rates'!$B$10:$B$39='Calc|Fee Based'!Z87)/('Calc|Labour Rates'!$C$10:$C$39='Input|Fee Based'!AB87),'Calc|Labour Rates'!$I$10:$I$39),"-")</f>
        <v>0</v>
      </c>
      <c r="AB87" s="77">
        <f>IFERROR(AA87*'Input|Fee Based'!AC87*'Input|Fee Based'!AD87/'Input|Setup'!$E$19,0)</f>
        <v>0</v>
      </c>
      <c r="AC87" s="77">
        <f>IFERROR(AA87*'Input|Fee Based'!AC87*'Input|Fee Based'!AE87/'Input|Setup'!$E$19,0)</f>
        <v>0</v>
      </c>
      <c r="AD87" s="208">
        <f t="shared" si="15"/>
        <v>0</v>
      </c>
      <c r="AE87" s="77" t="str">
        <f>IF(ISBLANK('Input|Fee Based'!$AF87),"",'Input|Fee Based'!$AF87)</f>
        <v/>
      </c>
      <c r="AF87" s="77" cm="1">
        <f t="array" ref="AF87">_xlfn.IFNA(LOOKUP(2,1/('Calc|Labour Rates'!$B$10:$B$39='Calc|Fee Based'!AE87)/('Calc|Labour Rates'!$C$10:$C$39='Input|Fee Based'!AG87),'Calc|Labour Rates'!$I$10:$I$39),"-")</f>
        <v>0</v>
      </c>
      <c r="AG87" s="77">
        <f>IFERROR(AF87*'Input|Fee Based'!AH87*'Input|Fee Based'!AI87/'Input|Setup'!$E$19,0)</f>
        <v>0</v>
      </c>
      <c r="AH87" s="77">
        <f>IFERROR(AF87*'Input|Fee Based'!AH87*'Input|Fee Based'!AJ87/'Input|Setup'!$E$19,0)</f>
        <v>0</v>
      </c>
      <c r="AI87" s="208">
        <f t="shared" si="16"/>
        <v>0</v>
      </c>
      <c r="AJ87" s="77" t="str">
        <f>IF(ISBLANK('Input|Fee Based'!$AK87),"",'Input|Fee Based'!$AK87)</f>
        <v/>
      </c>
      <c r="AK87" s="77" cm="1">
        <f t="array" ref="AK87">_xlfn.IFNA(LOOKUP(2,1/('Calc|Labour Rates'!$B$10:$B$39='Calc|Fee Based'!AJ87)/('Calc|Labour Rates'!$C$10:$C$39='Input|Fee Based'!AL87),'Calc|Labour Rates'!$I$10:$I$39),"-")</f>
        <v>0</v>
      </c>
      <c r="AL87" s="77">
        <f>IFERROR(AK87*'Input|Fee Based'!AM87*'Input|Fee Based'!AN87/'Input|Setup'!$E$19,0)</f>
        <v>0</v>
      </c>
      <c r="AM87" s="77">
        <f>IFERROR(AK87*'Input|Fee Based'!AM87*'Input|Fee Based'!AO87/'Input|Setup'!$E$19,0)</f>
        <v>0</v>
      </c>
      <c r="AN87" s="208">
        <f t="shared" si="17"/>
        <v>0</v>
      </c>
      <c r="AO87" s="199">
        <f t="shared" si="18"/>
        <v>0</v>
      </c>
      <c r="AP87" s="139">
        <f t="shared" si="19"/>
        <v>0</v>
      </c>
      <c r="AQ87" s="86">
        <f>'Input|Fee Based'!AQ87*CPI_Escalator_to_Y1*RealMaterials_Escalator_to_Y1</f>
        <v>0</v>
      </c>
      <c r="AR87" s="86">
        <f>'Input|Fee Based'!AR87*CPI_Escalator_to_Y1*RealContracts_Escalator_to_Y1</f>
        <v>0</v>
      </c>
      <c r="AS87" s="77">
        <f>'Input|Fee Based'!AS87*CPI_Escalator_to_Y1*RealVehicles_Escalator_to_Y1</f>
        <v>0</v>
      </c>
      <c r="AT87" s="86">
        <f>'Input|Fee Based'!AT87*CPI_Escalator_to_Y1*RealOther_Escalator_to_Y1</f>
        <v>0</v>
      </c>
      <c r="AU87" s="89"/>
      <c r="AV87" s="79">
        <f t="shared" si="20"/>
        <v>0</v>
      </c>
      <c r="AW87" s="84"/>
      <c r="AX87" s="162">
        <f>$AV87*'Input|Fee Based'!AV87</f>
        <v>0</v>
      </c>
      <c r="AY87" s="162">
        <f>$AV87*'Input|Fee Based'!AW87</f>
        <v>0</v>
      </c>
      <c r="AZ87" s="162">
        <f>$AV87*'Input|Fee Based'!AX87</f>
        <v>0</v>
      </c>
      <c r="BA87" s="163">
        <f>SUM($AV87,$AX87:$AZ87)*'Input|Fee Based'!$AY87</f>
        <v>0</v>
      </c>
      <c r="BB87" s="109"/>
      <c r="BC87" s="173"/>
      <c r="BD87" s="15"/>
    </row>
    <row r="88" spans="1:56" customFormat="1" x14ac:dyDescent="0.2">
      <c r="A88" s="16">
        <f t="shared" si="21"/>
        <v>79</v>
      </c>
      <c r="B88" s="128" t="str">
        <f>IF(ISBLANK('Input|Fee Based'!B88),"",'Input|Fee Based'!B88)</f>
        <v/>
      </c>
      <c r="C88" s="128" t="str">
        <f>IF(ISBLANK('Input|Fee Based'!C88),"",'Input|Fee Based'!C88)</f>
        <v/>
      </c>
      <c r="D88" s="129" t="str">
        <f>IF(ISBLANK('Input|Fee Based'!D88),"",'Input|Fee Based'!D88)</f>
        <v/>
      </c>
      <c r="E88" s="191" t="str">
        <f>IF(ISBLANK('Input|Fee Based'!E88),"",'Input|Fee Based'!E88)</f>
        <v/>
      </c>
      <c r="F88" s="129" t="str">
        <f>IF(ISBLANK('Input|Fee Based'!F88),"",'Input|Fee Based'!F88)</f>
        <v/>
      </c>
      <c r="G88" s="129" t="str">
        <f>IF(ISBLANK('Input|Fee Based'!G88),"",'Input|Fee Based'!G88)</f>
        <v/>
      </c>
      <c r="H88" s="120">
        <f t="shared" si="11"/>
        <v>0</v>
      </c>
      <c r="I88" s="14"/>
      <c r="J88" s="77" t="str">
        <f>IF(ISBLANK('Input|Fee Based'!I88),"",'Input|Fee Based'!I88)</f>
        <v/>
      </c>
      <c r="K88" s="77" cm="1">
        <f t="array" ref="K88">_xlfn.IFNA(LOOKUP(2,1/('Calc|Labour Rates'!$B$10:$B$39='Calc|Fee Based'!J88)/('Calc|Labour Rates'!$C$10:$C$39='Input|Fee Based'!J88),'Calc|Labour Rates'!$I$10:$I$39),"-")</f>
        <v>0</v>
      </c>
      <c r="L88" s="208">
        <f>IFERROR(K88*'Input|Fee Based'!K88*'Input|Fee Based'!L88/'Input|Setup'!$E$19,0)</f>
        <v>0</v>
      </c>
      <c r="M88" s="206" t="str">
        <f>IF(ISBLANK('Input|Fee Based'!M88),"",'Input|Fee Based'!M88)</f>
        <v/>
      </c>
      <c r="N88" s="77" cm="1">
        <f t="array" ref="N88">_xlfn.IFNA(LOOKUP(2,1/('Calc|Labour Rates'!$B$10:$B$39='Calc|Fee Based'!M88)/('Calc|Labour Rates'!$C$10:$C$39='Input|Fee Based'!N88),'Calc|Labour Rates'!$I$10:$I$39),"-")</f>
        <v>0</v>
      </c>
      <c r="O88" s="208">
        <f>IFERROR(N88*'Input|Fee Based'!O88*'Input|Fee Based'!P88/'Input|Setup'!$E$19,0)</f>
        <v>0</v>
      </c>
      <c r="P88" s="206" t="str">
        <f>IF(ISBLANK('Input|Fee Based'!Q88),"",'Input|Fee Based'!Q88)</f>
        <v/>
      </c>
      <c r="Q88" s="77" cm="1">
        <f t="array" ref="Q88">_xlfn.IFNA(LOOKUP(2,1/('Calc|Labour Rates'!$B$10:$B$39='Calc|Fee Based'!P88)/('Calc|Labour Rates'!$C$10:$C$39='Input|Fee Based'!R88),'Calc|Labour Rates'!$I$10:$I$39),"-")</f>
        <v>0</v>
      </c>
      <c r="R88" s="77">
        <f>IFERROR(Q88*'Input|Fee Based'!S88*'Input|Fee Based'!T88/'Input|Setup'!$E$19,0)</f>
        <v>0</v>
      </c>
      <c r="S88" s="197">
        <f t="shared" si="12"/>
        <v>0</v>
      </c>
      <c r="T88" s="139">
        <f t="shared" si="13"/>
        <v>0</v>
      </c>
      <c r="U88" s="77" t="str">
        <f>IF(ISBLANK('Input|Fee Based'!$V88),"",'Input|Fee Based'!$V88)</f>
        <v/>
      </c>
      <c r="V88" s="77" cm="1">
        <f t="array" ref="V88">_xlfn.IFNA(LOOKUP(2,1/('Calc|Labour Rates'!$B$10:$B$39='Calc|Fee Based'!U88)/('Calc|Labour Rates'!$C$10:$C$39='Input|Fee Based'!W88),'Calc|Labour Rates'!$I$10:$I$39),"-")</f>
        <v>0</v>
      </c>
      <c r="W88" s="77">
        <f>IFERROR(V88*'Input|Fee Based'!X88*'Input|Fee Based'!Y88/'Input|Setup'!$E$19,0)</f>
        <v>0</v>
      </c>
      <c r="X88" s="77">
        <f>IFERROR(V88*'Input|Fee Based'!X88*'Input|Fee Based'!Z88/'Input|Setup'!$E$19,0)</f>
        <v>0</v>
      </c>
      <c r="Y88" s="208">
        <f t="shared" si="14"/>
        <v>0</v>
      </c>
      <c r="Z88" s="206" t="str">
        <f>IF(ISBLANK('Input|Fee Based'!$AA88),"",'Input|Fee Based'!$AA88)</f>
        <v/>
      </c>
      <c r="AA88" s="77" cm="1">
        <f t="array" ref="AA88">_xlfn.IFNA(LOOKUP(2,1/('Calc|Labour Rates'!$B$10:$B$39='Calc|Fee Based'!Z88)/('Calc|Labour Rates'!$C$10:$C$39='Input|Fee Based'!AB88),'Calc|Labour Rates'!$I$10:$I$39),"-")</f>
        <v>0</v>
      </c>
      <c r="AB88" s="77">
        <f>IFERROR(AA88*'Input|Fee Based'!AC88*'Input|Fee Based'!AD88/'Input|Setup'!$E$19,0)</f>
        <v>0</v>
      </c>
      <c r="AC88" s="77">
        <f>IFERROR(AA88*'Input|Fee Based'!AC88*'Input|Fee Based'!AE88/'Input|Setup'!$E$19,0)</f>
        <v>0</v>
      </c>
      <c r="AD88" s="208">
        <f t="shared" si="15"/>
        <v>0</v>
      </c>
      <c r="AE88" s="77" t="str">
        <f>IF(ISBLANK('Input|Fee Based'!$AF88),"",'Input|Fee Based'!$AF88)</f>
        <v/>
      </c>
      <c r="AF88" s="77" cm="1">
        <f t="array" ref="AF88">_xlfn.IFNA(LOOKUP(2,1/('Calc|Labour Rates'!$B$10:$B$39='Calc|Fee Based'!AE88)/('Calc|Labour Rates'!$C$10:$C$39='Input|Fee Based'!AG88),'Calc|Labour Rates'!$I$10:$I$39),"-")</f>
        <v>0</v>
      </c>
      <c r="AG88" s="77">
        <f>IFERROR(AF88*'Input|Fee Based'!AH88*'Input|Fee Based'!AI88/'Input|Setup'!$E$19,0)</f>
        <v>0</v>
      </c>
      <c r="AH88" s="77">
        <f>IFERROR(AF88*'Input|Fee Based'!AH88*'Input|Fee Based'!AJ88/'Input|Setup'!$E$19,0)</f>
        <v>0</v>
      </c>
      <c r="AI88" s="208">
        <f t="shared" si="16"/>
        <v>0</v>
      </c>
      <c r="AJ88" s="77" t="str">
        <f>IF(ISBLANK('Input|Fee Based'!$AK88),"",'Input|Fee Based'!$AK88)</f>
        <v/>
      </c>
      <c r="AK88" s="77" cm="1">
        <f t="array" ref="AK88">_xlfn.IFNA(LOOKUP(2,1/('Calc|Labour Rates'!$B$10:$B$39='Calc|Fee Based'!AJ88)/('Calc|Labour Rates'!$C$10:$C$39='Input|Fee Based'!AL88),'Calc|Labour Rates'!$I$10:$I$39),"-")</f>
        <v>0</v>
      </c>
      <c r="AL88" s="77">
        <f>IFERROR(AK88*'Input|Fee Based'!AM88*'Input|Fee Based'!AN88/'Input|Setup'!$E$19,0)</f>
        <v>0</v>
      </c>
      <c r="AM88" s="77">
        <f>IFERROR(AK88*'Input|Fee Based'!AM88*'Input|Fee Based'!AO88/'Input|Setup'!$E$19,0)</f>
        <v>0</v>
      </c>
      <c r="AN88" s="208">
        <f t="shared" si="17"/>
        <v>0</v>
      </c>
      <c r="AO88" s="199">
        <f t="shared" si="18"/>
        <v>0</v>
      </c>
      <c r="AP88" s="139">
        <f t="shared" si="19"/>
        <v>0</v>
      </c>
      <c r="AQ88" s="86">
        <f>'Input|Fee Based'!AQ88*CPI_Escalator_to_Y1*RealMaterials_Escalator_to_Y1</f>
        <v>0</v>
      </c>
      <c r="AR88" s="86">
        <f>'Input|Fee Based'!AR88*CPI_Escalator_to_Y1*RealContracts_Escalator_to_Y1</f>
        <v>0</v>
      </c>
      <c r="AS88" s="77">
        <f>'Input|Fee Based'!AS88*CPI_Escalator_to_Y1*RealVehicles_Escalator_to_Y1</f>
        <v>0</v>
      </c>
      <c r="AT88" s="86">
        <f>'Input|Fee Based'!AT88*CPI_Escalator_to_Y1*RealOther_Escalator_to_Y1</f>
        <v>0</v>
      </c>
      <c r="AU88" s="89"/>
      <c r="AV88" s="79">
        <f t="shared" si="20"/>
        <v>0</v>
      </c>
      <c r="AW88" s="84"/>
      <c r="AX88" s="162">
        <f>$AV88*'Input|Fee Based'!AV88</f>
        <v>0</v>
      </c>
      <c r="AY88" s="162">
        <f>$AV88*'Input|Fee Based'!AW88</f>
        <v>0</v>
      </c>
      <c r="AZ88" s="162">
        <f>$AV88*'Input|Fee Based'!AX88</f>
        <v>0</v>
      </c>
      <c r="BA88" s="163">
        <f>SUM($AV88,$AX88:$AZ88)*'Input|Fee Based'!$AY88</f>
        <v>0</v>
      </c>
      <c r="BB88" s="109"/>
      <c r="BC88" s="173"/>
      <c r="BD88" s="15"/>
    </row>
    <row r="89" spans="1:56" customFormat="1" x14ac:dyDescent="0.2">
      <c r="A89" s="16">
        <f t="shared" si="21"/>
        <v>80</v>
      </c>
      <c r="B89" s="128" t="str">
        <f>IF(ISBLANK('Input|Fee Based'!B89),"",'Input|Fee Based'!B89)</f>
        <v/>
      </c>
      <c r="C89" s="128" t="str">
        <f>IF(ISBLANK('Input|Fee Based'!C89),"",'Input|Fee Based'!C89)</f>
        <v/>
      </c>
      <c r="D89" s="129" t="str">
        <f>IF(ISBLANK('Input|Fee Based'!D89),"",'Input|Fee Based'!D89)</f>
        <v/>
      </c>
      <c r="E89" s="191" t="str">
        <f>IF(ISBLANK('Input|Fee Based'!E89),"",'Input|Fee Based'!E89)</f>
        <v/>
      </c>
      <c r="F89" s="129" t="str">
        <f>IF(ISBLANK('Input|Fee Based'!F89),"",'Input|Fee Based'!F89)</f>
        <v/>
      </c>
      <c r="G89" s="129" t="str">
        <f>IF(ISBLANK('Input|Fee Based'!G89),"",'Input|Fee Based'!G89)</f>
        <v/>
      </c>
      <c r="H89" s="120">
        <f t="shared" si="11"/>
        <v>0</v>
      </c>
      <c r="I89" s="14"/>
      <c r="J89" s="77" t="str">
        <f>IF(ISBLANK('Input|Fee Based'!I89),"",'Input|Fee Based'!I89)</f>
        <v/>
      </c>
      <c r="K89" s="77" cm="1">
        <f t="array" ref="K89">_xlfn.IFNA(LOOKUP(2,1/('Calc|Labour Rates'!$B$10:$B$39='Calc|Fee Based'!J89)/('Calc|Labour Rates'!$C$10:$C$39='Input|Fee Based'!J89),'Calc|Labour Rates'!$I$10:$I$39),"-")</f>
        <v>0</v>
      </c>
      <c r="L89" s="208">
        <f>IFERROR(K89*'Input|Fee Based'!K89*'Input|Fee Based'!L89/'Input|Setup'!$E$19,0)</f>
        <v>0</v>
      </c>
      <c r="M89" s="206" t="str">
        <f>IF(ISBLANK('Input|Fee Based'!M89),"",'Input|Fee Based'!M89)</f>
        <v/>
      </c>
      <c r="N89" s="77" cm="1">
        <f t="array" ref="N89">_xlfn.IFNA(LOOKUP(2,1/('Calc|Labour Rates'!$B$10:$B$39='Calc|Fee Based'!M89)/('Calc|Labour Rates'!$C$10:$C$39='Input|Fee Based'!N89),'Calc|Labour Rates'!$I$10:$I$39),"-")</f>
        <v>0</v>
      </c>
      <c r="O89" s="208">
        <f>IFERROR(N89*'Input|Fee Based'!O89*'Input|Fee Based'!P89/'Input|Setup'!$E$19,0)</f>
        <v>0</v>
      </c>
      <c r="P89" s="206" t="str">
        <f>IF(ISBLANK('Input|Fee Based'!Q89),"",'Input|Fee Based'!Q89)</f>
        <v/>
      </c>
      <c r="Q89" s="77" cm="1">
        <f t="array" ref="Q89">_xlfn.IFNA(LOOKUP(2,1/('Calc|Labour Rates'!$B$10:$B$39='Calc|Fee Based'!P89)/('Calc|Labour Rates'!$C$10:$C$39='Input|Fee Based'!R89),'Calc|Labour Rates'!$I$10:$I$39),"-")</f>
        <v>0</v>
      </c>
      <c r="R89" s="77">
        <f>IFERROR(Q89*'Input|Fee Based'!S89*'Input|Fee Based'!T89/'Input|Setup'!$E$19,0)</f>
        <v>0</v>
      </c>
      <c r="S89" s="197">
        <f t="shared" si="12"/>
        <v>0</v>
      </c>
      <c r="T89" s="139">
        <f t="shared" si="13"/>
        <v>0</v>
      </c>
      <c r="U89" s="77" t="str">
        <f>IF(ISBLANK('Input|Fee Based'!$V89),"",'Input|Fee Based'!$V89)</f>
        <v/>
      </c>
      <c r="V89" s="77" cm="1">
        <f t="array" ref="V89">_xlfn.IFNA(LOOKUP(2,1/('Calc|Labour Rates'!$B$10:$B$39='Calc|Fee Based'!U89)/('Calc|Labour Rates'!$C$10:$C$39='Input|Fee Based'!W89),'Calc|Labour Rates'!$I$10:$I$39),"-")</f>
        <v>0</v>
      </c>
      <c r="W89" s="77">
        <f>IFERROR(V89*'Input|Fee Based'!X89*'Input|Fee Based'!Y89/'Input|Setup'!$E$19,0)</f>
        <v>0</v>
      </c>
      <c r="X89" s="77">
        <f>IFERROR(V89*'Input|Fee Based'!X89*'Input|Fee Based'!Z89/'Input|Setup'!$E$19,0)</f>
        <v>0</v>
      </c>
      <c r="Y89" s="208">
        <f t="shared" si="14"/>
        <v>0</v>
      </c>
      <c r="Z89" s="206" t="str">
        <f>IF(ISBLANK('Input|Fee Based'!$AA89),"",'Input|Fee Based'!$AA89)</f>
        <v/>
      </c>
      <c r="AA89" s="77" cm="1">
        <f t="array" ref="AA89">_xlfn.IFNA(LOOKUP(2,1/('Calc|Labour Rates'!$B$10:$B$39='Calc|Fee Based'!Z89)/('Calc|Labour Rates'!$C$10:$C$39='Input|Fee Based'!AB89),'Calc|Labour Rates'!$I$10:$I$39),"-")</f>
        <v>0</v>
      </c>
      <c r="AB89" s="77">
        <f>IFERROR(AA89*'Input|Fee Based'!AC89*'Input|Fee Based'!AD89/'Input|Setup'!$E$19,0)</f>
        <v>0</v>
      </c>
      <c r="AC89" s="77">
        <f>IFERROR(AA89*'Input|Fee Based'!AC89*'Input|Fee Based'!AE89/'Input|Setup'!$E$19,0)</f>
        <v>0</v>
      </c>
      <c r="AD89" s="208">
        <f t="shared" si="15"/>
        <v>0</v>
      </c>
      <c r="AE89" s="77" t="str">
        <f>IF(ISBLANK('Input|Fee Based'!$AF89),"",'Input|Fee Based'!$AF89)</f>
        <v/>
      </c>
      <c r="AF89" s="77" cm="1">
        <f t="array" ref="AF89">_xlfn.IFNA(LOOKUP(2,1/('Calc|Labour Rates'!$B$10:$B$39='Calc|Fee Based'!AE89)/('Calc|Labour Rates'!$C$10:$C$39='Input|Fee Based'!AG89),'Calc|Labour Rates'!$I$10:$I$39),"-")</f>
        <v>0</v>
      </c>
      <c r="AG89" s="77">
        <f>IFERROR(AF89*'Input|Fee Based'!AH89*'Input|Fee Based'!AI89/'Input|Setup'!$E$19,0)</f>
        <v>0</v>
      </c>
      <c r="AH89" s="77">
        <f>IFERROR(AF89*'Input|Fee Based'!AH89*'Input|Fee Based'!AJ89/'Input|Setup'!$E$19,0)</f>
        <v>0</v>
      </c>
      <c r="AI89" s="208">
        <f t="shared" si="16"/>
        <v>0</v>
      </c>
      <c r="AJ89" s="77" t="str">
        <f>IF(ISBLANK('Input|Fee Based'!$AK89),"",'Input|Fee Based'!$AK89)</f>
        <v/>
      </c>
      <c r="AK89" s="77" cm="1">
        <f t="array" ref="AK89">_xlfn.IFNA(LOOKUP(2,1/('Calc|Labour Rates'!$B$10:$B$39='Calc|Fee Based'!AJ89)/('Calc|Labour Rates'!$C$10:$C$39='Input|Fee Based'!AL89),'Calc|Labour Rates'!$I$10:$I$39),"-")</f>
        <v>0</v>
      </c>
      <c r="AL89" s="77">
        <f>IFERROR(AK89*'Input|Fee Based'!AM89*'Input|Fee Based'!AN89/'Input|Setup'!$E$19,0)</f>
        <v>0</v>
      </c>
      <c r="AM89" s="77">
        <f>IFERROR(AK89*'Input|Fee Based'!AM89*'Input|Fee Based'!AO89/'Input|Setup'!$E$19,0)</f>
        <v>0</v>
      </c>
      <c r="AN89" s="208">
        <f t="shared" si="17"/>
        <v>0</v>
      </c>
      <c r="AO89" s="199">
        <f t="shared" si="18"/>
        <v>0</v>
      </c>
      <c r="AP89" s="139">
        <f t="shared" si="19"/>
        <v>0</v>
      </c>
      <c r="AQ89" s="86">
        <f>'Input|Fee Based'!AQ89*CPI_Escalator_to_Y1*RealMaterials_Escalator_to_Y1</f>
        <v>0</v>
      </c>
      <c r="AR89" s="86">
        <f>'Input|Fee Based'!AR89*CPI_Escalator_to_Y1*RealContracts_Escalator_to_Y1</f>
        <v>0</v>
      </c>
      <c r="AS89" s="77">
        <f>'Input|Fee Based'!AS89*CPI_Escalator_to_Y1*RealVehicles_Escalator_to_Y1</f>
        <v>0</v>
      </c>
      <c r="AT89" s="86">
        <f>'Input|Fee Based'!AT89*CPI_Escalator_to_Y1*RealOther_Escalator_to_Y1</f>
        <v>0</v>
      </c>
      <c r="AU89" s="89"/>
      <c r="AV89" s="79">
        <f t="shared" si="20"/>
        <v>0</v>
      </c>
      <c r="AW89" s="84"/>
      <c r="AX89" s="162">
        <f>$AV89*'Input|Fee Based'!AV89</f>
        <v>0</v>
      </c>
      <c r="AY89" s="162">
        <f>$AV89*'Input|Fee Based'!AW89</f>
        <v>0</v>
      </c>
      <c r="AZ89" s="162">
        <f>$AV89*'Input|Fee Based'!AX89</f>
        <v>0</v>
      </c>
      <c r="BA89" s="163">
        <f>SUM($AV89,$AX89:$AZ89)*'Input|Fee Based'!$AY89</f>
        <v>0</v>
      </c>
      <c r="BB89" s="109"/>
      <c r="BC89" s="173"/>
      <c r="BD89" s="15"/>
    </row>
    <row r="90" spans="1:56" customFormat="1" x14ac:dyDescent="0.2">
      <c r="A90" s="16">
        <f t="shared" si="21"/>
        <v>81</v>
      </c>
      <c r="B90" s="128" t="str">
        <f>IF(ISBLANK('Input|Fee Based'!B90),"",'Input|Fee Based'!B90)</f>
        <v/>
      </c>
      <c r="C90" s="128" t="str">
        <f>IF(ISBLANK('Input|Fee Based'!C90),"",'Input|Fee Based'!C90)</f>
        <v/>
      </c>
      <c r="D90" s="129" t="str">
        <f>IF(ISBLANK('Input|Fee Based'!D90),"",'Input|Fee Based'!D90)</f>
        <v/>
      </c>
      <c r="E90" s="191" t="str">
        <f>IF(ISBLANK('Input|Fee Based'!E90),"",'Input|Fee Based'!E90)</f>
        <v/>
      </c>
      <c r="F90" s="129" t="str">
        <f>IF(ISBLANK('Input|Fee Based'!F90),"",'Input|Fee Based'!F90)</f>
        <v/>
      </c>
      <c r="G90" s="129" t="str">
        <f>IF(ISBLANK('Input|Fee Based'!G90),"",'Input|Fee Based'!G90)</f>
        <v/>
      </c>
      <c r="H90" s="120">
        <f t="shared" si="11"/>
        <v>0</v>
      </c>
      <c r="I90" s="14"/>
      <c r="J90" s="77" t="str">
        <f>IF(ISBLANK('Input|Fee Based'!I90),"",'Input|Fee Based'!I90)</f>
        <v/>
      </c>
      <c r="K90" s="77" cm="1">
        <f t="array" ref="K90">_xlfn.IFNA(LOOKUP(2,1/('Calc|Labour Rates'!$B$10:$B$39='Calc|Fee Based'!J90)/('Calc|Labour Rates'!$C$10:$C$39='Input|Fee Based'!J90),'Calc|Labour Rates'!$I$10:$I$39),"-")</f>
        <v>0</v>
      </c>
      <c r="L90" s="208">
        <f>IFERROR(K90*'Input|Fee Based'!K90*'Input|Fee Based'!L90/'Input|Setup'!$E$19,0)</f>
        <v>0</v>
      </c>
      <c r="M90" s="206" t="str">
        <f>IF(ISBLANK('Input|Fee Based'!M90),"",'Input|Fee Based'!M90)</f>
        <v/>
      </c>
      <c r="N90" s="77" cm="1">
        <f t="array" ref="N90">_xlfn.IFNA(LOOKUP(2,1/('Calc|Labour Rates'!$B$10:$B$39='Calc|Fee Based'!M90)/('Calc|Labour Rates'!$C$10:$C$39='Input|Fee Based'!N90),'Calc|Labour Rates'!$I$10:$I$39),"-")</f>
        <v>0</v>
      </c>
      <c r="O90" s="208">
        <f>IFERROR(N90*'Input|Fee Based'!O90*'Input|Fee Based'!P90/'Input|Setup'!$E$19,0)</f>
        <v>0</v>
      </c>
      <c r="P90" s="206" t="str">
        <f>IF(ISBLANK('Input|Fee Based'!Q90),"",'Input|Fee Based'!Q90)</f>
        <v/>
      </c>
      <c r="Q90" s="77" cm="1">
        <f t="array" ref="Q90">_xlfn.IFNA(LOOKUP(2,1/('Calc|Labour Rates'!$B$10:$B$39='Calc|Fee Based'!P90)/('Calc|Labour Rates'!$C$10:$C$39='Input|Fee Based'!R90),'Calc|Labour Rates'!$I$10:$I$39),"-")</f>
        <v>0</v>
      </c>
      <c r="R90" s="77">
        <f>IFERROR(Q90*'Input|Fee Based'!S90*'Input|Fee Based'!T90/'Input|Setup'!$E$19,0)</f>
        <v>0</v>
      </c>
      <c r="S90" s="197">
        <f t="shared" si="12"/>
        <v>0</v>
      </c>
      <c r="T90" s="139">
        <f t="shared" si="13"/>
        <v>0</v>
      </c>
      <c r="U90" s="77" t="str">
        <f>IF(ISBLANK('Input|Fee Based'!$V90),"",'Input|Fee Based'!$V90)</f>
        <v/>
      </c>
      <c r="V90" s="77" cm="1">
        <f t="array" ref="V90">_xlfn.IFNA(LOOKUP(2,1/('Calc|Labour Rates'!$B$10:$B$39='Calc|Fee Based'!U90)/('Calc|Labour Rates'!$C$10:$C$39='Input|Fee Based'!W90),'Calc|Labour Rates'!$I$10:$I$39),"-")</f>
        <v>0</v>
      </c>
      <c r="W90" s="77">
        <f>IFERROR(V90*'Input|Fee Based'!X90*'Input|Fee Based'!Y90/'Input|Setup'!$E$19,0)</f>
        <v>0</v>
      </c>
      <c r="X90" s="77">
        <f>IFERROR(V90*'Input|Fee Based'!X90*'Input|Fee Based'!Z90/'Input|Setup'!$E$19,0)</f>
        <v>0</v>
      </c>
      <c r="Y90" s="208">
        <f t="shared" si="14"/>
        <v>0</v>
      </c>
      <c r="Z90" s="206" t="str">
        <f>IF(ISBLANK('Input|Fee Based'!$AA90),"",'Input|Fee Based'!$AA90)</f>
        <v/>
      </c>
      <c r="AA90" s="77" cm="1">
        <f t="array" ref="AA90">_xlfn.IFNA(LOOKUP(2,1/('Calc|Labour Rates'!$B$10:$B$39='Calc|Fee Based'!Z90)/('Calc|Labour Rates'!$C$10:$C$39='Input|Fee Based'!AB90),'Calc|Labour Rates'!$I$10:$I$39),"-")</f>
        <v>0</v>
      </c>
      <c r="AB90" s="77">
        <f>IFERROR(AA90*'Input|Fee Based'!AC90*'Input|Fee Based'!AD90/'Input|Setup'!$E$19,0)</f>
        <v>0</v>
      </c>
      <c r="AC90" s="77">
        <f>IFERROR(AA90*'Input|Fee Based'!AC90*'Input|Fee Based'!AE90/'Input|Setup'!$E$19,0)</f>
        <v>0</v>
      </c>
      <c r="AD90" s="208">
        <f t="shared" si="15"/>
        <v>0</v>
      </c>
      <c r="AE90" s="77" t="str">
        <f>IF(ISBLANK('Input|Fee Based'!$AF90),"",'Input|Fee Based'!$AF90)</f>
        <v/>
      </c>
      <c r="AF90" s="77" cm="1">
        <f t="array" ref="AF90">_xlfn.IFNA(LOOKUP(2,1/('Calc|Labour Rates'!$B$10:$B$39='Calc|Fee Based'!AE90)/('Calc|Labour Rates'!$C$10:$C$39='Input|Fee Based'!AG90),'Calc|Labour Rates'!$I$10:$I$39),"-")</f>
        <v>0</v>
      </c>
      <c r="AG90" s="77">
        <f>IFERROR(AF90*'Input|Fee Based'!AH90*'Input|Fee Based'!AI90/'Input|Setup'!$E$19,0)</f>
        <v>0</v>
      </c>
      <c r="AH90" s="77">
        <f>IFERROR(AF90*'Input|Fee Based'!AH90*'Input|Fee Based'!AJ90/'Input|Setup'!$E$19,0)</f>
        <v>0</v>
      </c>
      <c r="AI90" s="208">
        <f t="shared" si="16"/>
        <v>0</v>
      </c>
      <c r="AJ90" s="77" t="str">
        <f>IF(ISBLANK('Input|Fee Based'!$AK90),"",'Input|Fee Based'!$AK90)</f>
        <v/>
      </c>
      <c r="AK90" s="77" cm="1">
        <f t="array" ref="AK90">_xlfn.IFNA(LOOKUP(2,1/('Calc|Labour Rates'!$B$10:$B$39='Calc|Fee Based'!AJ90)/('Calc|Labour Rates'!$C$10:$C$39='Input|Fee Based'!AL90),'Calc|Labour Rates'!$I$10:$I$39),"-")</f>
        <v>0</v>
      </c>
      <c r="AL90" s="77">
        <f>IFERROR(AK90*'Input|Fee Based'!AM90*'Input|Fee Based'!AN90/'Input|Setup'!$E$19,0)</f>
        <v>0</v>
      </c>
      <c r="AM90" s="77">
        <f>IFERROR(AK90*'Input|Fee Based'!AM90*'Input|Fee Based'!AO90/'Input|Setup'!$E$19,0)</f>
        <v>0</v>
      </c>
      <c r="AN90" s="208">
        <f t="shared" si="17"/>
        <v>0</v>
      </c>
      <c r="AO90" s="199">
        <f t="shared" si="18"/>
        <v>0</v>
      </c>
      <c r="AP90" s="139">
        <f t="shared" si="19"/>
        <v>0</v>
      </c>
      <c r="AQ90" s="86">
        <f>'Input|Fee Based'!AQ90*CPI_Escalator_to_Y1*RealMaterials_Escalator_to_Y1</f>
        <v>0</v>
      </c>
      <c r="AR90" s="86">
        <f>'Input|Fee Based'!AR90*CPI_Escalator_to_Y1*RealContracts_Escalator_to_Y1</f>
        <v>0</v>
      </c>
      <c r="AS90" s="77">
        <f>'Input|Fee Based'!AS90*CPI_Escalator_to_Y1*RealVehicles_Escalator_to_Y1</f>
        <v>0</v>
      </c>
      <c r="AT90" s="86">
        <f>'Input|Fee Based'!AT90*CPI_Escalator_to_Y1*RealOther_Escalator_to_Y1</f>
        <v>0</v>
      </c>
      <c r="AU90" s="89"/>
      <c r="AV90" s="79">
        <f t="shared" si="20"/>
        <v>0</v>
      </c>
      <c r="AW90" s="84"/>
      <c r="AX90" s="162">
        <f>$AV90*'Input|Fee Based'!AV90</f>
        <v>0</v>
      </c>
      <c r="AY90" s="162">
        <f>$AV90*'Input|Fee Based'!AW90</f>
        <v>0</v>
      </c>
      <c r="AZ90" s="162">
        <f>$AV90*'Input|Fee Based'!AX90</f>
        <v>0</v>
      </c>
      <c r="BA90" s="163">
        <f>SUM($AV90,$AX90:$AZ90)*'Input|Fee Based'!$AY90</f>
        <v>0</v>
      </c>
      <c r="BB90" s="109"/>
      <c r="BC90" s="173"/>
      <c r="BD90" s="15"/>
    </row>
    <row r="91" spans="1:56" customFormat="1" x14ac:dyDescent="0.2">
      <c r="A91" s="16">
        <f t="shared" si="21"/>
        <v>82</v>
      </c>
      <c r="B91" s="128" t="str">
        <f>IF(ISBLANK('Input|Fee Based'!B91),"",'Input|Fee Based'!B91)</f>
        <v/>
      </c>
      <c r="C91" s="128" t="str">
        <f>IF(ISBLANK('Input|Fee Based'!C91),"",'Input|Fee Based'!C91)</f>
        <v/>
      </c>
      <c r="D91" s="129" t="str">
        <f>IF(ISBLANK('Input|Fee Based'!D91),"",'Input|Fee Based'!D91)</f>
        <v/>
      </c>
      <c r="E91" s="191" t="str">
        <f>IF(ISBLANK('Input|Fee Based'!E91),"",'Input|Fee Based'!E91)</f>
        <v/>
      </c>
      <c r="F91" s="129" t="str">
        <f>IF(ISBLANK('Input|Fee Based'!F91),"",'Input|Fee Based'!F91)</f>
        <v/>
      </c>
      <c r="G91" s="129" t="str">
        <f>IF(ISBLANK('Input|Fee Based'!G91),"",'Input|Fee Based'!G91)</f>
        <v/>
      </c>
      <c r="H91" s="120">
        <f t="shared" si="11"/>
        <v>0</v>
      </c>
      <c r="I91" s="14"/>
      <c r="J91" s="77" t="str">
        <f>IF(ISBLANK('Input|Fee Based'!I91),"",'Input|Fee Based'!I91)</f>
        <v/>
      </c>
      <c r="K91" s="77" cm="1">
        <f t="array" ref="K91">_xlfn.IFNA(LOOKUP(2,1/('Calc|Labour Rates'!$B$10:$B$39='Calc|Fee Based'!J91)/('Calc|Labour Rates'!$C$10:$C$39='Input|Fee Based'!J91),'Calc|Labour Rates'!$I$10:$I$39),"-")</f>
        <v>0</v>
      </c>
      <c r="L91" s="208">
        <f>IFERROR(K91*'Input|Fee Based'!K91*'Input|Fee Based'!L91/'Input|Setup'!$E$19,0)</f>
        <v>0</v>
      </c>
      <c r="M91" s="206" t="str">
        <f>IF(ISBLANK('Input|Fee Based'!M91),"",'Input|Fee Based'!M91)</f>
        <v/>
      </c>
      <c r="N91" s="77" cm="1">
        <f t="array" ref="N91">_xlfn.IFNA(LOOKUP(2,1/('Calc|Labour Rates'!$B$10:$B$39='Calc|Fee Based'!M91)/('Calc|Labour Rates'!$C$10:$C$39='Input|Fee Based'!N91),'Calc|Labour Rates'!$I$10:$I$39),"-")</f>
        <v>0</v>
      </c>
      <c r="O91" s="208">
        <f>IFERROR(N91*'Input|Fee Based'!O91*'Input|Fee Based'!P91/'Input|Setup'!$E$19,0)</f>
        <v>0</v>
      </c>
      <c r="P91" s="206" t="str">
        <f>IF(ISBLANK('Input|Fee Based'!Q91),"",'Input|Fee Based'!Q91)</f>
        <v/>
      </c>
      <c r="Q91" s="77" cm="1">
        <f t="array" ref="Q91">_xlfn.IFNA(LOOKUP(2,1/('Calc|Labour Rates'!$B$10:$B$39='Calc|Fee Based'!P91)/('Calc|Labour Rates'!$C$10:$C$39='Input|Fee Based'!R91),'Calc|Labour Rates'!$I$10:$I$39),"-")</f>
        <v>0</v>
      </c>
      <c r="R91" s="77">
        <f>IFERROR(Q91*'Input|Fee Based'!S91*'Input|Fee Based'!T91/'Input|Setup'!$E$19,0)</f>
        <v>0</v>
      </c>
      <c r="S91" s="197">
        <f t="shared" si="12"/>
        <v>0</v>
      </c>
      <c r="T91" s="139">
        <f t="shared" si="13"/>
        <v>0</v>
      </c>
      <c r="U91" s="77" t="str">
        <f>IF(ISBLANK('Input|Fee Based'!$V91),"",'Input|Fee Based'!$V91)</f>
        <v/>
      </c>
      <c r="V91" s="77" cm="1">
        <f t="array" ref="V91">_xlfn.IFNA(LOOKUP(2,1/('Calc|Labour Rates'!$B$10:$B$39='Calc|Fee Based'!U91)/('Calc|Labour Rates'!$C$10:$C$39='Input|Fee Based'!W91),'Calc|Labour Rates'!$I$10:$I$39),"-")</f>
        <v>0</v>
      </c>
      <c r="W91" s="77">
        <f>IFERROR(V91*'Input|Fee Based'!X91*'Input|Fee Based'!Y91/'Input|Setup'!$E$19,0)</f>
        <v>0</v>
      </c>
      <c r="X91" s="77">
        <f>IFERROR(V91*'Input|Fee Based'!X91*'Input|Fee Based'!Z91/'Input|Setup'!$E$19,0)</f>
        <v>0</v>
      </c>
      <c r="Y91" s="208">
        <f t="shared" si="14"/>
        <v>0</v>
      </c>
      <c r="Z91" s="206" t="str">
        <f>IF(ISBLANK('Input|Fee Based'!$AA91),"",'Input|Fee Based'!$AA91)</f>
        <v/>
      </c>
      <c r="AA91" s="77" cm="1">
        <f t="array" ref="AA91">_xlfn.IFNA(LOOKUP(2,1/('Calc|Labour Rates'!$B$10:$B$39='Calc|Fee Based'!Z91)/('Calc|Labour Rates'!$C$10:$C$39='Input|Fee Based'!AB91),'Calc|Labour Rates'!$I$10:$I$39),"-")</f>
        <v>0</v>
      </c>
      <c r="AB91" s="77">
        <f>IFERROR(AA91*'Input|Fee Based'!AC91*'Input|Fee Based'!AD91/'Input|Setup'!$E$19,0)</f>
        <v>0</v>
      </c>
      <c r="AC91" s="77">
        <f>IFERROR(AA91*'Input|Fee Based'!AC91*'Input|Fee Based'!AE91/'Input|Setup'!$E$19,0)</f>
        <v>0</v>
      </c>
      <c r="AD91" s="208">
        <f t="shared" si="15"/>
        <v>0</v>
      </c>
      <c r="AE91" s="77" t="str">
        <f>IF(ISBLANK('Input|Fee Based'!$AF91),"",'Input|Fee Based'!$AF91)</f>
        <v/>
      </c>
      <c r="AF91" s="77" cm="1">
        <f t="array" ref="AF91">_xlfn.IFNA(LOOKUP(2,1/('Calc|Labour Rates'!$B$10:$B$39='Calc|Fee Based'!AE91)/('Calc|Labour Rates'!$C$10:$C$39='Input|Fee Based'!AG91),'Calc|Labour Rates'!$I$10:$I$39),"-")</f>
        <v>0</v>
      </c>
      <c r="AG91" s="77">
        <f>IFERROR(AF91*'Input|Fee Based'!AH91*'Input|Fee Based'!AI91/'Input|Setup'!$E$19,0)</f>
        <v>0</v>
      </c>
      <c r="AH91" s="77">
        <f>IFERROR(AF91*'Input|Fee Based'!AH91*'Input|Fee Based'!AJ91/'Input|Setup'!$E$19,0)</f>
        <v>0</v>
      </c>
      <c r="AI91" s="208">
        <f t="shared" si="16"/>
        <v>0</v>
      </c>
      <c r="AJ91" s="77" t="str">
        <f>IF(ISBLANK('Input|Fee Based'!$AK91),"",'Input|Fee Based'!$AK91)</f>
        <v/>
      </c>
      <c r="AK91" s="77" cm="1">
        <f t="array" ref="AK91">_xlfn.IFNA(LOOKUP(2,1/('Calc|Labour Rates'!$B$10:$B$39='Calc|Fee Based'!AJ91)/('Calc|Labour Rates'!$C$10:$C$39='Input|Fee Based'!AL91),'Calc|Labour Rates'!$I$10:$I$39),"-")</f>
        <v>0</v>
      </c>
      <c r="AL91" s="77">
        <f>IFERROR(AK91*'Input|Fee Based'!AM91*'Input|Fee Based'!AN91/'Input|Setup'!$E$19,0)</f>
        <v>0</v>
      </c>
      <c r="AM91" s="77">
        <f>IFERROR(AK91*'Input|Fee Based'!AM91*'Input|Fee Based'!AO91/'Input|Setup'!$E$19,0)</f>
        <v>0</v>
      </c>
      <c r="AN91" s="208">
        <f t="shared" si="17"/>
        <v>0</v>
      </c>
      <c r="AO91" s="199">
        <f t="shared" si="18"/>
        <v>0</v>
      </c>
      <c r="AP91" s="139">
        <f t="shared" si="19"/>
        <v>0</v>
      </c>
      <c r="AQ91" s="86">
        <f>'Input|Fee Based'!AQ91*CPI_Escalator_to_Y1*RealMaterials_Escalator_to_Y1</f>
        <v>0</v>
      </c>
      <c r="AR91" s="86">
        <f>'Input|Fee Based'!AR91*CPI_Escalator_to_Y1*RealContracts_Escalator_to_Y1</f>
        <v>0</v>
      </c>
      <c r="AS91" s="77">
        <f>'Input|Fee Based'!AS91*CPI_Escalator_to_Y1*RealVehicles_Escalator_to_Y1</f>
        <v>0</v>
      </c>
      <c r="AT91" s="86">
        <f>'Input|Fee Based'!AT91*CPI_Escalator_to_Y1*RealOther_Escalator_to_Y1</f>
        <v>0</v>
      </c>
      <c r="AU91" s="89"/>
      <c r="AV91" s="79">
        <f t="shared" si="20"/>
        <v>0</v>
      </c>
      <c r="AW91" s="84"/>
      <c r="AX91" s="162">
        <f>$AV91*'Input|Fee Based'!AV91</f>
        <v>0</v>
      </c>
      <c r="AY91" s="162">
        <f>$AV91*'Input|Fee Based'!AW91</f>
        <v>0</v>
      </c>
      <c r="AZ91" s="162">
        <f>$AV91*'Input|Fee Based'!AX91</f>
        <v>0</v>
      </c>
      <c r="BA91" s="163">
        <f>SUM($AV91,$AX91:$AZ91)*'Input|Fee Based'!$AY91</f>
        <v>0</v>
      </c>
      <c r="BB91" s="109"/>
      <c r="BC91" s="173"/>
      <c r="BD91" s="15"/>
    </row>
    <row r="92" spans="1:56" customFormat="1" x14ac:dyDescent="0.2">
      <c r="A92" s="16">
        <f t="shared" si="21"/>
        <v>83</v>
      </c>
      <c r="B92" s="128" t="str">
        <f>IF(ISBLANK('Input|Fee Based'!B92),"",'Input|Fee Based'!B92)</f>
        <v/>
      </c>
      <c r="C92" s="128" t="str">
        <f>IF(ISBLANK('Input|Fee Based'!C92),"",'Input|Fee Based'!C92)</f>
        <v/>
      </c>
      <c r="D92" s="129" t="str">
        <f>IF(ISBLANK('Input|Fee Based'!D92),"",'Input|Fee Based'!D92)</f>
        <v/>
      </c>
      <c r="E92" s="191" t="str">
        <f>IF(ISBLANK('Input|Fee Based'!E92),"",'Input|Fee Based'!E92)</f>
        <v/>
      </c>
      <c r="F92" s="129" t="str">
        <f>IF(ISBLANK('Input|Fee Based'!F92),"",'Input|Fee Based'!F92)</f>
        <v/>
      </c>
      <c r="G92" s="129" t="str">
        <f>IF(ISBLANK('Input|Fee Based'!G92),"",'Input|Fee Based'!G92)</f>
        <v/>
      </c>
      <c r="H92" s="120">
        <f t="shared" si="11"/>
        <v>0</v>
      </c>
      <c r="I92" s="14"/>
      <c r="J92" s="77" t="str">
        <f>IF(ISBLANK('Input|Fee Based'!I92),"",'Input|Fee Based'!I92)</f>
        <v/>
      </c>
      <c r="K92" s="77" cm="1">
        <f t="array" ref="K92">_xlfn.IFNA(LOOKUP(2,1/('Calc|Labour Rates'!$B$10:$B$39='Calc|Fee Based'!J92)/('Calc|Labour Rates'!$C$10:$C$39='Input|Fee Based'!J92),'Calc|Labour Rates'!$I$10:$I$39),"-")</f>
        <v>0</v>
      </c>
      <c r="L92" s="208">
        <f>IFERROR(K92*'Input|Fee Based'!K92*'Input|Fee Based'!L92/'Input|Setup'!$E$19,0)</f>
        <v>0</v>
      </c>
      <c r="M92" s="206" t="str">
        <f>IF(ISBLANK('Input|Fee Based'!M92),"",'Input|Fee Based'!M92)</f>
        <v/>
      </c>
      <c r="N92" s="77" cm="1">
        <f t="array" ref="N92">_xlfn.IFNA(LOOKUP(2,1/('Calc|Labour Rates'!$B$10:$B$39='Calc|Fee Based'!M92)/('Calc|Labour Rates'!$C$10:$C$39='Input|Fee Based'!N92),'Calc|Labour Rates'!$I$10:$I$39),"-")</f>
        <v>0</v>
      </c>
      <c r="O92" s="208">
        <f>IFERROR(N92*'Input|Fee Based'!O92*'Input|Fee Based'!P92/'Input|Setup'!$E$19,0)</f>
        <v>0</v>
      </c>
      <c r="P92" s="206" t="str">
        <f>IF(ISBLANK('Input|Fee Based'!Q92),"",'Input|Fee Based'!Q92)</f>
        <v/>
      </c>
      <c r="Q92" s="77" cm="1">
        <f t="array" ref="Q92">_xlfn.IFNA(LOOKUP(2,1/('Calc|Labour Rates'!$B$10:$B$39='Calc|Fee Based'!P92)/('Calc|Labour Rates'!$C$10:$C$39='Input|Fee Based'!R92),'Calc|Labour Rates'!$I$10:$I$39),"-")</f>
        <v>0</v>
      </c>
      <c r="R92" s="77">
        <f>IFERROR(Q92*'Input|Fee Based'!S92*'Input|Fee Based'!T92/'Input|Setup'!$E$19,0)</f>
        <v>0</v>
      </c>
      <c r="S92" s="197">
        <f t="shared" si="12"/>
        <v>0</v>
      </c>
      <c r="T92" s="139">
        <f t="shared" si="13"/>
        <v>0</v>
      </c>
      <c r="U92" s="77" t="str">
        <f>IF(ISBLANK('Input|Fee Based'!$V92),"",'Input|Fee Based'!$V92)</f>
        <v/>
      </c>
      <c r="V92" s="77" cm="1">
        <f t="array" ref="V92">_xlfn.IFNA(LOOKUP(2,1/('Calc|Labour Rates'!$B$10:$B$39='Calc|Fee Based'!U92)/('Calc|Labour Rates'!$C$10:$C$39='Input|Fee Based'!W92),'Calc|Labour Rates'!$I$10:$I$39),"-")</f>
        <v>0</v>
      </c>
      <c r="W92" s="77">
        <f>IFERROR(V92*'Input|Fee Based'!X92*'Input|Fee Based'!Y92/'Input|Setup'!$E$19,0)</f>
        <v>0</v>
      </c>
      <c r="X92" s="77">
        <f>IFERROR(V92*'Input|Fee Based'!X92*'Input|Fee Based'!Z92/'Input|Setup'!$E$19,0)</f>
        <v>0</v>
      </c>
      <c r="Y92" s="208">
        <f t="shared" si="14"/>
        <v>0</v>
      </c>
      <c r="Z92" s="206" t="str">
        <f>IF(ISBLANK('Input|Fee Based'!$AA92),"",'Input|Fee Based'!$AA92)</f>
        <v/>
      </c>
      <c r="AA92" s="77" cm="1">
        <f t="array" ref="AA92">_xlfn.IFNA(LOOKUP(2,1/('Calc|Labour Rates'!$B$10:$B$39='Calc|Fee Based'!Z92)/('Calc|Labour Rates'!$C$10:$C$39='Input|Fee Based'!AB92),'Calc|Labour Rates'!$I$10:$I$39),"-")</f>
        <v>0</v>
      </c>
      <c r="AB92" s="77">
        <f>IFERROR(AA92*'Input|Fee Based'!AC92*'Input|Fee Based'!AD92/'Input|Setup'!$E$19,0)</f>
        <v>0</v>
      </c>
      <c r="AC92" s="77">
        <f>IFERROR(AA92*'Input|Fee Based'!AC92*'Input|Fee Based'!AE92/'Input|Setup'!$E$19,0)</f>
        <v>0</v>
      </c>
      <c r="AD92" s="208">
        <f t="shared" si="15"/>
        <v>0</v>
      </c>
      <c r="AE92" s="77" t="str">
        <f>IF(ISBLANK('Input|Fee Based'!$AF92),"",'Input|Fee Based'!$AF92)</f>
        <v/>
      </c>
      <c r="AF92" s="77" cm="1">
        <f t="array" ref="AF92">_xlfn.IFNA(LOOKUP(2,1/('Calc|Labour Rates'!$B$10:$B$39='Calc|Fee Based'!AE92)/('Calc|Labour Rates'!$C$10:$C$39='Input|Fee Based'!AG92),'Calc|Labour Rates'!$I$10:$I$39),"-")</f>
        <v>0</v>
      </c>
      <c r="AG92" s="77">
        <f>IFERROR(AF92*'Input|Fee Based'!AH92*'Input|Fee Based'!AI92/'Input|Setup'!$E$19,0)</f>
        <v>0</v>
      </c>
      <c r="AH92" s="77">
        <f>IFERROR(AF92*'Input|Fee Based'!AH92*'Input|Fee Based'!AJ92/'Input|Setup'!$E$19,0)</f>
        <v>0</v>
      </c>
      <c r="AI92" s="208">
        <f t="shared" si="16"/>
        <v>0</v>
      </c>
      <c r="AJ92" s="77" t="str">
        <f>IF(ISBLANK('Input|Fee Based'!$AK92),"",'Input|Fee Based'!$AK92)</f>
        <v/>
      </c>
      <c r="AK92" s="77" cm="1">
        <f t="array" ref="AK92">_xlfn.IFNA(LOOKUP(2,1/('Calc|Labour Rates'!$B$10:$B$39='Calc|Fee Based'!AJ92)/('Calc|Labour Rates'!$C$10:$C$39='Input|Fee Based'!AL92),'Calc|Labour Rates'!$I$10:$I$39),"-")</f>
        <v>0</v>
      </c>
      <c r="AL92" s="77">
        <f>IFERROR(AK92*'Input|Fee Based'!AM92*'Input|Fee Based'!AN92/'Input|Setup'!$E$19,0)</f>
        <v>0</v>
      </c>
      <c r="AM92" s="77">
        <f>IFERROR(AK92*'Input|Fee Based'!AM92*'Input|Fee Based'!AO92/'Input|Setup'!$E$19,0)</f>
        <v>0</v>
      </c>
      <c r="AN92" s="208">
        <f t="shared" si="17"/>
        <v>0</v>
      </c>
      <c r="AO92" s="199">
        <f t="shared" si="18"/>
        <v>0</v>
      </c>
      <c r="AP92" s="139">
        <f t="shared" si="19"/>
        <v>0</v>
      </c>
      <c r="AQ92" s="86">
        <f>'Input|Fee Based'!AQ92*CPI_Escalator_to_Y1*RealMaterials_Escalator_to_Y1</f>
        <v>0</v>
      </c>
      <c r="AR92" s="86">
        <f>'Input|Fee Based'!AR92*CPI_Escalator_to_Y1*RealContracts_Escalator_to_Y1</f>
        <v>0</v>
      </c>
      <c r="AS92" s="77">
        <f>'Input|Fee Based'!AS92*CPI_Escalator_to_Y1*RealVehicles_Escalator_to_Y1</f>
        <v>0</v>
      </c>
      <c r="AT92" s="86">
        <f>'Input|Fee Based'!AT92*CPI_Escalator_to_Y1*RealOther_Escalator_to_Y1</f>
        <v>0</v>
      </c>
      <c r="AU92" s="89"/>
      <c r="AV92" s="79">
        <f t="shared" si="20"/>
        <v>0</v>
      </c>
      <c r="AW92" s="84"/>
      <c r="AX92" s="162">
        <f>$AV92*'Input|Fee Based'!AV92</f>
        <v>0</v>
      </c>
      <c r="AY92" s="162">
        <f>$AV92*'Input|Fee Based'!AW92</f>
        <v>0</v>
      </c>
      <c r="AZ92" s="162">
        <f>$AV92*'Input|Fee Based'!AX92</f>
        <v>0</v>
      </c>
      <c r="BA92" s="163">
        <f>SUM($AV92,$AX92:$AZ92)*'Input|Fee Based'!$AY92</f>
        <v>0</v>
      </c>
      <c r="BB92" s="109"/>
      <c r="BC92" s="173"/>
      <c r="BD92" s="15"/>
    </row>
    <row r="93" spans="1:56" customFormat="1" x14ac:dyDescent="0.2">
      <c r="A93" s="16">
        <f t="shared" si="21"/>
        <v>84</v>
      </c>
      <c r="B93" s="128" t="str">
        <f>IF(ISBLANK('Input|Fee Based'!B93),"",'Input|Fee Based'!B93)</f>
        <v/>
      </c>
      <c r="C93" s="128" t="str">
        <f>IF(ISBLANK('Input|Fee Based'!C93),"",'Input|Fee Based'!C93)</f>
        <v/>
      </c>
      <c r="D93" s="129" t="str">
        <f>IF(ISBLANK('Input|Fee Based'!D93),"",'Input|Fee Based'!D93)</f>
        <v/>
      </c>
      <c r="E93" s="191" t="str">
        <f>IF(ISBLANK('Input|Fee Based'!E93),"",'Input|Fee Based'!E93)</f>
        <v/>
      </c>
      <c r="F93" s="129" t="str">
        <f>IF(ISBLANK('Input|Fee Based'!F93),"",'Input|Fee Based'!F93)</f>
        <v/>
      </c>
      <c r="G93" s="129" t="str">
        <f>IF(ISBLANK('Input|Fee Based'!G93),"",'Input|Fee Based'!G93)</f>
        <v/>
      </c>
      <c r="H93" s="120">
        <f t="shared" si="11"/>
        <v>0</v>
      </c>
      <c r="I93" s="14"/>
      <c r="J93" s="77" t="str">
        <f>IF(ISBLANK('Input|Fee Based'!I93),"",'Input|Fee Based'!I93)</f>
        <v/>
      </c>
      <c r="K93" s="77" cm="1">
        <f t="array" ref="K93">_xlfn.IFNA(LOOKUP(2,1/('Calc|Labour Rates'!$B$10:$B$39='Calc|Fee Based'!J93)/('Calc|Labour Rates'!$C$10:$C$39='Input|Fee Based'!J93),'Calc|Labour Rates'!$I$10:$I$39),"-")</f>
        <v>0</v>
      </c>
      <c r="L93" s="208">
        <f>IFERROR(K93*'Input|Fee Based'!K93*'Input|Fee Based'!L93/'Input|Setup'!$E$19,0)</f>
        <v>0</v>
      </c>
      <c r="M93" s="206" t="str">
        <f>IF(ISBLANK('Input|Fee Based'!M93),"",'Input|Fee Based'!M93)</f>
        <v/>
      </c>
      <c r="N93" s="77" cm="1">
        <f t="array" ref="N93">_xlfn.IFNA(LOOKUP(2,1/('Calc|Labour Rates'!$B$10:$B$39='Calc|Fee Based'!M93)/('Calc|Labour Rates'!$C$10:$C$39='Input|Fee Based'!N93),'Calc|Labour Rates'!$I$10:$I$39),"-")</f>
        <v>0</v>
      </c>
      <c r="O93" s="208">
        <f>IFERROR(N93*'Input|Fee Based'!O93*'Input|Fee Based'!P93/'Input|Setup'!$E$19,0)</f>
        <v>0</v>
      </c>
      <c r="P93" s="206" t="str">
        <f>IF(ISBLANK('Input|Fee Based'!Q93),"",'Input|Fee Based'!Q93)</f>
        <v/>
      </c>
      <c r="Q93" s="77" cm="1">
        <f t="array" ref="Q93">_xlfn.IFNA(LOOKUP(2,1/('Calc|Labour Rates'!$B$10:$B$39='Calc|Fee Based'!P93)/('Calc|Labour Rates'!$C$10:$C$39='Input|Fee Based'!R93),'Calc|Labour Rates'!$I$10:$I$39),"-")</f>
        <v>0</v>
      </c>
      <c r="R93" s="77">
        <f>IFERROR(Q93*'Input|Fee Based'!S93*'Input|Fee Based'!T93/'Input|Setup'!$E$19,0)</f>
        <v>0</v>
      </c>
      <c r="S93" s="197">
        <f t="shared" si="12"/>
        <v>0</v>
      </c>
      <c r="T93" s="139">
        <f t="shared" si="13"/>
        <v>0</v>
      </c>
      <c r="U93" s="77" t="str">
        <f>IF(ISBLANK('Input|Fee Based'!$V93),"",'Input|Fee Based'!$V93)</f>
        <v/>
      </c>
      <c r="V93" s="77" cm="1">
        <f t="array" ref="V93">_xlfn.IFNA(LOOKUP(2,1/('Calc|Labour Rates'!$B$10:$B$39='Calc|Fee Based'!U93)/('Calc|Labour Rates'!$C$10:$C$39='Input|Fee Based'!W93),'Calc|Labour Rates'!$I$10:$I$39),"-")</f>
        <v>0</v>
      </c>
      <c r="W93" s="77">
        <f>IFERROR(V93*'Input|Fee Based'!X93*'Input|Fee Based'!Y93/'Input|Setup'!$E$19,0)</f>
        <v>0</v>
      </c>
      <c r="X93" s="77">
        <f>IFERROR(V93*'Input|Fee Based'!X93*'Input|Fee Based'!Z93/'Input|Setup'!$E$19,0)</f>
        <v>0</v>
      </c>
      <c r="Y93" s="208">
        <f t="shared" si="14"/>
        <v>0</v>
      </c>
      <c r="Z93" s="206" t="str">
        <f>IF(ISBLANK('Input|Fee Based'!$AA93),"",'Input|Fee Based'!$AA93)</f>
        <v/>
      </c>
      <c r="AA93" s="77" cm="1">
        <f t="array" ref="AA93">_xlfn.IFNA(LOOKUP(2,1/('Calc|Labour Rates'!$B$10:$B$39='Calc|Fee Based'!Z93)/('Calc|Labour Rates'!$C$10:$C$39='Input|Fee Based'!AB93),'Calc|Labour Rates'!$I$10:$I$39),"-")</f>
        <v>0</v>
      </c>
      <c r="AB93" s="77">
        <f>IFERROR(AA93*'Input|Fee Based'!AC93*'Input|Fee Based'!AD93/'Input|Setup'!$E$19,0)</f>
        <v>0</v>
      </c>
      <c r="AC93" s="77">
        <f>IFERROR(AA93*'Input|Fee Based'!AC93*'Input|Fee Based'!AE93/'Input|Setup'!$E$19,0)</f>
        <v>0</v>
      </c>
      <c r="AD93" s="208">
        <f t="shared" si="15"/>
        <v>0</v>
      </c>
      <c r="AE93" s="77" t="str">
        <f>IF(ISBLANK('Input|Fee Based'!$AF93),"",'Input|Fee Based'!$AF93)</f>
        <v/>
      </c>
      <c r="AF93" s="77" cm="1">
        <f t="array" ref="AF93">_xlfn.IFNA(LOOKUP(2,1/('Calc|Labour Rates'!$B$10:$B$39='Calc|Fee Based'!AE93)/('Calc|Labour Rates'!$C$10:$C$39='Input|Fee Based'!AG93),'Calc|Labour Rates'!$I$10:$I$39),"-")</f>
        <v>0</v>
      </c>
      <c r="AG93" s="77">
        <f>IFERROR(AF93*'Input|Fee Based'!AH93*'Input|Fee Based'!AI93/'Input|Setup'!$E$19,0)</f>
        <v>0</v>
      </c>
      <c r="AH93" s="77">
        <f>IFERROR(AF93*'Input|Fee Based'!AH93*'Input|Fee Based'!AJ93/'Input|Setup'!$E$19,0)</f>
        <v>0</v>
      </c>
      <c r="AI93" s="208">
        <f t="shared" si="16"/>
        <v>0</v>
      </c>
      <c r="AJ93" s="77" t="str">
        <f>IF(ISBLANK('Input|Fee Based'!$AK93),"",'Input|Fee Based'!$AK93)</f>
        <v/>
      </c>
      <c r="AK93" s="77" cm="1">
        <f t="array" ref="AK93">_xlfn.IFNA(LOOKUP(2,1/('Calc|Labour Rates'!$B$10:$B$39='Calc|Fee Based'!AJ93)/('Calc|Labour Rates'!$C$10:$C$39='Input|Fee Based'!AL93),'Calc|Labour Rates'!$I$10:$I$39),"-")</f>
        <v>0</v>
      </c>
      <c r="AL93" s="77">
        <f>IFERROR(AK93*'Input|Fee Based'!AM93*'Input|Fee Based'!AN93/'Input|Setup'!$E$19,0)</f>
        <v>0</v>
      </c>
      <c r="AM93" s="77">
        <f>IFERROR(AK93*'Input|Fee Based'!AM93*'Input|Fee Based'!AO93/'Input|Setup'!$E$19,0)</f>
        <v>0</v>
      </c>
      <c r="AN93" s="208">
        <f t="shared" si="17"/>
        <v>0</v>
      </c>
      <c r="AO93" s="199">
        <f t="shared" si="18"/>
        <v>0</v>
      </c>
      <c r="AP93" s="139">
        <f t="shared" si="19"/>
        <v>0</v>
      </c>
      <c r="AQ93" s="86">
        <f>'Input|Fee Based'!AQ93*CPI_Escalator_to_Y1*RealMaterials_Escalator_to_Y1</f>
        <v>0</v>
      </c>
      <c r="AR93" s="86">
        <f>'Input|Fee Based'!AR93*CPI_Escalator_to_Y1*RealContracts_Escalator_to_Y1</f>
        <v>0</v>
      </c>
      <c r="AS93" s="77">
        <f>'Input|Fee Based'!AS93*CPI_Escalator_to_Y1*RealVehicles_Escalator_to_Y1</f>
        <v>0</v>
      </c>
      <c r="AT93" s="86">
        <f>'Input|Fee Based'!AT93*CPI_Escalator_to_Y1*RealOther_Escalator_to_Y1</f>
        <v>0</v>
      </c>
      <c r="AU93" s="89"/>
      <c r="AV93" s="79">
        <f t="shared" si="20"/>
        <v>0</v>
      </c>
      <c r="AW93" s="84"/>
      <c r="AX93" s="162">
        <f>$AV93*'Input|Fee Based'!AV93</f>
        <v>0</v>
      </c>
      <c r="AY93" s="162">
        <f>$AV93*'Input|Fee Based'!AW93</f>
        <v>0</v>
      </c>
      <c r="AZ93" s="162">
        <f>$AV93*'Input|Fee Based'!AX93</f>
        <v>0</v>
      </c>
      <c r="BA93" s="163">
        <f>SUM($AV93,$AX93:$AZ93)*'Input|Fee Based'!$AY93</f>
        <v>0</v>
      </c>
      <c r="BB93" s="109"/>
      <c r="BC93" s="173"/>
      <c r="BD93" s="15"/>
    </row>
    <row r="94" spans="1:56" customFormat="1" x14ac:dyDescent="0.2">
      <c r="A94" s="16">
        <f t="shared" si="21"/>
        <v>85</v>
      </c>
      <c r="B94" s="128" t="str">
        <f>IF(ISBLANK('Input|Fee Based'!B94),"",'Input|Fee Based'!B94)</f>
        <v/>
      </c>
      <c r="C94" s="128" t="str">
        <f>IF(ISBLANK('Input|Fee Based'!C94),"",'Input|Fee Based'!C94)</f>
        <v/>
      </c>
      <c r="D94" s="129" t="str">
        <f>IF(ISBLANK('Input|Fee Based'!D94),"",'Input|Fee Based'!D94)</f>
        <v/>
      </c>
      <c r="E94" s="191" t="str">
        <f>IF(ISBLANK('Input|Fee Based'!E94),"",'Input|Fee Based'!E94)</f>
        <v/>
      </c>
      <c r="F94" s="129" t="str">
        <f>IF(ISBLANK('Input|Fee Based'!F94),"",'Input|Fee Based'!F94)</f>
        <v/>
      </c>
      <c r="G94" s="129" t="str">
        <f>IF(ISBLANK('Input|Fee Based'!G94),"",'Input|Fee Based'!G94)</f>
        <v/>
      </c>
      <c r="H94" s="120">
        <f t="shared" si="11"/>
        <v>0</v>
      </c>
      <c r="I94" s="14"/>
      <c r="J94" s="77" t="str">
        <f>IF(ISBLANK('Input|Fee Based'!I94),"",'Input|Fee Based'!I94)</f>
        <v/>
      </c>
      <c r="K94" s="77" cm="1">
        <f t="array" ref="K94">_xlfn.IFNA(LOOKUP(2,1/('Calc|Labour Rates'!$B$10:$B$39='Calc|Fee Based'!J94)/('Calc|Labour Rates'!$C$10:$C$39='Input|Fee Based'!J94),'Calc|Labour Rates'!$I$10:$I$39),"-")</f>
        <v>0</v>
      </c>
      <c r="L94" s="208">
        <f>IFERROR(K94*'Input|Fee Based'!K94*'Input|Fee Based'!L94/'Input|Setup'!$E$19,0)</f>
        <v>0</v>
      </c>
      <c r="M94" s="206" t="str">
        <f>IF(ISBLANK('Input|Fee Based'!M94),"",'Input|Fee Based'!M94)</f>
        <v/>
      </c>
      <c r="N94" s="77" cm="1">
        <f t="array" ref="N94">_xlfn.IFNA(LOOKUP(2,1/('Calc|Labour Rates'!$B$10:$B$39='Calc|Fee Based'!M94)/('Calc|Labour Rates'!$C$10:$C$39='Input|Fee Based'!N94),'Calc|Labour Rates'!$I$10:$I$39),"-")</f>
        <v>0</v>
      </c>
      <c r="O94" s="208">
        <f>IFERROR(N94*'Input|Fee Based'!O94*'Input|Fee Based'!P94/'Input|Setup'!$E$19,0)</f>
        <v>0</v>
      </c>
      <c r="P94" s="206" t="str">
        <f>IF(ISBLANK('Input|Fee Based'!Q94),"",'Input|Fee Based'!Q94)</f>
        <v/>
      </c>
      <c r="Q94" s="77" cm="1">
        <f t="array" ref="Q94">_xlfn.IFNA(LOOKUP(2,1/('Calc|Labour Rates'!$B$10:$B$39='Calc|Fee Based'!P94)/('Calc|Labour Rates'!$C$10:$C$39='Input|Fee Based'!R94),'Calc|Labour Rates'!$I$10:$I$39),"-")</f>
        <v>0</v>
      </c>
      <c r="R94" s="77">
        <f>IFERROR(Q94*'Input|Fee Based'!S94*'Input|Fee Based'!T94/'Input|Setup'!$E$19,0)</f>
        <v>0</v>
      </c>
      <c r="S94" s="197">
        <f t="shared" si="12"/>
        <v>0</v>
      </c>
      <c r="T94" s="139">
        <f t="shared" si="13"/>
        <v>0</v>
      </c>
      <c r="U94" s="77" t="str">
        <f>IF(ISBLANK('Input|Fee Based'!$V94),"",'Input|Fee Based'!$V94)</f>
        <v/>
      </c>
      <c r="V94" s="77" cm="1">
        <f t="array" ref="V94">_xlfn.IFNA(LOOKUP(2,1/('Calc|Labour Rates'!$B$10:$B$39='Calc|Fee Based'!U94)/('Calc|Labour Rates'!$C$10:$C$39='Input|Fee Based'!W94),'Calc|Labour Rates'!$I$10:$I$39),"-")</f>
        <v>0</v>
      </c>
      <c r="W94" s="77">
        <f>IFERROR(V94*'Input|Fee Based'!X94*'Input|Fee Based'!Y94/'Input|Setup'!$E$19,0)</f>
        <v>0</v>
      </c>
      <c r="X94" s="77">
        <f>IFERROR(V94*'Input|Fee Based'!X94*'Input|Fee Based'!Z94/'Input|Setup'!$E$19,0)</f>
        <v>0</v>
      </c>
      <c r="Y94" s="208">
        <f t="shared" si="14"/>
        <v>0</v>
      </c>
      <c r="Z94" s="206" t="str">
        <f>IF(ISBLANK('Input|Fee Based'!$AA94),"",'Input|Fee Based'!$AA94)</f>
        <v/>
      </c>
      <c r="AA94" s="77" cm="1">
        <f t="array" ref="AA94">_xlfn.IFNA(LOOKUP(2,1/('Calc|Labour Rates'!$B$10:$B$39='Calc|Fee Based'!Z94)/('Calc|Labour Rates'!$C$10:$C$39='Input|Fee Based'!AB94),'Calc|Labour Rates'!$I$10:$I$39),"-")</f>
        <v>0</v>
      </c>
      <c r="AB94" s="77">
        <f>IFERROR(AA94*'Input|Fee Based'!AC94*'Input|Fee Based'!AD94/'Input|Setup'!$E$19,0)</f>
        <v>0</v>
      </c>
      <c r="AC94" s="77">
        <f>IFERROR(AA94*'Input|Fee Based'!AC94*'Input|Fee Based'!AE94/'Input|Setup'!$E$19,0)</f>
        <v>0</v>
      </c>
      <c r="AD94" s="208">
        <f t="shared" si="15"/>
        <v>0</v>
      </c>
      <c r="AE94" s="77" t="str">
        <f>IF(ISBLANK('Input|Fee Based'!$AF94),"",'Input|Fee Based'!$AF94)</f>
        <v/>
      </c>
      <c r="AF94" s="77" cm="1">
        <f t="array" ref="AF94">_xlfn.IFNA(LOOKUP(2,1/('Calc|Labour Rates'!$B$10:$B$39='Calc|Fee Based'!AE94)/('Calc|Labour Rates'!$C$10:$C$39='Input|Fee Based'!AG94),'Calc|Labour Rates'!$I$10:$I$39),"-")</f>
        <v>0</v>
      </c>
      <c r="AG94" s="77">
        <f>IFERROR(AF94*'Input|Fee Based'!AH94*'Input|Fee Based'!AI94/'Input|Setup'!$E$19,0)</f>
        <v>0</v>
      </c>
      <c r="AH94" s="77">
        <f>IFERROR(AF94*'Input|Fee Based'!AH94*'Input|Fee Based'!AJ94/'Input|Setup'!$E$19,0)</f>
        <v>0</v>
      </c>
      <c r="AI94" s="208">
        <f t="shared" si="16"/>
        <v>0</v>
      </c>
      <c r="AJ94" s="77" t="str">
        <f>IF(ISBLANK('Input|Fee Based'!$AK94),"",'Input|Fee Based'!$AK94)</f>
        <v/>
      </c>
      <c r="AK94" s="77" cm="1">
        <f t="array" ref="AK94">_xlfn.IFNA(LOOKUP(2,1/('Calc|Labour Rates'!$B$10:$B$39='Calc|Fee Based'!AJ94)/('Calc|Labour Rates'!$C$10:$C$39='Input|Fee Based'!AL94),'Calc|Labour Rates'!$I$10:$I$39),"-")</f>
        <v>0</v>
      </c>
      <c r="AL94" s="77">
        <f>IFERROR(AK94*'Input|Fee Based'!AM94*'Input|Fee Based'!AN94/'Input|Setup'!$E$19,0)</f>
        <v>0</v>
      </c>
      <c r="AM94" s="77">
        <f>IFERROR(AK94*'Input|Fee Based'!AM94*'Input|Fee Based'!AO94/'Input|Setup'!$E$19,0)</f>
        <v>0</v>
      </c>
      <c r="AN94" s="208">
        <f t="shared" si="17"/>
        <v>0</v>
      </c>
      <c r="AO94" s="199">
        <f t="shared" si="18"/>
        <v>0</v>
      </c>
      <c r="AP94" s="139">
        <f t="shared" si="19"/>
        <v>0</v>
      </c>
      <c r="AQ94" s="86">
        <f>'Input|Fee Based'!AQ94*CPI_Escalator_to_Y1*RealMaterials_Escalator_to_Y1</f>
        <v>0</v>
      </c>
      <c r="AR94" s="86">
        <f>'Input|Fee Based'!AR94*CPI_Escalator_to_Y1*RealContracts_Escalator_to_Y1</f>
        <v>0</v>
      </c>
      <c r="AS94" s="77">
        <f>'Input|Fee Based'!AS94*CPI_Escalator_to_Y1*RealVehicles_Escalator_to_Y1</f>
        <v>0</v>
      </c>
      <c r="AT94" s="86">
        <f>'Input|Fee Based'!AT94*CPI_Escalator_to_Y1*RealOther_Escalator_to_Y1</f>
        <v>0</v>
      </c>
      <c r="AU94" s="89"/>
      <c r="AV94" s="79">
        <f t="shared" si="20"/>
        <v>0</v>
      </c>
      <c r="AW94" s="84"/>
      <c r="AX94" s="162">
        <f>$AV94*'Input|Fee Based'!AV94</f>
        <v>0</v>
      </c>
      <c r="AY94" s="162">
        <f>$AV94*'Input|Fee Based'!AW94</f>
        <v>0</v>
      </c>
      <c r="AZ94" s="162">
        <f>$AV94*'Input|Fee Based'!AX94</f>
        <v>0</v>
      </c>
      <c r="BA94" s="163">
        <f>SUM($AV94,$AX94:$AZ94)*'Input|Fee Based'!$AY94</f>
        <v>0</v>
      </c>
      <c r="BB94" s="109"/>
      <c r="BC94" s="173"/>
      <c r="BD94" s="15"/>
    </row>
    <row r="95" spans="1:56" customFormat="1" x14ac:dyDescent="0.2">
      <c r="A95" s="16">
        <f t="shared" si="21"/>
        <v>86</v>
      </c>
      <c r="B95" s="128" t="str">
        <f>IF(ISBLANK('Input|Fee Based'!B95),"",'Input|Fee Based'!B95)</f>
        <v/>
      </c>
      <c r="C95" s="128" t="str">
        <f>IF(ISBLANK('Input|Fee Based'!C95),"",'Input|Fee Based'!C95)</f>
        <v/>
      </c>
      <c r="D95" s="129" t="str">
        <f>IF(ISBLANK('Input|Fee Based'!D95),"",'Input|Fee Based'!D95)</f>
        <v/>
      </c>
      <c r="E95" s="191" t="str">
        <f>IF(ISBLANK('Input|Fee Based'!E95),"",'Input|Fee Based'!E95)</f>
        <v/>
      </c>
      <c r="F95" s="129" t="str">
        <f>IF(ISBLANK('Input|Fee Based'!F95),"",'Input|Fee Based'!F95)</f>
        <v/>
      </c>
      <c r="G95" s="129" t="str">
        <f>IF(ISBLANK('Input|Fee Based'!G95),"",'Input|Fee Based'!G95)</f>
        <v/>
      </c>
      <c r="H95" s="120">
        <f t="shared" si="11"/>
        <v>0</v>
      </c>
      <c r="I95" s="14"/>
      <c r="J95" s="77" t="str">
        <f>IF(ISBLANK('Input|Fee Based'!I95),"",'Input|Fee Based'!I95)</f>
        <v/>
      </c>
      <c r="K95" s="77" cm="1">
        <f t="array" ref="K95">_xlfn.IFNA(LOOKUP(2,1/('Calc|Labour Rates'!$B$10:$B$39='Calc|Fee Based'!J95)/('Calc|Labour Rates'!$C$10:$C$39='Input|Fee Based'!J95),'Calc|Labour Rates'!$I$10:$I$39),"-")</f>
        <v>0</v>
      </c>
      <c r="L95" s="208">
        <f>IFERROR(K95*'Input|Fee Based'!K95*'Input|Fee Based'!L95/'Input|Setup'!$E$19,0)</f>
        <v>0</v>
      </c>
      <c r="M95" s="206" t="str">
        <f>IF(ISBLANK('Input|Fee Based'!M95),"",'Input|Fee Based'!M95)</f>
        <v/>
      </c>
      <c r="N95" s="77" cm="1">
        <f t="array" ref="N95">_xlfn.IFNA(LOOKUP(2,1/('Calc|Labour Rates'!$B$10:$B$39='Calc|Fee Based'!M95)/('Calc|Labour Rates'!$C$10:$C$39='Input|Fee Based'!N95),'Calc|Labour Rates'!$I$10:$I$39),"-")</f>
        <v>0</v>
      </c>
      <c r="O95" s="208">
        <f>IFERROR(N95*'Input|Fee Based'!O95*'Input|Fee Based'!P95/'Input|Setup'!$E$19,0)</f>
        <v>0</v>
      </c>
      <c r="P95" s="206" t="str">
        <f>IF(ISBLANK('Input|Fee Based'!Q95),"",'Input|Fee Based'!Q95)</f>
        <v/>
      </c>
      <c r="Q95" s="77" cm="1">
        <f t="array" ref="Q95">_xlfn.IFNA(LOOKUP(2,1/('Calc|Labour Rates'!$B$10:$B$39='Calc|Fee Based'!P95)/('Calc|Labour Rates'!$C$10:$C$39='Input|Fee Based'!R95),'Calc|Labour Rates'!$I$10:$I$39),"-")</f>
        <v>0</v>
      </c>
      <c r="R95" s="77">
        <f>IFERROR(Q95*'Input|Fee Based'!S95*'Input|Fee Based'!T95/'Input|Setup'!$E$19,0)</f>
        <v>0</v>
      </c>
      <c r="S95" s="197">
        <f t="shared" si="12"/>
        <v>0</v>
      </c>
      <c r="T95" s="139">
        <f t="shared" si="13"/>
        <v>0</v>
      </c>
      <c r="U95" s="77" t="str">
        <f>IF(ISBLANK('Input|Fee Based'!$V95),"",'Input|Fee Based'!$V95)</f>
        <v/>
      </c>
      <c r="V95" s="77" cm="1">
        <f t="array" ref="V95">_xlfn.IFNA(LOOKUP(2,1/('Calc|Labour Rates'!$B$10:$B$39='Calc|Fee Based'!U95)/('Calc|Labour Rates'!$C$10:$C$39='Input|Fee Based'!W95),'Calc|Labour Rates'!$I$10:$I$39),"-")</f>
        <v>0</v>
      </c>
      <c r="W95" s="77">
        <f>IFERROR(V95*'Input|Fee Based'!X95*'Input|Fee Based'!Y95/'Input|Setup'!$E$19,0)</f>
        <v>0</v>
      </c>
      <c r="X95" s="77">
        <f>IFERROR(V95*'Input|Fee Based'!X95*'Input|Fee Based'!Z95/'Input|Setup'!$E$19,0)</f>
        <v>0</v>
      </c>
      <c r="Y95" s="208">
        <f t="shared" si="14"/>
        <v>0</v>
      </c>
      <c r="Z95" s="206" t="str">
        <f>IF(ISBLANK('Input|Fee Based'!$AA95),"",'Input|Fee Based'!$AA95)</f>
        <v/>
      </c>
      <c r="AA95" s="77" cm="1">
        <f t="array" ref="AA95">_xlfn.IFNA(LOOKUP(2,1/('Calc|Labour Rates'!$B$10:$B$39='Calc|Fee Based'!Z95)/('Calc|Labour Rates'!$C$10:$C$39='Input|Fee Based'!AB95),'Calc|Labour Rates'!$I$10:$I$39),"-")</f>
        <v>0</v>
      </c>
      <c r="AB95" s="77">
        <f>IFERROR(AA95*'Input|Fee Based'!AC95*'Input|Fee Based'!AD95/'Input|Setup'!$E$19,0)</f>
        <v>0</v>
      </c>
      <c r="AC95" s="77">
        <f>IFERROR(AA95*'Input|Fee Based'!AC95*'Input|Fee Based'!AE95/'Input|Setup'!$E$19,0)</f>
        <v>0</v>
      </c>
      <c r="AD95" s="208">
        <f t="shared" si="15"/>
        <v>0</v>
      </c>
      <c r="AE95" s="77" t="str">
        <f>IF(ISBLANK('Input|Fee Based'!$AF95),"",'Input|Fee Based'!$AF95)</f>
        <v/>
      </c>
      <c r="AF95" s="77" cm="1">
        <f t="array" ref="AF95">_xlfn.IFNA(LOOKUP(2,1/('Calc|Labour Rates'!$B$10:$B$39='Calc|Fee Based'!AE95)/('Calc|Labour Rates'!$C$10:$C$39='Input|Fee Based'!AG95),'Calc|Labour Rates'!$I$10:$I$39),"-")</f>
        <v>0</v>
      </c>
      <c r="AG95" s="77">
        <f>IFERROR(AF95*'Input|Fee Based'!AH95*'Input|Fee Based'!AI95/'Input|Setup'!$E$19,0)</f>
        <v>0</v>
      </c>
      <c r="AH95" s="77">
        <f>IFERROR(AF95*'Input|Fee Based'!AH95*'Input|Fee Based'!AJ95/'Input|Setup'!$E$19,0)</f>
        <v>0</v>
      </c>
      <c r="AI95" s="208">
        <f t="shared" si="16"/>
        <v>0</v>
      </c>
      <c r="AJ95" s="77" t="str">
        <f>IF(ISBLANK('Input|Fee Based'!$AK95),"",'Input|Fee Based'!$AK95)</f>
        <v/>
      </c>
      <c r="AK95" s="77" cm="1">
        <f t="array" ref="AK95">_xlfn.IFNA(LOOKUP(2,1/('Calc|Labour Rates'!$B$10:$B$39='Calc|Fee Based'!AJ95)/('Calc|Labour Rates'!$C$10:$C$39='Input|Fee Based'!AL95),'Calc|Labour Rates'!$I$10:$I$39),"-")</f>
        <v>0</v>
      </c>
      <c r="AL95" s="77">
        <f>IFERROR(AK95*'Input|Fee Based'!AM95*'Input|Fee Based'!AN95/'Input|Setup'!$E$19,0)</f>
        <v>0</v>
      </c>
      <c r="AM95" s="77">
        <f>IFERROR(AK95*'Input|Fee Based'!AM95*'Input|Fee Based'!AO95/'Input|Setup'!$E$19,0)</f>
        <v>0</v>
      </c>
      <c r="AN95" s="208">
        <f t="shared" si="17"/>
        <v>0</v>
      </c>
      <c r="AO95" s="199">
        <f t="shared" si="18"/>
        <v>0</v>
      </c>
      <c r="AP95" s="139">
        <f t="shared" si="19"/>
        <v>0</v>
      </c>
      <c r="AQ95" s="86">
        <f>'Input|Fee Based'!AQ95*CPI_Escalator_to_Y1*RealMaterials_Escalator_to_Y1</f>
        <v>0</v>
      </c>
      <c r="AR95" s="86">
        <f>'Input|Fee Based'!AR95*CPI_Escalator_to_Y1*RealContracts_Escalator_to_Y1</f>
        <v>0</v>
      </c>
      <c r="AS95" s="77">
        <f>'Input|Fee Based'!AS95*CPI_Escalator_to_Y1*RealVehicles_Escalator_to_Y1</f>
        <v>0</v>
      </c>
      <c r="AT95" s="86">
        <f>'Input|Fee Based'!AT95*CPI_Escalator_to_Y1*RealOther_Escalator_to_Y1</f>
        <v>0</v>
      </c>
      <c r="AU95" s="89"/>
      <c r="AV95" s="79">
        <f t="shared" si="20"/>
        <v>0</v>
      </c>
      <c r="AW95" s="84"/>
      <c r="AX95" s="162">
        <f>$AV95*'Input|Fee Based'!AV95</f>
        <v>0</v>
      </c>
      <c r="AY95" s="162">
        <f>$AV95*'Input|Fee Based'!AW95</f>
        <v>0</v>
      </c>
      <c r="AZ95" s="162">
        <f>$AV95*'Input|Fee Based'!AX95</f>
        <v>0</v>
      </c>
      <c r="BA95" s="163">
        <f>SUM($AV95,$AX95:$AZ95)*'Input|Fee Based'!$AY95</f>
        <v>0</v>
      </c>
      <c r="BB95" s="109"/>
      <c r="BC95" s="173"/>
      <c r="BD95" s="15"/>
    </row>
    <row r="96" spans="1:56" customFormat="1" x14ac:dyDescent="0.2">
      <c r="A96" s="16">
        <f t="shared" si="21"/>
        <v>87</v>
      </c>
      <c r="B96" s="128" t="str">
        <f>IF(ISBLANK('Input|Fee Based'!B96),"",'Input|Fee Based'!B96)</f>
        <v/>
      </c>
      <c r="C96" s="128" t="str">
        <f>IF(ISBLANK('Input|Fee Based'!C96),"",'Input|Fee Based'!C96)</f>
        <v/>
      </c>
      <c r="D96" s="129" t="str">
        <f>IF(ISBLANK('Input|Fee Based'!D96),"",'Input|Fee Based'!D96)</f>
        <v/>
      </c>
      <c r="E96" s="191" t="str">
        <f>IF(ISBLANK('Input|Fee Based'!E96),"",'Input|Fee Based'!E96)</f>
        <v/>
      </c>
      <c r="F96" s="129" t="str">
        <f>IF(ISBLANK('Input|Fee Based'!F96),"",'Input|Fee Based'!F96)</f>
        <v/>
      </c>
      <c r="G96" s="129" t="str">
        <f>IF(ISBLANK('Input|Fee Based'!G96),"",'Input|Fee Based'!G96)</f>
        <v/>
      </c>
      <c r="H96" s="120">
        <f t="shared" si="11"/>
        <v>0</v>
      </c>
      <c r="I96" s="14"/>
      <c r="J96" s="77" t="str">
        <f>IF(ISBLANK('Input|Fee Based'!I96),"",'Input|Fee Based'!I96)</f>
        <v/>
      </c>
      <c r="K96" s="77" cm="1">
        <f t="array" ref="K96">_xlfn.IFNA(LOOKUP(2,1/('Calc|Labour Rates'!$B$10:$B$39='Calc|Fee Based'!J96)/('Calc|Labour Rates'!$C$10:$C$39='Input|Fee Based'!J96),'Calc|Labour Rates'!$I$10:$I$39),"-")</f>
        <v>0</v>
      </c>
      <c r="L96" s="208">
        <f>IFERROR(K96*'Input|Fee Based'!K96*'Input|Fee Based'!L96/'Input|Setup'!$E$19,0)</f>
        <v>0</v>
      </c>
      <c r="M96" s="206" t="str">
        <f>IF(ISBLANK('Input|Fee Based'!M96),"",'Input|Fee Based'!M96)</f>
        <v/>
      </c>
      <c r="N96" s="77" cm="1">
        <f t="array" ref="N96">_xlfn.IFNA(LOOKUP(2,1/('Calc|Labour Rates'!$B$10:$B$39='Calc|Fee Based'!M96)/('Calc|Labour Rates'!$C$10:$C$39='Input|Fee Based'!N96),'Calc|Labour Rates'!$I$10:$I$39),"-")</f>
        <v>0</v>
      </c>
      <c r="O96" s="208">
        <f>IFERROR(N96*'Input|Fee Based'!O96*'Input|Fee Based'!P96/'Input|Setup'!$E$19,0)</f>
        <v>0</v>
      </c>
      <c r="P96" s="206" t="str">
        <f>IF(ISBLANK('Input|Fee Based'!Q96),"",'Input|Fee Based'!Q96)</f>
        <v/>
      </c>
      <c r="Q96" s="77" cm="1">
        <f t="array" ref="Q96">_xlfn.IFNA(LOOKUP(2,1/('Calc|Labour Rates'!$B$10:$B$39='Calc|Fee Based'!P96)/('Calc|Labour Rates'!$C$10:$C$39='Input|Fee Based'!R96),'Calc|Labour Rates'!$I$10:$I$39),"-")</f>
        <v>0</v>
      </c>
      <c r="R96" s="77">
        <f>IFERROR(Q96*'Input|Fee Based'!S96*'Input|Fee Based'!T96/'Input|Setup'!$E$19,0)</f>
        <v>0</v>
      </c>
      <c r="S96" s="197">
        <f t="shared" si="12"/>
        <v>0</v>
      </c>
      <c r="T96" s="139">
        <f t="shared" si="13"/>
        <v>0</v>
      </c>
      <c r="U96" s="77" t="str">
        <f>IF(ISBLANK('Input|Fee Based'!$V96),"",'Input|Fee Based'!$V96)</f>
        <v/>
      </c>
      <c r="V96" s="77" cm="1">
        <f t="array" ref="V96">_xlfn.IFNA(LOOKUP(2,1/('Calc|Labour Rates'!$B$10:$B$39='Calc|Fee Based'!U96)/('Calc|Labour Rates'!$C$10:$C$39='Input|Fee Based'!W96),'Calc|Labour Rates'!$I$10:$I$39),"-")</f>
        <v>0</v>
      </c>
      <c r="W96" s="77">
        <f>IFERROR(V96*'Input|Fee Based'!X96*'Input|Fee Based'!Y96/'Input|Setup'!$E$19,0)</f>
        <v>0</v>
      </c>
      <c r="X96" s="77">
        <f>IFERROR(V96*'Input|Fee Based'!X96*'Input|Fee Based'!Z96/'Input|Setup'!$E$19,0)</f>
        <v>0</v>
      </c>
      <c r="Y96" s="208">
        <f t="shared" si="14"/>
        <v>0</v>
      </c>
      <c r="Z96" s="206" t="str">
        <f>IF(ISBLANK('Input|Fee Based'!$AA96),"",'Input|Fee Based'!$AA96)</f>
        <v/>
      </c>
      <c r="AA96" s="77" cm="1">
        <f t="array" ref="AA96">_xlfn.IFNA(LOOKUP(2,1/('Calc|Labour Rates'!$B$10:$B$39='Calc|Fee Based'!Z96)/('Calc|Labour Rates'!$C$10:$C$39='Input|Fee Based'!AB96),'Calc|Labour Rates'!$I$10:$I$39),"-")</f>
        <v>0</v>
      </c>
      <c r="AB96" s="77">
        <f>IFERROR(AA96*'Input|Fee Based'!AC96*'Input|Fee Based'!AD96/'Input|Setup'!$E$19,0)</f>
        <v>0</v>
      </c>
      <c r="AC96" s="77">
        <f>IFERROR(AA96*'Input|Fee Based'!AC96*'Input|Fee Based'!AE96/'Input|Setup'!$E$19,0)</f>
        <v>0</v>
      </c>
      <c r="AD96" s="208">
        <f t="shared" si="15"/>
        <v>0</v>
      </c>
      <c r="AE96" s="77" t="str">
        <f>IF(ISBLANK('Input|Fee Based'!$AF96),"",'Input|Fee Based'!$AF96)</f>
        <v/>
      </c>
      <c r="AF96" s="77" cm="1">
        <f t="array" ref="AF96">_xlfn.IFNA(LOOKUP(2,1/('Calc|Labour Rates'!$B$10:$B$39='Calc|Fee Based'!AE96)/('Calc|Labour Rates'!$C$10:$C$39='Input|Fee Based'!AG96),'Calc|Labour Rates'!$I$10:$I$39),"-")</f>
        <v>0</v>
      </c>
      <c r="AG96" s="77">
        <f>IFERROR(AF96*'Input|Fee Based'!AH96*'Input|Fee Based'!AI96/'Input|Setup'!$E$19,0)</f>
        <v>0</v>
      </c>
      <c r="AH96" s="77">
        <f>IFERROR(AF96*'Input|Fee Based'!AH96*'Input|Fee Based'!AJ96/'Input|Setup'!$E$19,0)</f>
        <v>0</v>
      </c>
      <c r="AI96" s="208">
        <f t="shared" si="16"/>
        <v>0</v>
      </c>
      <c r="AJ96" s="77" t="str">
        <f>IF(ISBLANK('Input|Fee Based'!$AK96),"",'Input|Fee Based'!$AK96)</f>
        <v/>
      </c>
      <c r="AK96" s="77" cm="1">
        <f t="array" ref="AK96">_xlfn.IFNA(LOOKUP(2,1/('Calc|Labour Rates'!$B$10:$B$39='Calc|Fee Based'!AJ96)/('Calc|Labour Rates'!$C$10:$C$39='Input|Fee Based'!AL96),'Calc|Labour Rates'!$I$10:$I$39),"-")</f>
        <v>0</v>
      </c>
      <c r="AL96" s="77">
        <f>IFERROR(AK96*'Input|Fee Based'!AM96*'Input|Fee Based'!AN96/'Input|Setup'!$E$19,0)</f>
        <v>0</v>
      </c>
      <c r="AM96" s="77">
        <f>IFERROR(AK96*'Input|Fee Based'!AM96*'Input|Fee Based'!AO96/'Input|Setup'!$E$19,0)</f>
        <v>0</v>
      </c>
      <c r="AN96" s="208">
        <f t="shared" si="17"/>
        <v>0</v>
      </c>
      <c r="AO96" s="199">
        <f t="shared" si="18"/>
        <v>0</v>
      </c>
      <c r="AP96" s="139">
        <f t="shared" si="19"/>
        <v>0</v>
      </c>
      <c r="AQ96" s="86">
        <f>'Input|Fee Based'!AQ96*CPI_Escalator_to_Y1*RealMaterials_Escalator_to_Y1</f>
        <v>0</v>
      </c>
      <c r="AR96" s="86">
        <f>'Input|Fee Based'!AR96*CPI_Escalator_to_Y1*RealContracts_Escalator_to_Y1</f>
        <v>0</v>
      </c>
      <c r="AS96" s="77">
        <f>'Input|Fee Based'!AS96*CPI_Escalator_to_Y1*RealVehicles_Escalator_to_Y1</f>
        <v>0</v>
      </c>
      <c r="AT96" s="86">
        <f>'Input|Fee Based'!AT96*CPI_Escalator_to_Y1*RealOther_Escalator_to_Y1</f>
        <v>0</v>
      </c>
      <c r="AU96" s="89"/>
      <c r="AV96" s="79">
        <f t="shared" si="20"/>
        <v>0</v>
      </c>
      <c r="AW96" s="84"/>
      <c r="AX96" s="162">
        <f>$AV96*'Input|Fee Based'!AV96</f>
        <v>0</v>
      </c>
      <c r="AY96" s="162">
        <f>$AV96*'Input|Fee Based'!AW96</f>
        <v>0</v>
      </c>
      <c r="AZ96" s="162">
        <f>$AV96*'Input|Fee Based'!AX96</f>
        <v>0</v>
      </c>
      <c r="BA96" s="163">
        <f>SUM($AV96,$AX96:$AZ96)*'Input|Fee Based'!$AY96</f>
        <v>0</v>
      </c>
      <c r="BB96" s="109"/>
      <c r="BC96" s="173"/>
      <c r="BD96" s="15"/>
    </row>
    <row r="97" spans="1:56" customFormat="1" x14ac:dyDescent="0.2">
      <c r="A97" s="16">
        <f t="shared" si="21"/>
        <v>88</v>
      </c>
      <c r="B97" s="128" t="str">
        <f>IF(ISBLANK('Input|Fee Based'!B97),"",'Input|Fee Based'!B97)</f>
        <v/>
      </c>
      <c r="C97" s="128" t="str">
        <f>IF(ISBLANK('Input|Fee Based'!C97),"",'Input|Fee Based'!C97)</f>
        <v/>
      </c>
      <c r="D97" s="129" t="str">
        <f>IF(ISBLANK('Input|Fee Based'!D97),"",'Input|Fee Based'!D97)</f>
        <v/>
      </c>
      <c r="E97" s="191" t="str">
        <f>IF(ISBLANK('Input|Fee Based'!E97),"",'Input|Fee Based'!E97)</f>
        <v/>
      </c>
      <c r="F97" s="129" t="str">
        <f>IF(ISBLANK('Input|Fee Based'!F97),"",'Input|Fee Based'!F97)</f>
        <v/>
      </c>
      <c r="G97" s="129" t="str">
        <f>IF(ISBLANK('Input|Fee Based'!G97),"",'Input|Fee Based'!G97)</f>
        <v/>
      </c>
      <c r="H97" s="120">
        <f t="shared" si="11"/>
        <v>0</v>
      </c>
      <c r="I97" s="14"/>
      <c r="J97" s="77" t="str">
        <f>IF(ISBLANK('Input|Fee Based'!I97),"",'Input|Fee Based'!I97)</f>
        <v/>
      </c>
      <c r="K97" s="77" cm="1">
        <f t="array" ref="K97">_xlfn.IFNA(LOOKUP(2,1/('Calc|Labour Rates'!$B$10:$B$39='Calc|Fee Based'!J97)/('Calc|Labour Rates'!$C$10:$C$39='Input|Fee Based'!J97),'Calc|Labour Rates'!$I$10:$I$39),"-")</f>
        <v>0</v>
      </c>
      <c r="L97" s="208">
        <f>IFERROR(K97*'Input|Fee Based'!K97*'Input|Fee Based'!L97/'Input|Setup'!$E$19,0)</f>
        <v>0</v>
      </c>
      <c r="M97" s="206" t="str">
        <f>IF(ISBLANK('Input|Fee Based'!M97),"",'Input|Fee Based'!M97)</f>
        <v/>
      </c>
      <c r="N97" s="77" cm="1">
        <f t="array" ref="N97">_xlfn.IFNA(LOOKUP(2,1/('Calc|Labour Rates'!$B$10:$B$39='Calc|Fee Based'!M97)/('Calc|Labour Rates'!$C$10:$C$39='Input|Fee Based'!N97),'Calc|Labour Rates'!$I$10:$I$39),"-")</f>
        <v>0</v>
      </c>
      <c r="O97" s="208">
        <f>IFERROR(N97*'Input|Fee Based'!O97*'Input|Fee Based'!P97/'Input|Setup'!$E$19,0)</f>
        <v>0</v>
      </c>
      <c r="P97" s="206" t="str">
        <f>IF(ISBLANK('Input|Fee Based'!Q97),"",'Input|Fee Based'!Q97)</f>
        <v/>
      </c>
      <c r="Q97" s="77" cm="1">
        <f t="array" ref="Q97">_xlfn.IFNA(LOOKUP(2,1/('Calc|Labour Rates'!$B$10:$B$39='Calc|Fee Based'!P97)/('Calc|Labour Rates'!$C$10:$C$39='Input|Fee Based'!R97),'Calc|Labour Rates'!$I$10:$I$39),"-")</f>
        <v>0</v>
      </c>
      <c r="R97" s="77">
        <f>IFERROR(Q97*'Input|Fee Based'!S97*'Input|Fee Based'!T97/'Input|Setup'!$E$19,0)</f>
        <v>0</v>
      </c>
      <c r="S97" s="197">
        <f t="shared" si="12"/>
        <v>0</v>
      </c>
      <c r="T97" s="139">
        <f t="shared" si="13"/>
        <v>0</v>
      </c>
      <c r="U97" s="77" t="str">
        <f>IF(ISBLANK('Input|Fee Based'!$V97),"",'Input|Fee Based'!$V97)</f>
        <v/>
      </c>
      <c r="V97" s="77" cm="1">
        <f t="array" ref="V97">_xlfn.IFNA(LOOKUP(2,1/('Calc|Labour Rates'!$B$10:$B$39='Calc|Fee Based'!U97)/('Calc|Labour Rates'!$C$10:$C$39='Input|Fee Based'!W97),'Calc|Labour Rates'!$I$10:$I$39),"-")</f>
        <v>0</v>
      </c>
      <c r="W97" s="77">
        <f>IFERROR(V97*'Input|Fee Based'!X97*'Input|Fee Based'!Y97/'Input|Setup'!$E$19,0)</f>
        <v>0</v>
      </c>
      <c r="X97" s="77">
        <f>IFERROR(V97*'Input|Fee Based'!X97*'Input|Fee Based'!Z97/'Input|Setup'!$E$19,0)</f>
        <v>0</v>
      </c>
      <c r="Y97" s="208">
        <f t="shared" si="14"/>
        <v>0</v>
      </c>
      <c r="Z97" s="206" t="str">
        <f>IF(ISBLANK('Input|Fee Based'!$AA97),"",'Input|Fee Based'!$AA97)</f>
        <v/>
      </c>
      <c r="AA97" s="77" cm="1">
        <f t="array" ref="AA97">_xlfn.IFNA(LOOKUP(2,1/('Calc|Labour Rates'!$B$10:$B$39='Calc|Fee Based'!Z97)/('Calc|Labour Rates'!$C$10:$C$39='Input|Fee Based'!AB97),'Calc|Labour Rates'!$I$10:$I$39),"-")</f>
        <v>0</v>
      </c>
      <c r="AB97" s="77">
        <f>IFERROR(AA97*'Input|Fee Based'!AC97*'Input|Fee Based'!AD97/'Input|Setup'!$E$19,0)</f>
        <v>0</v>
      </c>
      <c r="AC97" s="77">
        <f>IFERROR(AA97*'Input|Fee Based'!AC97*'Input|Fee Based'!AE97/'Input|Setup'!$E$19,0)</f>
        <v>0</v>
      </c>
      <c r="AD97" s="208">
        <f t="shared" si="15"/>
        <v>0</v>
      </c>
      <c r="AE97" s="77" t="str">
        <f>IF(ISBLANK('Input|Fee Based'!$AF97),"",'Input|Fee Based'!$AF97)</f>
        <v/>
      </c>
      <c r="AF97" s="77" cm="1">
        <f t="array" ref="AF97">_xlfn.IFNA(LOOKUP(2,1/('Calc|Labour Rates'!$B$10:$B$39='Calc|Fee Based'!AE97)/('Calc|Labour Rates'!$C$10:$C$39='Input|Fee Based'!AG97),'Calc|Labour Rates'!$I$10:$I$39),"-")</f>
        <v>0</v>
      </c>
      <c r="AG97" s="77">
        <f>IFERROR(AF97*'Input|Fee Based'!AH97*'Input|Fee Based'!AI97/'Input|Setup'!$E$19,0)</f>
        <v>0</v>
      </c>
      <c r="AH97" s="77">
        <f>IFERROR(AF97*'Input|Fee Based'!AH97*'Input|Fee Based'!AJ97/'Input|Setup'!$E$19,0)</f>
        <v>0</v>
      </c>
      <c r="AI97" s="208">
        <f t="shared" si="16"/>
        <v>0</v>
      </c>
      <c r="AJ97" s="77" t="str">
        <f>IF(ISBLANK('Input|Fee Based'!$AK97),"",'Input|Fee Based'!$AK97)</f>
        <v/>
      </c>
      <c r="AK97" s="77" cm="1">
        <f t="array" ref="AK97">_xlfn.IFNA(LOOKUP(2,1/('Calc|Labour Rates'!$B$10:$B$39='Calc|Fee Based'!AJ97)/('Calc|Labour Rates'!$C$10:$C$39='Input|Fee Based'!AL97),'Calc|Labour Rates'!$I$10:$I$39),"-")</f>
        <v>0</v>
      </c>
      <c r="AL97" s="77">
        <f>IFERROR(AK97*'Input|Fee Based'!AM97*'Input|Fee Based'!AN97/'Input|Setup'!$E$19,0)</f>
        <v>0</v>
      </c>
      <c r="AM97" s="77">
        <f>IFERROR(AK97*'Input|Fee Based'!AM97*'Input|Fee Based'!AO97/'Input|Setup'!$E$19,0)</f>
        <v>0</v>
      </c>
      <c r="AN97" s="208">
        <f t="shared" si="17"/>
        <v>0</v>
      </c>
      <c r="AO97" s="199">
        <f t="shared" si="18"/>
        <v>0</v>
      </c>
      <c r="AP97" s="139">
        <f t="shared" si="19"/>
        <v>0</v>
      </c>
      <c r="AQ97" s="86">
        <f>'Input|Fee Based'!AQ97*CPI_Escalator_to_Y1*RealMaterials_Escalator_to_Y1</f>
        <v>0</v>
      </c>
      <c r="AR97" s="86">
        <f>'Input|Fee Based'!AR97*CPI_Escalator_to_Y1*RealContracts_Escalator_to_Y1</f>
        <v>0</v>
      </c>
      <c r="AS97" s="77">
        <f>'Input|Fee Based'!AS97*CPI_Escalator_to_Y1*RealVehicles_Escalator_to_Y1</f>
        <v>0</v>
      </c>
      <c r="AT97" s="86">
        <f>'Input|Fee Based'!AT97*CPI_Escalator_to_Y1*RealOther_Escalator_to_Y1</f>
        <v>0</v>
      </c>
      <c r="AU97" s="89"/>
      <c r="AV97" s="79">
        <f t="shared" si="20"/>
        <v>0</v>
      </c>
      <c r="AW97" s="84"/>
      <c r="AX97" s="162">
        <f>$AV97*'Input|Fee Based'!AV97</f>
        <v>0</v>
      </c>
      <c r="AY97" s="162">
        <f>$AV97*'Input|Fee Based'!AW97</f>
        <v>0</v>
      </c>
      <c r="AZ97" s="162">
        <f>$AV97*'Input|Fee Based'!AX97</f>
        <v>0</v>
      </c>
      <c r="BA97" s="163">
        <f>SUM($AV97,$AX97:$AZ97)*'Input|Fee Based'!$AY97</f>
        <v>0</v>
      </c>
      <c r="BB97" s="109"/>
      <c r="BC97" s="173"/>
      <c r="BD97" s="15"/>
    </row>
    <row r="98" spans="1:56" customFormat="1" x14ac:dyDescent="0.2">
      <c r="A98" s="16">
        <f t="shared" si="21"/>
        <v>89</v>
      </c>
      <c r="B98" s="128" t="str">
        <f>IF(ISBLANK('Input|Fee Based'!B98),"",'Input|Fee Based'!B98)</f>
        <v/>
      </c>
      <c r="C98" s="128" t="str">
        <f>IF(ISBLANK('Input|Fee Based'!C98),"",'Input|Fee Based'!C98)</f>
        <v/>
      </c>
      <c r="D98" s="129" t="str">
        <f>IF(ISBLANK('Input|Fee Based'!D98),"",'Input|Fee Based'!D98)</f>
        <v/>
      </c>
      <c r="E98" s="191" t="str">
        <f>IF(ISBLANK('Input|Fee Based'!E98),"",'Input|Fee Based'!E98)</f>
        <v/>
      </c>
      <c r="F98" s="129" t="str">
        <f>IF(ISBLANK('Input|Fee Based'!F98),"",'Input|Fee Based'!F98)</f>
        <v/>
      </c>
      <c r="G98" s="129" t="str">
        <f>IF(ISBLANK('Input|Fee Based'!G98),"",'Input|Fee Based'!G98)</f>
        <v/>
      </c>
      <c r="H98" s="120">
        <f t="shared" si="11"/>
        <v>0</v>
      </c>
      <c r="I98" s="14"/>
      <c r="J98" s="77" t="str">
        <f>IF(ISBLANK('Input|Fee Based'!I98),"",'Input|Fee Based'!I98)</f>
        <v/>
      </c>
      <c r="K98" s="77" cm="1">
        <f t="array" ref="K98">_xlfn.IFNA(LOOKUP(2,1/('Calc|Labour Rates'!$B$10:$B$39='Calc|Fee Based'!J98)/('Calc|Labour Rates'!$C$10:$C$39='Input|Fee Based'!J98),'Calc|Labour Rates'!$I$10:$I$39),"-")</f>
        <v>0</v>
      </c>
      <c r="L98" s="208">
        <f>IFERROR(K98*'Input|Fee Based'!K98*'Input|Fee Based'!L98/'Input|Setup'!$E$19,0)</f>
        <v>0</v>
      </c>
      <c r="M98" s="206" t="str">
        <f>IF(ISBLANK('Input|Fee Based'!M98),"",'Input|Fee Based'!M98)</f>
        <v/>
      </c>
      <c r="N98" s="77" cm="1">
        <f t="array" ref="N98">_xlfn.IFNA(LOOKUP(2,1/('Calc|Labour Rates'!$B$10:$B$39='Calc|Fee Based'!M98)/('Calc|Labour Rates'!$C$10:$C$39='Input|Fee Based'!N98),'Calc|Labour Rates'!$I$10:$I$39),"-")</f>
        <v>0</v>
      </c>
      <c r="O98" s="208">
        <f>IFERROR(N98*'Input|Fee Based'!O98*'Input|Fee Based'!P98/'Input|Setup'!$E$19,0)</f>
        <v>0</v>
      </c>
      <c r="P98" s="206" t="str">
        <f>IF(ISBLANK('Input|Fee Based'!Q98),"",'Input|Fee Based'!Q98)</f>
        <v/>
      </c>
      <c r="Q98" s="77" cm="1">
        <f t="array" ref="Q98">_xlfn.IFNA(LOOKUP(2,1/('Calc|Labour Rates'!$B$10:$B$39='Calc|Fee Based'!P98)/('Calc|Labour Rates'!$C$10:$C$39='Input|Fee Based'!R98),'Calc|Labour Rates'!$I$10:$I$39),"-")</f>
        <v>0</v>
      </c>
      <c r="R98" s="77">
        <f>IFERROR(Q98*'Input|Fee Based'!S98*'Input|Fee Based'!T98/'Input|Setup'!$E$19,0)</f>
        <v>0</v>
      </c>
      <c r="S98" s="197">
        <f t="shared" si="12"/>
        <v>0</v>
      </c>
      <c r="T98" s="139">
        <f t="shared" si="13"/>
        <v>0</v>
      </c>
      <c r="U98" s="77" t="str">
        <f>IF(ISBLANK('Input|Fee Based'!$V98),"",'Input|Fee Based'!$V98)</f>
        <v/>
      </c>
      <c r="V98" s="77" cm="1">
        <f t="array" ref="V98">_xlfn.IFNA(LOOKUP(2,1/('Calc|Labour Rates'!$B$10:$B$39='Calc|Fee Based'!U98)/('Calc|Labour Rates'!$C$10:$C$39='Input|Fee Based'!W98),'Calc|Labour Rates'!$I$10:$I$39),"-")</f>
        <v>0</v>
      </c>
      <c r="W98" s="77">
        <f>IFERROR(V98*'Input|Fee Based'!X98*'Input|Fee Based'!Y98/'Input|Setup'!$E$19,0)</f>
        <v>0</v>
      </c>
      <c r="X98" s="77">
        <f>IFERROR(V98*'Input|Fee Based'!X98*'Input|Fee Based'!Z98/'Input|Setup'!$E$19,0)</f>
        <v>0</v>
      </c>
      <c r="Y98" s="208">
        <f t="shared" si="14"/>
        <v>0</v>
      </c>
      <c r="Z98" s="206" t="str">
        <f>IF(ISBLANK('Input|Fee Based'!$AA98),"",'Input|Fee Based'!$AA98)</f>
        <v/>
      </c>
      <c r="AA98" s="77" cm="1">
        <f t="array" ref="AA98">_xlfn.IFNA(LOOKUP(2,1/('Calc|Labour Rates'!$B$10:$B$39='Calc|Fee Based'!Z98)/('Calc|Labour Rates'!$C$10:$C$39='Input|Fee Based'!AB98),'Calc|Labour Rates'!$I$10:$I$39),"-")</f>
        <v>0</v>
      </c>
      <c r="AB98" s="77">
        <f>IFERROR(AA98*'Input|Fee Based'!AC98*'Input|Fee Based'!AD98/'Input|Setup'!$E$19,0)</f>
        <v>0</v>
      </c>
      <c r="AC98" s="77">
        <f>IFERROR(AA98*'Input|Fee Based'!AC98*'Input|Fee Based'!AE98/'Input|Setup'!$E$19,0)</f>
        <v>0</v>
      </c>
      <c r="AD98" s="208">
        <f t="shared" si="15"/>
        <v>0</v>
      </c>
      <c r="AE98" s="77" t="str">
        <f>IF(ISBLANK('Input|Fee Based'!$AF98),"",'Input|Fee Based'!$AF98)</f>
        <v/>
      </c>
      <c r="AF98" s="77" cm="1">
        <f t="array" ref="AF98">_xlfn.IFNA(LOOKUP(2,1/('Calc|Labour Rates'!$B$10:$B$39='Calc|Fee Based'!AE98)/('Calc|Labour Rates'!$C$10:$C$39='Input|Fee Based'!AG98),'Calc|Labour Rates'!$I$10:$I$39),"-")</f>
        <v>0</v>
      </c>
      <c r="AG98" s="77">
        <f>IFERROR(AF98*'Input|Fee Based'!AH98*'Input|Fee Based'!AI98/'Input|Setup'!$E$19,0)</f>
        <v>0</v>
      </c>
      <c r="AH98" s="77">
        <f>IFERROR(AF98*'Input|Fee Based'!AH98*'Input|Fee Based'!AJ98/'Input|Setup'!$E$19,0)</f>
        <v>0</v>
      </c>
      <c r="AI98" s="208">
        <f t="shared" si="16"/>
        <v>0</v>
      </c>
      <c r="AJ98" s="77" t="str">
        <f>IF(ISBLANK('Input|Fee Based'!$AK98),"",'Input|Fee Based'!$AK98)</f>
        <v/>
      </c>
      <c r="AK98" s="77" cm="1">
        <f t="array" ref="AK98">_xlfn.IFNA(LOOKUP(2,1/('Calc|Labour Rates'!$B$10:$B$39='Calc|Fee Based'!AJ98)/('Calc|Labour Rates'!$C$10:$C$39='Input|Fee Based'!AL98),'Calc|Labour Rates'!$I$10:$I$39),"-")</f>
        <v>0</v>
      </c>
      <c r="AL98" s="77">
        <f>IFERROR(AK98*'Input|Fee Based'!AM98*'Input|Fee Based'!AN98/'Input|Setup'!$E$19,0)</f>
        <v>0</v>
      </c>
      <c r="AM98" s="77">
        <f>IFERROR(AK98*'Input|Fee Based'!AM98*'Input|Fee Based'!AO98/'Input|Setup'!$E$19,0)</f>
        <v>0</v>
      </c>
      <c r="AN98" s="208">
        <f t="shared" si="17"/>
        <v>0</v>
      </c>
      <c r="AO98" s="199">
        <f t="shared" si="18"/>
        <v>0</v>
      </c>
      <c r="AP98" s="139">
        <f t="shared" si="19"/>
        <v>0</v>
      </c>
      <c r="AQ98" s="86">
        <f>'Input|Fee Based'!AQ98*CPI_Escalator_to_Y1*RealMaterials_Escalator_to_Y1</f>
        <v>0</v>
      </c>
      <c r="AR98" s="86">
        <f>'Input|Fee Based'!AR98*CPI_Escalator_to_Y1*RealContracts_Escalator_to_Y1</f>
        <v>0</v>
      </c>
      <c r="AS98" s="77">
        <f>'Input|Fee Based'!AS98*CPI_Escalator_to_Y1*RealVehicles_Escalator_to_Y1</f>
        <v>0</v>
      </c>
      <c r="AT98" s="86">
        <f>'Input|Fee Based'!AT98*CPI_Escalator_to_Y1*RealOther_Escalator_to_Y1</f>
        <v>0</v>
      </c>
      <c r="AU98" s="89"/>
      <c r="AV98" s="79">
        <f t="shared" si="20"/>
        <v>0</v>
      </c>
      <c r="AW98" s="84"/>
      <c r="AX98" s="162">
        <f>$AV98*'Input|Fee Based'!AV98</f>
        <v>0</v>
      </c>
      <c r="AY98" s="162">
        <f>$AV98*'Input|Fee Based'!AW98</f>
        <v>0</v>
      </c>
      <c r="AZ98" s="162">
        <f>$AV98*'Input|Fee Based'!AX98</f>
        <v>0</v>
      </c>
      <c r="BA98" s="163">
        <f>SUM($AV98,$AX98:$AZ98)*'Input|Fee Based'!$AY98</f>
        <v>0</v>
      </c>
      <c r="BB98" s="109"/>
      <c r="BC98" s="173"/>
      <c r="BD98" s="15"/>
    </row>
    <row r="99" spans="1:56" customFormat="1" x14ac:dyDescent="0.2">
      <c r="A99" s="16">
        <f t="shared" si="21"/>
        <v>90</v>
      </c>
      <c r="B99" s="128" t="str">
        <f>IF(ISBLANK('Input|Fee Based'!B99),"",'Input|Fee Based'!B99)</f>
        <v/>
      </c>
      <c r="C99" s="128" t="str">
        <f>IF(ISBLANK('Input|Fee Based'!C99),"",'Input|Fee Based'!C99)</f>
        <v/>
      </c>
      <c r="D99" s="129" t="str">
        <f>IF(ISBLANK('Input|Fee Based'!D99),"",'Input|Fee Based'!D99)</f>
        <v/>
      </c>
      <c r="E99" s="191" t="str">
        <f>IF(ISBLANK('Input|Fee Based'!E99),"",'Input|Fee Based'!E99)</f>
        <v/>
      </c>
      <c r="F99" s="129" t="str">
        <f>IF(ISBLANK('Input|Fee Based'!F99),"",'Input|Fee Based'!F99)</f>
        <v/>
      </c>
      <c r="G99" s="129" t="str">
        <f>IF(ISBLANK('Input|Fee Based'!G99),"",'Input|Fee Based'!G99)</f>
        <v/>
      </c>
      <c r="H99" s="120">
        <f t="shared" si="11"/>
        <v>0</v>
      </c>
      <c r="I99" s="14"/>
      <c r="J99" s="77" t="str">
        <f>IF(ISBLANK('Input|Fee Based'!I99),"",'Input|Fee Based'!I99)</f>
        <v/>
      </c>
      <c r="K99" s="77" cm="1">
        <f t="array" ref="K99">_xlfn.IFNA(LOOKUP(2,1/('Calc|Labour Rates'!$B$10:$B$39='Calc|Fee Based'!J99)/('Calc|Labour Rates'!$C$10:$C$39='Input|Fee Based'!J99),'Calc|Labour Rates'!$I$10:$I$39),"-")</f>
        <v>0</v>
      </c>
      <c r="L99" s="208">
        <f>IFERROR(K99*'Input|Fee Based'!K99*'Input|Fee Based'!L99/'Input|Setup'!$E$19,0)</f>
        <v>0</v>
      </c>
      <c r="M99" s="206" t="str">
        <f>IF(ISBLANK('Input|Fee Based'!M99),"",'Input|Fee Based'!M99)</f>
        <v/>
      </c>
      <c r="N99" s="77" cm="1">
        <f t="array" ref="N99">_xlfn.IFNA(LOOKUP(2,1/('Calc|Labour Rates'!$B$10:$B$39='Calc|Fee Based'!M99)/('Calc|Labour Rates'!$C$10:$C$39='Input|Fee Based'!N99),'Calc|Labour Rates'!$I$10:$I$39),"-")</f>
        <v>0</v>
      </c>
      <c r="O99" s="208">
        <f>IFERROR(N99*'Input|Fee Based'!O99*'Input|Fee Based'!P99/'Input|Setup'!$E$19,0)</f>
        <v>0</v>
      </c>
      <c r="P99" s="206" t="str">
        <f>IF(ISBLANK('Input|Fee Based'!Q99),"",'Input|Fee Based'!Q99)</f>
        <v/>
      </c>
      <c r="Q99" s="77" cm="1">
        <f t="array" ref="Q99">_xlfn.IFNA(LOOKUP(2,1/('Calc|Labour Rates'!$B$10:$B$39='Calc|Fee Based'!P99)/('Calc|Labour Rates'!$C$10:$C$39='Input|Fee Based'!R99),'Calc|Labour Rates'!$I$10:$I$39),"-")</f>
        <v>0</v>
      </c>
      <c r="R99" s="77">
        <f>IFERROR(Q99*'Input|Fee Based'!S99*'Input|Fee Based'!T99/'Input|Setup'!$E$19,0)</f>
        <v>0</v>
      </c>
      <c r="S99" s="197">
        <f t="shared" si="12"/>
        <v>0</v>
      </c>
      <c r="T99" s="139">
        <f t="shared" si="13"/>
        <v>0</v>
      </c>
      <c r="U99" s="77" t="str">
        <f>IF(ISBLANK('Input|Fee Based'!$V99),"",'Input|Fee Based'!$V99)</f>
        <v/>
      </c>
      <c r="V99" s="77" cm="1">
        <f t="array" ref="V99">_xlfn.IFNA(LOOKUP(2,1/('Calc|Labour Rates'!$B$10:$B$39='Calc|Fee Based'!U99)/('Calc|Labour Rates'!$C$10:$C$39='Input|Fee Based'!W99),'Calc|Labour Rates'!$I$10:$I$39),"-")</f>
        <v>0</v>
      </c>
      <c r="W99" s="77">
        <f>IFERROR(V99*'Input|Fee Based'!X99*'Input|Fee Based'!Y99/'Input|Setup'!$E$19,0)</f>
        <v>0</v>
      </c>
      <c r="X99" s="77">
        <f>IFERROR(V99*'Input|Fee Based'!X99*'Input|Fee Based'!Z99/'Input|Setup'!$E$19,0)</f>
        <v>0</v>
      </c>
      <c r="Y99" s="208">
        <f t="shared" si="14"/>
        <v>0</v>
      </c>
      <c r="Z99" s="206" t="str">
        <f>IF(ISBLANK('Input|Fee Based'!$AA99),"",'Input|Fee Based'!$AA99)</f>
        <v/>
      </c>
      <c r="AA99" s="77" cm="1">
        <f t="array" ref="AA99">_xlfn.IFNA(LOOKUP(2,1/('Calc|Labour Rates'!$B$10:$B$39='Calc|Fee Based'!Z99)/('Calc|Labour Rates'!$C$10:$C$39='Input|Fee Based'!AB99),'Calc|Labour Rates'!$I$10:$I$39),"-")</f>
        <v>0</v>
      </c>
      <c r="AB99" s="77">
        <f>IFERROR(AA99*'Input|Fee Based'!AC99*'Input|Fee Based'!AD99/'Input|Setup'!$E$19,0)</f>
        <v>0</v>
      </c>
      <c r="AC99" s="77">
        <f>IFERROR(AA99*'Input|Fee Based'!AC99*'Input|Fee Based'!AE99/'Input|Setup'!$E$19,0)</f>
        <v>0</v>
      </c>
      <c r="AD99" s="208">
        <f t="shared" si="15"/>
        <v>0</v>
      </c>
      <c r="AE99" s="77" t="str">
        <f>IF(ISBLANK('Input|Fee Based'!$AF99),"",'Input|Fee Based'!$AF99)</f>
        <v/>
      </c>
      <c r="AF99" s="77" cm="1">
        <f t="array" ref="AF99">_xlfn.IFNA(LOOKUP(2,1/('Calc|Labour Rates'!$B$10:$B$39='Calc|Fee Based'!AE99)/('Calc|Labour Rates'!$C$10:$C$39='Input|Fee Based'!AG99),'Calc|Labour Rates'!$I$10:$I$39),"-")</f>
        <v>0</v>
      </c>
      <c r="AG99" s="77">
        <f>IFERROR(AF99*'Input|Fee Based'!AH99*'Input|Fee Based'!AI99/'Input|Setup'!$E$19,0)</f>
        <v>0</v>
      </c>
      <c r="AH99" s="77">
        <f>IFERROR(AF99*'Input|Fee Based'!AH99*'Input|Fee Based'!AJ99/'Input|Setup'!$E$19,0)</f>
        <v>0</v>
      </c>
      <c r="AI99" s="208">
        <f t="shared" si="16"/>
        <v>0</v>
      </c>
      <c r="AJ99" s="77" t="str">
        <f>IF(ISBLANK('Input|Fee Based'!$AK99),"",'Input|Fee Based'!$AK99)</f>
        <v/>
      </c>
      <c r="AK99" s="77" cm="1">
        <f t="array" ref="AK99">_xlfn.IFNA(LOOKUP(2,1/('Calc|Labour Rates'!$B$10:$B$39='Calc|Fee Based'!AJ99)/('Calc|Labour Rates'!$C$10:$C$39='Input|Fee Based'!AL99),'Calc|Labour Rates'!$I$10:$I$39),"-")</f>
        <v>0</v>
      </c>
      <c r="AL99" s="77">
        <f>IFERROR(AK99*'Input|Fee Based'!AM99*'Input|Fee Based'!AN99/'Input|Setup'!$E$19,0)</f>
        <v>0</v>
      </c>
      <c r="AM99" s="77">
        <f>IFERROR(AK99*'Input|Fee Based'!AM99*'Input|Fee Based'!AO99/'Input|Setup'!$E$19,0)</f>
        <v>0</v>
      </c>
      <c r="AN99" s="208">
        <f t="shared" si="17"/>
        <v>0</v>
      </c>
      <c r="AO99" s="199">
        <f t="shared" si="18"/>
        <v>0</v>
      </c>
      <c r="AP99" s="139">
        <f t="shared" si="19"/>
        <v>0</v>
      </c>
      <c r="AQ99" s="86">
        <f>'Input|Fee Based'!AQ99*CPI_Escalator_to_Y1*RealMaterials_Escalator_to_Y1</f>
        <v>0</v>
      </c>
      <c r="AR99" s="86">
        <f>'Input|Fee Based'!AR99*CPI_Escalator_to_Y1*RealContracts_Escalator_to_Y1</f>
        <v>0</v>
      </c>
      <c r="AS99" s="77">
        <f>'Input|Fee Based'!AS99*CPI_Escalator_to_Y1*RealVehicles_Escalator_to_Y1</f>
        <v>0</v>
      </c>
      <c r="AT99" s="86">
        <f>'Input|Fee Based'!AT99*CPI_Escalator_to_Y1*RealOther_Escalator_to_Y1</f>
        <v>0</v>
      </c>
      <c r="AU99" s="89"/>
      <c r="AV99" s="79">
        <f t="shared" si="20"/>
        <v>0</v>
      </c>
      <c r="AW99" s="84"/>
      <c r="AX99" s="162">
        <f>$AV99*'Input|Fee Based'!AV99</f>
        <v>0</v>
      </c>
      <c r="AY99" s="162">
        <f>$AV99*'Input|Fee Based'!AW99</f>
        <v>0</v>
      </c>
      <c r="AZ99" s="162">
        <f>$AV99*'Input|Fee Based'!AX99</f>
        <v>0</v>
      </c>
      <c r="BA99" s="163">
        <f>SUM($AV99,$AX99:$AZ99)*'Input|Fee Based'!$AY99</f>
        <v>0</v>
      </c>
      <c r="BB99" s="109"/>
      <c r="BC99" s="173"/>
      <c r="BD99" s="15"/>
    </row>
    <row r="100" spans="1:56" customFormat="1" x14ac:dyDescent="0.2">
      <c r="A100" s="16">
        <f t="shared" si="21"/>
        <v>91</v>
      </c>
      <c r="B100" s="128" t="str">
        <f>IF(ISBLANK('Input|Fee Based'!B100),"",'Input|Fee Based'!B100)</f>
        <v/>
      </c>
      <c r="C100" s="128" t="str">
        <f>IF(ISBLANK('Input|Fee Based'!C100),"",'Input|Fee Based'!C100)</f>
        <v/>
      </c>
      <c r="D100" s="129" t="str">
        <f>IF(ISBLANK('Input|Fee Based'!D100),"",'Input|Fee Based'!D100)</f>
        <v/>
      </c>
      <c r="E100" s="191" t="str">
        <f>IF(ISBLANK('Input|Fee Based'!E100),"",'Input|Fee Based'!E100)</f>
        <v/>
      </c>
      <c r="F100" s="129" t="str">
        <f>IF(ISBLANK('Input|Fee Based'!F100),"",'Input|Fee Based'!F100)</f>
        <v/>
      </c>
      <c r="G100" s="129" t="str">
        <f>IF(ISBLANK('Input|Fee Based'!G100),"",'Input|Fee Based'!G100)</f>
        <v/>
      </c>
      <c r="H100" s="120">
        <f t="shared" si="11"/>
        <v>0</v>
      </c>
      <c r="I100" s="14"/>
      <c r="J100" s="77" t="str">
        <f>IF(ISBLANK('Input|Fee Based'!I100),"",'Input|Fee Based'!I100)</f>
        <v/>
      </c>
      <c r="K100" s="77" cm="1">
        <f t="array" ref="K100">_xlfn.IFNA(LOOKUP(2,1/('Calc|Labour Rates'!$B$10:$B$39='Calc|Fee Based'!J100)/('Calc|Labour Rates'!$C$10:$C$39='Input|Fee Based'!J100),'Calc|Labour Rates'!$I$10:$I$39),"-")</f>
        <v>0</v>
      </c>
      <c r="L100" s="208">
        <f>IFERROR(K100*'Input|Fee Based'!K100*'Input|Fee Based'!L100/'Input|Setup'!$E$19,0)</f>
        <v>0</v>
      </c>
      <c r="M100" s="206" t="str">
        <f>IF(ISBLANK('Input|Fee Based'!M100),"",'Input|Fee Based'!M100)</f>
        <v/>
      </c>
      <c r="N100" s="77" cm="1">
        <f t="array" ref="N100">_xlfn.IFNA(LOOKUP(2,1/('Calc|Labour Rates'!$B$10:$B$39='Calc|Fee Based'!M100)/('Calc|Labour Rates'!$C$10:$C$39='Input|Fee Based'!N100),'Calc|Labour Rates'!$I$10:$I$39),"-")</f>
        <v>0</v>
      </c>
      <c r="O100" s="208">
        <f>IFERROR(N100*'Input|Fee Based'!O100*'Input|Fee Based'!P100/'Input|Setup'!$E$19,0)</f>
        <v>0</v>
      </c>
      <c r="P100" s="206" t="str">
        <f>IF(ISBLANK('Input|Fee Based'!Q100),"",'Input|Fee Based'!Q100)</f>
        <v/>
      </c>
      <c r="Q100" s="77" cm="1">
        <f t="array" ref="Q100">_xlfn.IFNA(LOOKUP(2,1/('Calc|Labour Rates'!$B$10:$B$39='Calc|Fee Based'!P100)/('Calc|Labour Rates'!$C$10:$C$39='Input|Fee Based'!R100),'Calc|Labour Rates'!$I$10:$I$39),"-")</f>
        <v>0</v>
      </c>
      <c r="R100" s="77">
        <f>IFERROR(Q100*'Input|Fee Based'!S100*'Input|Fee Based'!T100/'Input|Setup'!$E$19,0)</f>
        <v>0</v>
      </c>
      <c r="S100" s="197">
        <f t="shared" si="12"/>
        <v>0</v>
      </c>
      <c r="T100" s="139">
        <f t="shared" si="13"/>
        <v>0</v>
      </c>
      <c r="U100" s="77" t="str">
        <f>IF(ISBLANK('Input|Fee Based'!$V100),"",'Input|Fee Based'!$V100)</f>
        <v/>
      </c>
      <c r="V100" s="77" cm="1">
        <f t="array" ref="V100">_xlfn.IFNA(LOOKUP(2,1/('Calc|Labour Rates'!$B$10:$B$39='Calc|Fee Based'!U100)/('Calc|Labour Rates'!$C$10:$C$39='Input|Fee Based'!W100),'Calc|Labour Rates'!$I$10:$I$39),"-")</f>
        <v>0</v>
      </c>
      <c r="W100" s="77">
        <f>IFERROR(V100*'Input|Fee Based'!X100*'Input|Fee Based'!Y100/'Input|Setup'!$E$19,0)</f>
        <v>0</v>
      </c>
      <c r="X100" s="77">
        <f>IFERROR(V100*'Input|Fee Based'!X100*'Input|Fee Based'!Z100/'Input|Setup'!$E$19,0)</f>
        <v>0</v>
      </c>
      <c r="Y100" s="208">
        <f t="shared" si="14"/>
        <v>0</v>
      </c>
      <c r="Z100" s="206" t="str">
        <f>IF(ISBLANK('Input|Fee Based'!$AA100),"",'Input|Fee Based'!$AA100)</f>
        <v/>
      </c>
      <c r="AA100" s="77" cm="1">
        <f t="array" ref="AA100">_xlfn.IFNA(LOOKUP(2,1/('Calc|Labour Rates'!$B$10:$B$39='Calc|Fee Based'!Z100)/('Calc|Labour Rates'!$C$10:$C$39='Input|Fee Based'!AB100),'Calc|Labour Rates'!$I$10:$I$39),"-")</f>
        <v>0</v>
      </c>
      <c r="AB100" s="77">
        <f>IFERROR(AA100*'Input|Fee Based'!AC100*'Input|Fee Based'!AD100/'Input|Setup'!$E$19,0)</f>
        <v>0</v>
      </c>
      <c r="AC100" s="77">
        <f>IFERROR(AA100*'Input|Fee Based'!AC100*'Input|Fee Based'!AE100/'Input|Setup'!$E$19,0)</f>
        <v>0</v>
      </c>
      <c r="AD100" s="208">
        <f t="shared" si="15"/>
        <v>0</v>
      </c>
      <c r="AE100" s="77" t="str">
        <f>IF(ISBLANK('Input|Fee Based'!$AF100),"",'Input|Fee Based'!$AF100)</f>
        <v/>
      </c>
      <c r="AF100" s="77" cm="1">
        <f t="array" ref="AF100">_xlfn.IFNA(LOOKUP(2,1/('Calc|Labour Rates'!$B$10:$B$39='Calc|Fee Based'!AE100)/('Calc|Labour Rates'!$C$10:$C$39='Input|Fee Based'!AG100),'Calc|Labour Rates'!$I$10:$I$39),"-")</f>
        <v>0</v>
      </c>
      <c r="AG100" s="77">
        <f>IFERROR(AF100*'Input|Fee Based'!AH100*'Input|Fee Based'!AI100/'Input|Setup'!$E$19,0)</f>
        <v>0</v>
      </c>
      <c r="AH100" s="77">
        <f>IFERROR(AF100*'Input|Fee Based'!AH100*'Input|Fee Based'!AJ100/'Input|Setup'!$E$19,0)</f>
        <v>0</v>
      </c>
      <c r="AI100" s="208">
        <f t="shared" si="16"/>
        <v>0</v>
      </c>
      <c r="AJ100" s="77" t="str">
        <f>IF(ISBLANK('Input|Fee Based'!$AK100),"",'Input|Fee Based'!$AK100)</f>
        <v/>
      </c>
      <c r="AK100" s="77" cm="1">
        <f t="array" ref="AK100">_xlfn.IFNA(LOOKUP(2,1/('Calc|Labour Rates'!$B$10:$B$39='Calc|Fee Based'!AJ100)/('Calc|Labour Rates'!$C$10:$C$39='Input|Fee Based'!AL100),'Calc|Labour Rates'!$I$10:$I$39),"-")</f>
        <v>0</v>
      </c>
      <c r="AL100" s="77">
        <f>IFERROR(AK100*'Input|Fee Based'!AM100*'Input|Fee Based'!AN100/'Input|Setup'!$E$19,0)</f>
        <v>0</v>
      </c>
      <c r="AM100" s="77">
        <f>IFERROR(AK100*'Input|Fee Based'!AM100*'Input|Fee Based'!AO100/'Input|Setup'!$E$19,0)</f>
        <v>0</v>
      </c>
      <c r="AN100" s="208">
        <f t="shared" si="17"/>
        <v>0</v>
      </c>
      <c r="AO100" s="199">
        <f t="shared" si="18"/>
        <v>0</v>
      </c>
      <c r="AP100" s="139">
        <f t="shared" si="19"/>
        <v>0</v>
      </c>
      <c r="AQ100" s="86">
        <f>'Input|Fee Based'!AQ100*CPI_Escalator_to_Y1*RealMaterials_Escalator_to_Y1</f>
        <v>0</v>
      </c>
      <c r="AR100" s="86">
        <f>'Input|Fee Based'!AR100*CPI_Escalator_to_Y1*RealContracts_Escalator_to_Y1</f>
        <v>0</v>
      </c>
      <c r="AS100" s="77">
        <f>'Input|Fee Based'!AS100*CPI_Escalator_to_Y1*RealVehicles_Escalator_to_Y1</f>
        <v>0</v>
      </c>
      <c r="AT100" s="86">
        <f>'Input|Fee Based'!AT100*CPI_Escalator_to_Y1*RealOther_Escalator_to_Y1</f>
        <v>0</v>
      </c>
      <c r="AU100" s="89"/>
      <c r="AV100" s="79">
        <f t="shared" si="20"/>
        <v>0</v>
      </c>
      <c r="AW100" s="84"/>
      <c r="AX100" s="162">
        <f>$AV100*'Input|Fee Based'!AV100</f>
        <v>0</v>
      </c>
      <c r="AY100" s="162">
        <f>$AV100*'Input|Fee Based'!AW100</f>
        <v>0</v>
      </c>
      <c r="AZ100" s="162">
        <f>$AV100*'Input|Fee Based'!AX100</f>
        <v>0</v>
      </c>
      <c r="BA100" s="163">
        <f>SUM($AV100,$AX100:$AZ100)*'Input|Fee Based'!$AY100</f>
        <v>0</v>
      </c>
      <c r="BB100" s="109"/>
      <c r="BC100" s="173"/>
      <c r="BD100" s="15"/>
    </row>
    <row r="101" spans="1:56" customFormat="1" x14ac:dyDescent="0.2">
      <c r="A101" s="16">
        <f t="shared" si="21"/>
        <v>92</v>
      </c>
      <c r="B101" s="128" t="str">
        <f>IF(ISBLANK('Input|Fee Based'!B101),"",'Input|Fee Based'!B101)</f>
        <v/>
      </c>
      <c r="C101" s="128" t="str">
        <f>IF(ISBLANK('Input|Fee Based'!C101),"",'Input|Fee Based'!C101)</f>
        <v/>
      </c>
      <c r="D101" s="129" t="str">
        <f>IF(ISBLANK('Input|Fee Based'!D101),"",'Input|Fee Based'!D101)</f>
        <v/>
      </c>
      <c r="E101" s="191" t="str">
        <f>IF(ISBLANK('Input|Fee Based'!E101),"",'Input|Fee Based'!E101)</f>
        <v/>
      </c>
      <c r="F101" s="129" t="str">
        <f>IF(ISBLANK('Input|Fee Based'!F101),"",'Input|Fee Based'!F101)</f>
        <v/>
      </c>
      <c r="G101" s="129" t="str">
        <f>IF(ISBLANK('Input|Fee Based'!G101),"",'Input|Fee Based'!G101)</f>
        <v/>
      </c>
      <c r="H101" s="120">
        <f t="shared" si="11"/>
        <v>0</v>
      </c>
      <c r="I101" s="14"/>
      <c r="J101" s="77" t="str">
        <f>IF(ISBLANK('Input|Fee Based'!I101),"",'Input|Fee Based'!I101)</f>
        <v/>
      </c>
      <c r="K101" s="77" cm="1">
        <f t="array" ref="K101">_xlfn.IFNA(LOOKUP(2,1/('Calc|Labour Rates'!$B$10:$B$39='Calc|Fee Based'!J101)/('Calc|Labour Rates'!$C$10:$C$39='Input|Fee Based'!J101),'Calc|Labour Rates'!$I$10:$I$39),"-")</f>
        <v>0</v>
      </c>
      <c r="L101" s="208">
        <f>IFERROR(K101*'Input|Fee Based'!K101*'Input|Fee Based'!L101/'Input|Setup'!$E$19,0)</f>
        <v>0</v>
      </c>
      <c r="M101" s="206" t="str">
        <f>IF(ISBLANK('Input|Fee Based'!M101),"",'Input|Fee Based'!M101)</f>
        <v/>
      </c>
      <c r="N101" s="77" cm="1">
        <f t="array" ref="N101">_xlfn.IFNA(LOOKUP(2,1/('Calc|Labour Rates'!$B$10:$B$39='Calc|Fee Based'!M101)/('Calc|Labour Rates'!$C$10:$C$39='Input|Fee Based'!N101),'Calc|Labour Rates'!$I$10:$I$39),"-")</f>
        <v>0</v>
      </c>
      <c r="O101" s="208">
        <f>IFERROR(N101*'Input|Fee Based'!O101*'Input|Fee Based'!P101/'Input|Setup'!$E$19,0)</f>
        <v>0</v>
      </c>
      <c r="P101" s="206" t="str">
        <f>IF(ISBLANK('Input|Fee Based'!Q101),"",'Input|Fee Based'!Q101)</f>
        <v/>
      </c>
      <c r="Q101" s="77" cm="1">
        <f t="array" ref="Q101">_xlfn.IFNA(LOOKUP(2,1/('Calc|Labour Rates'!$B$10:$B$39='Calc|Fee Based'!P101)/('Calc|Labour Rates'!$C$10:$C$39='Input|Fee Based'!R101),'Calc|Labour Rates'!$I$10:$I$39),"-")</f>
        <v>0</v>
      </c>
      <c r="R101" s="77">
        <f>IFERROR(Q101*'Input|Fee Based'!S101*'Input|Fee Based'!T101/'Input|Setup'!$E$19,0)</f>
        <v>0</v>
      </c>
      <c r="S101" s="197">
        <f t="shared" si="12"/>
        <v>0</v>
      </c>
      <c r="T101" s="139">
        <f t="shared" si="13"/>
        <v>0</v>
      </c>
      <c r="U101" s="77" t="str">
        <f>IF(ISBLANK('Input|Fee Based'!$V101),"",'Input|Fee Based'!$V101)</f>
        <v/>
      </c>
      <c r="V101" s="77" cm="1">
        <f t="array" ref="V101">_xlfn.IFNA(LOOKUP(2,1/('Calc|Labour Rates'!$B$10:$B$39='Calc|Fee Based'!U101)/('Calc|Labour Rates'!$C$10:$C$39='Input|Fee Based'!W101),'Calc|Labour Rates'!$I$10:$I$39),"-")</f>
        <v>0</v>
      </c>
      <c r="W101" s="77">
        <f>IFERROR(V101*'Input|Fee Based'!X101*'Input|Fee Based'!Y101/'Input|Setup'!$E$19,0)</f>
        <v>0</v>
      </c>
      <c r="X101" s="77">
        <f>IFERROR(V101*'Input|Fee Based'!X101*'Input|Fee Based'!Z101/'Input|Setup'!$E$19,0)</f>
        <v>0</v>
      </c>
      <c r="Y101" s="208">
        <f t="shared" si="14"/>
        <v>0</v>
      </c>
      <c r="Z101" s="206" t="str">
        <f>IF(ISBLANK('Input|Fee Based'!$AA101),"",'Input|Fee Based'!$AA101)</f>
        <v/>
      </c>
      <c r="AA101" s="77" cm="1">
        <f t="array" ref="AA101">_xlfn.IFNA(LOOKUP(2,1/('Calc|Labour Rates'!$B$10:$B$39='Calc|Fee Based'!Z101)/('Calc|Labour Rates'!$C$10:$C$39='Input|Fee Based'!AB101),'Calc|Labour Rates'!$I$10:$I$39),"-")</f>
        <v>0</v>
      </c>
      <c r="AB101" s="77">
        <f>IFERROR(AA101*'Input|Fee Based'!AC101*'Input|Fee Based'!AD101/'Input|Setup'!$E$19,0)</f>
        <v>0</v>
      </c>
      <c r="AC101" s="77">
        <f>IFERROR(AA101*'Input|Fee Based'!AC101*'Input|Fee Based'!AE101/'Input|Setup'!$E$19,0)</f>
        <v>0</v>
      </c>
      <c r="AD101" s="208">
        <f t="shared" si="15"/>
        <v>0</v>
      </c>
      <c r="AE101" s="77" t="str">
        <f>IF(ISBLANK('Input|Fee Based'!$AF101),"",'Input|Fee Based'!$AF101)</f>
        <v/>
      </c>
      <c r="AF101" s="77" cm="1">
        <f t="array" ref="AF101">_xlfn.IFNA(LOOKUP(2,1/('Calc|Labour Rates'!$B$10:$B$39='Calc|Fee Based'!AE101)/('Calc|Labour Rates'!$C$10:$C$39='Input|Fee Based'!AG101),'Calc|Labour Rates'!$I$10:$I$39),"-")</f>
        <v>0</v>
      </c>
      <c r="AG101" s="77">
        <f>IFERROR(AF101*'Input|Fee Based'!AH101*'Input|Fee Based'!AI101/'Input|Setup'!$E$19,0)</f>
        <v>0</v>
      </c>
      <c r="AH101" s="77">
        <f>IFERROR(AF101*'Input|Fee Based'!AH101*'Input|Fee Based'!AJ101/'Input|Setup'!$E$19,0)</f>
        <v>0</v>
      </c>
      <c r="AI101" s="208">
        <f t="shared" si="16"/>
        <v>0</v>
      </c>
      <c r="AJ101" s="77" t="str">
        <f>IF(ISBLANK('Input|Fee Based'!$AK101),"",'Input|Fee Based'!$AK101)</f>
        <v/>
      </c>
      <c r="AK101" s="77" cm="1">
        <f t="array" ref="AK101">_xlfn.IFNA(LOOKUP(2,1/('Calc|Labour Rates'!$B$10:$B$39='Calc|Fee Based'!AJ101)/('Calc|Labour Rates'!$C$10:$C$39='Input|Fee Based'!AL101),'Calc|Labour Rates'!$I$10:$I$39),"-")</f>
        <v>0</v>
      </c>
      <c r="AL101" s="77">
        <f>IFERROR(AK101*'Input|Fee Based'!AM101*'Input|Fee Based'!AN101/'Input|Setup'!$E$19,0)</f>
        <v>0</v>
      </c>
      <c r="AM101" s="77">
        <f>IFERROR(AK101*'Input|Fee Based'!AM101*'Input|Fee Based'!AO101/'Input|Setup'!$E$19,0)</f>
        <v>0</v>
      </c>
      <c r="AN101" s="208">
        <f t="shared" si="17"/>
        <v>0</v>
      </c>
      <c r="AO101" s="199">
        <f t="shared" si="18"/>
        <v>0</v>
      </c>
      <c r="AP101" s="139">
        <f t="shared" si="19"/>
        <v>0</v>
      </c>
      <c r="AQ101" s="86">
        <f>'Input|Fee Based'!AQ101*CPI_Escalator_to_Y1*RealMaterials_Escalator_to_Y1</f>
        <v>0</v>
      </c>
      <c r="AR101" s="86">
        <f>'Input|Fee Based'!AR101*CPI_Escalator_to_Y1*RealContracts_Escalator_to_Y1</f>
        <v>0</v>
      </c>
      <c r="AS101" s="77">
        <f>'Input|Fee Based'!AS101*CPI_Escalator_to_Y1*RealVehicles_Escalator_to_Y1</f>
        <v>0</v>
      </c>
      <c r="AT101" s="86">
        <f>'Input|Fee Based'!AT101*CPI_Escalator_to_Y1*RealOther_Escalator_to_Y1</f>
        <v>0</v>
      </c>
      <c r="AU101" s="89"/>
      <c r="AV101" s="79">
        <f t="shared" si="20"/>
        <v>0</v>
      </c>
      <c r="AW101" s="84"/>
      <c r="AX101" s="162">
        <f>$AV101*'Input|Fee Based'!AV101</f>
        <v>0</v>
      </c>
      <c r="AY101" s="162">
        <f>$AV101*'Input|Fee Based'!AW101</f>
        <v>0</v>
      </c>
      <c r="AZ101" s="162">
        <f>$AV101*'Input|Fee Based'!AX101</f>
        <v>0</v>
      </c>
      <c r="BA101" s="163">
        <f>SUM($AV101,$AX101:$AZ101)*'Input|Fee Based'!$AY101</f>
        <v>0</v>
      </c>
      <c r="BB101" s="109"/>
      <c r="BC101" s="173"/>
      <c r="BD101" s="15"/>
    </row>
    <row r="102" spans="1:56" customFormat="1" x14ac:dyDescent="0.2">
      <c r="A102" s="16">
        <f t="shared" si="21"/>
        <v>93</v>
      </c>
      <c r="B102" s="128" t="str">
        <f>IF(ISBLANK('Input|Fee Based'!B102),"",'Input|Fee Based'!B102)</f>
        <v/>
      </c>
      <c r="C102" s="128" t="str">
        <f>IF(ISBLANK('Input|Fee Based'!C102),"",'Input|Fee Based'!C102)</f>
        <v/>
      </c>
      <c r="D102" s="129" t="str">
        <f>IF(ISBLANK('Input|Fee Based'!D102),"",'Input|Fee Based'!D102)</f>
        <v/>
      </c>
      <c r="E102" s="191" t="str">
        <f>IF(ISBLANK('Input|Fee Based'!E102),"",'Input|Fee Based'!E102)</f>
        <v/>
      </c>
      <c r="F102" s="129" t="str">
        <f>IF(ISBLANK('Input|Fee Based'!F102),"",'Input|Fee Based'!F102)</f>
        <v/>
      </c>
      <c r="G102" s="129" t="str">
        <f>IF(ISBLANK('Input|Fee Based'!G102),"",'Input|Fee Based'!G102)</f>
        <v/>
      </c>
      <c r="H102" s="120">
        <f t="shared" si="11"/>
        <v>0</v>
      </c>
      <c r="I102" s="14"/>
      <c r="J102" s="77" t="str">
        <f>IF(ISBLANK('Input|Fee Based'!I102),"",'Input|Fee Based'!I102)</f>
        <v/>
      </c>
      <c r="K102" s="77" cm="1">
        <f t="array" ref="K102">_xlfn.IFNA(LOOKUP(2,1/('Calc|Labour Rates'!$B$10:$B$39='Calc|Fee Based'!J102)/('Calc|Labour Rates'!$C$10:$C$39='Input|Fee Based'!J102),'Calc|Labour Rates'!$I$10:$I$39),"-")</f>
        <v>0</v>
      </c>
      <c r="L102" s="208">
        <f>IFERROR(K102*'Input|Fee Based'!K102*'Input|Fee Based'!L102/'Input|Setup'!$E$19,0)</f>
        <v>0</v>
      </c>
      <c r="M102" s="206" t="str">
        <f>IF(ISBLANK('Input|Fee Based'!M102),"",'Input|Fee Based'!M102)</f>
        <v/>
      </c>
      <c r="N102" s="77" cm="1">
        <f t="array" ref="N102">_xlfn.IFNA(LOOKUP(2,1/('Calc|Labour Rates'!$B$10:$B$39='Calc|Fee Based'!M102)/('Calc|Labour Rates'!$C$10:$C$39='Input|Fee Based'!N102),'Calc|Labour Rates'!$I$10:$I$39),"-")</f>
        <v>0</v>
      </c>
      <c r="O102" s="208">
        <f>IFERROR(N102*'Input|Fee Based'!O102*'Input|Fee Based'!P102/'Input|Setup'!$E$19,0)</f>
        <v>0</v>
      </c>
      <c r="P102" s="206" t="str">
        <f>IF(ISBLANK('Input|Fee Based'!Q102),"",'Input|Fee Based'!Q102)</f>
        <v/>
      </c>
      <c r="Q102" s="77" cm="1">
        <f t="array" ref="Q102">_xlfn.IFNA(LOOKUP(2,1/('Calc|Labour Rates'!$B$10:$B$39='Calc|Fee Based'!P102)/('Calc|Labour Rates'!$C$10:$C$39='Input|Fee Based'!R102),'Calc|Labour Rates'!$I$10:$I$39),"-")</f>
        <v>0</v>
      </c>
      <c r="R102" s="77">
        <f>IFERROR(Q102*'Input|Fee Based'!S102*'Input|Fee Based'!T102/'Input|Setup'!$E$19,0)</f>
        <v>0</v>
      </c>
      <c r="S102" s="197">
        <f t="shared" si="12"/>
        <v>0</v>
      </c>
      <c r="T102" s="139">
        <f t="shared" si="13"/>
        <v>0</v>
      </c>
      <c r="U102" s="77" t="str">
        <f>IF(ISBLANK('Input|Fee Based'!$V102),"",'Input|Fee Based'!$V102)</f>
        <v/>
      </c>
      <c r="V102" s="77" cm="1">
        <f t="array" ref="V102">_xlfn.IFNA(LOOKUP(2,1/('Calc|Labour Rates'!$B$10:$B$39='Calc|Fee Based'!U102)/('Calc|Labour Rates'!$C$10:$C$39='Input|Fee Based'!W102),'Calc|Labour Rates'!$I$10:$I$39),"-")</f>
        <v>0</v>
      </c>
      <c r="W102" s="77">
        <f>IFERROR(V102*'Input|Fee Based'!X102*'Input|Fee Based'!Y102/'Input|Setup'!$E$19,0)</f>
        <v>0</v>
      </c>
      <c r="X102" s="77">
        <f>IFERROR(V102*'Input|Fee Based'!X102*'Input|Fee Based'!Z102/'Input|Setup'!$E$19,0)</f>
        <v>0</v>
      </c>
      <c r="Y102" s="208">
        <f t="shared" si="14"/>
        <v>0</v>
      </c>
      <c r="Z102" s="206" t="str">
        <f>IF(ISBLANK('Input|Fee Based'!$AA102),"",'Input|Fee Based'!$AA102)</f>
        <v/>
      </c>
      <c r="AA102" s="77" cm="1">
        <f t="array" ref="AA102">_xlfn.IFNA(LOOKUP(2,1/('Calc|Labour Rates'!$B$10:$B$39='Calc|Fee Based'!Z102)/('Calc|Labour Rates'!$C$10:$C$39='Input|Fee Based'!AB102),'Calc|Labour Rates'!$I$10:$I$39),"-")</f>
        <v>0</v>
      </c>
      <c r="AB102" s="77">
        <f>IFERROR(AA102*'Input|Fee Based'!AC102*'Input|Fee Based'!AD102/'Input|Setup'!$E$19,0)</f>
        <v>0</v>
      </c>
      <c r="AC102" s="77">
        <f>IFERROR(AA102*'Input|Fee Based'!AC102*'Input|Fee Based'!AE102/'Input|Setup'!$E$19,0)</f>
        <v>0</v>
      </c>
      <c r="AD102" s="208">
        <f t="shared" si="15"/>
        <v>0</v>
      </c>
      <c r="AE102" s="77" t="str">
        <f>IF(ISBLANK('Input|Fee Based'!$AF102),"",'Input|Fee Based'!$AF102)</f>
        <v/>
      </c>
      <c r="AF102" s="77" cm="1">
        <f t="array" ref="AF102">_xlfn.IFNA(LOOKUP(2,1/('Calc|Labour Rates'!$B$10:$B$39='Calc|Fee Based'!AE102)/('Calc|Labour Rates'!$C$10:$C$39='Input|Fee Based'!AG102),'Calc|Labour Rates'!$I$10:$I$39),"-")</f>
        <v>0</v>
      </c>
      <c r="AG102" s="77">
        <f>IFERROR(AF102*'Input|Fee Based'!AH102*'Input|Fee Based'!AI102/'Input|Setup'!$E$19,0)</f>
        <v>0</v>
      </c>
      <c r="AH102" s="77">
        <f>IFERROR(AF102*'Input|Fee Based'!AH102*'Input|Fee Based'!AJ102/'Input|Setup'!$E$19,0)</f>
        <v>0</v>
      </c>
      <c r="AI102" s="208">
        <f t="shared" si="16"/>
        <v>0</v>
      </c>
      <c r="AJ102" s="77" t="str">
        <f>IF(ISBLANK('Input|Fee Based'!$AK102),"",'Input|Fee Based'!$AK102)</f>
        <v/>
      </c>
      <c r="AK102" s="77" cm="1">
        <f t="array" ref="AK102">_xlfn.IFNA(LOOKUP(2,1/('Calc|Labour Rates'!$B$10:$B$39='Calc|Fee Based'!AJ102)/('Calc|Labour Rates'!$C$10:$C$39='Input|Fee Based'!AL102),'Calc|Labour Rates'!$I$10:$I$39),"-")</f>
        <v>0</v>
      </c>
      <c r="AL102" s="77">
        <f>IFERROR(AK102*'Input|Fee Based'!AM102*'Input|Fee Based'!AN102/'Input|Setup'!$E$19,0)</f>
        <v>0</v>
      </c>
      <c r="AM102" s="77">
        <f>IFERROR(AK102*'Input|Fee Based'!AM102*'Input|Fee Based'!AO102/'Input|Setup'!$E$19,0)</f>
        <v>0</v>
      </c>
      <c r="AN102" s="208">
        <f t="shared" si="17"/>
        <v>0</v>
      </c>
      <c r="AO102" s="199">
        <f t="shared" si="18"/>
        <v>0</v>
      </c>
      <c r="AP102" s="139">
        <f t="shared" si="19"/>
        <v>0</v>
      </c>
      <c r="AQ102" s="86">
        <f>'Input|Fee Based'!AQ102*CPI_Escalator_to_Y1*RealMaterials_Escalator_to_Y1</f>
        <v>0</v>
      </c>
      <c r="AR102" s="86">
        <f>'Input|Fee Based'!AR102*CPI_Escalator_to_Y1*RealContracts_Escalator_to_Y1</f>
        <v>0</v>
      </c>
      <c r="AS102" s="77">
        <f>'Input|Fee Based'!AS102*CPI_Escalator_to_Y1*RealVehicles_Escalator_to_Y1</f>
        <v>0</v>
      </c>
      <c r="AT102" s="86">
        <f>'Input|Fee Based'!AT102*CPI_Escalator_to_Y1*RealOther_Escalator_to_Y1</f>
        <v>0</v>
      </c>
      <c r="AU102" s="89"/>
      <c r="AV102" s="79">
        <f t="shared" si="20"/>
        <v>0</v>
      </c>
      <c r="AW102" s="84"/>
      <c r="AX102" s="162">
        <f>$AV102*'Input|Fee Based'!AV102</f>
        <v>0</v>
      </c>
      <c r="AY102" s="162">
        <f>$AV102*'Input|Fee Based'!AW102</f>
        <v>0</v>
      </c>
      <c r="AZ102" s="162">
        <f>$AV102*'Input|Fee Based'!AX102</f>
        <v>0</v>
      </c>
      <c r="BA102" s="163">
        <f>SUM($AV102,$AX102:$AZ102)*'Input|Fee Based'!$AY102</f>
        <v>0</v>
      </c>
      <c r="BB102" s="109"/>
      <c r="BC102" s="173"/>
      <c r="BD102" s="15"/>
    </row>
    <row r="103" spans="1:56" customFormat="1" x14ac:dyDescent="0.2">
      <c r="A103" s="16">
        <f t="shared" si="21"/>
        <v>94</v>
      </c>
      <c r="B103" s="128" t="str">
        <f>IF(ISBLANK('Input|Fee Based'!B103),"",'Input|Fee Based'!B103)</f>
        <v/>
      </c>
      <c r="C103" s="128" t="str">
        <f>IF(ISBLANK('Input|Fee Based'!C103),"",'Input|Fee Based'!C103)</f>
        <v/>
      </c>
      <c r="D103" s="129" t="str">
        <f>IF(ISBLANK('Input|Fee Based'!D103),"",'Input|Fee Based'!D103)</f>
        <v/>
      </c>
      <c r="E103" s="191" t="str">
        <f>IF(ISBLANK('Input|Fee Based'!E103),"",'Input|Fee Based'!E103)</f>
        <v/>
      </c>
      <c r="F103" s="129" t="str">
        <f>IF(ISBLANK('Input|Fee Based'!F103),"",'Input|Fee Based'!F103)</f>
        <v/>
      </c>
      <c r="G103" s="129" t="str">
        <f>IF(ISBLANK('Input|Fee Based'!G103),"",'Input|Fee Based'!G103)</f>
        <v/>
      </c>
      <c r="H103" s="120">
        <f t="shared" si="11"/>
        <v>0</v>
      </c>
      <c r="I103" s="14"/>
      <c r="J103" s="77" t="str">
        <f>IF(ISBLANK('Input|Fee Based'!I103),"",'Input|Fee Based'!I103)</f>
        <v/>
      </c>
      <c r="K103" s="77" cm="1">
        <f t="array" ref="K103">_xlfn.IFNA(LOOKUP(2,1/('Calc|Labour Rates'!$B$10:$B$39='Calc|Fee Based'!J103)/('Calc|Labour Rates'!$C$10:$C$39='Input|Fee Based'!J103),'Calc|Labour Rates'!$I$10:$I$39),"-")</f>
        <v>0</v>
      </c>
      <c r="L103" s="208">
        <f>IFERROR(K103*'Input|Fee Based'!K103*'Input|Fee Based'!L103/'Input|Setup'!$E$19,0)</f>
        <v>0</v>
      </c>
      <c r="M103" s="206" t="str">
        <f>IF(ISBLANK('Input|Fee Based'!M103),"",'Input|Fee Based'!M103)</f>
        <v/>
      </c>
      <c r="N103" s="77" cm="1">
        <f t="array" ref="N103">_xlfn.IFNA(LOOKUP(2,1/('Calc|Labour Rates'!$B$10:$B$39='Calc|Fee Based'!M103)/('Calc|Labour Rates'!$C$10:$C$39='Input|Fee Based'!N103),'Calc|Labour Rates'!$I$10:$I$39),"-")</f>
        <v>0</v>
      </c>
      <c r="O103" s="208">
        <f>IFERROR(N103*'Input|Fee Based'!O103*'Input|Fee Based'!P103/'Input|Setup'!$E$19,0)</f>
        <v>0</v>
      </c>
      <c r="P103" s="206" t="str">
        <f>IF(ISBLANK('Input|Fee Based'!Q103),"",'Input|Fee Based'!Q103)</f>
        <v/>
      </c>
      <c r="Q103" s="77" cm="1">
        <f t="array" ref="Q103">_xlfn.IFNA(LOOKUP(2,1/('Calc|Labour Rates'!$B$10:$B$39='Calc|Fee Based'!P103)/('Calc|Labour Rates'!$C$10:$C$39='Input|Fee Based'!R103),'Calc|Labour Rates'!$I$10:$I$39),"-")</f>
        <v>0</v>
      </c>
      <c r="R103" s="77">
        <f>IFERROR(Q103*'Input|Fee Based'!S103*'Input|Fee Based'!T103/'Input|Setup'!$E$19,0)</f>
        <v>0</v>
      </c>
      <c r="S103" s="197">
        <f t="shared" si="12"/>
        <v>0</v>
      </c>
      <c r="T103" s="139">
        <f t="shared" si="13"/>
        <v>0</v>
      </c>
      <c r="U103" s="77" t="str">
        <f>IF(ISBLANK('Input|Fee Based'!$V103),"",'Input|Fee Based'!$V103)</f>
        <v/>
      </c>
      <c r="V103" s="77" cm="1">
        <f t="array" ref="V103">_xlfn.IFNA(LOOKUP(2,1/('Calc|Labour Rates'!$B$10:$B$39='Calc|Fee Based'!U103)/('Calc|Labour Rates'!$C$10:$C$39='Input|Fee Based'!W103),'Calc|Labour Rates'!$I$10:$I$39),"-")</f>
        <v>0</v>
      </c>
      <c r="W103" s="77">
        <f>IFERROR(V103*'Input|Fee Based'!X103*'Input|Fee Based'!Y103/'Input|Setup'!$E$19,0)</f>
        <v>0</v>
      </c>
      <c r="X103" s="77">
        <f>IFERROR(V103*'Input|Fee Based'!X103*'Input|Fee Based'!Z103/'Input|Setup'!$E$19,0)</f>
        <v>0</v>
      </c>
      <c r="Y103" s="208">
        <f t="shared" si="14"/>
        <v>0</v>
      </c>
      <c r="Z103" s="206" t="str">
        <f>IF(ISBLANK('Input|Fee Based'!$AA103),"",'Input|Fee Based'!$AA103)</f>
        <v/>
      </c>
      <c r="AA103" s="77" cm="1">
        <f t="array" ref="AA103">_xlfn.IFNA(LOOKUP(2,1/('Calc|Labour Rates'!$B$10:$B$39='Calc|Fee Based'!Z103)/('Calc|Labour Rates'!$C$10:$C$39='Input|Fee Based'!AB103),'Calc|Labour Rates'!$I$10:$I$39),"-")</f>
        <v>0</v>
      </c>
      <c r="AB103" s="77">
        <f>IFERROR(AA103*'Input|Fee Based'!AC103*'Input|Fee Based'!AD103/'Input|Setup'!$E$19,0)</f>
        <v>0</v>
      </c>
      <c r="AC103" s="77">
        <f>IFERROR(AA103*'Input|Fee Based'!AC103*'Input|Fee Based'!AE103/'Input|Setup'!$E$19,0)</f>
        <v>0</v>
      </c>
      <c r="AD103" s="208">
        <f t="shared" si="15"/>
        <v>0</v>
      </c>
      <c r="AE103" s="77" t="str">
        <f>IF(ISBLANK('Input|Fee Based'!$AF103),"",'Input|Fee Based'!$AF103)</f>
        <v/>
      </c>
      <c r="AF103" s="77" cm="1">
        <f t="array" ref="AF103">_xlfn.IFNA(LOOKUP(2,1/('Calc|Labour Rates'!$B$10:$B$39='Calc|Fee Based'!AE103)/('Calc|Labour Rates'!$C$10:$C$39='Input|Fee Based'!AG103),'Calc|Labour Rates'!$I$10:$I$39),"-")</f>
        <v>0</v>
      </c>
      <c r="AG103" s="77">
        <f>IFERROR(AF103*'Input|Fee Based'!AH103*'Input|Fee Based'!AI103/'Input|Setup'!$E$19,0)</f>
        <v>0</v>
      </c>
      <c r="AH103" s="77">
        <f>IFERROR(AF103*'Input|Fee Based'!AH103*'Input|Fee Based'!AJ103/'Input|Setup'!$E$19,0)</f>
        <v>0</v>
      </c>
      <c r="AI103" s="208">
        <f t="shared" si="16"/>
        <v>0</v>
      </c>
      <c r="AJ103" s="77" t="str">
        <f>IF(ISBLANK('Input|Fee Based'!$AK103),"",'Input|Fee Based'!$AK103)</f>
        <v/>
      </c>
      <c r="AK103" s="77" cm="1">
        <f t="array" ref="AK103">_xlfn.IFNA(LOOKUP(2,1/('Calc|Labour Rates'!$B$10:$B$39='Calc|Fee Based'!AJ103)/('Calc|Labour Rates'!$C$10:$C$39='Input|Fee Based'!AL103),'Calc|Labour Rates'!$I$10:$I$39),"-")</f>
        <v>0</v>
      </c>
      <c r="AL103" s="77">
        <f>IFERROR(AK103*'Input|Fee Based'!AM103*'Input|Fee Based'!AN103/'Input|Setup'!$E$19,0)</f>
        <v>0</v>
      </c>
      <c r="AM103" s="77">
        <f>IFERROR(AK103*'Input|Fee Based'!AM103*'Input|Fee Based'!AO103/'Input|Setup'!$E$19,0)</f>
        <v>0</v>
      </c>
      <c r="AN103" s="208">
        <f t="shared" si="17"/>
        <v>0</v>
      </c>
      <c r="AO103" s="199">
        <f t="shared" si="18"/>
        <v>0</v>
      </c>
      <c r="AP103" s="139">
        <f t="shared" si="19"/>
        <v>0</v>
      </c>
      <c r="AQ103" s="86">
        <f>'Input|Fee Based'!AQ103*CPI_Escalator_to_Y1*RealMaterials_Escalator_to_Y1</f>
        <v>0</v>
      </c>
      <c r="AR103" s="86">
        <f>'Input|Fee Based'!AR103*CPI_Escalator_to_Y1*RealContracts_Escalator_to_Y1</f>
        <v>0</v>
      </c>
      <c r="AS103" s="77">
        <f>'Input|Fee Based'!AS103*CPI_Escalator_to_Y1*RealVehicles_Escalator_to_Y1</f>
        <v>0</v>
      </c>
      <c r="AT103" s="86">
        <f>'Input|Fee Based'!AT103*CPI_Escalator_to_Y1*RealOther_Escalator_to_Y1</f>
        <v>0</v>
      </c>
      <c r="AU103" s="89"/>
      <c r="AV103" s="79">
        <f t="shared" si="20"/>
        <v>0</v>
      </c>
      <c r="AW103" s="84"/>
      <c r="AX103" s="162">
        <f>$AV103*'Input|Fee Based'!AV103</f>
        <v>0</v>
      </c>
      <c r="AY103" s="162">
        <f>$AV103*'Input|Fee Based'!AW103</f>
        <v>0</v>
      </c>
      <c r="AZ103" s="162">
        <f>$AV103*'Input|Fee Based'!AX103</f>
        <v>0</v>
      </c>
      <c r="BA103" s="163">
        <f>SUM($AV103,$AX103:$AZ103)*'Input|Fee Based'!$AY103</f>
        <v>0</v>
      </c>
      <c r="BB103" s="109"/>
      <c r="BC103" s="173"/>
      <c r="BD103" s="15"/>
    </row>
    <row r="104" spans="1:56" customFormat="1" x14ac:dyDescent="0.2">
      <c r="A104" s="16">
        <f t="shared" si="21"/>
        <v>95</v>
      </c>
      <c r="B104" s="128" t="str">
        <f>IF(ISBLANK('Input|Fee Based'!B104),"",'Input|Fee Based'!B104)</f>
        <v/>
      </c>
      <c r="C104" s="128" t="str">
        <f>IF(ISBLANK('Input|Fee Based'!C104),"",'Input|Fee Based'!C104)</f>
        <v/>
      </c>
      <c r="D104" s="129" t="str">
        <f>IF(ISBLANK('Input|Fee Based'!D104),"",'Input|Fee Based'!D104)</f>
        <v/>
      </c>
      <c r="E104" s="191" t="str">
        <f>IF(ISBLANK('Input|Fee Based'!E104),"",'Input|Fee Based'!E104)</f>
        <v/>
      </c>
      <c r="F104" s="129" t="str">
        <f>IF(ISBLANK('Input|Fee Based'!F104),"",'Input|Fee Based'!F104)</f>
        <v/>
      </c>
      <c r="G104" s="129" t="str">
        <f>IF(ISBLANK('Input|Fee Based'!G104),"",'Input|Fee Based'!G104)</f>
        <v/>
      </c>
      <c r="H104" s="120">
        <f t="shared" si="11"/>
        <v>0</v>
      </c>
      <c r="I104" s="14"/>
      <c r="J104" s="77" t="str">
        <f>IF(ISBLANK('Input|Fee Based'!I104),"",'Input|Fee Based'!I104)</f>
        <v/>
      </c>
      <c r="K104" s="77" cm="1">
        <f t="array" ref="K104">_xlfn.IFNA(LOOKUP(2,1/('Calc|Labour Rates'!$B$10:$B$39='Calc|Fee Based'!J104)/('Calc|Labour Rates'!$C$10:$C$39='Input|Fee Based'!J104),'Calc|Labour Rates'!$I$10:$I$39),"-")</f>
        <v>0</v>
      </c>
      <c r="L104" s="208">
        <f>IFERROR(K104*'Input|Fee Based'!K104*'Input|Fee Based'!L104/'Input|Setup'!$E$19,0)</f>
        <v>0</v>
      </c>
      <c r="M104" s="206" t="str">
        <f>IF(ISBLANK('Input|Fee Based'!M104),"",'Input|Fee Based'!M104)</f>
        <v/>
      </c>
      <c r="N104" s="77" cm="1">
        <f t="array" ref="N104">_xlfn.IFNA(LOOKUP(2,1/('Calc|Labour Rates'!$B$10:$B$39='Calc|Fee Based'!M104)/('Calc|Labour Rates'!$C$10:$C$39='Input|Fee Based'!N104),'Calc|Labour Rates'!$I$10:$I$39),"-")</f>
        <v>0</v>
      </c>
      <c r="O104" s="208">
        <f>IFERROR(N104*'Input|Fee Based'!O104*'Input|Fee Based'!P104/'Input|Setup'!$E$19,0)</f>
        <v>0</v>
      </c>
      <c r="P104" s="206" t="str">
        <f>IF(ISBLANK('Input|Fee Based'!Q104),"",'Input|Fee Based'!Q104)</f>
        <v/>
      </c>
      <c r="Q104" s="77" cm="1">
        <f t="array" ref="Q104">_xlfn.IFNA(LOOKUP(2,1/('Calc|Labour Rates'!$B$10:$B$39='Calc|Fee Based'!P104)/('Calc|Labour Rates'!$C$10:$C$39='Input|Fee Based'!R104),'Calc|Labour Rates'!$I$10:$I$39),"-")</f>
        <v>0</v>
      </c>
      <c r="R104" s="77">
        <f>IFERROR(Q104*'Input|Fee Based'!S104*'Input|Fee Based'!T104/'Input|Setup'!$E$19,0)</f>
        <v>0</v>
      </c>
      <c r="S104" s="197">
        <f t="shared" si="12"/>
        <v>0</v>
      </c>
      <c r="T104" s="139">
        <f t="shared" si="13"/>
        <v>0</v>
      </c>
      <c r="U104" s="77" t="str">
        <f>IF(ISBLANK('Input|Fee Based'!$V104),"",'Input|Fee Based'!$V104)</f>
        <v/>
      </c>
      <c r="V104" s="77" cm="1">
        <f t="array" ref="V104">_xlfn.IFNA(LOOKUP(2,1/('Calc|Labour Rates'!$B$10:$B$39='Calc|Fee Based'!U104)/('Calc|Labour Rates'!$C$10:$C$39='Input|Fee Based'!W104),'Calc|Labour Rates'!$I$10:$I$39),"-")</f>
        <v>0</v>
      </c>
      <c r="W104" s="77">
        <f>IFERROR(V104*'Input|Fee Based'!X104*'Input|Fee Based'!Y104/'Input|Setup'!$E$19,0)</f>
        <v>0</v>
      </c>
      <c r="X104" s="77">
        <f>IFERROR(V104*'Input|Fee Based'!X104*'Input|Fee Based'!Z104/'Input|Setup'!$E$19,0)</f>
        <v>0</v>
      </c>
      <c r="Y104" s="208">
        <f t="shared" si="14"/>
        <v>0</v>
      </c>
      <c r="Z104" s="206" t="str">
        <f>IF(ISBLANK('Input|Fee Based'!$AA104),"",'Input|Fee Based'!$AA104)</f>
        <v/>
      </c>
      <c r="AA104" s="77" cm="1">
        <f t="array" ref="AA104">_xlfn.IFNA(LOOKUP(2,1/('Calc|Labour Rates'!$B$10:$B$39='Calc|Fee Based'!Z104)/('Calc|Labour Rates'!$C$10:$C$39='Input|Fee Based'!AB104),'Calc|Labour Rates'!$I$10:$I$39),"-")</f>
        <v>0</v>
      </c>
      <c r="AB104" s="77">
        <f>IFERROR(AA104*'Input|Fee Based'!AC104*'Input|Fee Based'!AD104/'Input|Setup'!$E$19,0)</f>
        <v>0</v>
      </c>
      <c r="AC104" s="77">
        <f>IFERROR(AA104*'Input|Fee Based'!AC104*'Input|Fee Based'!AE104/'Input|Setup'!$E$19,0)</f>
        <v>0</v>
      </c>
      <c r="AD104" s="208">
        <f t="shared" si="15"/>
        <v>0</v>
      </c>
      <c r="AE104" s="77" t="str">
        <f>IF(ISBLANK('Input|Fee Based'!$AF104),"",'Input|Fee Based'!$AF104)</f>
        <v/>
      </c>
      <c r="AF104" s="77" cm="1">
        <f t="array" ref="AF104">_xlfn.IFNA(LOOKUP(2,1/('Calc|Labour Rates'!$B$10:$B$39='Calc|Fee Based'!AE104)/('Calc|Labour Rates'!$C$10:$C$39='Input|Fee Based'!AG104),'Calc|Labour Rates'!$I$10:$I$39),"-")</f>
        <v>0</v>
      </c>
      <c r="AG104" s="77">
        <f>IFERROR(AF104*'Input|Fee Based'!AH104*'Input|Fee Based'!AI104/'Input|Setup'!$E$19,0)</f>
        <v>0</v>
      </c>
      <c r="AH104" s="77">
        <f>IFERROR(AF104*'Input|Fee Based'!AH104*'Input|Fee Based'!AJ104/'Input|Setup'!$E$19,0)</f>
        <v>0</v>
      </c>
      <c r="AI104" s="208">
        <f t="shared" si="16"/>
        <v>0</v>
      </c>
      <c r="AJ104" s="77" t="str">
        <f>IF(ISBLANK('Input|Fee Based'!$AK104),"",'Input|Fee Based'!$AK104)</f>
        <v/>
      </c>
      <c r="AK104" s="77" cm="1">
        <f t="array" ref="AK104">_xlfn.IFNA(LOOKUP(2,1/('Calc|Labour Rates'!$B$10:$B$39='Calc|Fee Based'!AJ104)/('Calc|Labour Rates'!$C$10:$C$39='Input|Fee Based'!AL104),'Calc|Labour Rates'!$I$10:$I$39),"-")</f>
        <v>0</v>
      </c>
      <c r="AL104" s="77">
        <f>IFERROR(AK104*'Input|Fee Based'!AM104*'Input|Fee Based'!AN104/'Input|Setup'!$E$19,0)</f>
        <v>0</v>
      </c>
      <c r="AM104" s="77">
        <f>IFERROR(AK104*'Input|Fee Based'!AM104*'Input|Fee Based'!AO104/'Input|Setup'!$E$19,0)</f>
        <v>0</v>
      </c>
      <c r="AN104" s="208">
        <f t="shared" si="17"/>
        <v>0</v>
      </c>
      <c r="AO104" s="199">
        <f t="shared" si="18"/>
        <v>0</v>
      </c>
      <c r="AP104" s="139">
        <f t="shared" si="19"/>
        <v>0</v>
      </c>
      <c r="AQ104" s="86">
        <f>'Input|Fee Based'!AQ104*CPI_Escalator_to_Y1*RealMaterials_Escalator_to_Y1</f>
        <v>0</v>
      </c>
      <c r="AR104" s="86">
        <f>'Input|Fee Based'!AR104*CPI_Escalator_to_Y1*RealContracts_Escalator_to_Y1</f>
        <v>0</v>
      </c>
      <c r="AS104" s="77">
        <f>'Input|Fee Based'!AS104*CPI_Escalator_to_Y1*RealVehicles_Escalator_to_Y1</f>
        <v>0</v>
      </c>
      <c r="AT104" s="86">
        <f>'Input|Fee Based'!AT104*CPI_Escalator_to_Y1*RealOther_Escalator_to_Y1</f>
        <v>0</v>
      </c>
      <c r="AU104" s="89"/>
      <c r="AV104" s="79">
        <f t="shared" si="20"/>
        <v>0</v>
      </c>
      <c r="AW104" s="84"/>
      <c r="AX104" s="162">
        <f>$AV104*'Input|Fee Based'!AV104</f>
        <v>0</v>
      </c>
      <c r="AY104" s="162">
        <f>$AV104*'Input|Fee Based'!AW104</f>
        <v>0</v>
      </c>
      <c r="AZ104" s="162">
        <f>$AV104*'Input|Fee Based'!AX104</f>
        <v>0</v>
      </c>
      <c r="BA104" s="163">
        <f>SUM($AV104,$AX104:$AZ104)*'Input|Fee Based'!$AY104</f>
        <v>0</v>
      </c>
      <c r="BB104" s="109"/>
      <c r="BC104" s="173"/>
      <c r="BD104" s="15"/>
    </row>
    <row r="105" spans="1:56" customFormat="1" x14ac:dyDescent="0.2">
      <c r="A105" s="16">
        <f t="shared" si="21"/>
        <v>96</v>
      </c>
      <c r="B105" s="128" t="str">
        <f>IF(ISBLANK('Input|Fee Based'!B105),"",'Input|Fee Based'!B105)</f>
        <v/>
      </c>
      <c r="C105" s="128" t="str">
        <f>IF(ISBLANK('Input|Fee Based'!C105),"",'Input|Fee Based'!C105)</f>
        <v/>
      </c>
      <c r="D105" s="129" t="str">
        <f>IF(ISBLANK('Input|Fee Based'!D105),"",'Input|Fee Based'!D105)</f>
        <v/>
      </c>
      <c r="E105" s="191" t="str">
        <f>IF(ISBLANK('Input|Fee Based'!E105),"",'Input|Fee Based'!E105)</f>
        <v/>
      </c>
      <c r="F105" s="129" t="str">
        <f>IF(ISBLANK('Input|Fee Based'!F105),"",'Input|Fee Based'!F105)</f>
        <v/>
      </c>
      <c r="G105" s="129" t="str">
        <f>IF(ISBLANK('Input|Fee Based'!G105),"",'Input|Fee Based'!G105)</f>
        <v/>
      </c>
      <c r="H105" s="120">
        <f t="shared" si="11"/>
        <v>0</v>
      </c>
      <c r="I105" s="14"/>
      <c r="J105" s="77" t="str">
        <f>IF(ISBLANK('Input|Fee Based'!I105),"",'Input|Fee Based'!I105)</f>
        <v/>
      </c>
      <c r="K105" s="77" cm="1">
        <f t="array" ref="K105">_xlfn.IFNA(LOOKUP(2,1/('Calc|Labour Rates'!$B$10:$B$39='Calc|Fee Based'!J105)/('Calc|Labour Rates'!$C$10:$C$39='Input|Fee Based'!J105),'Calc|Labour Rates'!$I$10:$I$39),"-")</f>
        <v>0</v>
      </c>
      <c r="L105" s="208">
        <f>IFERROR(K105*'Input|Fee Based'!K105*'Input|Fee Based'!L105/'Input|Setup'!$E$19,0)</f>
        <v>0</v>
      </c>
      <c r="M105" s="206" t="str">
        <f>IF(ISBLANK('Input|Fee Based'!M105),"",'Input|Fee Based'!M105)</f>
        <v/>
      </c>
      <c r="N105" s="77" cm="1">
        <f t="array" ref="N105">_xlfn.IFNA(LOOKUP(2,1/('Calc|Labour Rates'!$B$10:$B$39='Calc|Fee Based'!M105)/('Calc|Labour Rates'!$C$10:$C$39='Input|Fee Based'!N105),'Calc|Labour Rates'!$I$10:$I$39),"-")</f>
        <v>0</v>
      </c>
      <c r="O105" s="208">
        <f>IFERROR(N105*'Input|Fee Based'!O105*'Input|Fee Based'!P105/'Input|Setup'!$E$19,0)</f>
        <v>0</v>
      </c>
      <c r="P105" s="206" t="str">
        <f>IF(ISBLANK('Input|Fee Based'!Q105),"",'Input|Fee Based'!Q105)</f>
        <v/>
      </c>
      <c r="Q105" s="77" cm="1">
        <f t="array" ref="Q105">_xlfn.IFNA(LOOKUP(2,1/('Calc|Labour Rates'!$B$10:$B$39='Calc|Fee Based'!P105)/('Calc|Labour Rates'!$C$10:$C$39='Input|Fee Based'!R105),'Calc|Labour Rates'!$I$10:$I$39),"-")</f>
        <v>0</v>
      </c>
      <c r="R105" s="77">
        <f>IFERROR(Q105*'Input|Fee Based'!S105*'Input|Fee Based'!T105/'Input|Setup'!$E$19,0)</f>
        <v>0</v>
      </c>
      <c r="S105" s="197">
        <f t="shared" si="12"/>
        <v>0</v>
      </c>
      <c r="T105" s="139">
        <f t="shared" si="13"/>
        <v>0</v>
      </c>
      <c r="U105" s="77" t="str">
        <f>IF(ISBLANK('Input|Fee Based'!$V105),"",'Input|Fee Based'!$V105)</f>
        <v/>
      </c>
      <c r="V105" s="77" cm="1">
        <f t="array" ref="V105">_xlfn.IFNA(LOOKUP(2,1/('Calc|Labour Rates'!$B$10:$B$39='Calc|Fee Based'!U105)/('Calc|Labour Rates'!$C$10:$C$39='Input|Fee Based'!W105),'Calc|Labour Rates'!$I$10:$I$39),"-")</f>
        <v>0</v>
      </c>
      <c r="W105" s="77">
        <f>IFERROR(V105*'Input|Fee Based'!X105*'Input|Fee Based'!Y105/'Input|Setup'!$E$19,0)</f>
        <v>0</v>
      </c>
      <c r="X105" s="77">
        <f>IFERROR(V105*'Input|Fee Based'!X105*'Input|Fee Based'!Z105/'Input|Setup'!$E$19,0)</f>
        <v>0</v>
      </c>
      <c r="Y105" s="208">
        <f t="shared" si="14"/>
        <v>0</v>
      </c>
      <c r="Z105" s="206" t="str">
        <f>IF(ISBLANK('Input|Fee Based'!$AA105),"",'Input|Fee Based'!$AA105)</f>
        <v/>
      </c>
      <c r="AA105" s="77" cm="1">
        <f t="array" ref="AA105">_xlfn.IFNA(LOOKUP(2,1/('Calc|Labour Rates'!$B$10:$B$39='Calc|Fee Based'!Z105)/('Calc|Labour Rates'!$C$10:$C$39='Input|Fee Based'!AB105),'Calc|Labour Rates'!$I$10:$I$39),"-")</f>
        <v>0</v>
      </c>
      <c r="AB105" s="77">
        <f>IFERROR(AA105*'Input|Fee Based'!AC105*'Input|Fee Based'!AD105/'Input|Setup'!$E$19,0)</f>
        <v>0</v>
      </c>
      <c r="AC105" s="77">
        <f>IFERROR(AA105*'Input|Fee Based'!AC105*'Input|Fee Based'!AE105/'Input|Setup'!$E$19,0)</f>
        <v>0</v>
      </c>
      <c r="AD105" s="208">
        <f t="shared" si="15"/>
        <v>0</v>
      </c>
      <c r="AE105" s="77" t="str">
        <f>IF(ISBLANK('Input|Fee Based'!$AF105),"",'Input|Fee Based'!$AF105)</f>
        <v/>
      </c>
      <c r="AF105" s="77" cm="1">
        <f t="array" ref="AF105">_xlfn.IFNA(LOOKUP(2,1/('Calc|Labour Rates'!$B$10:$B$39='Calc|Fee Based'!AE105)/('Calc|Labour Rates'!$C$10:$C$39='Input|Fee Based'!AG105),'Calc|Labour Rates'!$I$10:$I$39),"-")</f>
        <v>0</v>
      </c>
      <c r="AG105" s="77">
        <f>IFERROR(AF105*'Input|Fee Based'!AH105*'Input|Fee Based'!AI105/'Input|Setup'!$E$19,0)</f>
        <v>0</v>
      </c>
      <c r="AH105" s="77">
        <f>IFERROR(AF105*'Input|Fee Based'!AH105*'Input|Fee Based'!AJ105/'Input|Setup'!$E$19,0)</f>
        <v>0</v>
      </c>
      <c r="AI105" s="208">
        <f t="shared" si="16"/>
        <v>0</v>
      </c>
      <c r="AJ105" s="77" t="str">
        <f>IF(ISBLANK('Input|Fee Based'!$AK105),"",'Input|Fee Based'!$AK105)</f>
        <v/>
      </c>
      <c r="AK105" s="77" cm="1">
        <f t="array" ref="AK105">_xlfn.IFNA(LOOKUP(2,1/('Calc|Labour Rates'!$B$10:$B$39='Calc|Fee Based'!AJ105)/('Calc|Labour Rates'!$C$10:$C$39='Input|Fee Based'!AL105),'Calc|Labour Rates'!$I$10:$I$39),"-")</f>
        <v>0</v>
      </c>
      <c r="AL105" s="77">
        <f>IFERROR(AK105*'Input|Fee Based'!AM105*'Input|Fee Based'!AN105/'Input|Setup'!$E$19,0)</f>
        <v>0</v>
      </c>
      <c r="AM105" s="77">
        <f>IFERROR(AK105*'Input|Fee Based'!AM105*'Input|Fee Based'!AO105/'Input|Setup'!$E$19,0)</f>
        <v>0</v>
      </c>
      <c r="AN105" s="208">
        <f t="shared" si="17"/>
        <v>0</v>
      </c>
      <c r="AO105" s="199">
        <f t="shared" si="18"/>
        <v>0</v>
      </c>
      <c r="AP105" s="139">
        <f t="shared" si="19"/>
        <v>0</v>
      </c>
      <c r="AQ105" s="86">
        <f>'Input|Fee Based'!AQ105*CPI_Escalator_to_Y1*RealMaterials_Escalator_to_Y1</f>
        <v>0</v>
      </c>
      <c r="AR105" s="86">
        <f>'Input|Fee Based'!AR105*CPI_Escalator_to_Y1*RealContracts_Escalator_to_Y1</f>
        <v>0</v>
      </c>
      <c r="AS105" s="77">
        <f>'Input|Fee Based'!AS105*CPI_Escalator_to_Y1*RealVehicles_Escalator_to_Y1</f>
        <v>0</v>
      </c>
      <c r="AT105" s="86">
        <f>'Input|Fee Based'!AT105*CPI_Escalator_to_Y1*RealOther_Escalator_to_Y1</f>
        <v>0</v>
      </c>
      <c r="AU105" s="89"/>
      <c r="AV105" s="79">
        <f t="shared" si="20"/>
        <v>0</v>
      </c>
      <c r="AW105" s="84"/>
      <c r="AX105" s="162">
        <f>$AV105*'Input|Fee Based'!AV105</f>
        <v>0</v>
      </c>
      <c r="AY105" s="162">
        <f>$AV105*'Input|Fee Based'!AW105</f>
        <v>0</v>
      </c>
      <c r="AZ105" s="162">
        <f>$AV105*'Input|Fee Based'!AX105</f>
        <v>0</v>
      </c>
      <c r="BA105" s="163">
        <f>SUM($AV105,$AX105:$AZ105)*'Input|Fee Based'!$AY105</f>
        <v>0</v>
      </c>
      <c r="BB105" s="109"/>
      <c r="BC105" s="173"/>
      <c r="BD105" s="15"/>
    </row>
    <row r="106" spans="1:56" customFormat="1" x14ac:dyDescent="0.2">
      <c r="A106" s="16">
        <f t="shared" si="21"/>
        <v>97</v>
      </c>
      <c r="B106" s="128" t="str">
        <f>IF(ISBLANK('Input|Fee Based'!B106),"",'Input|Fee Based'!B106)</f>
        <v/>
      </c>
      <c r="C106" s="128" t="str">
        <f>IF(ISBLANK('Input|Fee Based'!C106),"",'Input|Fee Based'!C106)</f>
        <v/>
      </c>
      <c r="D106" s="129" t="str">
        <f>IF(ISBLANK('Input|Fee Based'!D106),"",'Input|Fee Based'!D106)</f>
        <v/>
      </c>
      <c r="E106" s="191" t="str">
        <f>IF(ISBLANK('Input|Fee Based'!E106),"",'Input|Fee Based'!E106)</f>
        <v/>
      </c>
      <c r="F106" s="129" t="str">
        <f>IF(ISBLANK('Input|Fee Based'!F106),"",'Input|Fee Based'!F106)</f>
        <v/>
      </c>
      <c r="G106" s="129" t="str">
        <f>IF(ISBLANK('Input|Fee Based'!G106),"",'Input|Fee Based'!G106)</f>
        <v/>
      </c>
      <c r="H106" s="120">
        <f t="shared" si="11"/>
        <v>0</v>
      </c>
      <c r="I106" s="14"/>
      <c r="J106" s="77" t="str">
        <f>IF(ISBLANK('Input|Fee Based'!I106),"",'Input|Fee Based'!I106)</f>
        <v/>
      </c>
      <c r="K106" s="77" cm="1">
        <f t="array" ref="K106">_xlfn.IFNA(LOOKUP(2,1/('Calc|Labour Rates'!$B$10:$B$39='Calc|Fee Based'!J106)/('Calc|Labour Rates'!$C$10:$C$39='Input|Fee Based'!J106),'Calc|Labour Rates'!$I$10:$I$39),"-")</f>
        <v>0</v>
      </c>
      <c r="L106" s="208">
        <f>IFERROR(K106*'Input|Fee Based'!K106*'Input|Fee Based'!L106/'Input|Setup'!$E$19,0)</f>
        <v>0</v>
      </c>
      <c r="M106" s="206" t="str">
        <f>IF(ISBLANK('Input|Fee Based'!M106),"",'Input|Fee Based'!M106)</f>
        <v/>
      </c>
      <c r="N106" s="77" cm="1">
        <f t="array" ref="N106">_xlfn.IFNA(LOOKUP(2,1/('Calc|Labour Rates'!$B$10:$B$39='Calc|Fee Based'!M106)/('Calc|Labour Rates'!$C$10:$C$39='Input|Fee Based'!N106),'Calc|Labour Rates'!$I$10:$I$39),"-")</f>
        <v>0</v>
      </c>
      <c r="O106" s="208">
        <f>IFERROR(N106*'Input|Fee Based'!O106*'Input|Fee Based'!P106/'Input|Setup'!$E$19,0)</f>
        <v>0</v>
      </c>
      <c r="P106" s="206" t="str">
        <f>IF(ISBLANK('Input|Fee Based'!Q106),"",'Input|Fee Based'!Q106)</f>
        <v/>
      </c>
      <c r="Q106" s="77" cm="1">
        <f t="array" ref="Q106">_xlfn.IFNA(LOOKUP(2,1/('Calc|Labour Rates'!$B$10:$B$39='Calc|Fee Based'!P106)/('Calc|Labour Rates'!$C$10:$C$39='Input|Fee Based'!R106),'Calc|Labour Rates'!$I$10:$I$39),"-")</f>
        <v>0</v>
      </c>
      <c r="R106" s="77">
        <f>IFERROR(Q106*'Input|Fee Based'!S106*'Input|Fee Based'!T106/'Input|Setup'!$E$19,0)</f>
        <v>0</v>
      </c>
      <c r="S106" s="197">
        <f t="shared" si="12"/>
        <v>0</v>
      </c>
      <c r="T106" s="139">
        <f t="shared" si="13"/>
        <v>0</v>
      </c>
      <c r="U106" s="77" t="str">
        <f>IF(ISBLANK('Input|Fee Based'!$V106),"",'Input|Fee Based'!$V106)</f>
        <v/>
      </c>
      <c r="V106" s="77" cm="1">
        <f t="array" ref="V106">_xlfn.IFNA(LOOKUP(2,1/('Calc|Labour Rates'!$B$10:$B$39='Calc|Fee Based'!U106)/('Calc|Labour Rates'!$C$10:$C$39='Input|Fee Based'!W106),'Calc|Labour Rates'!$I$10:$I$39),"-")</f>
        <v>0</v>
      </c>
      <c r="W106" s="77">
        <f>IFERROR(V106*'Input|Fee Based'!X106*'Input|Fee Based'!Y106/'Input|Setup'!$E$19,0)</f>
        <v>0</v>
      </c>
      <c r="X106" s="77">
        <f>IFERROR(V106*'Input|Fee Based'!X106*'Input|Fee Based'!Z106/'Input|Setup'!$E$19,0)</f>
        <v>0</v>
      </c>
      <c r="Y106" s="208">
        <f t="shared" si="14"/>
        <v>0</v>
      </c>
      <c r="Z106" s="206" t="str">
        <f>IF(ISBLANK('Input|Fee Based'!$AA106),"",'Input|Fee Based'!$AA106)</f>
        <v/>
      </c>
      <c r="AA106" s="77" cm="1">
        <f t="array" ref="AA106">_xlfn.IFNA(LOOKUP(2,1/('Calc|Labour Rates'!$B$10:$B$39='Calc|Fee Based'!Z106)/('Calc|Labour Rates'!$C$10:$C$39='Input|Fee Based'!AB106),'Calc|Labour Rates'!$I$10:$I$39),"-")</f>
        <v>0</v>
      </c>
      <c r="AB106" s="77">
        <f>IFERROR(AA106*'Input|Fee Based'!AC106*'Input|Fee Based'!AD106/'Input|Setup'!$E$19,0)</f>
        <v>0</v>
      </c>
      <c r="AC106" s="77">
        <f>IFERROR(AA106*'Input|Fee Based'!AC106*'Input|Fee Based'!AE106/'Input|Setup'!$E$19,0)</f>
        <v>0</v>
      </c>
      <c r="AD106" s="208">
        <f t="shared" si="15"/>
        <v>0</v>
      </c>
      <c r="AE106" s="77" t="str">
        <f>IF(ISBLANK('Input|Fee Based'!$AF106),"",'Input|Fee Based'!$AF106)</f>
        <v/>
      </c>
      <c r="AF106" s="77" cm="1">
        <f t="array" ref="AF106">_xlfn.IFNA(LOOKUP(2,1/('Calc|Labour Rates'!$B$10:$B$39='Calc|Fee Based'!AE106)/('Calc|Labour Rates'!$C$10:$C$39='Input|Fee Based'!AG106),'Calc|Labour Rates'!$I$10:$I$39),"-")</f>
        <v>0</v>
      </c>
      <c r="AG106" s="77">
        <f>IFERROR(AF106*'Input|Fee Based'!AH106*'Input|Fee Based'!AI106/'Input|Setup'!$E$19,0)</f>
        <v>0</v>
      </c>
      <c r="AH106" s="77">
        <f>IFERROR(AF106*'Input|Fee Based'!AH106*'Input|Fee Based'!AJ106/'Input|Setup'!$E$19,0)</f>
        <v>0</v>
      </c>
      <c r="AI106" s="208">
        <f t="shared" si="16"/>
        <v>0</v>
      </c>
      <c r="AJ106" s="77" t="str">
        <f>IF(ISBLANK('Input|Fee Based'!$AK106),"",'Input|Fee Based'!$AK106)</f>
        <v/>
      </c>
      <c r="AK106" s="77" cm="1">
        <f t="array" ref="AK106">_xlfn.IFNA(LOOKUP(2,1/('Calc|Labour Rates'!$B$10:$B$39='Calc|Fee Based'!AJ106)/('Calc|Labour Rates'!$C$10:$C$39='Input|Fee Based'!AL106),'Calc|Labour Rates'!$I$10:$I$39),"-")</f>
        <v>0</v>
      </c>
      <c r="AL106" s="77">
        <f>IFERROR(AK106*'Input|Fee Based'!AM106*'Input|Fee Based'!AN106/'Input|Setup'!$E$19,0)</f>
        <v>0</v>
      </c>
      <c r="AM106" s="77">
        <f>IFERROR(AK106*'Input|Fee Based'!AM106*'Input|Fee Based'!AO106/'Input|Setup'!$E$19,0)</f>
        <v>0</v>
      </c>
      <c r="AN106" s="208">
        <f t="shared" si="17"/>
        <v>0</v>
      </c>
      <c r="AO106" s="199">
        <f t="shared" si="18"/>
        <v>0</v>
      </c>
      <c r="AP106" s="139">
        <f t="shared" si="19"/>
        <v>0</v>
      </c>
      <c r="AQ106" s="86">
        <f>'Input|Fee Based'!AQ106*CPI_Escalator_to_Y1*RealMaterials_Escalator_to_Y1</f>
        <v>0</v>
      </c>
      <c r="AR106" s="86">
        <f>'Input|Fee Based'!AR106*CPI_Escalator_to_Y1*RealContracts_Escalator_to_Y1</f>
        <v>0</v>
      </c>
      <c r="AS106" s="77">
        <f>'Input|Fee Based'!AS106*CPI_Escalator_to_Y1*RealVehicles_Escalator_to_Y1</f>
        <v>0</v>
      </c>
      <c r="AT106" s="86">
        <f>'Input|Fee Based'!AT106*CPI_Escalator_to_Y1*RealOther_Escalator_to_Y1</f>
        <v>0</v>
      </c>
      <c r="AU106" s="89"/>
      <c r="AV106" s="79">
        <f t="shared" si="20"/>
        <v>0</v>
      </c>
      <c r="AW106" s="84"/>
      <c r="AX106" s="162">
        <f>$AV106*'Input|Fee Based'!AV106</f>
        <v>0</v>
      </c>
      <c r="AY106" s="162">
        <f>$AV106*'Input|Fee Based'!AW106</f>
        <v>0</v>
      </c>
      <c r="AZ106" s="162">
        <f>$AV106*'Input|Fee Based'!AX106</f>
        <v>0</v>
      </c>
      <c r="BA106" s="163">
        <f>SUM($AV106,$AX106:$AZ106)*'Input|Fee Based'!$AY106</f>
        <v>0</v>
      </c>
      <c r="BB106" s="109"/>
      <c r="BC106" s="173"/>
      <c r="BD106" s="15"/>
    </row>
    <row r="107" spans="1:56" customFormat="1" x14ac:dyDescent="0.2">
      <c r="A107" s="16">
        <f t="shared" si="21"/>
        <v>98</v>
      </c>
      <c r="B107" s="128" t="str">
        <f>IF(ISBLANK('Input|Fee Based'!B107),"",'Input|Fee Based'!B107)</f>
        <v/>
      </c>
      <c r="C107" s="128" t="str">
        <f>IF(ISBLANK('Input|Fee Based'!C107),"",'Input|Fee Based'!C107)</f>
        <v/>
      </c>
      <c r="D107" s="129" t="str">
        <f>IF(ISBLANK('Input|Fee Based'!D107),"",'Input|Fee Based'!D107)</f>
        <v/>
      </c>
      <c r="E107" s="191" t="str">
        <f>IF(ISBLANK('Input|Fee Based'!E107),"",'Input|Fee Based'!E107)</f>
        <v/>
      </c>
      <c r="F107" s="129" t="str">
        <f>IF(ISBLANK('Input|Fee Based'!F107),"",'Input|Fee Based'!F107)</f>
        <v/>
      </c>
      <c r="G107" s="129" t="str">
        <f>IF(ISBLANK('Input|Fee Based'!G107),"",'Input|Fee Based'!G107)</f>
        <v/>
      </c>
      <c r="H107" s="120">
        <f t="shared" si="11"/>
        <v>0</v>
      </c>
      <c r="I107" s="14"/>
      <c r="J107" s="77" t="str">
        <f>IF(ISBLANK('Input|Fee Based'!I107),"",'Input|Fee Based'!I107)</f>
        <v/>
      </c>
      <c r="K107" s="77" cm="1">
        <f t="array" ref="K107">_xlfn.IFNA(LOOKUP(2,1/('Calc|Labour Rates'!$B$10:$B$39='Calc|Fee Based'!J107)/('Calc|Labour Rates'!$C$10:$C$39='Input|Fee Based'!J107),'Calc|Labour Rates'!$I$10:$I$39),"-")</f>
        <v>0</v>
      </c>
      <c r="L107" s="208">
        <f>IFERROR(K107*'Input|Fee Based'!K107*'Input|Fee Based'!L107/'Input|Setup'!$E$19,0)</f>
        <v>0</v>
      </c>
      <c r="M107" s="206" t="str">
        <f>IF(ISBLANK('Input|Fee Based'!M107),"",'Input|Fee Based'!M107)</f>
        <v/>
      </c>
      <c r="N107" s="77" cm="1">
        <f t="array" ref="N107">_xlfn.IFNA(LOOKUP(2,1/('Calc|Labour Rates'!$B$10:$B$39='Calc|Fee Based'!M107)/('Calc|Labour Rates'!$C$10:$C$39='Input|Fee Based'!N107),'Calc|Labour Rates'!$I$10:$I$39),"-")</f>
        <v>0</v>
      </c>
      <c r="O107" s="208">
        <f>IFERROR(N107*'Input|Fee Based'!O107*'Input|Fee Based'!P107/'Input|Setup'!$E$19,0)</f>
        <v>0</v>
      </c>
      <c r="P107" s="206" t="str">
        <f>IF(ISBLANK('Input|Fee Based'!Q107),"",'Input|Fee Based'!Q107)</f>
        <v/>
      </c>
      <c r="Q107" s="77" cm="1">
        <f t="array" ref="Q107">_xlfn.IFNA(LOOKUP(2,1/('Calc|Labour Rates'!$B$10:$B$39='Calc|Fee Based'!P107)/('Calc|Labour Rates'!$C$10:$C$39='Input|Fee Based'!R107),'Calc|Labour Rates'!$I$10:$I$39),"-")</f>
        <v>0</v>
      </c>
      <c r="R107" s="77">
        <f>IFERROR(Q107*'Input|Fee Based'!S107*'Input|Fee Based'!T107/'Input|Setup'!$E$19,0)</f>
        <v>0</v>
      </c>
      <c r="S107" s="197">
        <f t="shared" si="12"/>
        <v>0</v>
      </c>
      <c r="T107" s="139">
        <f t="shared" si="13"/>
        <v>0</v>
      </c>
      <c r="U107" s="77" t="str">
        <f>IF(ISBLANK('Input|Fee Based'!$V107),"",'Input|Fee Based'!$V107)</f>
        <v/>
      </c>
      <c r="V107" s="77" cm="1">
        <f t="array" ref="V107">_xlfn.IFNA(LOOKUP(2,1/('Calc|Labour Rates'!$B$10:$B$39='Calc|Fee Based'!U107)/('Calc|Labour Rates'!$C$10:$C$39='Input|Fee Based'!W107),'Calc|Labour Rates'!$I$10:$I$39),"-")</f>
        <v>0</v>
      </c>
      <c r="W107" s="77">
        <f>IFERROR(V107*'Input|Fee Based'!X107*'Input|Fee Based'!Y107/'Input|Setup'!$E$19,0)</f>
        <v>0</v>
      </c>
      <c r="X107" s="77">
        <f>IFERROR(V107*'Input|Fee Based'!X107*'Input|Fee Based'!Z107/'Input|Setup'!$E$19,0)</f>
        <v>0</v>
      </c>
      <c r="Y107" s="208">
        <f t="shared" si="14"/>
        <v>0</v>
      </c>
      <c r="Z107" s="206" t="str">
        <f>IF(ISBLANK('Input|Fee Based'!$AA107),"",'Input|Fee Based'!$AA107)</f>
        <v/>
      </c>
      <c r="AA107" s="77" cm="1">
        <f t="array" ref="AA107">_xlfn.IFNA(LOOKUP(2,1/('Calc|Labour Rates'!$B$10:$B$39='Calc|Fee Based'!Z107)/('Calc|Labour Rates'!$C$10:$C$39='Input|Fee Based'!AB107),'Calc|Labour Rates'!$I$10:$I$39),"-")</f>
        <v>0</v>
      </c>
      <c r="AB107" s="77">
        <f>IFERROR(AA107*'Input|Fee Based'!AC107*'Input|Fee Based'!AD107/'Input|Setup'!$E$19,0)</f>
        <v>0</v>
      </c>
      <c r="AC107" s="77">
        <f>IFERROR(AA107*'Input|Fee Based'!AC107*'Input|Fee Based'!AE107/'Input|Setup'!$E$19,0)</f>
        <v>0</v>
      </c>
      <c r="AD107" s="208">
        <f t="shared" si="15"/>
        <v>0</v>
      </c>
      <c r="AE107" s="77" t="str">
        <f>IF(ISBLANK('Input|Fee Based'!$AF107),"",'Input|Fee Based'!$AF107)</f>
        <v/>
      </c>
      <c r="AF107" s="77" cm="1">
        <f t="array" ref="AF107">_xlfn.IFNA(LOOKUP(2,1/('Calc|Labour Rates'!$B$10:$B$39='Calc|Fee Based'!AE107)/('Calc|Labour Rates'!$C$10:$C$39='Input|Fee Based'!AG107),'Calc|Labour Rates'!$I$10:$I$39),"-")</f>
        <v>0</v>
      </c>
      <c r="AG107" s="77">
        <f>IFERROR(AF107*'Input|Fee Based'!AH107*'Input|Fee Based'!AI107/'Input|Setup'!$E$19,0)</f>
        <v>0</v>
      </c>
      <c r="AH107" s="77">
        <f>IFERROR(AF107*'Input|Fee Based'!AH107*'Input|Fee Based'!AJ107/'Input|Setup'!$E$19,0)</f>
        <v>0</v>
      </c>
      <c r="AI107" s="208">
        <f t="shared" si="16"/>
        <v>0</v>
      </c>
      <c r="AJ107" s="77" t="str">
        <f>IF(ISBLANK('Input|Fee Based'!$AK107),"",'Input|Fee Based'!$AK107)</f>
        <v/>
      </c>
      <c r="AK107" s="77" cm="1">
        <f t="array" ref="AK107">_xlfn.IFNA(LOOKUP(2,1/('Calc|Labour Rates'!$B$10:$B$39='Calc|Fee Based'!AJ107)/('Calc|Labour Rates'!$C$10:$C$39='Input|Fee Based'!AL107),'Calc|Labour Rates'!$I$10:$I$39),"-")</f>
        <v>0</v>
      </c>
      <c r="AL107" s="77">
        <f>IFERROR(AK107*'Input|Fee Based'!AM107*'Input|Fee Based'!AN107/'Input|Setup'!$E$19,0)</f>
        <v>0</v>
      </c>
      <c r="AM107" s="77">
        <f>IFERROR(AK107*'Input|Fee Based'!AM107*'Input|Fee Based'!AO107/'Input|Setup'!$E$19,0)</f>
        <v>0</v>
      </c>
      <c r="AN107" s="208">
        <f t="shared" si="17"/>
        <v>0</v>
      </c>
      <c r="AO107" s="199">
        <f t="shared" si="18"/>
        <v>0</v>
      </c>
      <c r="AP107" s="139">
        <f t="shared" si="19"/>
        <v>0</v>
      </c>
      <c r="AQ107" s="86">
        <f>'Input|Fee Based'!AQ107*CPI_Escalator_to_Y1*RealMaterials_Escalator_to_Y1</f>
        <v>0</v>
      </c>
      <c r="AR107" s="86">
        <f>'Input|Fee Based'!AR107*CPI_Escalator_to_Y1*RealContracts_Escalator_to_Y1</f>
        <v>0</v>
      </c>
      <c r="AS107" s="77">
        <f>'Input|Fee Based'!AS107*CPI_Escalator_to_Y1*RealVehicles_Escalator_to_Y1</f>
        <v>0</v>
      </c>
      <c r="AT107" s="86">
        <f>'Input|Fee Based'!AT107*CPI_Escalator_to_Y1*RealOther_Escalator_to_Y1</f>
        <v>0</v>
      </c>
      <c r="AU107" s="89"/>
      <c r="AV107" s="79">
        <f t="shared" si="20"/>
        <v>0</v>
      </c>
      <c r="AW107" s="84"/>
      <c r="AX107" s="162">
        <f>$AV107*'Input|Fee Based'!AV107</f>
        <v>0</v>
      </c>
      <c r="AY107" s="162">
        <f>$AV107*'Input|Fee Based'!AW107</f>
        <v>0</v>
      </c>
      <c r="AZ107" s="162">
        <f>$AV107*'Input|Fee Based'!AX107</f>
        <v>0</v>
      </c>
      <c r="BA107" s="163">
        <f>SUM($AV107,$AX107:$AZ107)*'Input|Fee Based'!$AY107</f>
        <v>0</v>
      </c>
      <c r="BB107" s="109"/>
      <c r="BC107" s="173"/>
      <c r="BD107" s="15"/>
    </row>
    <row r="108" spans="1:56" customFormat="1" x14ac:dyDescent="0.2">
      <c r="A108" s="16">
        <f t="shared" si="21"/>
        <v>99</v>
      </c>
      <c r="B108" s="128" t="str">
        <f>IF(ISBLANK('Input|Fee Based'!B108),"",'Input|Fee Based'!B108)</f>
        <v/>
      </c>
      <c r="C108" s="128" t="str">
        <f>IF(ISBLANK('Input|Fee Based'!C108),"",'Input|Fee Based'!C108)</f>
        <v/>
      </c>
      <c r="D108" s="129" t="str">
        <f>IF(ISBLANK('Input|Fee Based'!D108),"",'Input|Fee Based'!D108)</f>
        <v/>
      </c>
      <c r="E108" s="191" t="str">
        <f>IF(ISBLANK('Input|Fee Based'!E108),"",'Input|Fee Based'!E108)</f>
        <v/>
      </c>
      <c r="F108" s="129" t="str">
        <f>IF(ISBLANK('Input|Fee Based'!F108),"",'Input|Fee Based'!F108)</f>
        <v/>
      </c>
      <c r="G108" s="129" t="str">
        <f>IF(ISBLANK('Input|Fee Based'!G108),"",'Input|Fee Based'!G108)</f>
        <v/>
      </c>
      <c r="H108" s="120">
        <f t="shared" si="11"/>
        <v>0</v>
      </c>
      <c r="I108" s="14"/>
      <c r="J108" s="77" t="str">
        <f>IF(ISBLANK('Input|Fee Based'!I108),"",'Input|Fee Based'!I108)</f>
        <v/>
      </c>
      <c r="K108" s="77" cm="1">
        <f t="array" ref="K108">_xlfn.IFNA(LOOKUP(2,1/('Calc|Labour Rates'!$B$10:$B$39='Calc|Fee Based'!J108)/('Calc|Labour Rates'!$C$10:$C$39='Input|Fee Based'!J108),'Calc|Labour Rates'!$I$10:$I$39),"-")</f>
        <v>0</v>
      </c>
      <c r="L108" s="208">
        <f>IFERROR(K108*'Input|Fee Based'!K108*'Input|Fee Based'!L108/'Input|Setup'!$E$19,0)</f>
        <v>0</v>
      </c>
      <c r="M108" s="206" t="str">
        <f>IF(ISBLANK('Input|Fee Based'!M108),"",'Input|Fee Based'!M108)</f>
        <v/>
      </c>
      <c r="N108" s="77" cm="1">
        <f t="array" ref="N108">_xlfn.IFNA(LOOKUP(2,1/('Calc|Labour Rates'!$B$10:$B$39='Calc|Fee Based'!M108)/('Calc|Labour Rates'!$C$10:$C$39='Input|Fee Based'!N108),'Calc|Labour Rates'!$I$10:$I$39),"-")</f>
        <v>0</v>
      </c>
      <c r="O108" s="208">
        <f>IFERROR(N108*'Input|Fee Based'!O108*'Input|Fee Based'!P108/'Input|Setup'!$E$19,0)</f>
        <v>0</v>
      </c>
      <c r="P108" s="206" t="str">
        <f>IF(ISBLANK('Input|Fee Based'!Q108),"",'Input|Fee Based'!Q108)</f>
        <v/>
      </c>
      <c r="Q108" s="77" cm="1">
        <f t="array" ref="Q108">_xlfn.IFNA(LOOKUP(2,1/('Calc|Labour Rates'!$B$10:$B$39='Calc|Fee Based'!P108)/('Calc|Labour Rates'!$C$10:$C$39='Input|Fee Based'!R108),'Calc|Labour Rates'!$I$10:$I$39),"-")</f>
        <v>0</v>
      </c>
      <c r="R108" s="77">
        <f>IFERROR(Q108*'Input|Fee Based'!S108*'Input|Fee Based'!T108/'Input|Setup'!$E$19,0)</f>
        <v>0</v>
      </c>
      <c r="S108" s="197">
        <f t="shared" si="12"/>
        <v>0</v>
      </c>
      <c r="T108" s="139">
        <f t="shared" si="13"/>
        <v>0</v>
      </c>
      <c r="U108" s="77" t="str">
        <f>IF(ISBLANK('Input|Fee Based'!$V108),"",'Input|Fee Based'!$V108)</f>
        <v/>
      </c>
      <c r="V108" s="77" cm="1">
        <f t="array" ref="V108">_xlfn.IFNA(LOOKUP(2,1/('Calc|Labour Rates'!$B$10:$B$39='Calc|Fee Based'!U108)/('Calc|Labour Rates'!$C$10:$C$39='Input|Fee Based'!W108),'Calc|Labour Rates'!$I$10:$I$39),"-")</f>
        <v>0</v>
      </c>
      <c r="W108" s="77">
        <f>IFERROR(V108*'Input|Fee Based'!X108*'Input|Fee Based'!Y108/'Input|Setup'!$E$19,0)</f>
        <v>0</v>
      </c>
      <c r="X108" s="77">
        <f>IFERROR(V108*'Input|Fee Based'!X108*'Input|Fee Based'!Z108/'Input|Setup'!$E$19,0)</f>
        <v>0</v>
      </c>
      <c r="Y108" s="208">
        <f t="shared" si="14"/>
        <v>0</v>
      </c>
      <c r="Z108" s="206" t="str">
        <f>IF(ISBLANK('Input|Fee Based'!$AA108),"",'Input|Fee Based'!$AA108)</f>
        <v/>
      </c>
      <c r="AA108" s="77" cm="1">
        <f t="array" ref="AA108">_xlfn.IFNA(LOOKUP(2,1/('Calc|Labour Rates'!$B$10:$B$39='Calc|Fee Based'!Z108)/('Calc|Labour Rates'!$C$10:$C$39='Input|Fee Based'!AB108),'Calc|Labour Rates'!$I$10:$I$39),"-")</f>
        <v>0</v>
      </c>
      <c r="AB108" s="77">
        <f>IFERROR(AA108*'Input|Fee Based'!AC108*'Input|Fee Based'!AD108/'Input|Setup'!$E$19,0)</f>
        <v>0</v>
      </c>
      <c r="AC108" s="77">
        <f>IFERROR(AA108*'Input|Fee Based'!AC108*'Input|Fee Based'!AE108/'Input|Setup'!$E$19,0)</f>
        <v>0</v>
      </c>
      <c r="AD108" s="208">
        <f t="shared" si="15"/>
        <v>0</v>
      </c>
      <c r="AE108" s="77" t="str">
        <f>IF(ISBLANK('Input|Fee Based'!$AF108),"",'Input|Fee Based'!$AF108)</f>
        <v/>
      </c>
      <c r="AF108" s="77" cm="1">
        <f t="array" ref="AF108">_xlfn.IFNA(LOOKUP(2,1/('Calc|Labour Rates'!$B$10:$B$39='Calc|Fee Based'!AE108)/('Calc|Labour Rates'!$C$10:$C$39='Input|Fee Based'!AG108),'Calc|Labour Rates'!$I$10:$I$39),"-")</f>
        <v>0</v>
      </c>
      <c r="AG108" s="77">
        <f>IFERROR(AF108*'Input|Fee Based'!AH108*'Input|Fee Based'!AI108/'Input|Setup'!$E$19,0)</f>
        <v>0</v>
      </c>
      <c r="AH108" s="77">
        <f>IFERROR(AF108*'Input|Fee Based'!AH108*'Input|Fee Based'!AJ108/'Input|Setup'!$E$19,0)</f>
        <v>0</v>
      </c>
      <c r="AI108" s="208">
        <f t="shared" si="16"/>
        <v>0</v>
      </c>
      <c r="AJ108" s="77" t="str">
        <f>IF(ISBLANK('Input|Fee Based'!$AK108),"",'Input|Fee Based'!$AK108)</f>
        <v/>
      </c>
      <c r="AK108" s="77" cm="1">
        <f t="array" ref="AK108">_xlfn.IFNA(LOOKUP(2,1/('Calc|Labour Rates'!$B$10:$B$39='Calc|Fee Based'!AJ108)/('Calc|Labour Rates'!$C$10:$C$39='Input|Fee Based'!AL108),'Calc|Labour Rates'!$I$10:$I$39),"-")</f>
        <v>0</v>
      </c>
      <c r="AL108" s="77">
        <f>IFERROR(AK108*'Input|Fee Based'!AM108*'Input|Fee Based'!AN108/'Input|Setup'!$E$19,0)</f>
        <v>0</v>
      </c>
      <c r="AM108" s="77">
        <f>IFERROR(AK108*'Input|Fee Based'!AM108*'Input|Fee Based'!AO108/'Input|Setup'!$E$19,0)</f>
        <v>0</v>
      </c>
      <c r="AN108" s="208">
        <f t="shared" si="17"/>
        <v>0</v>
      </c>
      <c r="AO108" s="199">
        <f t="shared" si="18"/>
        <v>0</v>
      </c>
      <c r="AP108" s="139">
        <f t="shared" si="19"/>
        <v>0</v>
      </c>
      <c r="AQ108" s="86">
        <f>'Input|Fee Based'!AQ108*CPI_Escalator_to_Y1*RealMaterials_Escalator_to_Y1</f>
        <v>0</v>
      </c>
      <c r="AR108" s="86">
        <f>'Input|Fee Based'!AR108*CPI_Escalator_to_Y1*RealContracts_Escalator_to_Y1</f>
        <v>0</v>
      </c>
      <c r="AS108" s="77">
        <f>'Input|Fee Based'!AS108*CPI_Escalator_to_Y1*RealVehicles_Escalator_to_Y1</f>
        <v>0</v>
      </c>
      <c r="AT108" s="86">
        <f>'Input|Fee Based'!AT108*CPI_Escalator_to_Y1*RealOther_Escalator_to_Y1</f>
        <v>0</v>
      </c>
      <c r="AU108" s="89"/>
      <c r="AV108" s="79">
        <f t="shared" si="20"/>
        <v>0</v>
      </c>
      <c r="AW108" s="84"/>
      <c r="AX108" s="162">
        <f>$AV108*'Input|Fee Based'!AV108</f>
        <v>0</v>
      </c>
      <c r="AY108" s="162">
        <f>$AV108*'Input|Fee Based'!AW108</f>
        <v>0</v>
      </c>
      <c r="AZ108" s="162">
        <f>$AV108*'Input|Fee Based'!AX108</f>
        <v>0</v>
      </c>
      <c r="BA108" s="163">
        <f>SUM($AV108,$AX108:$AZ108)*'Input|Fee Based'!$AY108</f>
        <v>0</v>
      </c>
      <c r="BB108" s="109"/>
      <c r="BC108" s="173"/>
      <c r="BD108" s="15"/>
    </row>
    <row r="109" spans="1:56" customFormat="1" x14ac:dyDescent="0.2">
      <c r="A109" s="16">
        <f t="shared" si="21"/>
        <v>100</v>
      </c>
      <c r="B109" s="128" t="str">
        <f>IF(ISBLANK('Input|Fee Based'!B109),"",'Input|Fee Based'!B109)</f>
        <v/>
      </c>
      <c r="C109" s="128" t="str">
        <f>IF(ISBLANK('Input|Fee Based'!C109),"",'Input|Fee Based'!C109)</f>
        <v/>
      </c>
      <c r="D109" s="129" t="str">
        <f>IF(ISBLANK('Input|Fee Based'!D109),"",'Input|Fee Based'!D109)</f>
        <v/>
      </c>
      <c r="E109" s="191" t="str">
        <f>IF(ISBLANK('Input|Fee Based'!E109),"",'Input|Fee Based'!E109)</f>
        <v/>
      </c>
      <c r="F109" s="129" t="str">
        <f>IF(ISBLANK('Input|Fee Based'!F109),"",'Input|Fee Based'!F109)</f>
        <v/>
      </c>
      <c r="G109" s="129" t="str">
        <f>IF(ISBLANK('Input|Fee Based'!G109),"",'Input|Fee Based'!G109)</f>
        <v/>
      </c>
      <c r="H109" s="120">
        <f t="shared" si="11"/>
        <v>0</v>
      </c>
      <c r="I109" s="14"/>
      <c r="J109" s="77" t="str">
        <f>IF(ISBLANK('Input|Fee Based'!I109),"",'Input|Fee Based'!I109)</f>
        <v/>
      </c>
      <c r="K109" s="77" cm="1">
        <f t="array" ref="K109">_xlfn.IFNA(LOOKUP(2,1/('Calc|Labour Rates'!$B$10:$B$39='Calc|Fee Based'!J109)/('Calc|Labour Rates'!$C$10:$C$39='Input|Fee Based'!J109),'Calc|Labour Rates'!$I$10:$I$39),"-")</f>
        <v>0</v>
      </c>
      <c r="L109" s="208">
        <f>IFERROR(K109*'Input|Fee Based'!K109*'Input|Fee Based'!L109/'Input|Setup'!$E$19,0)</f>
        <v>0</v>
      </c>
      <c r="M109" s="206" t="str">
        <f>IF(ISBLANK('Input|Fee Based'!M109),"",'Input|Fee Based'!M109)</f>
        <v/>
      </c>
      <c r="N109" s="77" cm="1">
        <f t="array" ref="N109">_xlfn.IFNA(LOOKUP(2,1/('Calc|Labour Rates'!$B$10:$B$39='Calc|Fee Based'!M109)/('Calc|Labour Rates'!$C$10:$C$39='Input|Fee Based'!N109),'Calc|Labour Rates'!$I$10:$I$39),"-")</f>
        <v>0</v>
      </c>
      <c r="O109" s="208">
        <f>IFERROR(N109*'Input|Fee Based'!O109*'Input|Fee Based'!P109/'Input|Setup'!$E$19,0)</f>
        <v>0</v>
      </c>
      <c r="P109" s="206" t="str">
        <f>IF(ISBLANK('Input|Fee Based'!Q109),"",'Input|Fee Based'!Q109)</f>
        <v/>
      </c>
      <c r="Q109" s="77" cm="1">
        <f t="array" ref="Q109">_xlfn.IFNA(LOOKUP(2,1/('Calc|Labour Rates'!$B$10:$B$39='Calc|Fee Based'!P109)/('Calc|Labour Rates'!$C$10:$C$39='Input|Fee Based'!R109),'Calc|Labour Rates'!$I$10:$I$39),"-")</f>
        <v>0</v>
      </c>
      <c r="R109" s="77">
        <f>IFERROR(Q109*'Input|Fee Based'!S109*'Input|Fee Based'!T109/'Input|Setup'!$E$19,0)</f>
        <v>0</v>
      </c>
      <c r="S109" s="197">
        <f t="shared" si="12"/>
        <v>0</v>
      </c>
      <c r="T109" s="139">
        <f t="shared" si="13"/>
        <v>0</v>
      </c>
      <c r="U109" s="77" t="str">
        <f>IF(ISBLANK('Input|Fee Based'!$V109),"",'Input|Fee Based'!$V109)</f>
        <v/>
      </c>
      <c r="V109" s="77" cm="1">
        <f t="array" ref="V109">_xlfn.IFNA(LOOKUP(2,1/('Calc|Labour Rates'!$B$10:$B$39='Calc|Fee Based'!U109)/('Calc|Labour Rates'!$C$10:$C$39='Input|Fee Based'!W109),'Calc|Labour Rates'!$I$10:$I$39),"-")</f>
        <v>0</v>
      </c>
      <c r="W109" s="77">
        <f>IFERROR(V109*'Input|Fee Based'!X109*'Input|Fee Based'!Y109/'Input|Setup'!$E$19,0)</f>
        <v>0</v>
      </c>
      <c r="X109" s="77">
        <f>IFERROR(V109*'Input|Fee Based'!X109*'Input|Fee Based'!Z109/'Input|Setup'!$E$19,0)</f>
        <v>0</v>
      </c>
      <c r="Y109" s="208">
        <f t="shared" si="14"/>
        <v>0</v>
      </c>
      <c r="Z109" s="206" t="str">
        <f>IF(ISBLANK('Input|Fee Based'!$AA109),"",'Input|Fee Based'!$AA109)</f>
        <v/>
      </c>
      <c r="AA109" s="77" cm="1">
        <f t="array" ref="AA109">_xlfn.IFNA(LOOKUP(2,1/('Calc|Labour Rates'!$B$10:$B$39='Calc|Fee Based'!Z109)/('Calc|Labour Rates'!$C$10:$C$39='Input|Fee Based'!AB109),'Calc|Labour Rates'!$I$10:$I$39),"-")</f>
        <v>0</v>
      </c>
      <c r="AB109" s="77">
        <f>IFERROR(AA109*'Input|Fee Based'!AC109*'Input|Fee Based'!AD109/'Input|Setup'!$E$19,0)</f>
        <v>0</v>
      </c>
      <c r="AC109" s="77">
        <f>IFERROR(AA109*'Input|Fee Based'!AC109*'Input|Fee Based'!AE109/'Input|Setup'!$E$19,0)</f>
        <v>0</v>
      </c>
      <c r="AD109" s="208">
        <f t="shared" si="15"/>
        <v>0</v>
      </c>
      <c r="AE109" s="77" t="str">
        <f>IF(ISBLANK('Input|Fee Based'!$AF109),"",'Input|Fee Based'!$AF109)</f>
        <v/>
      </c>
      <c r="AF109" s="77" cm="1">
        <f t="array" ref="AF109">_xlfn.IFNA(LOOKUP(2,1/('Calc|Labour Rates'!$B$10:$B$39='Calc|Fee Based'!AE109)/('Calc|Labour Rates'!$C$10:$C$39='Input|Fee Based'!AG109),'Calc|Labour Rates'!$I$10:$I$39),"-")</f>
        <v>0</v>
      </c>
      <c r="AG109" s="77">
        <f>IFERROR(AF109*'Input|Fee Based'!AH109*'Input|Fee Based'!AI109/'Input|Setup'!$E$19,0)</f>
        <v>0</v>
      </c>
      <c r="AH109" s="77">
        <f>IFERROR(AF109*'Input|Fee Based'!AH109*'Input|Fee Based'!AJ109/'Input|Setup'!$E$19,0)</f>
        <v>0</v>
      </c>
      <c r="AI109" s="208">
        <f t="shared" si="16"/>
        <v>0</v>
      </c>
      <c r="AJ109" s="77" t="str">
        <f>IF(ISBLANK('Input|Fee Based'!$AK109),"",'Input|Fee Based'!$AK109)</f>
        <v/>
      </c>
      <c r="AK109" s="77" cm="1">
        <f t="array" ref="AK109">_xlfn.IFNA(LOOKUP(2,1/('Calc|Labour Rates'!$B$10:$B$39='Calc|Fee Based'!AJ109)/('Calc|Labour Rates'!$C$10:$C$39='Input|Fee Based'!AL109),'Calc|Labour Rates'!$I$10:$I$39),"-")</f>
        <v>0</v>
      </c>
      <c r="AL109" s="77">
        <f>IFERROR(AK109*'Input|Fee Based'!AM109*'Input|Fee Based'!AN109/'Input|Setup'!$E$19,0)</f>
        <v>0</v>
      </c>
      <c r="AM109" s="77">
        <f>IFERROR(AK109*'Input|Fee Based'!AM109*'Input|Fee Based'!AO109/'Input|Setup'!$E$19,0)</f>
        <v>0</v>
      </c>
      <c r="AN109" s="208">
        <f t="shared" si="17"/>
        <v>0</v>
      </c>
      <c r="AO109" s="199">
        <f t="shared" si="18"/>
        <v>0</v>
      </c>
      <c r="AP109" s="139">
        <f t="shared" si="19"/>
        <v>0</v>
      </c>
      <c r="AQ109" s="86">
        <f>'Input|Fee Based'!AQ109*CPI_Escalator_to_Y1*RealMaterials_Escalator_to_Y1</f>
        <v>0</v>
      </c>
      <c r="AR109" s="86">
        <f>'Input|Fee Based'!AR109*CPI_Escalator_to_Y1*RealContracts_Escalator_to_Y1</f>
        <v>0</v>
      </c>
      <c r="AS109" s="77">
        <f>'Input|Fee Based'!AS109*CPI_Escalator_to_Y1*RealVehicles_Escalator_to_Y1</f>
        <v>0</v>
      </c>
      <c r="AT109" s="86">
        <f>'Input|Fee Based'!AT109*CPI_Escalator_to_Y1*RealOther_Escalator_to_Y1</f>
        <v>0</v>
      </c>
      <c r="AU109" s="89"/>
      <c r="AV109" s="79">
        <f t="shared" si="20"/>
        <v>0</v>
      </c>
      <c r="AW109" s="84"/>
      <c r="AX109" s="162">
        <f>$AV109*'Input|Fee Based'!AV109</f>
        <v>0</v>
      </c>
      <c r="AY109" s="162">
        <f>$AV109*'Input|Fee Based'!AW109</f>
        <v>0</v>
      </c>
      <c r="AZ109" s="162">
        <f>$AV109*'Input|Fee Based'!AX109</f>
        <v>0</v>
      </c>
      <c r="BA109" s="163">
        <f>SUM($AV109,$AX109:$AZ109)*'Input|Fee Based'!$AY109</f>
        <v>0</v>
      </c>
      <c r="BB109" s="109"/>
      <c r="BC109" s="173"/>
      <c r="BD109" s="15"/>
    </row>
    <row r="110" spans="1:56" customFormat="1" x14ac:dyDescent="0.2">
      <c r="A110" s="16">
        <f t="shared" si="21"/>
        <v>101</v>
      </c>
      <c r="B110" s="128" t="str">
        <f>IF(ISBLANK('Input|Fee Based'!B110),"",'Input|Fee Based'!B110)</f>
        <v/>
      </c>
      <c r="C110" s="128" t="str">
        <f>IF(ISBLANK('Input|Fee Based'!C110),"",'Input|Fee Based'!C110)</f>
        <v/>
      </c>
      <c r="D110" s="129" t="str">
        <f>IF(ISBLANK('Input|Fee Based'!D110),"",'Input|Fee Based'!D110)</f>
        <v/>
      </c>
      <c r="E110" s="191" t="str">
        <f>IF(ISBLANK('Input|Fee Based'!E110),"",'Input|Fee Based'!E110)</f>
        <v/>
      </c>
      <c r="F110" s="129" t="str">
        <f>IF(ISBLANK('Input|Fee Based'!F110),"",'Input|Fee Based'!F110)</f>
        <v/>
      </c>
      <c r="G110" s="129" t="str">
        <f>IF(ISBLANK('Input|Fee Based'!G110),"",'Input|Fee Based'!G110)</f>
        <v/>
      </c>
      <c r="H110" s="120">
        <f t="shared" si="11"/>
        <v>0</v>
      </c>
      <c r="I110" s="14"/>
      <c r="J110" s="77" t="str">
        <f>IF(ISBLANK('Input|Fee Based'!I110),"",'Input|Fee Based'!I110)</f>
        <v/>
      </c>
      <c r="K110" s="77" cm="1">
        <f t="array" ref="K110">_xlfn.IFNA(LOOKUP(2,1/('Calc|Labour Rates'!$B$10:$B$39='Calc|Fee Based'!J110)/('Calc|Labour Rates'!$C$10:$C$39='Input|Fee Based'!J110),'Calc|Labour Rates'!$I$10:$I$39),"-")</f>
        <v>0</v>
      </c>
      <c r="L110" s="208">
        <f>IFERROR(K110*'Input|Fee Based'!K110*'Input|Fee Based'!L110/'Input|Setup'!$E$19,0)</f>
        <v>0</v>
      </c>
      <c r="M110" s="206" t="str">
        <f>IF(ISBLANK('Input|Fee Based'!M110),"",'Input|Fee Based'!M110)</f>
        <v/>
      </c>
      <c r="N110" s="77" cm="1">
        <f t="array" ref="N110">_xlfn.IFNA(LOOKUP(2,1/('Calc|Labour Rates'!$B$10:$B$39='Calc|Fee Based'!M110)/('Calc|Labour Rates'!$C$10:$C$39='Input|Fee Based'!N110),'Calc|Labour Rates'!$I$10:$I$39),"-")</f>
        <v>0</v>
      </c>
      <c r="O110" s="208">
        <f>IFERROR(N110*'Input|Fee Based'!O110*'Input|Fee Based'!P110/'Input|Setup'!$E$19,0)</f>
        <v>0</v>
      </c>
      <c r="P110" s="206" t="str">
        <f>IF(ISBLANK('Input|Fee Based'!Q110),"",'Input|Fee Based'!Q110)</f>
        <v/>
      </c>
      <c r="Q110" s="77" cm="1">
        <f t="array" ref="Q110">_xlfn.IFNA(LOOKUP(2,1/('Calc|Labour Rates'!$B$10:$B$39='Calc|Fee Based'!P110)/('Calc|Labour Rates'!$C$10:$C$39='Input|Fee Based'!R110),'Calc|Labour Rates'!$I$10:$I$39),"-")</f>
        <v>0</v>
      </c>
      <c r="R110" s="77">
        <f>IFERROR(Q110*'Input|Fee Based'!S110*'Input|Fee Based'!T110/'Input|Setup'!$E$19,0)</f>
        <v>0</v>
      </c>
      <c r="S110" s="197">
        <f t="shared" si="12"/>
        <v>0</v>
      </c>
      <c r="T110" s="139">
        <f t="shared" si="13"/>
        <v>0</v>
      </c>
      <c r="U110" s="77" t="str">
        <f>IF(ISBLANK('Input|Fee Based'!$V110),"",'Input|Fee Based'!$V110)</f>
        <v/>
      </c>
      <c r="V110" s="77" cm="1">
        <f t="array" ref="V110">_xlfn.IFNA(LOOKUP(2,1/('Calc|Labour Rates'!$B$10:$B$39='Calc|Fee Based'!U110)/('Calc|Labour Rates'!$C$10:$C$39='Input|Fee Based'!W110),'Calc|Labour Rates'!$I$10:$I$39),"-")</f>
        <v>0</v>
      </c>
      <c r="W110" s="77">
        <f>IFERROR(V110*'Input|Fee Based'!X110*'Input|Fee Based'!Y110/'Input|Setup'!$E$19,0)</f>
        <v>0</v>
      </c>
      <c r="X110" s="77">
        <f>IFERROR(V110*'Input|Fee Based'!X110*'Input|Fee Based'!Z110/'Input|Setup'!$E$19,0)</f>
        <v>0</v>
      </c>
      <c r="Y110" s="208">
        <f t="shared" si="14"/>
        <v>0</v>
      </c>
      <c r="Z110" s="206" t="str">
        <f>IF(ISBLANK('Input|Fee Based'!$AA110),"",'Input|Fee Based'!$AA110)</f>
        <v/>
      </c>
      <c r="AA110" s="77" cm="1">
        <f t="array" ref="AA110">_xlfn.IFNA(LOOKUP(2,1/('Calc|Labour Rates'!$B$10:$B$39='Calc|Fee Based'!Z110)/('Calc|Labour Rates'!$C$10:$C$39='Input|Fee Based'!AB110),'Calc|Labour Rates'!$I$10:$I$39),"-")</f>
        <v>0</v>
      </c>
      <c r="AB110" s="77">
        <f>IFERROR(AA110*'Input|Fee Based'!AC110*'Input|Fee Based'!AD110/'Input|Setup'!$E$19,0)</f>
        <v>0</v>
      </c>
      <c r="AC110" s="77">
        <f>IFERROR(AA110*'Input|Fee Based'!AC110*'Input|Fee Based'!AE110/'Input|Setup'!$E$19,0)</f>
        <v>0</v>
      </c>
      <c r="AD110" s="208">
        <f t="shared" si="15"/>
        <v>0</v>
      </c>
      <c r="AE110" s="77" t="str">
        <f>IF(ISBLANK('Input|Fee Based'!$AF110),"",'Input|Fee Based'!$AF110)</f>
        <v/>
      </c>
      <c r="AF110" s="77" cm="1">
        <f t="array" ref="AF110">_xlfn.IFNA(LOOKUP(2,1/('Calc|Labour Rates'!$B$10:$B$39='Calc|Fee Based'!AE110)/('Calc|Labour Rates'!$C$10:$C$39='Input|Fee Based'!AG110),'Calc|Labour Rates'!$I$10:$I$39),"-")</f>
        <v>0</v>
      </c>
      <c r="AG110" s="77">
        <f>IFERROR(AF110*'Input|Fee Based'!AH110*'Input|Fee Based'!AI110/'Input|Setup'!$E$19,0)</f>
        <v>0</v>
      </c>
      <c r="AH110" s="77">
        <f>IFERROR(AF110*'Input|Fee Based'!AH110*'Input|Fee Based'!AJ110/'Input|Setup'!$E$19,0)</f>
        <v>0</v>
      </c>
      <c r="AI110" s="208">
        <f t="shared" si="16"/>
        <v>0</v>
      </c>
      <c r="AJ110" s="77" t="str">
        <f>IF(ISBLANK('Input|Fee Based'!$AK110),"",'Input|Fee Based'!$AK110)</f>
        <v/>
      </c>
      <c r="AK110" s="77" cm="1">
        <f t="array" ref="AK110">_xlfn.IFNA(LOOKUP(2,1/('Calc|Labour Rates'!$B$10:$B$39='Calc|Fee Based'!AJ110)/('Calc|Labour Rates'!$C$10:$C$39='Input|Fee Based'!AL110),'Calc|Labour Rates'!$I$10:$I$39),"-")</f>
        <v>0</v>
      </c>
      <c r="AL110" s="77">
        <f>IFERROR(AK110*'Input|Fee Based'!AM110*'Input|Fee Based'!AN110/'Input|Setup'!$E$19,0)</f>
        <v>0</v>
      </c>
      <c r="AM110" s="77">
        <f>IFERROR(AK110*'Input|Fee Based'!AM110*'Input|Fee Based'!AO110/'Input|Setup'!$E$19,0)</f>
        <v>0</v>
      </c>
      <c r="AN110" s="208">
        <f t="shared" si="17"/>
        <v>0</v>
      </c>
      <c r="AO110" s="199">
        <f t="shared" si="18"/>
        <v>0</v>
      </c>
      <c r="AP110" s="139">
        <f t="shared" si="19"/>
        <v>0</v>
      </c>
      <c r="AQ110" s="86">
        <f>'Input|Fee Based'!AQ110*CPI_Escalator_to_Y1*RealMaterials_Escalator_to_Y1</f>
        <v>0</v>
      </c>
      <c r="AR110" s="86">
        <f>'Input|Fee Based'!AR110*CPI_Escalator_to_Y1*RealContracts_Escalator_to_Y1</f>
        <v>0</v>
      </c>
      <c r="AS110" s="77">
        <f>'Input|Fee Based'!AS110*CPI_Escalator_to_Y1*RealVehicles_Escalator_to_Y1</f>
        <v>0</v>
      </c>
      <c r="AT110" s="86">
        <f>'Input|Fee Based'!AT110*CPI_Escalator_to_Y1*RealOther_Escalator_to_Y1</f>
        <v>0</v>
      </c>
      <c r="AU110" s="89"/>
      <c r="AV110" s="79">
        <f t="shared" si="20"/>
        <v>0</v>
      </c>
      <c r="AW110" s="84"/>
      <c r="AX110" s="162">
        <f>$AV110*'Input|Fee Based'!AV110</f>
        <v>0</v>
      </c>
      <c r="AY110" s="162">
        <f>$AV110*'Input|Fee Based'!AW110</f>
        <v>0</v>
      </c>
      <c r="AZ110" s="162">
        <f>$AV110*'Input|Fee Based'!AX110</f>
        <v>0</v>
      </c>
      <c r="BA110" s="163">
        <f>SUM($AV110,$AX110:$AZ110)*'Input|Fee Based'!$AY110</f>
        <v>0</v>
      </c>
      <c r="BB110" s="109"/>
      <c r="BC110" s="173"/>
      <c r="BD110" s="15"/>
    </row>
    <row r="111" spans="1:56" customFormat="1" x14ac:dyDescent="0.2">
      <c r="A111" s="16">
        <f t="shared" si="21"/>
        <v>102</v>
      </c>
      <c r="B111" s="128" t="str">
        <f>IF(ISBLANK('Input|Fee Based'!B111),"",'Input|Fee Based'!B111)</f>
        <v/>
      </c>
      <c r="C111" s="128" t="str">
        <f>IF(ISBLANK('Input|Fee Based'!C111),"",'Input|Fee Based'!C111)</f>
        <v/>
      </c>
      <c r="D111" s="129" t="str">
        <f>IF(ISBLANK('Input|Fee Based'!D111),"",'Input|Fee Based'!D111)</f>
        <v/>
      </c>
      <c r="E111" s="191" t="str">
        <f>IF(ISBLANK('Input|Fee Based'!E111),"",'Input|Fee Based'!E111)</f>
        <v/>
      </c>
      <c r="F111" s="129" t="str">
        <f>IF(ISBLANK('Input|Fee Based'!F111),"",'Input|Fee Based'!F111)</f>
        <v/>
      </c>
      <c r="G111" s="129" t="str">
        <f>IF(ISBLANK('Input|Fee Based'!G111),"",'Input|Fee Based'!G111)</f>
        <v/>
      </c>
      <c r="H111" s="120">
        <f t="shared" si="11"/>
        <v>0</v>
      </c>
      <c r="I111" s="14"/>
      <c r="J111" s="77" t="str">
        <f>IF(ISBLANK('Input|Fee Based'!I111),"",'Input|Fee Based'!I111)</f>
        <v/>
      </c>
      <c r="K111" s="77" cm="1">
        <f t="array" ref="K111">_xlfn.IFNA(LOOKUP(2,1/('Calc|Labour Rates'!$B$10:$B$39='Calc|Fee Based'!J111)/('Calc|Labour Rates'!$C$10:$C$39='Input|Fee Based'!J111),'Calc|Labour Rates'!$I$10:$I$39),"-")</f>
        <v>0</v>
      </c>
      <c r="L111" s="208">
        <f>IFERROR(K111*'Input|Fee Based'!K111*'Input|Fee Based'!L111/'Input|Setup'!$E$19,0)</f>
        <v>0</v>
      </c>
      <c r="M111" s="206" t="str">
        <f>IF(ISBLANK('Input|Fee Based'!M111),"",'Input|Fee Based'!M111)</f>
        <v/>
      </c>
      <c r="N111" s="77" cm="1">
        <f t="array" ref="N111">_xlfn.IFNA(LOOKUP(2,1/('Calc|Labour Rates'!$B$10:$B$39='Calc|Fee Based'!M111)/('Calc|Labour Rates'!$C$10:$C$39='Input|Fee Based'!N111),'Calc|Labour Rates'!$I$10:$I$39),"-")</f>
        <v>0</v>
      </c>
      <c r="O111" s="208">
        <f>IFERROR(N111*'Input|Fee Based'!O111*'Input|Fee Based'!P111/'Input|Setup'!$E$19,0)</f>
        <v>0</v>
      </c>
      <c r="P111" s="206" t="str">
        <f>IF(ISBLANK('Input|Fee Based'!Q111),"",'Input|Fee Based'!Q111)</f>
        <v/>
      </c>
      <c r="Q111" s="77" cm="1">
        <f t="array" ref="Q111">_xlfn.IFNA(LOOKUP(2,1/('Calc|Labour Rates'!$B$10:$B$39='Calc|Fee Based'!P111)/('Calc|Labour Rates'!$C$10:$C$39='Input|Fee Based'!R111),'Calc|Labour Rates'!$I$10:$I$39),"-")</f>
        <v>0</v>
      </c>
      <c r="R111" s="77">
        <f>IFERROR(Q111*'Input|Fee Based'!S111*'Input|Fee Based'!T111/'Input|Setup'!$E$19,0)</f>
        <v>0</v>
      </c>
      <c r="S111" s="197">
        <f t="shared" si="12"/>
        <v>0</v>
      </c>
      <c r="T111" s="139">
        <f t="shared" si="13"/>
        <v>0</v>
      </c>
      <c r="U111" s="77" t="str">
        <f>IF(ISBLANK('Input|Fee Based'!$V111),"",'Input|Fee Based'!$V111)</f>
        <v/>
      </c>
      <c r="V111" s="77" cm="1">
        <f t="array" ref="V111">_xlfn.IFNA(LOOKUP(2,1/('Calc|Labour Rates'!$B$10:$B$39='Calc|Fee Based'!U111)/('Calc|Labour Rates'!$C$10:$C$39='Input|Fee Based'!W111),'Calc|Labour Rates'!$I$10:$I$39),"-")</f>
        <v>0</v>
      </c>
      <c r="W111" s="77">
        <f>IFERROR(V111*'Input|Fee Based'!X111*'Input|Fee Based'!Y111/'Input|Setup'!$E$19,0)</f>
        <v>0</v>
      </c>
      <c r="X111" s="77">
        <f>IFERROR(V111*'Input|Fee Based'!X111*'Input|Fee Based'!Z111/'Input|Setup'!$E$19,0)</f>
        <v>0</v>
      </c>
      <c r="Y111" s="208">
        <f t="shared" si="14"/>
        <v>0</v>
      </c>
      <c r="Z111" s="206" t="str">
        <f>IF(ISBLANK('Input|Fee Based'!$AA111),"",'Input|Fee Based'!$AA111)</f>
        <v/>
      </c>
      <c r="AA111" s="77" cm="1">
        <f t="array" ref="AA111">_xlfn.IFNA(LOOKUP(2,1/('Calc|Labour Rates'!$B$10:$B$39='Calc|Fee Based'!Z111)/('Calc|Labour Rates'!$C$10:$C$39='Input|Fee Based'!AB111),'Calc|Labour Rates'!$I$10:$I$39),"-")</f>
        <v>0</v>
      </c>
      <c r="AB111" s="77">
        <f>IFERROR(AA111*'Input|Fee Based'!AC111*'Input|Fee Based'!AD111/'Input|Setup'!$E$19,0)</f>
        <v>0</v>
      </c>
      <c r="AC111" s="77">
        <f>IFERROR(AA111*'Input|Fee Based'!AC111*'Input|Fee Based'!AE111/'Input|Setup'!$E$19,0)</f>
        <v>0</v>
      </c>
      <c r="AD111" s="208">
        <f t="shared" si="15"/>
        <v>0</v>
      </c>
      <c r="AE111" s="77" t="str">
        <f>IF(ISBLANK('Input|Fee Based'!$AF111),"",'Input|Fee Based'!$AF111)</f>
        <v/>
      </c>
      <c r="AF111" s="77" cm="1">
        <f t="array" ref="AF111">_xlfn.IFNA(LOOKUP(2,1/('Calc|Labour Rates'!$B$10:$B$39='Calc|Fee Based'!AE111)/('Calc|Labour Rates'!$C$10:$C$39='Input|Fee Based'!AG111),'Calc|Labour Rates'!$I$10:$I$39),"-")</f>
        <v>0</v>
      </c>
      <c r="AG111" s="77">
        <f>IFERROR(AF111*'Input|Fee Based'!AH111*'Input|Fee Based'!AI111/'Input|Setup'!$E$19,0)</f>
        <v>0</v>
      </c>
      <c r="AH111" s="77">
        <f>IFERROR(AF111*'Input|Fee Based'!AH111*'Input|Fee Based'!AJ111/'Input|Setup'!$E$19,0)</f>
        <v>0</v>
      </c>
      <c r="AI111" s="208">
        <f t="shared" si="16"/>
        <v>0</v>
      </c>
      <c r="AJ111" s="77" t="str">
        <f>IF(ISBLANK('Input|Fee Based'!$AK111),"",'Input|Fee Based'!$AK111)</f>
        <v/>
      </c>
      <c r="AK111" s="77" cm="1">
        <f t="array" ref="AK111">_xlfn.IFNA(LOOKUP(2,1/('Calc|Labour Rates'!$B$10:$B$39='Calc|Fee Based'!AJ111)/('Calc|Labour Rates'!$C$10:$C$39='Input|Fee Based'!AL111),'Calc|Labour Rates'!$I$10:$I$39),"-")</f>
        <v>0</v>
      </c>
      <c r="AL111" s="77">
        <f>IFERROR(AK111*'Input|Fee Based'!AM111*'Input|Fee Based'!AN111/'Input|Setup'!$E$19,0)</f>
        <v>0</v>
      </c>
      <c r="AM111" s="77">
        <f>IFERROR(AK111*'Input|Fee Based'!AM111*'Input|Fee Based'!AO111/'Input|Setup'!$E$19,0)</f>
        <v>0</v>
      </c>
      <c r="AN111" s="208">
        <f t="shared" si="17"/>
        <v>0</v>
      </c>
      <c r="AO111" s="199">
        <f t="shared" si="18"/>
        <v>0</v>
      </c>
      <c r="AP111" s="139">
        <f t="shared" si="19"/>
        <v>0</v>
      </c>
      <c r="AQ111" s="86">
        <f>'Input|Fee Based'!AQ111*CPI_Escalator_to_Y1*RealMaterials_Escalator_to_Y1</f>
        <v>0</v>
      </c>
      <c r="AR111" s="86">
        <f>'Input|Fee Based'!AR111*CPI_Escalator_to_Y1*RealContracts_Escalator_to_Y1</f>
        <v>0</v>
      </c>
      <c r="AS111" s="77">
        <f>'Input|Fee Based'!AS111*CPI_Escalator_to_Y1*RealVehicles_Escalator_to_Y1</f>
        <v>0</v>
      </c>
      <c r="AT111" s="86">
        <f>'Input|Fee Based'!AT111*CPI_Escalator_to_Y1*RealOther_Escalator_to_Y1</f>
        <v>0</v>
      </c>
      <c r="AU111" s="89"/>
      <c r="AV111" s="79">
        <f t="shared" si="20"/>
        <v>0</v>
      </c>
      <c r="AW111" s="84"/>
      <c r="AX111" s="162">
        <f>$AV111*'Input|Fee Based'!AV111</f>
        <v>0</v>
      </c>
      <c r="AY111" s="162">
        <f>$AV111*'Input|Fee Based'!AW111</f>
        <v>0</v>
      </c>
      <c r="AZ111" s="162">
        <f>$AV111*'Input|Fee Based'!AX111</f>
        <v>0</v>
      </c>
      <c r="BA111" s="163">
        <f>SUM($AV111,$AX111:$AZ111)*'Input|Fee Based'!$AY111</f>
        <v>0</v>
      </c>
      <c r="BB111" s="109"/>
      <c r="BC111" s="173"/>
      <c r="BD111" s="15"/>
    </row>
    <row r="112" spans="1:56" customFormat="1" x14ac:dyDescent="0.2">
      <c r="A112" s="16">
        <f t="shared" si="21"/>
        <v>103</v>
      </c>
      <c r="B112" s="128" t="str">
        <f>IF(ISBLANK('Input|Fee Based'!B112),"",'Input|Fee Based'!B112)</f>
        <v/>
      </c>
      <c r="C112" s="128" t="str">
        <f>IF(ISBLANK('Input|Fee Based'!C112),"",'Input|Fee Based'!C112)</f>
        <v/>
      </c>
      <c r="D112" s="129" t="str">
        <f>IF(ISBLANK('Input|Fee Based'!D112),"",'Input|Fee Based'!D112)</f>
        <v/>
      </c>
      <c r="E112" s="191" t="str">
        <f>IF(ISBLANK('Input|Fee Based'!E112),"",'Input|Fee Based'!E112)</f>
        <v/>
      </c>
      <c r="F112" s="129" t="str">
        <f>IF(ISBLANK('Input|Fee Based'!F112),"",'Input|Fee Based'!F112)</f>
        <v/>
      </c>
      <c r="G112" s="129" t="str">
        <f>IF(ISBLANK('Input|Fee Based'!G112),"",'Input|Fee Based'!G112)</f>
        <v/>
      </c>
      <c r="H112" s="120">
        <f t="shared" si="11"/>
        <v>0</v>
      </c>
      <c r="I112" s="14"/>
      <c r="J112" s="77" t="str">
        <f>IF(ISBLANK('Input|Fee Based'!I112),"",'Input|Fee Based'!I112)</f>
        <v/>
      </c>
      <c r="K112" s="77" cm="1">
        <f t="array" ref="K112">_xlfn.IFNA(LOOKUP(2,1/('Calc|Labour Rates'!$B$10:$B$39='Calc|Fee Based'!J112)/('Calc|Labour Rates'!$C$10:$C$39='Input|Fee Based'!J112),'Calc|Labour Rates'!$I$10:$I$39),"-")</f>
        <v>0</v>
      </c>
      <c r="L112" s="208">
        <f>IFERROR(K112*'Input|Fee Based'!K112*'Input|Fee Based'!L112/'Input|Setup'!$E$19,0)</f>
        <v>0</v>
      </c>
      <c r="M112" s="206" t="str">
        <f>IF(ISBLANK('Input|Fee Based'!M112),"",'Input|Fee Based'!M112)</f>
        <v/>
      </c>
      <c r="N112" s="77" cm="1">
        <f t="array" ref="N112">_xlfn.IFNA(LOOKUP(2,1/('Calc|Labour Rates'!$B$10:$B$39='Calc|Fee Based'!M112)/('Calc|Labour Rates'!$C$10:$C$39='Input|Fee Based'!N112),'Calc|Labour Rates'!$I$10:$I$39),"-")</f>
        <v>0</v>
      </c>
      <c r="O112" s="208">
        <f>IFERROR(N112*'Input|Fee Based'!O112*'Input|Fee Based'!P112/'Input|Setup'!$E$19,0)</f>
        <v>0</v>
      </c>
      <c r="P112" s="206" t="str">
        <f>IF(ISBLANK('Input|Fee Based'!Q112),"",'Input|Fee Based'!Q112)</f>
        <v/>
      </c>
      <c r="Q112" s="77" cm="1">
        <f t="array" ref="Q112">_xlfn.IFNA(LOOKUP(2,1/('Calc|Labour Rates'!$B$10:$B$39='Calc|Fee Based'!P112)/('Calc|Labour Rates'!$C$10:$C$39='Input|Fee Based'!R112),'Calc|Labour Rates'!$I$10:$I$39),"-")</f>
        <v>0</v>
      </c>
      <c r="R112" s="77">
        <f>IFERROR(Q112*'Input|Fee Based'!S112*'Input|Fee Based'!T112/'Input|Setup'!$E$19,0)</f>
        <v>0</v>
      </c>
      <c r="S112" s="197">
        <f t="shared" si="12"/>
        <v>0</v>
      </c>
      <c r="T112" s="139">
        <f t="shared" si="13"/>
        <v>0</v>
      </c>
      <c r="U112" s="77" t="str">
        <f>IF(ISBLANK('Input|Fee Based'!$V112),"",'Input|Fee Based'!$V112)</f>
        <v/>
      </c>
      <c r="V112" s="77" cm="1">
        <f t="array" ref="V112">_xlfn.IFNA(LOOKUP(2,1/('Calc|Labour Rates'!$B$10:$B$39='Calc|Fee Based'!U112)/('Calc|Labour Rates'!$C$10:$C$39='Input|Fee Based'!W112),'Calc|Labour Rates'!$I$10:$I$39),"-")</f>
        <v>0</v>
      </c>
      <c r="W112" s="77">
        <f>IFERROR(V112*'Input|Fee Based'!X112*'Input|Fee Based'!Y112/'Input|Setup'!$E$19,0)</f>
        <v>0</v>
      </c>
      <c r="X112" s="77">
        <f>IFERROR(V112*'Input|Fee Based'!X112*'Input|Fee Based'!Z112/'Input|Setup'!$E$19,0)</f>
        <v>0</v>
      </c>
      <c r="Y112" s="208">
        <f t="shared" si="14"/>
        <v>0</v>
      </c>
      <c r="Z112" s="206" t="str">
        <f>IF(ISBLANK('Input|Fee Based'!$AA112),"",'Input|Fee Based'!$AA112)</f>
        <v/>
      </c>
      <c r="AA112" s="77" cm="1">
        <f t="array" ref="AA112">_xlfn.IFNA(LOOKUP(2,1/('Calc|Labour Rates'!$B$10:$B$39='Calc|Fee Based'!Z112)/('Calc|Labour Rates'!$C$10:$C$39='Input|Fee Based'!AB112),'Calc|Labour Rates'!$I$10:$I$39),"-")</f>
        <v>0</v>
      </c>
      <c r="AB112" s="77">
        <f>IFERROR(AA112*'Input|Fee Based'!AC112*'Input|Fee Based'!AD112/'Input|Setup'!$E$19,0)</f>
        <v>0</v>
      </c>
      <c r="AC112" s="77">
        <f>IFERROR(AA112*'Input|Fee Based'!AC112*'Input|Fee Based'!AE112/'Input|Setup'!$E$19,0)</f>
        <v>0</v>
      </c>
      <c r="AD112" s="208">
        <f t="shared" si="15"/>
        <v>0</v>
      </c>
      <c r="AE112" s="77" t="str">
        <f>IF(ISBLANK('Input|Fee Based'!$AF112),"",'Input|Fee Based'!$AF112)</f>
        <v/>
      </c>
      <c r="AF112" s="77" cm="1">
        <f t="array" ref="AF112">_xlfn.IFNA(LOOKUP(2,1/('Calc|Labour Rates'!$B$10:$B$39='Calc|Fee Based'!AE112)/('Calc|Labour Rates'!$C$10:$C$39='Input|Fee Based'!AG112),'Calc|Labour Rates'!$I$10:$I$39),"-")</f>
        <v>0</v>
      </c>
      <c r="AG112" s="77">
        <f>IFERROR(AF112*'Input|Fee Based'!AH112*'Input|Fee Based'!AI112/'Input|Setup'!$E$19,0)</f>
        <v>0</v>
      </c>
      <c r="AH112" s="77">
        <f>IFERROR(AF112*'Input|Fee Based'!AH112*'Input|Fee Based'!AJ112/'Input|Setup'!$E$19,0)</f>
        <v>0</v>
      </c>
      <c r="AI112" s="208">
        <f t="shared" si="16"/>
        <v>0</v>
      </c>
      <c r="AJ112" s="77" t="str">
        <f>IF(ISBLANK('Input|Fee Based'!$AK112),"",'Input|Fee Based'!$AK112)</f>
        <v/>
      </c>
      <c r="AK112" s="77" cm="1">
        <f t="array" ref="AK112">_xlfn.IFNA(LOOKUP(2,1/('Calc|Labour Rates'!$B$10:$B$39='Calc|Fee Based'!AJ112)/('Calc|Labour Rates'!$C$10:$C$39='Input|Fee Based'!AL112),'Calc|Labour Rates'!$I$10:$I$39),"-")</f>
        <v>0</v>
      </c>
      <c r="AL112" s="77">
        <f>IFERROR(AK112*'Input|Fee Based'!AM112*'Input|Fee Based'!AN112/'Input|Setup'!$E$19,0)</f>
        <v>0</v>
      </c>
      <c r="AM112" s="77">
        <f>IFERROR(AK112*'Input|Fee Based'!AM112*'Input|Fee Based'!AO112/'Input|Setup'!$E$19,0)</f>
        <v>0</v>
      </c>
      <c r="AN112" s="208">
        <f t="shared" si="17"/>
        <v>0</v>
      </c>
      <c r="AO112" s="199">
        <f t="shared" si="18"/>
        <v>0</v>
      </c>
      <c r="AP112" s="139">
        <f t="shared" si="19"/>
        <v>0</v>
      </c>
      <c r="AQ112" s="86">
        <f>'Input|Fee Based'!AQ112*CPI_Escalator_to_Y1*RealMaterials_Escalator_to_Y1</f>
        <v>0</v>
      </c>
      <c r="AR112" s="86">
        <f>'Input|Fee Based'!AR112*CPI_Escalator_to_Y1*RealContracts_Escalator_to_Y1</f>
        <v>0</v>
      </c>
      <c r="AS112" s="77">
        <f>'Input|Fee Based'!AS112*CPI_Escalator_to_Y1*RealVehicles_Escalator_to_Y1</f>
        <v>0</v>
      </c>
      <c r="AT112" s="86">
        <f>'Input|Fee Based'!AT112*CPI_Escalator_to_Y1*RealOther_Escalator_to_Y1</f>
        <v>0</v>
      </c>
      <c r="AU112" s="89"/>
      <c r="AV112" s="79">
        <f t="shared" si="20"/>
        <v>0</v>
      </c>
      <c r="AW112" s="84"/>
      <c r="AX112" s="162">
        <f>$AV112*'Input|Fee Based'!AV112</f>
        <v>0</v>
      </c>
      <c r="AY112" s="162">
        <f>$AV112*'Input|Fee Based'!AW112</f>
        <v>0</v>
      </c>
      <c r="AZ112" s="162">
        <f>$AV112*'Input|Fee Based'!AX112</f>
        <v>0</v>
      </c>
      <c r="BA112" s="163">
        <f>SUM($AV112,$AX112:$AZ112)*'Input|Fee Based'!$AY112</f>
        <v>0</v>
      </c>
      <c r="BB112" s="109"/>
      <c r="BC112" s="173"/>
      <c r="BD112" s="15"/>
    </row>
    <row r="113" spans="1:56" customFormat="1" x14ac:dyDescent="0.2">
      <c r="A113" s="16">
        <f t="shared" si="21"/>
        <v>104</v>
      </c>
      <c r="B113" s="128" t="str">
        <f>IF(ISBLANK('Input|Fee Based'!B113),"",'Input|Fee Based'!B113)</f>
        <v/>
      </c>
      <c r="C113" s="128" t="str">
        <f>IF(ISBLANK('Input|Fee Based'!C113),"",'Input|Fee Based'!C113)</f>
        <v/>
      </c>
      <c r="D113" s="129" t="str">
        <f>IF(ISBLANK('Input|Fee Based'!D113),"",'Input|Fee Based'!D113)</f>
        <v/>
      </c>
      <c r="E113" s="191" t="str">
        <f>IF(ISBLANK('Input|Fee Based'!E113),"",'Input|Fee Based'!E113)</f>
        <v/>
      </c>
      <c r="F113" s="129" t="str">
        <f>IF(ISBLANK('Input|Fee Based'!F113),"",'Input|Fee Based'!F113)</f>
        <v/>
      </c>
      <c r="G113" s="129" t="str">
        <f>IF(ISBLANK('Input|Fee Based'!G113),"",'Input|Fee Based'!G113)</f>
        <v/>
      </c>
      <c r="H113" s="120">
        <f t="shared" si="11"/>
        <v>0</v>
      </c>
      <c r="I113" s="14"/>
      <c r="J113" s="77" t="str">
        <f>IF(ISBLANK('Input|Fee Based'!I113),"",'Input|Fee Based'!I113)</f>
        <v/>
      </c>
      <c r="K113" s="77" cm="1">
        <f t="array" ref="K113">_xlfn.IFNA(LOOKUP(2,1/('Calc|Labour Rates'!$B$10:$B$39='Calc|Fee Based'!J113)/('Calc|Labour Rates'!$C$10:$C$39='Input|Fee Based'!J113),'Calc|Labour Rates'!$I$10:$I$39),"-")</f>
        <v>0</v>
      </c>
      <c r="L113" s="208">
        <f>IFERROR(K113*'Input|Fee Based'!K113*'Input|Fee Based'!L113/'Input|Setup'!$E$19,0)</f>
        <v>0</v>
      </c>
      <c r="M113" s="206" t="str">
        <f>IF(ISBLANK('Input|Fee Based'!M113),"",'Input|Fee Based'!M113)</f>
        <v/>
      </c>
      <c r="N113" s="77" cm="1">
        <f t="array" ref="N113">_xlfn.IFNA(LOOKUP(2,1/('Calc|Labour Rates'!$B$10:$B$39='Calc|Fee Based'!M113)/('Calc|Labour Rates'!$C$10:$C$39='Input|Fee Based'!N113),'Calc|Labour Rates'!$I$10:$I$39),"-")</f>
        <v>0</v>
      </c>
      <c r="O113" s="208">
        <f>IFERROR(N113*'Input|Fee Based'!O113*'Input|Fee Based'!P113/'Input|Setup'!$E$19,0)</f>
        <v>0</v>
      </c>
      <c r="P113" s="206" t="str">
        <f>IF(ISBLANK('Input|Fee Based'!Q113),"",'Input|Fee Based'!Q113)</f>
        <v/>
      </c>
      <c r="Q113" s="77" cm="1">
        <f t="array" ref="Q113">_xlfn.IFNA(LOOKUP(2,1/('Calc|Labour Rates'!$B$10:$B$39='Calc|Fee Based'!P113)/('Calc|Labour Rates'!$C$10:$C$39='Input|Fee Based'!R113),'Calc|Labour Rates'!$I$10:$I$39),"-")</f>
        <v>0</v>
      </c>
      <c r="R113" s="77">
        <f>IFERROR(Q113*'Input|Fee Based'!S113*'Input|Fee Based'!T113/'Input|Setup'!$E$19,0)</f>
        <v>0</v>
      </c>
      <c r="S113" s="197">
        <f t="shared" si="12"/>
        <v>0</v>
      </c>
      <c r="T113" s="139">
        <f t="shared" si="13"/>
        <v>0</v>
      </c>
      <c r="U113" s="77" t="str">
        <f>IF(ISBLANK('Input|Fee Based'!$V113),"",'Input|Fee Based'!$V113)</f>
        <v/>
      </c>
      <c r="V113" s="77" cm="1">
        <f t="array" ref="V113">_xlfn.IFNA(LOOKUP(2,1/('Calc|Labour Rates'!$B$10:$B$39='Calc|Fee Based'!U113)/('Calc|Labour Rates'!$C$10:$C$39='Input|Fee Based'!W113),'Calc|Labour Rates'!$I$10:$I$39),"-")</f>
        <v>0</v>
      </c>
      <c r="W113" s="77">
        <f>IFERROR(V113*'Input|Fee Based'!X113*'Input|Fee Based'!Y113/'Input|Setup'!$E$19,0)</f>
        <v>0</v>
      </c>
      <c r="X113" s="77">
        <f>IFERROR(V113*'Input|Fee Based'!X113*'Input|Fee Based'!Z113/'Input|Setup'!$E$19,0)</f>
        <v>0</v>
      </c>
      <c r="Y113" s="208">
        <f t="shared" si="14"/>
        <v>0</v>
      </c>
      <c r="Z113" s="206" t="str">
        <f>IF(ISBLANK('Input|Fee Based'!$AA113),"",'Input|Fee Based'!$AA113)</f>
        <v/>
      </c>
      <c r="AA113" s="77" cm="1">
        <f t="array" ref="AA113">_xlfn.IFNA(LOOKUP(2,1/('Calc|Labour Rates'!$B$10:$B$39='Calc|Fee Based'!Z113)/('Calc|Labour Rates'!$C$10:$C$39='Input|Fee Based'!AB113),'Calc|Labour Rates'!$I$10:$I$39),"-")</f>
        <v>0</v>
      </c>
      <c r="AB113" s="77">
        <f>IFERROR(AA113*'Input|Fee Based'!AC113*'Input|Fee Based'!AD113/'Input|Setup'!$E$19,0)</f>
        <v>0</v>
      </c>
      <c r="AC113" s="77">
        <f>IFERROR(AA113*'Input|Fee Based'!AC113*'Input|Fee Based'!AE113/'Input|Setup'!$E$19,0)</f>
        <v>0</v>
      </c>
      <c r="AD113" s="208">
        <f t="shared" si="15"/>
        <v>0</v>
      </c>
      <c r="AE113" s="77" t="str">
        <f>IF(ISBLANK('Input|Fee Based'!$AF113),"",'Input|Fee Based'!$AF113)</f>
        <v/>
      </c>
      <c r="AF113" s="77" cm="1">
        <f t="array" ref="AF113">_xlfn.IFNA(LOOKUP(2,1/('Calc|Labour Rates'!$B$10:$B$39='Calc|Fee Based'!AE113)/('Calc|Labour Rates'!$C$10:$C$39='Input|Fee Based'!AG113),'Calc|Labour Rates'!$I$10:$I$39),"-")</f>
        <v>0</v>
      </c>
      <c r="AG113" s="77">
        <f>IFERROR(AF113*'Input|Fee Based'!AH113*'Input|Fee Based'!AI113/'Input|Setup'!$E$19,0)</f>
        <v>0</v>
      </c>
      <c r="AH113" s="77">
        <f>IFERROR(AF113*'Input|Fee Based'!AH113*'Input|Fee Based'!AJ113/'Input|Setup'!$E$19,0)</f>
        <v>0</v>
      </c>
      <c r="AI113" s="208">
        <f t="shared" si="16"/>
        <v>0</v>
      </c>
      <c r="AJ113" s="77" t="str">
        <f>IF(ISBLANK('Input|Fee Based'!$AK113),"",'Input|Fee Based'!$AK113)</f>
        <v/>
      </c>
      <c r="AK113" s="77" cm="1">
        <f t="array" ref="AK113">_xlfn.IFNA(LOOKUP(2,1/('Calc|Labour Rates'!$B$10:$B$39='Calc|Fee Based'!AJ113)/('Calc|Labour Rates'!$C$10:$C$39='Input|Fee Based'!AL113),'Calc|Labour Rates'!$I$10:$I$39),"-")</f>
        <v>0</v>
      </c>
      <c r="AL113" s="77">
        <f>IFERROR(AK113*'Input|Fee Based'!AM113*'Input|Fee Based'!AN113/'Input|Setup'!$E$19,0)</f>
        <v>0</v>
      </c>
      <c r="AM113" s="77">
        <f>IFERROR(AK113*'Input|Fee Based'!AM113*'Input|Fee Based'!AO113/'Input|Setup'!$E$19,0)</f>
        <v>0</v>
      </c>
      <c r="AN113" s="208">
        <f t="shared" si="17"/>
        <v>0</v>
      </c>
      <c r="AO113" s="199">
        <f t="shared" si="18"/>
        <v>0</v>
      </c>
      <c r="AP113" s="139">
        <f t="shared" si="19"/>
        <v>0</v>
      </c>
      <c r="AQ113" s="86">
        <f>'Input|Fee Based'!AQ113*CPI_Escalator_to_Y1*RealMaterials_Escalator_to_Y1</f>
        <v>0</v>
      </c>
      <c r="AR113" s="86">
        <f>'Input|Fee Based'!AR113*CPI_Escalator_to_Y1*RealContracts_Escalator_to_Y1</f>
        <v>0</v>
      </c>
      <c r="AS113" s="77">
        <f>'Input|Fee Based'!AS113*CPI_Escalator_to_Y1*RealVehicles_Escalator_to_Y1</f>
        <v>0</v>
      </c>
      <c r="AT113" s="86">
        <f>'Input|Fee Based'!AT113*CPI_Escalator_to_Y1*RealOther_Escalator_to_Y1</f>
        <v>0</v>
      </c>
      <c r="AU113" s="89"/>
      <c r="AV113" s="79">
        <f t="shared" si="20"/>
        <v>0</v>
      </c>
      <c r="AW113" s="84"/>
      <c r="AX113" s="162">
        <f>$AV113*'Input|Fee Based'!AV113</f>
        <v>0</v>
      </c>
      <c r="AY113" s="162">
        <f>$AV113*'Input|Fee Based'!AW113</f>
        <v>0</v>
      </c>
      <c r="AZ113" s="162">
        <f>$AV113*'Input|Fee Based'!AX113</f>
        <v>0</v>
      </c>
      <c r="BA113" s="163">
        <f>SUM($AV113,$AX113:$AZ113)*'Input|Fee Based'!$AY113</f>
        <v>0</v>
      </c>
      <c r="BB113" s="109"/>
      <c r="BC113" s="173"/>
      <c r="BD113" s="15"/>
    </row>
    <row r="114" spans="1:56" customFormat="1" x14ac:dyDescent="0.2">
      <c r="A114" s="16">
        <f t="shared" si="21"/>
        <v>105</v>
      </c>
      <c r="B114" s="128" t="str">
        <f>IF(ISBLANK('Input|Fee Based'!B114),"",'Input|Fee Based'!B114)</f>
        <v/>
      </c>
      <c r="C114" s="128" t="str">
        <f>IF(ISBLANK('Input|Fee Based'!C114),"",'Input|Fee Based'!C114)</f>
        <v/>
      </c>
      <c r="D114" s="129" t="str">
        <f>IF(ISBLANK('Input|Fee Based'!D114),"",'Input|Fee Based'!D114)</f>
        <v/>
      </c>
      <c r="E114" s="191" t="str">
        <f>IF(ISBLANK('Input|Fee Based'!E114),"",'Input|Fee Based'!E114)</f>
        <v/>
      </c>
      <c r="F114" s="129" t="str">
        <f>IF(ISBLANK('Input|Fee Based'!F114),"",'Input|Fee Based'!F114)</f>
        <v/>
      </c>
      <c r="G114" s="129" t="str">
        <f>IF(ISBLANK('Input|Fee Based'!G114),"",'Input|Fee Based'!G114)</f>
        <v/>
      </c>
      <c r="H114" s="120">
        <f t="shared" si="11"/>
        <v>0</v>
      </c>
      <c r="I114" s="14"/>
      <c r="J114" s="77" t="str">
        <f>IF(ISBLANK('Input|Fee Based'!I114),"",'Input|Fee Based'!I114)</f>
        <v/>
      </c>
      <c r="K114" s="77" cm="1">
        <f t="array" ref="K114">_xlfn.IFNA(LOOKUP(2,1/('Calc|Labour Rates'!$B$10:$B$39='Calc|Fee Based'!J114)/('Calc|Labour Rates'!$C$10:$C$39='Input|Fee Based'!J114),'Calc|Labour Rates'!$I$10:$I$39),"-")</f>
        <v>0</v>
      </c>
      <c r="L114" s="208">
        <f>IFERROR(K114*'Input|Fee Based'!K114*'Input|Fee Based'!L114/'Input|Setup'!$E$19,0)</f>
        <v>0</v>
      </c>
      <c r="M114" s="206" t="str">
        <f>IF(ISBLANK('Input|Fee Based'!M114),"",'Input|Fee Based'!M114)</f>
        <v/>
      </c>
      <c r="N114" s="77" cm="1">
        <f t="array" ref="N114">_xlfn.IFNA(LOOKUP(2,1/('Calc|Labour Rates'!$B$10:$B$39='Calc|Fee Based'!M114)/('Calc|Labour Rates'!$C$10:$C$39='Input|Fee Based'!N114),'Calc|Labour Rates'!$I$10:$I$39),"-")</f>
        <v>0</v>
      </c>
      <c r="O114" s="208">
        <f>IFERROR(N114*'Input|Fee Based'!O114*'Input|Fee Based'!P114/'Input|Setup'!$E$19,0)</f>
        <v>0</v>
      </c>
      <c r="P114" s="206" t="str">
        <f>IF(ISBLANK('Input|Fee Based'!Q114),"",'Input|Fee Based'!Q114)</f>
        <v/>
      </c>
      <c r="Q114" s="77" cm="1">
        <f t="array" ref="Q114">_xlfn.IFNA(LOOKUP(2,1/('Calc|Labour Rates'!$B$10:$B$39='Calc|Fee Based'!P114)/('Calc|Labour Rates'!$C$10:$C$39='Input|Fee Based'!R114),'Calc|Labour Rates'!$I$10:$I$39),"-")</f>
        <v>0</v>
      </c>
      <c r="R114" s="77">
        <f>IFERROR(Q114*'Input|Fee Based'!S114*'Input|Fee Based'!T114/'Input|Setup'!$E$19,0)</f>
        <v>0</v>
      </c>
      <c r="S114" s="197">
        <f t="shared" si="12"/>
        <v>0</v>
      </c>
      <c r="T114" s="139">
        <f t="shared" si="13"/>
        <v>0</v>
      </c>
      <c r="U114" s="77" t="str">
        <f>IF(ISBLANK('Input|Fee Based'!$V114),"",'Input|Fee Based'!$V114)</f>
        <v/>
      </c>
      <c r="V114" s="77" cm="1">
        <f t="array" ref="V114">_xlfn.IFNA(LOOKUP(2,1/('Calc|Labour Rates'!$B$10:$B$39='Calc|Fee Based'!U114)/('Calc|Labour Rates'!$C$10:$C$39='Input|Fee Based'!W114),'Calc|Labour Rates'!$I$10:$I$39),"-")</f>
        <v>0</v>
      </c>
      <c r="W114" s="77">
        <f>IFERROR(V114*'Input|Fee Based'!X114*'Input|Fee Based'!Y114/'Input|Setup'!$E$19,0)</f>
        <v>0</v>
      </c>
      <c r="X114" s="77">
        <f>IFERROR(V114*'Input|Fee Based'!X114*'Input|Fee Based'!Z114/'Input|Setup'!$E$19,0)</f>
        <v>0</v>
      </c>
      <c r="Y114" s="208">
        <f t="shared" si="14"/>
        <v>0</v>
      </c>
      <c r="Z114" s="206" t="str">
        <f>IF(ISBLANK('Input|Fee Based'!$AA114),"",'Input|Fee Based'!$AA114)</f>
        <v/>
      </c>
      <c r="AA114" s="77" cm="1">
        <f t="array" ref="AA114">_xlfn.IFNA(LOOKUP(2,1/('Calc|Labour Rates'!$B$10:$B$39='Calc|Fee Based'!Z114)/('Calc|Labour Rates'!$C$10:$C$39='Input|Fee Based'!AB114),'Calc|Labour Rates'!$I$10:$I$39),"-")</f>
        <v>0</v>
      </c>
      <c r="AB114" s="77">
        <f>IFERROR(AA114*'Input|Fee Based'!AC114*'Input|Fee Based'!AD114/'Input|Setup'!$E$19,0)</f>
        <v>0</v>
      </c>
      <c r="AC114" s="77">
        <f>IFERROR(AA114*'Input|Fee Based'!AC114*'Input|Fee Based'!AE114/'Input|Setup'!$E$19,0)</f>
        <v>0</v>
      </c>
      <c r="AD114" s="208">
        <f t="shared" si="15"/>
        <v>0</v>
      </c>
      <c r="AE114" s="77" t="str">
        <f>IF(ISBLANK('Input|Fee Based'!$AF114),"",'Input|Fee Based'!$AF114)</f>
        <v/>
      </c>
      <c r="AF114" s="77" cm="1">
        <f t="array" ref="AF114">_xlfn.IFNA(LOOKUP(2,1/('Calc|Labour Rates'!$B$10:$B$39='Calc|Fee Based'!AE114)/('Calc|Labour Rates'!$C$10:$C$39='Input|Fee Based'!AG114),'Calc|Labour Rates'!$I$10:$I$39),"-")</f>
        <v>0</v>
      </c>
      <c r="AG114" s="77">
        <f>IFERROR(AF114*'Input|Fee Based'!AH114*'Input|Fee Based'!AI114/'Input|Setup'!$E$19,0)</f>
        <v>0</v>
      </c>
      <c r="AH114" s="77">
        <f>IFERROR(AF114*'Input|Fee Based'!AH114*'Input|Fee Based'!AJ114/'Input|Setup'!$E$19,0)</f>
        <v>0</v>
      </c>
      <c r="AI114" s="208">
        <f t="shared" si="16"/>
        <v>0</v>
      </c>
      <c r="AJ114" s="77" t="str">
        <f>IF(ISBLANK('Input|Fee Based'!$AK114),"",'Input|Fee Based'!$AK114)</f>
        <v/>
      </c>
      <c r="AK114" s="77" cm="1">
        <f t="array" ref="AK114">_xlfn.IFNA(LOOKUP(2,1/('Calc|Labour Rates'!$B$10:$B$39='Calc|Fee Based'!AJ114)/('Calc|Labour Rates'!$C$10:$C$39='Input|Fee Based'!AL114),'Calc|Labour Rates'!$I$10:$I$39),"-")</f>
        <v>0</v>
      </c>
      <c r="AL114" s="77">
        <f>IFERROR(AK114*'Input|Fee Based'!AM114*'Input|Fee Based'!AN114/'Input|Setup'!$E$19,0)</f>
        <v>0</v>
      </c>
      <c r="AM114" s="77">
        <f>IFERROR(AK114*'Input|Fee Based'!AM114*'Input|Fee Based'!AO114/'Input|Setup'!$E$19,0)</f>
        <v>0</v>
      </c>
      <c r="AN114" s="208">
        <f t="shared" si="17"/>
        <v>0</v>
      </c>
      <c r="AO114" s="199">
        <f t="shared" si="18"/>
        <v>0</v>
      </c>
      <c r="AP114" s="139">
        <f t="shared" si="19"/>
        <v>0</v>
      </c>
      <c r="AQ114" s="86">
        <f>'Input|Fee Based'!AQ114*CPI_Escalator_to_Y1*RealMaterials_Escalator_to_Y1</f>
        <v>0</v>
      </c>
      <c r="AR114" s="86">
        <f>'Input|Fee Based'!AR114*CPI_Escalator_to_Y1*RealContracts_Escalator_to_Y1</f>
        <v>0</v>
      </c>
      <c r="AS114" s="77">
        <f>'Input|Fee Based'!AS114*CPI_Escalator_to_Y1*RealVehicles_Escalator_to_Y1</f>
        <v>0</v>
      </c>
      <c r="AT114" s="86">
        <f>'Input|Fee Based'!AT114*CPI_Escalator_to_Y1*RealOther_Escalator_to_Y1</f>
        <v>0</v>
      </c>
      <c r="AU114" s="89"/>
      <c r="AV114" s="79">
        <f t="shared" si="20"/>
        <v>0</v>
      </c>
      <c r="AW114" s="84"/>
      <c r="AX114" s="162">
        <f>$AV114*'Input|Fee Based'!AV114</f>
        <v>0</v>
      </c>
      <c r="AY114" s="162">
        <f>$AV114*'Input|Fee Based'!AW114</f>
        <v>0</v>
      </c>
      <c r="AZ114" s="162">
        <f>$AV114*'Input|Fee Based'!AX114</f>
        <v>0</v>
      </c>
      <c r="BA114" s="163">
        <f>SUM($AV114,$AX114:$AZ114)*'Input|Fee Based'!$AY114</f>
        <v>0</v>
      </c>
      <c r="BB114" s="109"/>
      <c r="BC114" s="173"/>
      <c r="BD114" s="15"/>
    </row>
    <row r="115" spans="1:56" customFormat="1" x14ac:dyDescent="0.2">
      <c r="A115" s="16">
        <f t="shared" si="21"/>
        <v>106</v>
      </c>
      <c r="B115" s="128" t="str">
        <f>IF(ISBLANK('Input|Fee Based'!B115),"",'Input|Fee Based'!B115)</f>
        <v/>
      </c>
      <c r="C115" s="128" t="str">
        <f>IF(ISBLANK('Input|Fee Based'!C115),"",'Input|Fee Based'!C115)</f>
        <v/>
      </c>
      <c r="D115" s="129" t="str">
        <f>IF(ISBLANK('Input|Fee Based'!D115),"",'Input|Fee Based'!D115)</f>
        <v/>
      </c>
      <c r="E115" s="191" t="str">
        <f>IF(ISBLANK('Input|Fee Based'!E115),"",'Input|Fee Based'!E115)</f>
        <v/>
      </c>
      <c r="F115" s="129" t="str">
        <f>IF(ISBLANK('Input|Fee Based'!F115),"",'Input|Fee Based'!F115)</f>
        <v/>
      </c>
      <c r="G115" s="129" t="str">
        <f>IF(ISBLANK('Input|Fee Based'!G115),"",'Input|Fee Based'!G115)</f>
        <v/>
      </c>
      <c r="H115" s="120">
        <f t="shared" si="11"/>
        <v>0</v>
      </c>
      <c r="I115" s="14"/>
      <c r="J115" s="77" t="str">
        <f>IF(ISBLANK('Input|Fee Based'!I115),"",'Input|Fee Based'!I115)</f>
        <v/>
      </c>
      <c r="K115" s="77" cm="1">
        <f t="array" ref="K115">_xlfn.IFNA(LOOKUP(2,1/('Calc|Labour Rates'!$B$10:$B$39='Calc|Fee Based'!J115)/('Calc|Labour Rates'!$C$10:$C$39='Input|Fee Based'!J115),'Calc|Labour Rates'!$I$10:$I$39),"-")</f>
        <v>0</v>
      </c>
      <c r="L115" s="208">
        <f>IFERROR(K115*'Input|Fee Based'!K115*'Input|Fee Based'!L115/'Input|Setup'!$E$19,0)</f>
        <v>0</v>
      </c>
      <c r="M115" s="206" t="str">
        <f>IF(ISBLANK('Input|Fee Based'!M115),"",'Input|Fee Based'!M115)</f>
        <v/>
      </c>
      <c r="N115" s="77" cm="1">
        <f t="array" ref="N115">_xlfn.IFNA(LOOKUP(2,1/('Calc|Labour Rates'!$B$10:$B$39='Calc|Fee Based'!M115)/('Calc|Labour Rates'!$C$10:$C$39='Input|Fee Based'!N115),'Calc|Labour Rates'!$I$10:$I$39),"-")</f>
        <v>0</v>
      </c>
      <c r="O115" s="208">
        <f>IFERROR(N115*'Input|Fee Based'!O115*'Input|Fee Based'!P115/'Input|Setup'!$E$19,0)</f>
        <v>0</v>
      </c>
      <c r="P115" s="206" t="str">
        <f>IF(ISBLANK('Input|Fee Based'!Q115),"",'Input|Fee Based'!Q115)</f>
        <v/>
      </c>
      <c r="Q115" s="77" cm="1">
        <f t="array" ref="Q115">_xlfn.IFNA(LOOKUP(2,1/('Calc|Labour Rates'!$B$10:$B$39='Calc|Fee Based'!P115)/('Calc|Labour Rates'!$C$10:$C$39='Input|Fee Based'!R115),'Calc|Labour Rates'!$I$10:$I$39),"-")</f>
        <v>0</v>
      </c>
      <c r="R115" s="77">
        <f>IFERROR(Q115*'Input|Fee Based'!S115*'Input|Fee Based'!T115/'Input|Setup'!$E$19,0)</f>
        <v>0</v>
      </c>
      <c r="S115" s="197">
        <f t="shared" si="12"/>
        <v>0</v>
      </c>
      <c r="T115" s="139">
        <f t="shared" si="13"/>
        <v>0</v>
      </c>
      <c r="U115" s="77" t="str">
        <f>IF(ISBLANK('Input|Fee Based'!$V115),"",'Input|Fee Based'!$V115)</f>
        <v/>
      </c>
      <c r="V115" s="77" cm="1">
        <f t="array" ref="V115">_xlfn.IFNA(LOOKUP(2,1/('Calc|Labour Rates'!$B$10:$B$39='Calc|Fee Based'!U115)/('Calc|Labour Rates'!$C$10:$C$39='Input|Fee Based'!W115),'Calc|Labour Rates'!$I$10:$I$39),"-")</f>
        <v>0</v>
      </c>
      <c r="W115" s="77">
        <f>IFERROR(V115*'Input|Fee Based'!X115*'Input|Fee Based'!Y115/'Input|Setup'!$E$19,0)</f>
        <v>0</v>
      </c>
      <c r="X115" s="77">
        <f>IFERROR(V115*'Input|Fee Based'!X115*'Input|Fee Based'!Z115/'Input|Setup'!$E$19,0)</f>
        <v>0</v>
      </c>
      <c r="Y115" s="208">
        <f t="shared" si="14"/>
        <v>0</v>
      </c>
      <c r="Z115" s="206" t="str">
        <f>IF(ISBLANK('Input|Fee Based'!$AA115),"",'Input|Fee Based'!$AA115)</f>
        <v/>
      </c>
      <c r="AA115" s="77" cm="1">
        <f t="array" ref="AA115">_xlfn.IFNA(LOOKUP(2,1/('Calc|Labour Rates'!$B$10:$B$39='Calc|Fee Based'!Z115)/('Calc|Labour Rates'!$C$10:$C$39='Input|Fee Based'!AB115),'Calc|Labour Rates'!$I$10:$I$39),"-")</f>
        <v>0</v>
      </c>
      <c r="AB115" s="77">
        <f>IFERROR(AA115*'Input|Fee Based'!AC115*'Input|Fee Based'!AD115/'Input|Setup'!$E$19,0)</f>
        <v>0</v>
      </c>
      <c r="AC115" s="77">
        <f>IFERROR(AA115*'Input|Fee Based'!AC115*'Input|Fee Based'!AE115/'Input|Setup'!$E$19,0)</f>
        <v>0</v>
      </c>
      <c r="AD115" s="208">
        <f t="shared" si="15"/>
        <v>0</v>
      </c>
      <c r="AE115" s="77" t="str">
        <f>IF(ISBLANK('Input|Fee Based'!$AF115),"",'Input|Fee Based'!$AF115)</f>
        <v/>
      </c>
      <c r="AF115" s="77" cm="1">
        <f t="array" ref="AF115">_xlfn.IFNA(LOOKUP(2,1/('Calc|Labour Rates'!$B$10:$B$39='Calc|Fee Based'!AE115)/('Calc|Labour Rates'!$C$10:$C$39='Input|Fee Based'!AG115),'Calc|Labour Rates'!$I$10:$I$39),"-")</f>
        <v>0</v>
      </c>
      <c r="AG115" s="77">
        <f>IFERROR(AF115*'Input|Fee Based'!AH115*'Input|Fee Based'!AI115/'Input|Setup'!$E$19,0)</f>
        <v>0</v>
      </c>
      <c r="AH115" s="77">
        <f>IFERROR(AF115*'Input|Fee Based'!AH115*'Input|Fee Based'!AJ115/'Input|Setup'!$E$19,0)</f>
        <v>0</v>
      </c>
      <c r="AI115" s="208">
        <f t="shared" si="16"/>
        <v>0</v>
      </c>
      <c r="AJ115" s="77" t="str">
        <f>IF(ISBLANK('Input|Fee Based'!$AK115),"",'Input|Fee Based'!$AK115)</f>
        <v/>
      </c>
      <c r="AK115" s="77" cm="1">
        <f t="array" ref="AK115">_xlfn.IFNA(LOOKUP(2,1/('Calc|Labour Rates'!$B$10:$B$39='Calc|Fee Based'!AJ115)/('Calc|Labour Rates'!$C$10:$C$39='Input|Fee Based'!AL115),'Calc|Labour Rates'!$I$10:$I$39),"-")</f>
        <v>0</v>
      </c>
      <c r="AL115" s="77">
        <f>IFERROR(AK115*'Input|Fee Based'!AM115*'Input|Fee Based'!AN115/'Input|Setup'!$E$19,0)</f>
        <v>0</v>
      </c>
      <c r="AM115" s="77">
        <f>IFERROR(AK115*'Input|Fee Based'!AM115*'Input|Fee Based'!AO115/'Input|Setup'!$E$19,0)</f>
        <v>0</v>
      </c>
      <c r="AN115" s="208">
        <f t="shared" si="17"/>
        <v>0</v>
      </c>
      <c r="AO115" s="199">
        <f t="shared" si="18"/>
        <v>0</v>
      </c>
      <c r="AP115" s="139">
        <f t="shared" si="19"/>
        <v>0</v>
      </c>
      <c r="AQ115" s="86">
        <f>'Input|Fee Based'!AQ115*CPI_Escalator_to_Y1*RealMaterials_Escalator_to_Y1</f>
        <v>0</v>
      </c>
      <c r="AR115" s="86">
        <f>'Input|Fee Based'!AR115*CPI_Escalator_to_Y1*RealContracts_Escalator_to_Y1</f>
        <v>0</v>
      </c>
      <c r="AS115" s="77">
        <f>'Input|Fee Based'!AS115*CPI_Escalator_to_Y1*RealVehicles_Escalator_to_Y1</f>
        <v>0</v>
      </c>
      <c r="AT115" s="86">
        <f>'Input|Fee Based'!AT115*CPI_Escalator_to_Y1*RealOther_Escalator_to_Y1</f>
        <v>0</v>
      </c>
      <c r="AU115" s="89"/>
      <c r="AV115" s="79">
        <f t="shared" si="20"/>
        <v>0</v>
      </c>
      <c r="AW115" s="84"/>
      <c r="AX115" s="162">
        <f>$AV115*'Input|Fee Based'!AV115</f>
        <v>0</v>
      </c>
      <c r="AY115" s="162">
        <f>$AV115*'Input|Fee Based'!AW115</f>
        <v>0</v>
      </c>
      <c r="AZ115" s="162">
        <f>$AV115*'Input|Fee Based'!AX115</f>
        <v>0</v>
      </c>
      <c r="BA115" s="163">
        <f>SUM($AV115,$AX115:$AZ115)*'Input|Fee Based'!$AY115</f>
        <v>0</v>
      </c>
      <c r="BB115" s="109"/>
      <c r="BC115" s="173"/>
      <c r="BD115" s="15"/>
    </row>
    <row r="116" spans="1:56" customFormat="1" x14ac:dyDescent="0.2">
      <c r="A116" s="16">
        <f t="shared" si="21"/>
        <v>107</v>
      </c>
      <c r="B116" s="128" t="str">
        <f>IF(ISBLANK('Input|Fee Based'!B116),"",'Input|Fee Based'!B116)</f>
        <v/>
      </c>
      <c r="C116" s="128" t="str">
        <f>IF(ISBLANK('Input|Fee Based'!C116),"",'Input|Fee Based'!C116)</f>
        <v/>
      </c>
      <c r="D116" s="129" t="str">
        <f>IF(ISBLANK('Input|Fee Based'!D116),"",'Input|Fee Based'!D116)</f>
        <v/>
      </c>
      <c r="E116" s="191" t="str">
        <f>IF(ISBLANK('Input|Fee Based'!E116),"",'Input|Fee Based'!E116)</f>
        <v/>
      </c>
      <c r="F116" s="129" t="str">
        <f>IF(ISBLANK('Input|Fee Based'!F116),"",'Input|Fee Based'!F116)</f>
        <v/>
      </c>
      <c r="G116" s="129" t="str">
        <f>IF(ISBLANK('Input|Fee Based'!G116),"",'Input|Fee Based'!G116)</f>
        <v/>
      </c>
      <c r="H116" s="120">
        <f t="shared" si="11"/>
        <v>0</v>
      </c>
      <c r="I116" s="14"/>
      <c r="J116" s="77" t="str">
        <f>IF(ISBLANK('Input|Fee Based'!I116),"",'Input|Fee Based'!I116)</f>
        <v/>
      </c>
      <c r="K116" s="77" cm="1">
        <f t="array" ref="K116">_xlfn.IFNA(LOOKUP(2,1/('Calc|Labour Rates'!$B$10:$B$39='Calc|Fee Based'!J116)/('Calc|Labour Rates'!$C$10:$C$39='Input|Fee Based'!J116),'Calc|Labour Rates'!$I$10:$I$39),"-")</f>
        <v>0</v>
      </c>
      <c r="L116" s="208">
        <f>IFERROR(K116*'Input|Fee Based'!K116*'Input|Fee Based'!L116/'Input|Setup'!$E$19,0)</f>
        <v>0</v>
      </c>
      <c r="M116" s="206" t="str">
        <f>IF(ISBLANK('Input|Fee Based'!M116),"",'Input|Fee Based'!M116)</f>
        <v/>
      </c>
      <c r="N116" s="77" cm="1">
        <f t="array" ref="N116">_xlfn.IFNA(LOOKUP(2,1/('Calc|Labour Rates'!$B$10:$B$39='Calc|Fee Based'!M116)/('Calc|Labour Rates'!$C$10:$C$39='Input|Fee Based'!N116),'Calc|Labour Rates'!$I$10:$I$39),"-")</f>
        <v>0</v>
      </c>
      <c r="O116" s="208">
        <f>IFERROR(N116*'Input|Fee Based'!O116*'Input|Fee Based'!P116/'Input|Setup'!$E$19,0)</f>
        <v>0</v>
      </c>
      <c r="P116" s="206" t="str">
        <f>IF(ISBLANK('Input|Fee Based'!Q116),"",'Input|Fee Based'!Q116)</f>
        <v/>
      </c>
      <c r="Q116" s="77" cm="1">
        <f t="array" ref="Q116">_xlfn.IFNA(LOOKUP(2,1/('Calc|Labour Rates'!$B$10:$B$39='Calc|Fee Based'!P116)/('Calc|Labour Rates'!$C$10:$C$39='Input|Fee Based'!R116),'Calc|Labour Rates'!$I$10:$I$39),"-")</f>
        <v>0</v>
      </c>
      <c r="R116" s="77">
        <f>IFERROR(Q116*'Input|Fee Based'!S116*'Input|Fee Based'!T116/'Input|Setup'!$E$19,0)</f>
        <v>0</v>
      </c>
      <c r="S116" s="197">
        <f t="shared" si="12"/>
        <v>0</v>
      </c>
      <c r="T116" s="139">
        <f t="shared" si="13"/>
        <v>0</v>
      </c>
      <c r="U116" s="77" t="str">
        <f>IF(ISBLANK('Input|Fee Based'!$V116),"",'Input|Fee Based'!$V116)</f>
        <v/>
      </c>
      <c r="V116" s="77" cm="1">
        <f t="array" ref="V116">_xlfn.IFNA(LOOKUP(2,1/('Calc|Labour Rates'!$B$10:$B$39='Calc|Fee Based'!U116)/('Calc|Labour Rates'!$C$10:$C$39='Input|Fee Based'!W116),'Calc|Labour Rates'!$I$10:$I$39),"-")</f>
        <v>0</v>
      </c>
      <c r="W116" s="77">
        <f>IFERROR(V116*'Input|Fee Based'!X116*'Input|Fee Based'!Y116/'Input|Setup'!$E$19,0)</f>
        <v>0</v>
      </c>
      <c r="X116" s="77">
        <f>IFERROR(V116*'Input|Fee Based'!X116*'Input|Fee Based'!Z116/'Input|Setup'!$E$19,0)</f>
        <v>0</v>
      </c>
      <c r="Y116" s="208">
        <f t="shared" si="14"/>
        <v>0</v>
      </c>
      <c r="Z116" s="206" t="str">
        <f>IF(ISBLANK('Input|Fee Based'!$AA116),"",'Input|Fee Based'!$AA116)</f>
        <v/>
      </c>
      <c r="AA116" s="77" cm="1">
        <f t="array" ref="AA116">_xlfn.IFNA(LOOKUP(2,1/('Calc|Labour Rates'!$B$10:$B$39='Calc|Fee Based'!Z116)/('Calc|Labour Rates'!$C$10:$C$39='Input|Fee Based'!AB116),'Calc|Labour Rates'!$I$10:$I$39),"-")</f>
        <v>0</v>
      </c>
      <c r="AB116" s="77">
        <f>IFERROR(AA116*'Input|Fee Based'!AC116*'Input|Fee Based'!AD116/'Input|Setup'!$E$19,0)</f>
        <v>0</v>
      </c>
      <c r="AC116" s="77">
        <f>IFERROR(AA116*'Input|Fee Based'!AC116*'Input|Fee Based'!AE116/'Input|Setup'!$E$19,0)</f>
        <v>0</v>
      </c>
      <c r="AD116" s="208">
        <f t="shared" si="15"/>
        <v>0</v>
      </c>
      <c r="AE116" s="77" t="str">
        <f>IF(ISBLANK('Input|Fee Based'!$AF116),"",'Input|Fee Based'!$AF116)</f>
        <v/>
      </c>
      <c r="AF116" s="77" cm="1">
        <f t="array" ref="AF116">_xlfn.IFNA(LOOKUP(2,1/('Calc|Labour Rates'!$B$10:$B$39='Calc|Fee Based'!AE116)/('Calc|Labour Rates'!$C$10:$C$39='Input|Fee Based'!AG116),'Calc|Labour Rates'!$I$10:$I$39),"-")</f>
        <v>0</v>
      </c>
      <c r="AG116" s="77">
        <f>IFERROR(AF116*'Input|Fee Based'!AH116*'Input|Fee Based'!AI116/'Input|Setup'!$E$19,0)</f>
        <v>0</v>
      </c>
      <c r="AH116" s="77">
        <f>IFERROR(AF116*'Input|Fee Based'!AH116*'Input|Fee Based'!AJ116/'Input|Setup'!$E$19,0)</f>
        <v>0</v>
      </c>
      <c r="AI116" s="208">
        <f t="shared" si="16"/>
        <v>0</v>
      </c>
      <c r="AJ116" s="77" t="str">
        <f>IF(ISBLANK('Input|Fee Based'!$AK116),"",'Input|Fee Based'!$AK116)</f>
        <v/>
      </c>
      <c r="AK116" s="77" cm="1">
        <f t="array" ref="AK116">_xlfn.IFNA(LOOKUP(2,1/('Calc|Labour Rates'!$B$10:$B$39='Calc|Fee Based'!AJ116)/('Calc|Labour Rates'!$C$10:$C$39='Input|Fee Based'!AL116),'Calc|Labour Rates'!$I$10:$I$39),"-")</f>
        <v>0</v>
      </c>
      <c r="AL116" s="77">
        <f>IFERROR(AK116*'Input|Fee Based'!AM116*'Input|Fee Based'!AN116/'Input|Setup'!$E$19,0)</f>
        <v>0</v>
      </c>
      <c r="AM116" s="77">
        <f>IFERROR(AK116*'Input|Fee Based'!AM116*'Input|Fee Based'!AO116/'Input|Setup'!$E$19,0)</f>
        <v>0</v>
      </c>
      <c r="AN116" s="208">
        <f t="shared" si="17"/>
        <v>0</v>
      </c>
      <c r="AO116" s="199">
        <f t="shared" si="18"/>
        <v>0</v>
      </c>
      <c r="AP116" s="139">
        <f t="shared" si="19"/>
        <v>0</v>
      </c>
      <c r="AQ116" s="86">
        <f>'Input|Fee Based'!AQ116*CPI_Escalator_to_Y1*RealMaterials_Escalator_to_Y1</f>
        <v>0</v>
      </c>
      <c r="AR116" s="86">
        <f>'Input|Fee Based'!AR116*CPI_Escalator_to_Y1*RealContracts_Escalator_to_Y1</f>
        <v>0</v>
      </c>
      <c r="AS116" s="77">
        <f>'Input|Fee Based'!AS116*CPI_Escalator_to_Y1*RealVehicles_Escalator_to_Y1</f>
        <v>0</v>
      </c>
      <c r="AT116" s="86">
        <f>'Input|Fee Based'!AT116*CPI_Escalator_to_Y1*RealOther_Escalator_to_Y1</f>
        <v>0</v>
      </c>
      <c r="AU116" s="89"/>
      <c r="AV116" s="79">
        <f t="shared" si="20"/>
        <v>0</v>
      </c>
      <c r="AW116" s="84"/>
      <c r="AX116" s="162">
        <f>$AV116*'Input|Fee Based'!AV116</f>
        <v>0</v>
      </c>
      <c r="AY116" s="162">
        <f>$AV116*'Input|Fee Based'!AW116</f>
        <v>0</v>
      </c>
      <c r="AZ116" s="162">
        <f>$AV116*'Input|Fee Based'!AX116</f>
        <v>0</v>
      </c>
      <c r="BA116" s="163">
        <f>SUM($AV116,$AX116:$AZ116)*'Input|Fee Based'!$AY116</f>
        <v>0</v>
      </c>
      <c r="BB116" s="109"/>
      <c r="BC116" s="173"/>
      <c r="BD116" s="15"/>
    </row>
    <row r="117" spans="1:56" customFormat="1" x14ac:dyDescent="0.2">
      <c r="A117" s="16">
        <f t="shared" si="21"/>
        <v>108</v>
      </c>
      <c r="B117" s="128" t="str">
        <f>IF(ISBLANK('Input|Fee Based'!B117),"",'Input|Fee Based'!B117)</f>
        <v/>
      </c>
      <c r="C117" s="128" t="str">
        <f>IF(ISBLANK('Input|Fee Based'!C117),"",'Input|Fee Based'!C117)</f>
        <v/>
      </c>
      <c r="D117" s="129" t="str">
        <f>IF(ISBLANK('Input|Fee Based'!D117),"",'Input|Fee Based'!D117)</f>
        <v/>
      </c>
      <c r="E117" s="191" t="str">
        <f>IF(ISBLANK('Input|Fee Based'!E117),"",'Input|Fee Based'!E117)</f>
        <v/>
      </c>
      <c r="F117" s="129" t="str">
        <f>IF(ISBLANK('Input|Fee Based'!F117),"",'Input|Fee Based'!F117)</f>
        <v/>
      </c>
      <c r="G117" s="129" t="str">
        <f>IF(ISBLANK('Input|Fee Based'!G117),"",'Input|Fee Based'!G117)</f>
        <v/>
      </c>
      <c r="H117" s="120">
        <f t="shared" si="11"/>
        <v>0</v>
      </c>
      <c r="I117" s="14"/>
      <c r="J117" s="77" t="str">
        <f>IF(ISBLANK('Input|Fee Based'!I117),"",'Input|Fee Based'!I117)</f>
        <v/>
      </c>
      <c r="K117" s="77" cm="1">
        <f t="array" ref="K117">_xlfn.IFNA(LOOKUP(2,1/('Calc|Labour Rates'!$B$10:$B$39='Calc|Fee Based'!J117)/('Calc|Labour Rates'!$C$10:$C$39='Input|Fee Based'!J117),'Calc|Labour Rates'!$I$10:$I$39),"-")</f>
        <v>0</v>
      </c>
      <c r="L117" s="208">
        <f>IFERROR(K117*'Input|Fee Based'!K117*'Input|Fee Based'!L117/'Input|Setup'!$E$19,0)</f>
        <v>0</v>
      </c>
      <c r="M117" s="206" t="str">
        <f>IF(ISBLANK('Input|Fee Based'!M117),"",'Input|Fee Based'!M117)</f>
        <v/>
      </c>
      <c r="N117" s="77" cm="1">
        <f t="array" ref="N117">_xlfn.IFNA(LOOKUP(2,1/('Calc|Labour Rates'!$B$10:$B$39='Calc|Fee Based'!M117)/('Calc|Labour Rates'!$C$10:$C$39='Input|Fee Based'!N117),'Calc|Labour Rates'!$I$10:$I$39),"-")</f>
        <v>0</v>
      </c>
      <c r="O117" s="208">
        <f>IFERROR(N117*'Input|Fee Based'!O117*'Input|Fee Based'!P117/'Input|Setup'!$E$19,0)</f>
        <v>0</v>
      </c>
      <c r="P117" s="206" t="str">
        <f>IF(ISBLANK('Input|Fee Based'!Q117),"",'Input|Fee Based'!Q117)</f>
        <v/>
      </c>
      <c r="Q117" s="77" cm="1">
        <f t="array" ref="Q117">_xlfn.IFNA(LOOKUP(2,1/('Calc|Labour Rates'!$B$10:$B$39='Calc|Fee Based'!P117)/('Calc|Labour Rates'!$C$10:$C$39='Input|Fee Based'!R117),'Calc|Labour Rates'!$I$10:$I$39),"-")</f>
        <v>0</v>
      </c>
      <c r="R117" s="77">
        <f>IFERROR(Q117*'Input|Fee Based'!S117*'Input|Fee Based'!T117/'Input|Setup'!$E$19,0)</f>
        <v>0</v>
      </c>
      <c r="S117" s="197">
        <f t="shared" si="12"/>
        <v>0</v>
      </c>
      <c r="T117" s="139">
        <f t="shared" si="13"/>
        <v>0</v>
      </c>
      <c r="U117" s="77" t="str">
        <f>IF(ISBLANK('Input|Fee Based'!$V117),"",'Input|Fee Based'!$V117)</f>
        <v/>
      </c>
      <c r="V117" s="77" cm="1">
        <f t="array" ref="V117">_xlfn.IFNA(LOOKUP(2,1/('Calc|Labour Rates'!$B$10:$B$39='Calc|Fee Based'!U117)/('Calc|Labour Rates'!$C$10:$C$39='Input|Fee Based'!W117),'Calc|Labour Rates'!$I$10:$I$39),"-")</f>
        <v>0</v>
      </c>
      <c r="W117" s="77">
        <f>IFERROR(V117*'Input|Fee Based'!X117*'Input|Fee Based'!Y117/'Input|Setup'!$E$19,0)</f>
        <v>0</v>
      </c>
      <c r="X117" s="77">
        <f>IFERROR(V117*'Input|Fee Based'!X117*'Input|Fee Based'!Z117/'Input|Setup'!$E$19,0)</f>
        <v>0</v>
      </c>
      <c r="Y117" s="208">
        <f t="shared" si="14"/>
        <v>0</v>
      </c>
      <c r="Z117" s="206" t="str">
        <f>IF(ISBLANK('Input|Fee Based'!$AA117),"",'Input|Fee Based'!$AA117)</f>
        <v/>
      </c>
      <c r="AA117" s="77" cm="1">
        <f t="array" ref="AA117">_xlfn.IFNA(LOOKUP(2,1/('Calc|Labour Rates'!$B$10:$B$39='Calc|Fee Based'!Z117)/('Calc|Labour Rates'!$C$10:$C$39='Input|Fee Based'!AB117),'Calc|Labour Rates'!$I$10:$I$39),"-")</f>
        <v>0</v>
      </c>
      <c r="AB117" s="77">
        <f>IFERROR(AA117*'Input|Fee Based'!AC117*'Input|Fee Based'!AD117/'Input|Setup'!$E$19,0)</f>
        <v>0</v>
      </c>
      <c r="AC117" s="77">
        <f>IFERROR(AA117*'Input|Fee Based'!AC117*'Input|Fee Based'!AE117/'Input|Setup'!$E$19,0)</f>
        <v>0</v>
      </c>
      <c r="AD117" s="208">
        <f t="shared" si="15"/>
        <v>0</v>
      </c>
      <c r="AE117" s="77" t="str">
        <f>IF(ISBLANK('Input|Fee Based'!$AF117),"",'Input|Fee Based'!$AF117)</f>
        <v/>
      </c>
      <c r="AF117" s="77" cm="1">
        <f t="array" ref="AF117">_xlfn.IFNA(LOOKUP(2,1/('Calc|Labour Rates'!$B$10:$B$39='Calc|Fee Based'!AE117)/('Calc|Labour Rates'!$C$10:$C$39='Input|Fee Based'!AG117),'Calc|Labour Rates'!$I$10:$I$39),"-")</f>
        <v>0</v>
      </c>
      <c r="AG117" s="77">
        <f>IFERROR(AF117*'Input|Fee Based'!AH117*'Input|Fee Based'!AI117/'Input|Setup'!$E$19,0)</f>
        <v>0</v>
      </c>
      <c r="AH117" s="77">
        <f>IFERROR(AF117*'Input|Fee Based'!AH117*'Input|Fee Based'!AJ117/'Input|Setup'!$E$19,0)</f>
        <v>0</v>
      </c>
      <c r="AI117" s="208">
        <f t="shared" si="16"/>
        <v>0</v>
      </c>
      <c r="AJ117" s="77" t="str">
        <f>IF(ISBLANK('Input|Fee Based'!$AK117),"",'Input|Fee Based'!$AK117)</f>
        <v/>
      </c>
      <c r="AK117" s="77" cm="1">
        <f t="array" ref="AK117">_xlfn.IFNA(LOOKUP(2,1/('Calc|Labour Rates'!$B$10:$B$39='Calc|Fee Based'!AJ117)/('Calc|Labour Rates'!$C$10:$C$39='Input|Fee Based'!AL117),'Calc|Labour Rates'!$I$10:$I$39),"-")</f>
        <v>0</v>
      </c>
      <c r="AL117" s="77">
        <f>IFERROR(AK117*'Input|Fee Based'!AM117*'Input|Fee Based'!AN117/'Input|Setup'!$E$19,0)</f>
        <v>0</v>
      </c>
      <c r="AM117" s="77">
        <f>IFERROR(AK117*'Input|Fee Based'!AM117*'Input|Fee Based'!AO117/'Input|Setup'!$E$19,0)</f>
        <v>0</v>
      </c>
      <c r="AN117" s="208">
        <f t="shared" si="17"/>
        <v>0</v>
      </c>
      <c r="AO117" s="199">
        <f t="shared" si="18"/>
        <v>0</v>
      </c>
      <c r="AP117" s="139">
        <f t="shared" si="19"/>
        <v>0</v>
      </c>
      <c r="AQ117" s="86">
        <f>'Input|Fee Based'!AQ117*CPI_Escalator_to_Y1*RealMaterials_Escalator_to_Y1</f>
        <v>0</v>
      </c>
      <c r="AR117" s="86">
        <f>'Input|Fee Based'!AR117*CPI_Escalator_to_Y1*RealContracts_Escalator_to_Y1</f>
        <v>0</v>
      </c>
      <c r="AS117" s="77">
        <f>'Input|Fee Based'!AS117*CPI_Escalator_to_Y1*RealVehicles_Escalator_to_Y1</f>
        <v>0</v>
      </c>
      <c r="AT117" s="86">
        <f>'Input|Fee Based'!AT117*CPI_Escalator_to_Y1*RealOther_Escalator_to_Y1</f>
        <v>0</v>
      </c>
      <c r="AU117" s="89"/>
      <c r="AV117" s="79">
        <f t="shared" si="20"/>
        <v>0</v>
      </c>
      <c r="AW117" s="84"/>
      <c r="AX117" s="162">
        <f>$AV117*'Input|Fee Based'!AV117</f>
        <v>0</v>
      </c>
      <c r="AY117" s="162">
        <f>$AV117*'Input|Fee Based'!AW117</f>
        <v>0</v>
      </c>
      <c r="AZ117" s="162">
        <f>$AV117*'Input|Fee Based'!AX117</f>
        <v>0</v>
      </c>
      <c r="BA117" s="163">
        <f>SUM($AV117,$AX117:$AZ117)*'Input|Fee Based'!$AY117</f>
        <v>0</v>
      </c>
      <c r="BB117" s="109"/>
      <c r="BC117" s="173"/>
      <c r="BD117" s="15"/>
    </row>
    <row r="118" spans="1:56" customFormat="1" x14ac:dyDescent="0.2">
      <c r="A118" s="16">
        <f t="shared" si="21"/>
        <v>109</v>
      </c>
      <c r="B118" s="128" t="str">
        <f>IF(ISBLANK('Input|Fee Based'!B118),"",'Input|Fee Based'!B118)</f>
        <v/>
      </c>
      <c r="C118" s="128" t="str">
        <f>IF(ISBLANK('Input|Fee Based'!C118),"",'Input|Fee Based'!C118)</f>
        <v/>
      </c>
      <c r="D118" s="129" t="str">
        <f>IF(ISBLANK('Input|Fee Based'!D118),"",'Input|Fee Based'!D118)</f>
        <v/>
      </c>
      <c r="E118" s="191" t="str">
        <f>IF(ISBLANK('Input|Fee Based'!E118),"",'Input|Fee Based'!E118)</f>
        <v/>
      </c>
      <c r="F118" s="129" t="str">
        <f>IF(ISBLANK('Input|Fee Based'!F118),"",'Input|Fee Based'!F118)</f>
        <v/>
      </c>
      <c r="G118" s="129" t="str">
        <f>IF(ISBLANK('Input|Fee Based'!G118),"",'Input|Fee Based'!G118)</f>
        <v/>
      </c>
      <c r="H118" s="120">
        <f t="shared" si="11"/>
        <v>0</v>
      </c>
      <c r="I118" s="14"/>
      <c r="J118" s="77" t="str">
        <f>IF(ISBLANK('Input|Fee Based'!I118),"",'Input|Fee Based'!I118)</f>
        <v/>
      </c>
      <c r="K118" s="77" cm="1">
        <f t="array" ref="K118">_xlfn.IFNA(LOOKUP(2,1/('Calc|Labour Rates'!$B$10:$B$39='Calc|Fee Based'!J118)/('Calc|Labour Rates'!$C$10:$C$39='Input|Fee Based'!J118),'Calc|Labour Rates'!$I$10:$I$39),"-")</f>
        <v>0</v>
      </c>
      <c r="L118" s="208">
        <f>IFERROR(K118*'Input|Fee Based'!K118*'Input|Fee Based'!L118/'Input|Setup'!$E$19,0)</f>
        <v>0</v>
      </c>
      <c r="M118" s="206" t="str">
        <f>IF(ISBLANK('Input|Fee Based'!M118),"",'Input|Fee Based'!M118)</f>
        <v/>
      </c>
      <c r="N118" s="77" cm="1">
        <f t="array" ref="N118">_xlfn.IFNA(LOOKUP(2,1/('Calc|Labour Rates'!$B$10:$B$39='Calc|Fee Based'!M118)/('Calc|Labour Rates'!$C$10:$C$39='Input|Fee Based'!N118),'Calc|Labour Rates'!$I$10:$I$39),"-")</f>
        <v>0</v>
      </c>
      <c r="O118" s="208">
        <f>IFERROR(N118*'Input|Fee Based'!O118*'Input|Fee Based'!P118/'Input|Setup'!$E$19,0)</f>
        <v>0</v>
      </c>
      <c r="P118" s="206" t="str">
        <f>IF(ISBLANK('Input|Fee Based'!Q118),"",'Input|Fee Based'!Q118)</f>
        <v/>
      </c>
      <c r="Q118" s="77" cm="1">
        <f t="array" ref="Q118">_xlfn.IFNA(LOOKUP(2,1/('Calc|Labour Rates'!$B$10:$B$39='Calc|Fee Based'!P118)/('Calc|Labour Rates'!$C$10:$C$39='Input|Fee Based'!R118),'Calc|Labour Rates'!$I$10:$I$39),"-")</f>
        <v>0</v>
      </c>
      <c r="R118" s="77">
        <f>IFERROR(Q118*'Input|Fee Based'!S118*'Input|Fee Based'!T118/'Input|Setup'!$E$19,0)</f>
        <v>0</v>
      </c>
      <c r="S118" s="197">
        <f t="shared" si="12"/>
        <v>0</v>
      </c>
      <c r="T118" s="139">
        <f t="shared" si="13"/>
        <v>0</v>
      </c>
      <c r="U118" s="77" t="str">
        <f>IF(ISBLANK('Input|Fee Based'!$V118),"",'Input|Fee Based'!$V118)</f>
        <v/>
      </c>
      <c r="V118" s="77" cm="1">
        <f t="array" ref="V118">_xlfn.IFNA(LOOKUP(2,1/('Calc|Labour Rates'!$B$10:$B$39='Calc|Fee Based'!U118)/('Calc|Labour Rates'!$C$10:$C$39='Input|Fee Based'!W118),'Calc|Labour Rates'!$I$10:$I$39),"-")</f>
        <v>0</v>
      </c>
      <c r="W118" s="77">
        <f>IFERROR(V118*'Input|Fee Based'!X118*'Input|Fee Based'!Y118/'Input|Setup'!$E$19,0)</f>
        <v>0</v>
      </c>
      <c r="X118" s="77">
        <f>IFERROR(V118*'Input|Fee Based'!X118*'Input|Fee Based'!Z118/'Input|Setup'!$E$19,0)</f>
        <v>0</v>
      </c>
      <c r="Y118" s="208">
        <f t="shared" si="14"/>
        <v>0</v>
      </c>
      <c r="Z118" s="206" t="str">
        <f>IF(ISBLANK('Input|Fee Based'!$AA118),"",'Input|Fee Based'!$AA118)</f>
        <v/>
      </c>
      <c r="AA118" s="77" cm="1">
        <f t="array" ref="AA118">_xlfn.IFNA(LOOKUP(2,1/('Calc|Labour Rates'!$B$10:$B$39='Calc|Fee Based'!Z118)/('Calc|Labour Rates'!$C$10:$C$39='Input|Fee Based'!AB118),'Calc|Labour Rates'!$I$10:$I$39),"-")</f>
        <v>0</v>
      </c>
      <c r="AB118" s="77">
        <f>IFERROR(AA118*'Input|Fee Based'!AC118*'Input|Fee Based'!AD118/'Input|Setup'!$E$19,0)</f>
        <v>0</v>
      </c>
      <c r="AC118" s="77">
        <f>IFERROR(AA118*'Input|Fee Based'!AC118*'Input|Fee Based'!AE118/'Input|Setup'!$E$19,0)</f>
        <v>0</v>
      </c>
      <c r="AD118" s="208">
        <f t="shared" si="15"/>
        <v>0</v>
      </c>
      <c r="AE118" s="77" t="str">
        <f>IF(ISBLANK('Input|Fee Based'!$AF118),"",'Input|Fee Based'!$AF118)</f>
        <v/>
      </c>
      <c r="AF118" s="77" cm="1">
        <f t="array" ref="AF118">_xlfn.IFNA(LOOKUP(2,1/('Calc|Labour Rates'!$B$10:$B$39='Calc|Fee Based'!AE118)/('Calc|Labour Rates'!$C$10:$C$39='Input|Fee Based'!AG118),'Calc|Labour Rates'!$I$10:$I$39),"-")</f>
        <v>0</v>
      </c>
      <c r="AG118" s="77">
        <f>IFERROR(AF118*'Input|Fee Based'!AH118*'Input|Fee Based'!AI118/'Input|Setup'!$E$19,0)</f>
        <v>0</v>
      </c>
      <c r="AH118" s="77">
        <f>IFERROR(AF118*'Input|Fee Based'!AH118*'Input|Fee Based'!AJ118/'Input|Setup'!$E$19,0)</f>
        <v>0</v>
      </c>
      <c r="AI118" s="208">
        <f t="shared" si="16"/>
        <v>0</v>
      </c>
      <c r="AJ118" s="77" t="str">
        <f>IF(ISBLANK('Input|Fee Based'!$AK118),"",'Input|Fee Based'!$AK118)</f>
        <v/>
      </c>
      <c r="AK118" s="77" cm="1">
        <f t="array" ref="AK118">_xlfn.IFNA(LOOKUP(2,1/('Calc|Labour Rates'!$B$10:$B$39='Calc|Fee Based'!AJ118)/('Calc|Labour Rates'!$C$10:$C$39='Input|Fee Based'!AL118),'Calc|Labour Rates'!$I$10:$I$39),"-")</f>
        <v>0</v>
      </c>
      <c r="AL118" s="77">
        <f>IFERROR(AK118*'Input|Fee Based'!AM118*'Input|Fee Based'!AN118/'Input|Setup'!$E$19,0)</f>
        <v>0</v>
      </c>
      <c r="AM118" s="77">
        <f>IFERROR(AK118*'Input|Fee Based'!AM118*'Input|Fee Based'!AO118/'Input|Setup'!$E$19,0)</f>
        <v>0</v>
      </c>
      <c r="AN118" s="208">
        <f t="shared" si="17"/>
        <v>0</v>
      </c>
      <c r="AO118" s="199">
        <f t="shared" si="18"/>
        <v>0</v>
      </c>
      <c r="AP118" s="139">
        <f t="shared" si="19"/>
        <v>0</v>
      </c>
      <c r="AQ118" s="86">
        <f>'Input|Fee Based'!AQ118*CPI_Escalator_to_Y1*RealMaterials_Escalator_to_Y1</f>
        <v>0</v>
      </c>
      <c r="AR118" s="86">
        <f>'Input|Fee Based'!AR118*CPI_Escalator_to_Y1*RealContracts_Escalator_to_Y1</f>
        <v>0</v>
      </c>
      <c r="AS118" s="77">
        <f>'Input|Fee Based'!AS118*CPI_Escalator_to_Y1*RealVehicles_Escalator_to_Y1</f>
        <v>0</v>
      </c>
      <c r="AT118" s="86">
        <f>'Input|Fee Based'!AT118*CPI_Escalator_to_Y1*RealOther_Escalator_to_Y1</f>
        <v>0</v>
      </c>
      <c r="AU118" s="89"/>
      <c r="AV118" s="79">
        <f t="shared" si="20"/>
        <v>0</v>
      </c>
      <c r="AW118" s="84"/>
      <c r="AX118" s="162">
        <f>$AV118*'Input|Fee Based'!AV118</f>
        <v>0</v>
      </c>
      <c r="AY118" s="162">
        <f>$AV118*'Input|Fee Based'!AW118</f>
        <v>0</v>
      </c>
      <c r="AZ118" s="162">
        <f>$AV118*'Input|Fee Based'!AX118</f>
        <v>0</v>
      </c>
      <c r="BA118" s="163">
        <f>SUM($AV118,$AX118:$AZ118)*'Input|Fee Based'!$AY118</f>
        <v>0</v>
      </c>
      <c r="BB118" s="109"/>
      <c r="BC118" s="173"/>
      <c r="BD118" s="15"/>
    </row>
    <row r="119" spans="1:56" customFormat="1" x14ac:dyDescent="0.2">
      <c r="A119" s="16">
        <f t="shared" si="21"/>
        <v>110</v>
      </c>
      <c r="B119" s="128" t="str">
        <f>IF(ISBLANK('Input|Fee Based'!B119),"",'Input|Fee Based'!B119)</f>
        <v/>
      </c>
      <c r="C119" s="128" t="str">
        <f>IF(ISBLANK('Input|Fee Based'!C119),"",'Input|Fee Based'!C119)</f>
        <v/>
      </c>
      <c r="D119" s="129" t="str">
        <f>IF(ISBLANK('Input|Fee Based'!D119),"",'Input|Fee Based'!D119)</f>
        <v/>
      </c>
      <c r="E119" s="191" t="str">
        <f>IF(ISBLANK('Input|Fee Based'!E119),"",'Input|Fee Based'!E119)</f>
        <v/>
      </c>
      <c r="F119" s="129" t="str">
        <f>IF(ISBLANK('Input|Fee Based'!F119),"",'Input|Fee Based'!F119)</f>
        <v/>
      </c>
      <c r="G119" s="129" t="str">
        <f>IF(ISBLANK('Input|Fee Based'!G119),"",'Input|Fee Based'!G119)</f>
        <v/>
      </c>
      <c r="H119" s="120">
        <f t="shared" si="11"/>
        <v>0</v>
      </c>
      <c r="I119" s="14"/>
      <c r="J119" s="77" t="str">
        <f>IF(ISBLANK('Input|Fee Based'!I119),"",'Input|Fee Based'!I119)</f>
        <v/>
      </c>
      <c r="K119" s="77" cm="1">
        <f t="array" ref="K119">_xlfn.IFNA(LOOKUP(2,1/('Calc|Labour Rates'!$B$10:$B$39='Calc|Fee Based'!J119)/('Calc|Labour Rates'!$C$10:$C$39='Input|Fee Based'!J119),'Calc|Labour Rates'!$I$10:$I$39),"-")</f>
        <v>0</v>
      </c>
      <c r="L119" s="208">
        <f>IFERROR(K119*'Input|Fee Based'!K119*'Input|Fee Based'!L119/'Input|Setup'!$E$19,0)</f>
        <v>0</v>
      </c>
      <c r="M119" s="206" t="str">
        <f>IF(ISBLANK('Input|Fee Based'!M119),"",'Input|Fee Based'!M119)</f>
        <v/>
      </c>
      <c r="N119" s="77" cm="1">
        <f t="array" ref="N119">_xlfn.IFNA(LOOKUP(2,1/('Calc|Labour Rates'!$B$10:$B$39='Calc|Fee Based'!M119)/('Calc|Labour Rates'!$C$10:$C$39='Input|Fee Based'!N119),'Calc|Labour Rates'!$I$10:$I$39),"-")</f>
        <v>0</v>
      </c>
      <c r="O119" s="208">
        <f>IFERROR(N119*'Input|Fee Based'!O119*'Input|Fee Based'!P119/'Input|Setup'!$E$19,0)</f>
        <v>0</v>
      </c>
      <c r="P119" s="206" t="str">
        <f>IF(ISBLANK('Input|Fee Based'!Q119),"",'Input|Fee Based'!Q119)</f>
        <v/>
      </c>
      <c r="Q119" s="77" cm="1">
        <f t="array" ref="Q119">_xlfn.IFNA(LOOKUP(2,1/('Calc|Labour Rates'!$B$10:$B$39='Calc|Fee Based'!P119)/('Calc|Labour Rates'!$C$10:$C$39='Input|Fee Based'!R119),'Calc|Labour Rates'!$I$10:$I$39),"-")</f>
        <v>0</v>
      </c>
      <c r="R119" s="77">
        <f>IFERROR(Q119*'Input|Fee Based'!S119*'Input|Fee Based'!T119/'Input|Setup'!$E$19,0)</f>
        <v>0</v>
      </c>
      <c r="S119" s="197">
        <f t="shared" si="12"/>
        <v>0</v>
      </c>
      <c r="T119" s="139">
        <f t="shared" si="13"/>
        <v>0</v>
      </c>
      <c r="U119" s="77" t="str">
        <f>IF(ISBLANK('Input|Fee Based'!$V119),"",'Input|Fee Based'!$V119)</f>
        <v/>
      </c>
      <c r="V119" s="77" cm="1">
        <f t="array" ref="V119">_xlfn.IFNA(LOOKUP(2,1/('Calc|Labour Rates'!$B$10:$B$39='Calc|Fee Based'!U119)/('Calc|Labour Rates'!$C$10:$C$39='Input|Fee Based'!W119),'Calc|Labour Rates'!$I$10:$I$39),"-")</f>
        <v>0</v>
      </c>
      <c r="W119" s="77">
        <f>IFERROR(V119*'Input|Fee Based'!X119*'Input|Fee Based'!Y119/'Input|Setup'!$E$19,0)</f>
        <v>0</v>
      </c>
      <c r="X119" s="77">
        <f>IFERROR(V119*'Input|Fee Based'!X119*'Input|Fee Based'!Z119/'Input|Setup'!$E$19,0)</f>
        <v>0</v>
      </c>
      <c r="Y119" s="208">
        <f t="shared" si="14"/>
        <v>0</v>
      </c>
      <c r="Z119" s="206" t="str">
        <f>IF(ISBLANK('Input|Fee Based'!$AA119),"",'Input|Fee Based'!$AA119)</f>
        <v/>
      </c>
      <c r="AA119" s="77" cm="1">
        <f t="array" ref="AA119">_xlfn.IFNA(LOOKUP(2,1/('Calc|Labour Rates'!$B$10:$B$39='Calc|Fee Based'!Z119)/('Calc|Labour Rates'!$C$10:$C$39='Input|Fee Based'!AB119),'Calc|Labour Rates'!$I$10:$I$39),"-")</f>
        <v>0</v>
      </c>
      <c r="AB119" s="77">
        <f>IFERROR(AA119*'Input|Fee Based'!AC119*'Input|Fee Based'!AD119/'Input|Setup'!$E$19,0)</f>
        <v>0</v>
      </c>
      <c r="AC119" s="77">
        <f>IFERROR(AA119*'Input|Fee Based'!AC119*'Input|Fee Based'!AE119/'Input|Setup'!$E$19,0)</f>
        <v>0</v>
      </c>
      <c r="AD119" s="208">
        <f t="shared" si="15"/>
        <v>0</v>
      </c>
      <c r="AE119" s="77" t="str">
        <f>IF(ISBLANK('Input|Fee Based'!$AF119),"",'Input|Fee Based'!$AF119)</f>
        <v/>
      </c>
      <c r="AF119" s="77" cm="1">
        <f t="array" ref="AF119">_xlfn.IFNA(LOOKUP(2,1/('Calc|Labour Rates'!$B$10:$B$39='Calc|Fee Based'!AE119)/('Calc|Labour Rates'!$C$10:$C$39='Input|Fee Based'!AG119),'Calc|Labour Rates'!$I$10:$I$39),"-")</f>
        <v>0</v>
      </c>
      <c r="AG119" s="77">
        <f>IFERROR(AF119*'Input|Fee Based'!AH119*'Input|Fee Based'!AI119/'Input|Setup'!$E$19,0)</f>
        <v>0</v>
      </c>
      <c r="AH119" s="77">
        <f>IFERROR(AF119*'Input|Fee Based'!AH119*'Input|Fee Based'!AJ119/'Input|Setup'!$E$19,0)</f>
        <v>0</v>
      </c>
      <c r="AI119" s="208">
        <f t="shared" si="16"/>
        <v>0</v>
      </c>
      <c r="AJ119" s="77" t="str">
        <f>IF(ISBLANK('Input|Fee Based'!$AK119),"",'Input|Fee Based'!$AK119)</f>
        <v/>
      </c>
      <c r="AK119" s="77" cm="1">
        <f t="array" ref="AK119">_xlfn.IFNA(LOOKUP(2,1/('Calc|Labour Rates'!$B$10:$B$39='Calc|Fee Based'!AJ119)/('Calc|Labour Rates'!$C$10:$C$39='Input|Fee Based'!AL119),'Calc|Labour Rates'!$I$10:$I$39),"-")</f>
        <v>0</v>
      </c>
      <c r="AL119" s="77">
        <f>IFERROR(AK119*'Input|Fee Based'!AM119*'Input|Fee Based'!AN119/'Input|Setup'!$E$19,0)</f>
        <v>0</v>
      </c>
      <c r="AM119" s="77">
        <f>IFERROR(AK119*'Input|Fee Based'!AM119*'Input|Fee Based'!AO119/'Input|Setup'!$E$19,0)</f>
        <v>0</v>
      </c>
      <c r="AN119" s="208">
        <f t="shared" si="17"/>
        <v>0</v>
      </c>
      <c r="AO119" s="199">
        <f t="shared" si="18"/>
        <v>0</v>
      </c>
      <c r="AP119" s="139">
        <f t="shared" si="19"/>
        <v>0</v>
      </c>
      <c r="AQ119" s="86">
        <f>'Input|Fee Based'!AQ119*CPI_Escalator_to_Y1*RealMaterials_Escalator_to_Y1</f>
        <v>0</v>
      </c>
      <c r="AR119" s="86">
        <f>'Input|Fee Based'!AR119*CPI_Escalator_to_Y1*RealContracts_Escalator_to_Y1</f>
        <v>0</v>
      </c>
      <c r="AS119" s="77">
        <f>'Input|Fee Based'!AS119*CPI_Escalator_to_Y1*RealVehicles_Escalator_to_Y1</f>
        <v>0</v>
      </c>
      <c r="AT119" s="86">
        <f>'Input|Fee Based'!AT119*CPI_Escalator_to_Y1*RealOther_Escalator_to_Y1</f>
        <v>0</v>
      </c>
      <c r="AU119" s="89"/>
      <c r="AV119" s="79">
        <f t="shared" si="20"/>
        <v>0</v>
      </c>
      <c r="AW119" s="84"/>
      <c r="AX119" s="162">
        <f>$AV119*'Input|Fee Based'!AV119</f>
        <v>0</v>
      </c>
      <c r="AY119" s="162">
        <f>$AV119*'Input|Fee Based'!AW119</f>
        <v>0</v>
      </c>
      <c r="AZ119" s="162">
        <f>$AV119*'Input|Fee Based'!AX119</f>
        <v>0</v>
      </c>
      <c r="BA119" s="163">
        <f>SUM($AV119,$AX119:$AZ119)*'Input|Fee Based'!$AY119</f>
        <v>0</v>
      </c>
      <c r="BB119" s="109"/>
      <c r="BC119" s="173"/>
      <c r="BD119" s="15"/>
    </row>
    <row r="120" spans="1:56" customFormat="1" x14ac:dyDescent="0.2">
      <c r="A120" s="16">
        <f t="shared" si="21"/>
        <v>111</v>
      </c>
      <c r="B120" s="128" t="str">
        <f>IF(ISBLANK('Input|Fee Based'!B120),"",'Input|Fee Based'!B120)</f>
        <v/>
      </c>
      <c r="C120" s="128" t="str">
        <f>IF(ISBLANK('Input|Fee Based'!C120),"",'Input|Fee Based'!C120)</f>
        <v/>
      </c>
      <c r="D120" s="129" t="str">
        <f>IF(ISBLANK('Input|Fee Based'!D120),"",'Input|Fee Based'!D120)</f>
        <v/>
      </c>
      <c r="E120" s="191" t="str">
        <f>IF(ISBLANK('Input|Fee Based'!E120),"",'Input|Fee Based'!E120)</f>
        <v/>
      </c>
      <c r="F120" s="129" t="str">
        <f>IF(ISBLANK('Input|Fee Based'!F120),"",'Input|Fee Based'!F120)</f>
        <v/>
      </c>
      <c r="G120" s="129" t="str">
        <f>IF(ISBLANK('Input|Fee Based'!G120),"",'Input|Fee Based'!G120)</f>
        <v/>
      </c>
      <c r="H120" s="120">
        <f t="shared" si="11"/>
        <v>0</v>
      </c>
      <c r="I120" s="14"/>
      <c r="J120" s="77" t="str">
        <f>IF(ISBLANK('Input|Fee Based'!I120),"",'Input|Fee Based'!I120)</f>
        <v/>
      </c>
      <c r="K120" s="77" cm="1">
        <f t="array" ref="K120">_xlfn.IFNA(LOOKUP(2,1/('Calc|Labour Rates'!$B$10:$B$39='Calc|Fee Based'!J120)/('Calc|Labour Rates'!$C$10:$C$39='Input|Fee Based'!J120),'Calc|Labour Rates'!$I$10:$I$39),"-")</f>
        <v>0</v>
      </c>
      <c r="L120" s="208">
        <f>IFERROR(K120*'Input|Fee Based'!K120*'Input|Fee Based'!L120/'Input|Setup'!$E$19,0)</f>
        <v>0</v>
      </c>
      <c r="M120" s="206" t="str">
        <f>IF(ISBLANK('Input|Fee Based'!M120),"",'Input|Fee Based'!M120)</f>
        <v/>
      </c>
      <c r="N120" s="77" cm="1">
        <f t="array" ref="N120">_xlfn.IFNA(LOOKUP(2,1/('Calc|Labour Rates'!$B$10:$B$39='Calc|Fee Based'!M120)/('Calc|Labour Rates'!$C$10:$C$39='Input|Fee Based'!N120),'Calc|Labour Rates'!$I$10:$I$39),"-")</f>
        <v>0</v>
      </c>
      <c r="O120" s="208">
        <f>IFERROR(N120*'Input|Fee Based'!O120*'Input|Fee Based'!P120/'Input|Setup'!$E$19,0)</f>
        <v>0</v>
      </c>
      <c r="P120" s="206" t="str">
        <f>IF(ISBLANK('Input|Fee Based'!Q120),"",'Input|Fee Based'!Q120)</f>
        <v/>
      </c>
      <c r="Q120" s="77" cm="1">
        <f t="array" ref="Q120">_xlfn.IFNA(LOOKUP(2,1/('Calc|Labour Rates'!$B$10:$B$39='Calc|Fee Based'!P120)/('Calc|Labour Rates'!$C$10:$C$39='Input|Fee Based'!R120),'Calc|Labour Rates'!$I$10:$I$39),"-")</f>
        <v>0</v>
      </c>
      <c r="R120" s="77">
        <f>IFERROR(Q120*'Input|Fee Based'!S120*'Input|Fee Based'!T120/'Input|Setup'!$E$19,0)</f>
        <v>0</v>
      </c>
      <c r="S120" s="197">
        <f t="shared" si="12"/>
        <v>0</v>
      </c>
      <c r="T120" s="139">
        <f t="shared" si="13"/>
        <v>0</v>
      </c>
      <c r="U120" s="77" t="str">
        <f>IF(ISBLANK('Input|Fee Based'!$V120),"",'Input|Fee Based'!$V120)</f>
        <v/>
      </c>
      <c r="V120" s="77" cm="1">
        <f t="array" ref="V120">_xlfn.IFNA(LOOKUP(2,1/('Calc|Labour Rates'!$B$10:$B$39='Calc|Fee Based'!U120)/('Calc|Labour Rates'!$C$10:$C$39='Input|Fee Based'!W120),'Calc|Labour Rates'!$I$10:$I$39),"-")</f>
        <v>0</v>
      </c>
      <c r="W120" s="77">
        <f>IFERROR(V120*'Input|Fee Based'!X120*'Input|Fee Based'!Y120/'Input|Setup'!$E$19,0)</f>
        <v>0</v>
      </c>
      <c r="X120" s="77">
        <f>IFERROR(V120*'Input|Fee Based'!X120*'Input|Fee Based'!Z120/'Input|Setup'!$E$19,0)</f>
        <v>0</v>
      </c>
      <c r="Y120" s="208">
        <f t="shared" si="14"/>
        <v>0</v>
      </c>
      <c r="Z120" s="206" t="str">
        <f>IF(ISBLANK('Input|Fee Based'!$AA120),"",'Input|Fee Based'!$AA120)</f>
        <v/>
      </c>
      <c r="AA120" s="77" cm="1">
        <f t="array" ref="AA120">_xlfn.IFNA(LOOKUP(2,1/('Calc|Labour Rates'!$B$10:$B$39='Calc|Fee Based'!Z120)/('Calc|Labour Rates'!$C$10:$C$39='Input|Fee Based'!AB120),'Calc|Labour Rates'!$I$10:$I$39),"-")</f>
        <v>0</v>
      </c>
      <c r="AB120" s="77">
        <f>IFERROR(AA120*'Input|Fee Based'!AC120*'Input|Fee Based'!AD120/'Input|Setup'!$E$19,0)</f>
        <v>0</v>
      </c>
      <c r="AC120" s="77">
        <f>IFERROR(AA120*'Input|Fee Based'!AC120*'Input|Fee Based'!AE120/'Input|Setup'!$E$19,0)</f>
        <v>0</v>
      </c>
      <c r="AD120" s="208">
        <f t="shared" si="15"/>
        <v>0</v>
      </c>
      <c r="AE120" s="77" t="str">
        <f>IF(ISBLANK('Input|Fee Based'!$AF120),"",'Input|Fee Based'!$AF120)</f>
        <v/>
      </c>
      <c r="AF120" s="77" cm="1">
        <f t="array" ref="AF120">_xlfn.IFNA(LOOKUP(2,1/('Calc|Labour Rates'!$B$10:$B$39='Calc|Fee Based'!AE120)/('Calc|Labour Rates'!$C$10:$C$39='Input|Fee Based'!AG120),'Calc|Labour Rates'!$I$10:$I$39),"-")</f>
        <v>0</v>
      </c>
      <c r="AG120" s="77">
        <f>IFERROR(AF120*'Input|Fee Based'!AH120*'Input|Fee Based'!AI120/'Input|Setup'!$E$19,0)</f>
        <v>0</v>
      </c>
      <c r="AH120" s="77">
        <f>IFERROR(AF120*'Input|Fee Based'!AH120*'Input|Fee Based'!AJ120/'Input|Setup'!$E$19,0)</f>
        <v>0</v>
      </c>
      <c r="AI120" s="208">
        <f t="shared" si="16"/>
        <v>0</v>
      </c>
      <c r="AJ120" s="77" t="str">
        <f>IF(ISBLANK('Input|Fee Based'!$AK120),"",'Input|Fee Based'!$AK120)</f>
        <v/>
      </c>
      <c r="AK120" s="77" cm="1">
        <f t="array" ref="AK120">_xlfn.IFNA(LOOKUP(2,1/('Calc|Labour Rates'!$B$10:$B$39='Calc|Fee Based'!AJ120)/('Calc|Labour Rates'!$C$10:$C$39='Input|Fee Based'!AL120),'Calc|Labour Rates'!$I$10:$I$39),"-")</f>
        <v>0</v>
      </c>
      <c r="AL120" s="77">
        <f>IFERROR(AK120*'Input|Fee Based'!AM120*'Input|Fee Based'!AN120/'Input|Setup'!$E$19,0)</f>
        <v>0</v>
      </c>
      <c r="AM120" s="77">
        <f>IFERROR(AK120*'Input|Fee Based'!AM120*'Input|Fee Based'!AO120/'Input|Setup'!$E$19,0)</f>
        <v>0</v>
      </c>
      <c r="AN120" s="208">
        <f t="shared" si="17"/>
        <v>0</v>
      </c>
      <c r="AO120" s="199">
        <f t="shared" si="18"/>
        <v>0</v>
      </c>
      <c r="AP120" s="139">
        <f t="shared" si="19"/>
        <v>0</v>
      </c>
      <c r="AQ120" s="86">
        <f>'Input|Fee Based'!AQ120*CPI_Escalator_to_Y1*RealMaterials_Escalator_to_Y1</f>
        <v>0</v>
      </c>
      <c r="AR120" s="86">
        <f>'Input|Fee Based'!AR120*CPI_Escalator_to_Y1*RealContracts_Escalator_to_Y1</f>
        <v>0</v>
      </c>
      <c r="AS120" s="77">
        <f>'Input|Fee Based'!AS120*CPI_Escalator_to_Y1*RealVehicles_Escalator_to_Y1</f>
        <v>0</v>
      </c>
      <c r="AT120" s="86">
        <f>'Input|Fee Based'!AT120*CPI_Escalator_to_Y1*RealOther_Escalator_to_Y1</f>
        <v>0</v>
      </c>
      <c r="AU120" s="89"/>
      <c r="AV120" s="79">
        <f t="shared" si="20"/>
        <v>0</v>
      </c>
      <c r="AW120" s="84"/>
      <c r="AX120" s="162">
        <f>$AV120*'Input|Fee Based'!AV120</f>
        <v>0</v>
      </c>
      <c r="AY120" s="162">
        <f>$AV120*'Input|Fee Based'!AW120</f>
        <v>0</v>
      </c>
      <c r="AZ120" s="162">
        <f>$AV120*'Input|Fee Based'!AX120</f>
        <v>0</v>
      </c>
      <c r="BA120" s="163">
        <f>SUM($AV120,$AX120:$AZ120)*'Input|Fee Based'!$AY120</f>
        <v>0</v>
      </c>
      <c r="BB120" s="109"/>
      <c r="BC120" s="173"/>
      <c r="BD120" s="15"/>
    </row>
    <row r="121" spans="1:56" customFormat="1" x14ac:dyDescent="0.2">
      <c r="A121" s="16">
        <f t="shared" si="21"/>
        <v>112</v>
      </c>
      <c r="B121" s="128" t="str">
        <f>IF(ISBLANK('Input|Fee Based'!B121),"",'Input|Fee Based'!B121)</f>
        <v/>
      </c>
      <c r="C121" s="128" t="str">
        <f>IF(ISBLANK('Input|Fee Based'!C121),"",'Input|Fee Based'!C121)</f>
        <v/>
      </c>
      <c r="D121" s="129" t="str">
        <f>IF(ISBLANK('Input|Fee Based'!D121),"",'Input|Fee Based'!D121)</f>
        <v/>
      </c>
      <c r="E121" s="191" t="str">
        <f>IF(ISBLANK('Input|Fee Based'!E121),"",'Input|Fee Based'!E121)</f>
        <v/>
      </c>
      <c r="F121" s="129" t="str">
        <f>IF(ISBLANK('Input|Fee Based'!F121),"",'Input|Fee Based'!F121)</f>
        <v/>
      </c>
      <c r="G121" s="129" t="str">
        <f>IF(ISBLANK('Input|Fee Based'!G121),"",'Input|Fee Based'!G121)</f>
        <v/>
      </c>
      <c r="H121" s="120">
        <f t="shared" si="11"/>
        <v>0</v>
      </c>
      <c r="I121" s="14"/>
      <c r="J121" s="77" t="str">
        <f>IF(ISBLANK('Input|Fee Based'!I121),"",'Input|Fee Based'!I121)</f>
        <v/>
      </c>
      <c r="K121" s="77" cm="1">
        <f t="array" ref="K121">_xlfn.IFNA(LOOKUP(2,1/('Calc|Labour Rates'!$B$10:$B$39='Calc|Fee Based'!J121)/('Calc|Labour Rates'!$C$10:$C$39='Input|Fee Based'!J121),'Calc|Labour Rates'!$I$10:$I$39),"-")</f>
        <v>0</v>
      </c>
      <c r="L121" s="208">
        <f>IFERROR(K121*'Input|Fee Based'!K121*'Input|Fee Based'!L121/'Input|Setup'!$E$19,0)</f>
        <v>0</v>
      </c>
      <c r="M121" s="206" t="str">
        <f>IF(ISBLANK('Input|Fee Based'!M121),"",'Input|Fee Based'!M121)</f>
        <v/>
      </c>
      <c r="N121" s="77" cm="1">
        <f t="array" ref="N121">_xlfn.IFNA(LOOKUP(2,1/('Calc|Labour Rates'!$B$10:$B$39='Calc|Fee Based'!M121)/('Calc|Labour Rates'!$C$10:$C$39='Input|Fee Based'!N121),'Calc|Labour Rates'!$I$10:$I$39),"-")</f>
        <v>0</v>
      </c>
      <c r="O121" s="208">
        <f>IFERROR(N121*'Input|Fee Based'!O121*'Input|Fee Based'!P121/'Input|Setup'!$E$19,0)</f>
        <v>0</v>
      </c>
      <c r="P121" s="206" t="str">
        <f>IF(ISBLANK('Input|Fee Based'!Q121),"",'Input|Fee Based'!Q121)</f>
        <v/>
      </c>
      <c r="Q121" s="77" cm="1">
        <f t="array" ref="Q121">_xlfn.IFNA(LOOKUP(2,1/('Calc|Labour Rates'!$B$10:$B$39='Calc|Fee Based'!P121)/('Calc|Labour Rates'!$C$10:$C$39='Input|Fee Based'!R121),'Calc|Labour Rates'!$I$10:$I$39),"-")</f>
        <v>0</v>
      </c>
      <c r="R121" s="77">
        <f>IFERROR(Q121*'Input|Fee Based'!S121*'Input|Fee Based'!T121/'Input|Setup'!$E$19,0)</f>
        <v>0</v>
      </c>
      <c r="S121" s="197">
        <f t="shared" si="12"/>
        <v>0</v>
      </c>
      <c r="T121" s="139">
        <f t="shared" si="13"/>
        <v>0</v>
      </c>
      <c r="U121" s="77" t="str">
        <f>IF(ISBLANK('Input|Fee Based'!$V121),"",'Input|Fee Based'!$V121)</f>
        <v/>
      </c>
      <c r="V121" s="77" cm="1">
        <f t="array" ref="V121">_xlfn.IFNA(LOOKUP(2,1/('Calc|Labour Rates'!$B$10:$B$39='Calc|Fee Based'!U121)/('Calc|Labour Rates'!$C$10:$C$39='Input|Fee Based'!W121),'Calc|Labour Rates'!$I$10:$I$39),"-")</f>
        <v>0</v>
      </c>
      <c r="W121" s="77">
        <f>IFERROR(V121*'Input|Fee Based'!X121*'Input|Fee Based'!Y121/'Input|Setup'!$E$19,0)</f>
        <v>0</v>
      </c>
      <c r="X121" s="77">
        <f>IFERROR(V121*'Input|Fee Based'!X121*'Input|Fee Based'!Z121/'Input|Setup'!$E$19,0)</f>
        <v>0</v>
      </c>
      <c r="Y121" s="208">
        <f t="shared" si="14"/>
        <v>0</v>
      </c>
      <c r="Z121" s="206" t="str">
        <f>IF(ISBLANK('Input|Fee Based'!$AA121),"",'Input|Fee Based'!$AA121)</f>
        <v/>
      </c>
      <c r="AA121" s="77" cm="1">
        <f t="array" ref="AA121">_xlfn.IFNA(LOOKUP(2,1/('Calc|Labour Rates'!$B$10:$B$39='Calc|Fee Based'!Z121)/('Calc|Labour Rates'!$C$10:$C$39='Input|Fee Based'!AB121),'Calc|Labour Rates'!$I$10:$I$39),"-")</f>
        <v>0</v>
      </c>
      <c r="AB121" s="77">
        <f>IFERROR(AA121*'Input|Fee Based'!AC121*'Input|Fee Based'!AD121/'Input|Setup'!$E$19,0)</f>
        <v>0</v>
      </c>
      <c r="AC121" s="77">
        <f>IFERROR(AA121*'Input|Fee Based'!AC121*'Input|Fee Based'!AE121/'Input|Setup'!$E$19,0)</f>
        <v>0</v>
      </c>
      <c r="AD121" s="208">
        <f t="shared" si="15"/>
        <v>0</v>
      </c>
      <c r="AE121" s="77" t="str">
        <f>IF(ISBLANK('Input|Fee Based'!$AF121),"",'Input|Fee Based'!$AF121)</f>
        <v/>
      </c>
      <c r="AF121" s="77" cm="1">
        <f t="array" ref="AF121">_xlfn.IFNA(LOOKUP(2,1/('Calc|Labour Rates'!$B$10:$B$39='Calc|Fee Based'!AE121)/('Calc|Labour Rates'!$C$10:$C$39='Input|Fee Based'!AG121),'Calc|Labour Rates'!$I$10:$I$39),"-")</f>
        <v>0</v>
      </c>
      <c r="AG121" s="77">
        <f>IFERROR(AF121*'Input|Fee Based'!AH121*'Input|Fee Based'!AI121/'Input|Setup'!$E$19,0)</f>
        <v>0</v>
      </c>
      <c r="AH121" s="77">
        <f>IFERROR(AF121*'Input|Fee Based'!AH121*'Input|Fee Based'!AJ121/'Input|Setup'!$E$19,0)</f>
        <v>0</v>
      </c>
      <c r="AI121" s="208">
        <f t="shared" si="16"/>
        <v>0</v>
      </c>
      <c r="AJ121" s="77" t="str">
        <f>IF(ISBLANK('Input|Fee Based'!$AK121),"",'Input|Fee Based'!$AK121)</f>
        <v/>
      </c>
      <c r="AK121" s="77" cm="1">
        <f t="array" ref="AK121">_xlfn.IFNA(LOOKUP(2,1/('Calc|Labour Rates'!$B$10:$B$39='Calc|Fee Based'!AJ121)/('Calc|Labour Rates'!$C$10:$C$39='Input|Fee Based'!AL121),'Calc|Labour Rates'!$I$10:$I$39),"-")</f>
        <v>0</v>
      </c>
      <c r="AL121" s="77">
        <f>IFERROR(AK121*'Input|Fee Based'!AM121*'Input|Fee Based'!AN121/'Input|Setup'!$E$19,0)</f>
        <v>0</v>
      </c>
      <c r="AM121" s="77">
        <f>IFERROR(AK121*'Input|Fee Based'!AM121*'Input|Fee Based'!AO121/'Input|Setup'!$E$19,0)</f>
        <v>0</v>
      </c>
      <c r="AN121" s="208">
        <f t="shared" si="17"/>
        <v>0</v>
      </c>
      <c r="AO121" s="199">
        <f t="shared" si="18"/>
        <v>0</v>
      </c>
      <c r="AP121" s="139">
        <f t="shared" si="19"/>
        <v>0</v>
      </c>
      <c r="AQ121" s="86">
        <f>'Input|Fee Based'!AQ121*CPI_Escalator_to_Y1*RealMaterials_Escalator_to_Y1</f>
        <v>0</v>
      </c>
      <c r="AR121" s="86">
        <f>'Input|Fee Based'!AR121*CPI_Escalator_to_Y1*RealContracts_Escalator_to_Y1</f>
        <v>0</v>
      </c>
      <c r="AS121" s="77">
        <f>'Input|Fee Based'!AS121*CPI_Escalator_to_Y1*RealVehicles_Escalator_to_Y1</f>
        <v>0</v>
      </c>
      <c r="AT121" s="86">
        <f>'Input|Fee Based'!AT121*CPI_Escalator_to_Y1*RealOther_Escalator_to_Y1</f>
        <v>0</v>
      </c>
      <c r="AU121" s="89"/>
      <c r="AV121" s="79">
        <f t="shared" si="20"/>
        <v>0</v>
      </c>
      <c r="AW121" s="84"/>
      <c r="AX121" s="162">
        <f>$AV121*'Input|Fee Based'!AV121</f>
        <v>0</v>
      </c>
      <c r="AY121" s="162">
        <f>$AV121*'Input|Fee Based'!AW121</f>
        <v>0</v>
      </c>
      <c r="AZ121" s="162">
        <f>$AV121*'Input|Fee Based'!AX121</f>
        <v>0</v>
      </c>
      <c r="BA121" s="163">
        <f>SUM($AV121,$AX121:$AZ121)*'Input|Fee Based'!$AY121</f>
        <v>0</v>
      </c>
      <c r="BB121" s="109"/>
      <c r="BC121" s="173"/>
      <c r="BD121" s="15"/>
    </row>
    <row r="122" spans="1:56" customFormat="1" x14ac:dyDescent="0.2">
      <c r="A122" s="16">
        <f t="shared" si="21"/>
        <v>113</v>
      </c>
      <c r="B122" s="128" t="str">
        <f>IF(ISBLANK('Input|Fee Based'!B122),"",'Input|Fee Based'!B122)</f>
        <v/>
      </c>
      <c r="C122" s="128" t="str">
        <f>IF(ISBLANK('Input|Fee Based'!C122),"",'Input|Fee Based'!C122)</f>
        <v/>
      </c>
      <c r="D122" s="129" t="str">
        <f>IF(ISBLANK('Input|Fee Based'!D122),"",'Input|Fee Based'!D122)</f>
        <v/>
      </c>
      <c r="E122" s="191" t="str">
        <f>IF(ISBLANK('Input|Fee Based'!E122),"",'Input|Fee Based'!E122)</f>
        <v/>
      </c>
      <c r="F122" s="129" t="str">
        <f>IF(ISBLANK('Input|Fee Based'!F122),"",'Input|Fee Based'!F122)</f>
        <v/>
      </c>
      <c r="G122" s="129" t="str">
        <f>IF(ISBLANK('Input|Fee Based'!G122),"",'Input|Fee Based'!G122)</f>
        <v/>
      </c>
      <c r="H122" s="120">
        <f t="shared" si="11"/>
        <v>0</v>
      </c>
      <c r="I122" s="14"/>
      <c r="J122" s="77" t="str">
        <f>IF(ISBLANK('Input|Fee Based'!I122),"",'Input|Fee Based'!I122)</f>
        <v/>
      </c>
      <c r="K122" s="77" cm="1">
        <f t="array" ref="K122">_xlfn.IFNA(LOOKUP(2,1/('Calc|Labour Rates'!$B$10:$B$39='Calc|Fee Based'!J122)/('Calc|Labour Rates'!$C$10:$C$39='Input|Fee Based'!J122),'Calc|Labour Rates'!$I$10:$I$39),"-")</f>
        <v>0</v>
      </c>
      <c r="L122" s="208">
        <f>IFERROR(K122*'Input|Fee Based'!K122*'Input|Fee Based'!L122/'Input|Setup'!$E$19,0)</f>
        <v>0</v>
      </c>
      <c r="M122" s="206" t="str">
        <f>IF(ISBLANK('Input|Fee Based'!M122),"",'Input|Fee Based'!M122)</f>
        <v/>
      </c>
      <c r="N122" s="77" cm="1">
        <f t="array" ref="N122">_xlfn.IFNA(LOOKUP(2,1/('Calc|Labour Rates'!$B$10:$B$39='Calc|Fee Based'!M122)/('Calc|Labour Rates'!$C$10:$C$39='Input|Fee Based'!N122),'Calc|Labour Rates'!$I$10:$I$39),"-")</f>
        <v>0</v>
      </c>
      <c r="O122" s="208">
        <f>IFERROR(N122*'Input|Fee Based'!O122*'Input|Fee Based'!P122/'Input|Setup'!$E$19,0)</f>
        <v>0</v>
      </c>
      <c r="P122" s="206" t="str">
        <f>IF(ISBLANK('Input|Fee Based'!Q122),"",'Input|Fee Based'!Q122)</f>
        <v/>
      </c>
      <c r="Q122" s="77" cm="1">
        <f t="array" ref="Q122">_xlfn.IFNA(LOOKUP(2,1/('Calc|Labour Rates'!$B$10:$B$39='Calc|Fee Based'!P122)/('Calc|Labour Rates'!$C$10:$C$39='Input|Fee Based'!R122),'Calc|Labour Rates'!$I$10:$I$39),"-")</f>
        <v>0</v>
      </c>
      <c r="R122" s="77">
        <f>IFERROR(Q122*'Input|Fee Based'!S122*'Input|Fee Based'!T122/'Input|Setup'!$E$19,0)</f>
        <v>0</v>
      </c>
      <c r="S122" s="197">
        <f t="shared" si="12"/>
        <v>0</v>
      </c>
      <c r="T122" s="139">
        <f t="shared" si="13"/>
        <v>0</v>
      </c>
      <c r="U122" s="77" t="str">
        <f>IF(ISBLANK('Input|Fee Based'!$V122),"",'Input|Fee Based'!$V122)</f>
        <v/>
      </c>
      <c r="V122" s="77" cm="1">
        <f t="array" ref="V122">_xlfn.IFNA(LOOKUP(2,1/('Calc|Labour Rates'!$B$10:$B$39='Calc|Fee Based'!U122)/('Calc|Labour Rates'!$C$10:$C$39='Input|Fee Based'!W122),'Calc|Labour Rates'!$I$10:$I$39),"-")</f>
        <v>0</v>
      </c>
      <c r="W122" s="77">
        <f>IFERROR(V122*'Input|Fee Based'!X122*'Input|Fee Based'!Y122/'Input|Setup'!$E$19,0)</f>
        <v>0</v>
      </c>
      <c r="X122" s="77">
        <f>IFERROR(V122*'Input|Fee Based'!X122*'Input|Fee Based'!Z122/'Input|Setup'!$E$19,0)</f>
        <v>0</v>
      </c>
      <c r="Y122" s="208">
        <f t="shared" si="14"/>
        <v>0</v>
      </c>
      <c r="Z122" s="206" t="str">
        <f>IF(ISBLANK('Input|Fee Based'!$AA122),"",'Input|Fee Based'!$AA122)</f>
        <v/>
      </c>
      <c r="AA122" s="77" cm="1">
        <f t="array" ref="AA122">_xlfn.IFNA(LOOKUP(2,1/('Calc|Labour Rates'!$B$10:$B$39='Calc|Fee Based'!Z122)/('Calc|Labour Rates'!$C$10:$C$39='Input|Fee Based'!AB122),'Calc|Labour Rates'!$I$10:$I$39),"-")</f>
        <v>0</v>
      </c>
      <c r="AB122" s="77">
        <f>IFERROR(AA122*'Input|Fee Based'!AC122*'Input|Fee Based'!AD122/'Input|Setup'!$E$19,0)</f>
        <v>0</v>
      </c>
      <c r="AC122" s="77">
        <f>IFERROR(AA122*'Input|Fee Based'!AC122*'Input|Fee Based'!AE122/'Input|Setup'!$E$19,0)</f>
        <v>0</v>
      </c>
      <c r="AD122" s="208">
        <f t="shared" si="15"/>
        <v>0</v>
      </c>
      <c r="AE122" s="77" t="str">
        <f>IF(ISBLANK('Input|Fee Based'!$AF122),"",'Input|Fee Based'!$AF122)</f>
        <v/>
      </c>
      <c r="AF122" s="77" cm="1">
        <f t="array" ref="AF122">_xlfn.IFNA(LOOKUP(2,1/('Calc|Labour Rates'!$B$10:$B$39='Calc|Fee Based'!AE122)/('Calc|Labour Rates'!$C$10:$C$39='Input|Fee Based'!AG122),'Calc|Labour Rates'!$I$10:$I$39),"-")</f>
        <v>0</v>
      </c>
      <c r="AG122" s="77">
        <f>IFERROR(AF122*'Input|Fee Based'!AH122*'Input|Fee Based'!AI122/'Input|Setup'!$E$19,0)</f>
        <v>0</v>
      </c>
      <c r="AH122" s="77">
        <f>IFERROR(AF122*'Input|Fee Based'!AH122*'Input|Fee Based'!AJ122/'Input|Setup'!$E$19,0)</f>
        <v>0</v>
      </c>
      <c r="AI122" s="208">
        <f t="shared" si="16"/>
        <v>0</v>
      </c>
      <c r="AJ122" s="77" t="str">
        <f>IF(ISBLANK('Input|Fee Based'!$AK122),"",'Input|Fee Based'!$AK122)</f>
        <v/>
      </c>
      <c r="AK122" s="77" cm="1">
        <f t="array" ref="AK122">_xlfn.IFNA(LOOKUP(2,1/('Calc|Labour Rates'!$B$10:$B$39='Calc|Fee Based'!AJ122)/('Calc|Labour Rates'!$C$10:$C$39='Input|Fee Based'!AL122),'Calc|Labour Rates'!$I$10:$I$39),"-")</f>
        <v>0</v>
      </c>
      <c r="AL122" s="77">
        <f>IFERROR(AK122*'Input|Fee Based'!AM122*'Input|Fee Based'!AN122/'Input|Setup'!$E$19,0)</f>
        <v>0</v>
      </c>
      <c r="AM122" s="77">
        <f>IFERROR(AK122*'Input|Fee Based'!AM122*'Input|Fee Based'!AO122/'Input|Setup'!$E$19,0)</f>
        <v>0</v>
      </c>
      <c r="AN122" s="208">
        <f t="shared" si="17"/>
        <v>0</v>
      </c>
      <c r="AO122" s="199">
        <f t="shared" si="18"/>
        <v>0</v>
      </c>
      <c r="AP122" s="139">
        <f t="shared" si="19"/>
        <v>0</v>
      </c>
      <c r="AQ122" s="86">
        <f>'Input|Fee Based'!AQ122*CPI_Escalator_to_Y1*RealMaterials_Escalator_to_Y1</f>
        <v>0</v>
      </c>
      <c r="AR122" s="86">
        <f>'Input|Fee Based'!AR122*CPI_Escalator_to_Y1*RealContracts_Escalator_to_Y1</f>
        <v>0</v>
      </c>
      <c r="AS122" s="77">
        <f>'Input|Fee Based'!AS122*CPI_Escalator_to_Y1*RealVehicles_Escalator_to_Y1</f>
        <v>0</v>
      </c>
      <c r="AT122" s="86">
        <f>'Input|Fee Based'!AT122*CPI_Escalator_to_Y1*RealOther_Escalator_to_Y1</f>
        <v>0</v>
      </c>
      <c r="AU122" s="89"/>
      <c r="AV122" s="79">
        <f t="shared" si="20"/>
        <v>0</v>
      </c>
      <c r="AW122" s="84"/>
      <c r="AX122" s="162">
        <f>$AV122*'Input|Fee Based'!AV122</f>
        <v>0</v>
      </c>
      <c r="AY122" s="162">
        <f>$AV122*'Input|Fee Based'!AW122</f>
        <v>0</v>
      </c>
      <c r="AZ122" s="162">
        <f>$AV122*'Input|Fee Based'!AX122</f>
        <v>0</v>
      </c>
      <c r="BA122" s="163">
        <f>SUM($AV122,$AX122:$AZ122)*'Input|Fee Based'!$AY122</f>
        <v>0</v>
      </c>
      <c r="BB122" s="109"/>
      <c r="BC122" s="173"/>
      <c r="BD122" s="15"/>
    </row>
    <row r="123" spans="1:56" customFormat="1" x14ac:dyDescent="0.2">
      <c r="A123" s="16">
        <f t="shared" si="21"/>
        <v>114</v>
      </c>
      <c r="B123" s="128" t="str">
        <f>IF(ISBLANK('Input|Fee Based'!B123),"",'Input|Fee Based'!B123)</f>
        <v/>
      </c>
      <c r="C123" s="128" t="str">
        <f>IF(ISBLANK('Input|Fee Based'!C123),"",'Input|Fee Based'!C123)</f>
        <v/>
      </c>
      <c r="D123" s="129" t="str">
        <f>IF(ISBLANK('Input|Fee Based'!D123),"",'Input|Fee Based'!D123)</f>
        <v/>
      </c>
      <c r="E123" s="191" t="str">
        <f>IF(ISBLANK('Input|Fee Based'!E123),"",'Input|Fee Based'!E123)</f>
        <v/>
      </c>
      <c r="F123" s="129" t="str">
        <f>IF(ISBLANK('Input|Fee Based'!F123),"",'Input|Fee Based'!F123)</f>
        <v/>
      </c>
      <c r="G123" s="129" t="str">
        <f>IF(ISBLANK('Input|Fee Based'!G123),"",'Input|Fee Based'!G123)</f>
        <v/>
      </c>
      <c r="H123" s="120">
        <f t="shared" si="11"/>
        <v>0</v>
      </c>
      <c r="I123" s="14"/>
      <c r="J123" s="77" t="str">
        <f>IF(ISBLANK('Input|Fee Based'!I123),"",'Input|Fee Based'!I123)</f>
        <v/>
      </c>
      <c r="K123" s="77" cm="1">
        <f t="array" ref="K123">_xlfn.IFNA(LOOKUP(2,1/('Calc|Labour Rates'!$B$10:$B$39='Calc|Fee Based'!J123)/('Calc|Labour Rates'!$C$10:$C$39='Input|Fee Based'!J123),'Calc|Labour Rates'!$I$10:$I$39),"-")</f>
        <v>0</v>
      </c>
      <c r="L123" s="208">
        <f>IFERROR(K123*'Input|Fee Based'!K123*'Input|Fee Based'!L123/'Input|Setup'!$E$19,0)</f>
        <v>0</v>
      </c>
      <c r="M123" s="206" t="str">
        <f>IF(ISBLANK('Input|Fee Based'!M123),"",'Input|Fee Based'!M123)</f>
        <v/>
      </c>
      <c r="N123" s="77" cm="1">
        <f t="array" ref="N123">_xlfn.IFNA(LOOKUP(2,1/('Calc|Labour Rates'!$B$10:$B$39='Calc|Fee Based'!M123)/('Calc|Labour Rates'!$C$10:$C$39='Input|Fee Based'!N123),'Calc|Labour Rates'!$I$10:$I$39),"-")</f>
        <v>0</v>
      </c>
      <c r="O123" s="208">
        <f>IFERROR(N123*'Input|Fee Based'!O123*'Input|Fee Based'!P123/'Input|Setup'!$E$19,0)</f>
        <v>0</v>
      </c>
      <c r="P123" s="206" t="str">
        <f>IF(ISBLANK('Input|Fee Based'!Q123),"",'Input|Fee Based'!Q123)</f>
        <v/>
      </c>
      <c r="Q123" s="77" cm="1">
        <f t="array" ref="Q123">_xlfn.IFNA(LOOKUP(2,1/('Calc|Labour Rates'!$B$10:$B$39='Calc|Fee Based'!P123)/('Calc|Labour Rates'!$C$10:$C$39='Input|Fee Based'!R123),'Calc|Labour Rates'!$I$10:$I$39),"-")</f>
        <v>0</v>
      </c>
      <c r="R123" s="77">
        <f>IFERROR(Q123*'Input|Fee Based'!S123*'Input|Fee Based'!T123/'Input|Setup'!$E$19,0)</f>
        <v>0</v>
      </c>
      <c r="S123" s="197">
        <f t="shared" si="12"/>
        <v>0</v>
      </c>
      <c r="T123" s="139">
        <f t="shared" si="13"/>
        <v>0</v>
      </c>
      <c r="U123" s="77" t="str">
        <f>IF(ISBLANK('Input|Fee Based'!$V123),"",'Input|Fee Based'!$V123)</f>
        <v/>
      </c>
      <c r="V123" s="77" cm="1">
        <f t="array" ref="V123">_xlfn.IFNA(LOOKUP(2,1/('Calc|Labour Rates'!$B$10:$B$39='Calc|Fee Based'!U123)/('Calc|Labour Rates'!$C$10:$C$39='Input|Fee Based'!W123),'Calc|Labour Rates'!$I$10:$I$39),"-")</f>
        <v>0</v>
      </c>
      <c r="W123" s="77">
        <f>IFERROR(V123*'Input|Fee Based'!X123*'Input|Fee Based'!Y123/'Input|Setup'!$E$19,0)</f>
        <v>0</v>
      </c>
      <c r="X123" s="77">
        <f>IFERROR(V123*'Input|Fee Based'!X123*'Input|Fee Based'!Z123/'Input|Setup'!$E$19,0)</f>
        <v>0</v>
      </c>
      <c r="Y123" s="208">
        <f t="shared" si="14"/>
        <v>0</v>
      </c>
      <c r="Z123" s="206" t="str">
        <f>IF(ISBLANK('Input|Fee Based'!$AA123),"",'Input|Fee Based'!$AA123)</f>
        <v/>
      </c>
      <c r="AA123" s="77" cm="1">
        <f t="array" ref="AA123">_xlfn.IFNA(LOOKUP(2,1/('Calc|Labour Rates'!$B$10:$B$39='Calc|Fee Based'!Z123)/('Calc|Labour Rates'!$C$10:$C$39='Input|Fee Based'!AB123),'Calc|Labour Rates'!$I$10:$I$39),"-")</f>
        <v>0</v>
      </c>
      <c r="AB123" s="77">
        <f>IFERROR(AA123*'Input|Fee Based'!AC123*'Input|Fee Based'!AD123/'Input|Setup'!$E$19,0)</f>
        <v>0</v>
      </c>
      <c r="AC123" s="77">
        <f>IFERROR(AA123*'Input|Fee Based'!AC123*'Input|Fee Based'!AE123/'Input|Setup'!$E$19,0)</f>
        <v>0</v>
      </c>
      <c r="AD123" s="208">
        <f t="shared" si="15"/>
        <v>0</v>
      </c>
      <c r="AE123" s="77" t="str">
        <f>IF(ISBLANK('Input|Fee Based'!$AF123),"",'Input|Fee Based'!$AF123)</f>
        <v/>
      </c>
      <c r="AF123" s="77" cm="1">
        <f t="array" ref="AF123">_xlfn.IFNA(LOOKUP(2,1/('Calc|Labour Rates'!$B$10:$B$39='Calc|Fee Based'!AE123)/('Calc|Labour Rates'!$C$10:$C$39='Input|Fee Based'!AG123),'Calc|Labour Rates'!$I$10:$I$39),"-")</f>
        <v>0</v>
      </c>
      <c r="AG123" s="77">
        <f>IFERROR(AF123*'Input|Fee Based'!AH123*'Input|Fee Based'!AI123/'Input|Setup'!$E$19,0)</f>
        <v>0</v>
      </c>
      <c r="AH123" s="77">
        <f>IFERROR(AF123*'Input|Fee Based'!AH123*'Input|Fee Based'!AJ123/'Input|Setup'!$E$19,0)</f>
        <v>0</v>
      </c>
      <c r="AI123" s="208">
        <f t="shared" si="16"/>
        <v>0</v>
      </c>
      <c r="AJ123" s="77" t="str">
        <f>IF(ISBLANK('Input|Fee Based'!$AK123),"",'Input|Fee Based'!$AK123)</f>
        <v/>
      </c>
      <c r="AK123" s="77" cm="1">
        <f t="array" ref="AK123">_xlfn.IFNA(LOOKUP(2,1/('Calc|Labour Rates'!$B$10:$B$39='Calc|Fee Based'!AJ123)/('Calc|Labour Rates'!$C$10:$C$39='Input|Fee Based'!AL123),'Calc|Labour Rates'!$I$10:$I$39),"-")</f>
        <v>0</v>
      </c>
      <c r="AL123" s="77">
        <f>IFERROR(AK123*'Input|Fee Based'!AM123*'Input|Fee Based'!AN123/'Input|Setup'!$E$19,0)</f>
        <v>0</v>
      </c>
      <c r="AM123" s="77">
        <f>IFERROR(AK123*'Input|Fee Based'!AM123*'Input|Fee Based'!AO123/'Input|Setup'!$E$19,0)</f>
        <v>0</v>
      </c>
      <c r="AN123" s="208">
        <f t="shared" si="17"/>
        <v>0</v>
      </c>
      <c r="AO123" s="199">
        <f t="shared" si="18"/>
        <v>0</v>
      </c>
      <c r="AP123" s="139">
        <f t="shared" si="19"/>
        <v>0</v>
      </c>
      <c r="AQ123" s="86">
        <f>'Input|Fee Based'!AQ123*CPI_Escalator_to_Y1*RealMaterials_Escalator_to_Y1</f>
        <v>0</v>
      </c>
      <c r="AR123" s="86">
        <f>'Input|Fee Based'!AR123*CPI_Escalator_to_Y1*RealContracts_Escalator_to_Y1</f>
        <v>0</v>
      </c>
      <c r="AS123" s="77">
        <f>'Input|Fee Based'!AS123*CPI_Escalator_to_Y1*RealVehicles_Escalator_to_Y1</f>
        <v>0</v>
      </c>
      <c r="AT123" s="86">
        <f>'Input|Fee Based'!AT123*CPI_Escalator_to_Y1*RealOther_Escalator_to_Y1</f>
        <v>0</v>
      </c>
      <c r="AU123" s="89"/>
      <c r="AV123" s="79">
        <f t="shared" si="20"/>
        <v>0</v>
      </c>
      <c r="AW123" s="84"/>
      <c r="AX123" s="162">
        <f>$AV123*'Input|Fee Based'!AV123</f>
        <v>0</v>
      </c>
      <c r="AY123" s="162">
        <f>$AV123*'Input|Fee Based'!AW123</f>
        <v>0</v>
      </c>
      <c r="AZ123" s="162">
        <f>$AV123*'Input|Fee Based'!AX123</f>
        <v>0</v>
      </c>
      <c r="BA123" s="163">
        <f>SUM($AV123,$AX123:$AZ123)*'Input|Fee Based'!$AY123</f>
        <v>0</v>
      </c>
      <c r="BB123" s="109"/>
      <c r="BC123" s="173"/>
      <c r="BD123" s="15"/>
    </row>
    <row r="124" spans="1:56" customFormat="1" x14ac:dyDescent="0.2">
      <c r="A124" s="16">
        <f t="shared" si="21"/>
        <v>115</v>
      </c>
      <c r="B124" s="128" t="str">
        <f>IF(ISBLANK('Input|Fee Based'!B124),"",'Input|Fee Based'!B124)</f>
        <v/>
      </c>
      <c r="C124" s="128" t="str">
        <f>IF(ISBLANK('Input|Fee Based'!C124),"",'Input|Fee Based'!C124)</f>
        <v/>
      </c>
      <c r="D124" s="129" t="str">
        <f>IF(ISBLANK('Input|Fee Based'!D124),"",'Input|Fee Based'!D124)</f>
        <v/>
      </c>
      <c r="E124" s="191" t="str">
        <f>IF(ISBLANK('Input|Fee Based'!E124),"",'Input|Fee Based'!E124)</f>
        <v/>
      </c>
      <c r="F124" s="129" t="str">
        <f>IF(ISBLANK('Input|Fee Based'!F124),"",'Input|Fee Based'!F124)</f>
        <v/>
      </c>
      <c r="G124" s="129" t="str">
        <f>IF(ISBLANK('Input|Fee Based'!G124),"",'Input|Fee Based'!G124)</f>
        <v/>
      </c>
      <c r="H124" s="120">
        <f t="shared" si="11"/>
        <v>0</v>
      </c>
      <c r="I124" s="14"/>
      <c r="J124" s="77" t="str">
        <f>IF(ISBLANK('Input|Fee Based'!I124),"",'Input|Fee Based'!I124)</f>
        <v/>
      </c>
      <c r="K124" s="77" cm="1">
        <f t="array" ref="K124">_xlfn.IFNA(LOOKUP(2,1/('Calc|Labour Rates'!$B$10:$B$39='Calc|Fee Based'!J124)/('Calc|Labour Rates'!$C$10:$C$39='Input|Fee Based'!J124),'Calc|Labour Rates'!$I$10:$I$39),"-")</f>
        <v>0</v>
      </c>
      <c r="L124" s="208">
        <f>IFERROR(K124*'Input|Fee Based'!K124*'Input|Fee Based'!L124/'Input|Setup'!$E$19,0)</f>
        <v>0</v>
      </c>
      <c r="M124" s="206" t="str">
        <f>IF(ISBLANK('Input|Fee Based'!M124),"",'Input|Fee Based'!M124)</f>
        <v/>
      </c>
      <c r="N124" s="77" cm="1">
        <f t="array" ref="N124">_xlfn.IFNA(LOOKUP(2,1/('Calc|Labour Rates'!$B$10:$B$39='Calc|Fee Based'!M124)/('Calc|Labour Rates'!$C$10:$C$39='Input|Fee Based'!N124),'Calc|Labour Rates'!$I$10:$I$39),"-")</f>
        <v>0</v>
      </c>
      <c r="O124" s="208">
        <f>IFERROR(N124*'Input|Fee Based'!O124*'Input|Fee Based'!P124/'Input|Setup'!$E$19,0)</f>
        <v>0</v>
      </c>
      <c r="P124" s="206" t="str">
        <f>IF(ISBLANK('Input|Fee Based'!Q124),"",'Input|Fee Based'!Q124)</f>
        <v/>
      </c>
      <c r="Q124" s="77" cm="1">
        <f t="array" ref="Q124">_xlfn.IFNA(LOOKUP(2,1/('Calc|Labour Rates'!$B$10:$B$39='Calc|Fee Based'!P124)/('Calc|Labour Rates'!$C$10:$C$39='Input|Fee Based'!R124),'Calc|Labour Rates'!$I$10:$I$39),"-")</f>
        <v>0</v>
      </c>
      <c r="R124" s="77">
        <f>IFERROR(Q124*'Input|Fee Based'!S124*'Input|Fee Based'!T124/'Input|Setup'!$E$19,0)</f>
        <v>0</v>
      </c>
      <c r="S124" s="197">
        <f t="shared" si="12"/>
        <v>0</v>
      </c>
      <c r="T124" s="139">
        <f t="shared" si="13"/>
        <v>0</v>
      </c>
      <c r="U124" s="77" t="str">
        <f>IF(ISBLANK('Input|Fee Based'!$V124),"",'Input|Fee Based'!$V124)</f>
        <v/>
      </c>
      <c r="V124" s="77" cm="1">
        <f t="array" ref="V124">_xlfn.IFNA(LOOKUP(2,1/('Calc|Labour Rates'!$B$10:$B$39='Calc|Fee Based'!U124)/('Calc|Labour Rates'!$C$10:$C$39='Input|Fee Based'!W124),'Calc|Labour Rates'!$I$10:$I$39),"-")</f>
        <v>0</v>
      </c>
      <c r="W124" s="77">
        <f>IFERROR(V124*'Input|Fee Based'!X124*'Input|Fee Based'!Y124/'Input|Setup'!$E$19,0)</f>
        <v>0</v>
      </c>
      <c r="X124" s="77">
        <f>IFERROR(V124*'Input|Fee Based'!X124*'Input|Fee Based'!Z124/'Input|Setup'!$E$19,0)</f>
        <v>0</v>
      </c>
      <c r="Y124" s="208">
        <f t="shared" si="14"/>
        <v>0</v>
      </c>
      <c r="Z124" s="206" t="str">
        <f>IF(ISBLANK('Input|Fee Based'!$AA124),"",'Input|Fee Based'!$AA124)</f>
        <v/>
      </c>
      <c r="AA124" s="77" cm="1">
        <f t="array" ref="AA124">_xlfn.IFNA(LOOKUP(2,1/('Calc|Labour Rates'!$B$10:$B$39='Calc|Fee Based'!Z124)/('Calc|Labour Rates'!$C$10:$C$39='Input|Fee Based'!AB124),'Calc|Labour Rates'!$I$10:$I$39),"-")</f>
        <v>0</v>
      </c>
      <c r="AB124" s="77">
        <f>IFERROR(AA124*'Input|Fee Based'!AC124*'Input|Fee Based'!AD124/'Input|Setup'!$E$19,0)</f>
        <v>0</v>
      </c>
      <c r="AC124" s="77">
        <f>IFERROR(AA124*'Input|Fee Based'!AC124*'Input|Fee Based'!AE124/'Input|Setup'!$E$19,0)</f>
        <v>0</v>
      </c>
      <c r="AD124" s="208">
        <f t="shared" si="15"/>
        <v>0</v>
      </c>
      <c r="AE124" s="77" t="str">
        <f>IF(ISBLANK('Input|Fee Based'!$AF124),"",'Input|Fee Based'!$AF124)</f>
        <v/>
      </c>
      <c r="AF124" s="77" cm="1">
        <f t="array" ref="AF124">_xlfn.IFNA(LOOKUP(2,1/('Calc|Labour Rates'!$B$10:$B$39='Calc|Fee Based'!AE124)/('Calc|Labour Rates'!$C$10:$C$39='Input|Fee Based'!AG124),'Calc|Labour Rates'!$I$10:$I$39),"-")</f>
        <v>0</v>
      </c>
      <c r="AG124" s="77">
        <f>IFERROR(AF124*'Input|Fee Based'!AH124*'Input|Fee Based'!AI124/'Input|Setup'!$E$19,0)</f>
        <v>0</v>
      </c>
      <c r="AH124" s="77">
        <f>IFERROR(AF124*'Input|Fee Based'!AH124*'Input|Fee Based'!AJ124/'Input|Setup'!$E$19,0)</f>
        <v>0</v>
      </c>
      <c r="AI124" s="208">
        <f t="shared" si="16"/>
        <v>0</v>
      </c>
      <c r="AJ124" s="77" t="str">
        <f>IF(ISBLANK('Input|Fee Based'!$AK124),"",'Input|Fee Based'!$AK124)</f>
        <v/>
      </c>
      <c r="AK124" s="77" cm="1">
        <f t="array" ref="AK124">_xlfn.IFNA(LOOKUP(2,1/('Calc|Labour Rates'!$B$10:$B$39='Calc|Fee Based'!AJ124)/('Calc|Labour Rates'!$C$10:$C$39='Input|Fee Based'!AL124),'Calc|Labour Rates'!$I$10:$I$39),"-")</f>
        <v>0</v>
      </c>
      <c r="AL124" s="77">
        <f>IFERROR(AK124*'Input|Fee Based'!AM124*'Input|Fee Based'!AN124/'Input|Setup'!$E$19,0)</f>
        <v>0</v>
      </c>
      <c r="AM124" s="77">
        <f>IFERROR(AK124*'Input|Fee Based'!AM124*'Input|Fee Based'!AO124/'Input|Setup'!$E$19,0)</f>
        <v>0</v>
      </c>
      <c r="AN124" s="208">
        <f t="shared" si="17"/>
        <v>0</v>
      </c>
      <c r="AO124" s="199">
        <f t="shared" si="18"/>
        <v>0</v>
      </c>
      <c r="AP124" s="139">
        <f t="shared" si="19"/>
        <v>0</v>
      </c>
      <c r="AQ124" s="86">
        <f>'Input|Fee Based'!AQ124*CPI_Escalator_to_Y1*RealMaterials_Escalator_to_Y1</f>
        <v>0</v>
      </c>
      <c r="AR124" s="86">
        <f>'Input|Fee Based'!AR124*CPI_Escalator_to_Y1*RealContracts_Escalator_to_Y1</f>
        <v>0</v>
      </c>
      <c r="AS124" s="77">
        <f>'Input|Fee Based'!AS124*CPI_Escalator_to_Y1*RealVehicles_Escalator_to_Y1</f>
        <v>0</v>
      </c>
      <c r="AT124" s="86">
        <f>'Input|Fee Based'!AT124*CPI_Escalator_to_Y1*RealOther_Escalator_to_Y1</f>
        <v>0</v>
      </c>
      <c r="AU124" s="89"/>
      <c r="AV124" s="79">
        <f t="shared" si="20"/>
        <v>0</v>
      </c>
      <c r="AW124" s="84"/>
      <c r="AX124" s="162">
        <f>$AV124*'Input|Fee Based'!AV124</f>
        <v>0</v>
      </c>
      <c r="AY124" s="162">
        <f>$AV124*'Input|Fee Based'!AW124</f>
        <v>0</v>
      </c>
      <c r="AZ124" s="162">
        <f>$AV124*'Input|Fee Based'!AX124</f>
        <v>0</v>
      </c>
      <c r="BA124" s="163">
        <f>SUM($AV124,$AX124:$AZ124)*'Input|Fee Based'!$AY124</f>
        <v>0</v>
      </c>
      <c r="BB124" s="109"/>
      <c r="BC124" s="173"/>
      <c r="BD124" s="15"/>
    </row>
    <row r="125" spans="1:56" customFormat="1" x14ac:dyDescent="0.2">
      <c r="A125" s="16">
        <f t="shared" si="21"/>
        <v>116</v>
      </c>
      <c r="B125" s="128" t="str">
        <f>IF(ISBLANK('Input|Fee Based'!B125),"",'Input|Fee Based'!B125)</f>
        <v/>
      </c>
      <c r="C125" s="128" t="str">
        <f>IF(ISBLANK('Input|Fee Based'!C125),"",'Input|Fee Based'!C125)</f>
        <v/>
      </c>
      <c r="D125" s="129" t="str">
        <f>IF(ISBLANK('Input|Fee Based'!D125),"",'Input|Fee Based'!D125)</f>
        <v/>
      </c>
      <c r="E125" s="191" t="str">
        <f>IF(ISBLANK('Input|Fee Based'!E125),"",'Input|Fee Based'!E125)</f>
        <v/>
      </c>
      <c r="F125" s="129" t="str">
        <f>IF(ISBLANK('Input|Fee Based'!F125),"",'Input|Fee Based'!F125)</f>
        <v/>
      </c>
      <c r="G125" s="129" t="str">
        <f>IF(ISBLANK('Input|Fee Based'!G125),"",'Input|Fee Based'!G125)</f>
        <v/>
      </c>
      <c r="H125" s="120">
        <f t="shared" si="11"/>
        <v>0</v>
      </c>
      <c r="I125" s="14"/>
      <c r="J125" s="77" t="str">
        <f>IF(ISBLANK('Input|Fee Based'!I125),"",'Input|Fee Based'!I125)</f>
        <v/>
      </c>
      <c r="K125" s="77" cm="1">
        <f t="array" ref="K125">_xlfn.IFNA(LOOKUP(2,1/('Calc|Labour Rates'!$B$10:$B$39='Calc|Fee Based'!J125)/('Calc|Labour Rates'!$C$10:$C$39='Input|Fee Based'!J125),'Calc|Labour Rates'!$I$10:$I$39),"-")</f>
        <v>0</v>
      </c>
      <c r="L125" s="208">
        <f>IFERROR(K125*'Input|Fee Based'!K125*'Input|Fee Based'!L125/'Input|Setup'!$E$19,0)</f>
        <v>0</v>
      </c>
      <c r="M125" s="206" t="str">
        <f>IF(ISBLANK('Input|Fee Based'!M125),"",'Input|Fee Based'!M125)</f>
        <v/>
      </c>
      <c r="N125" s="77" cm="1">
        <f t="array" ref="N125">_xlfn.IFNA(LOOKUP(2,1/('Calc|Labour Rates'!$B$10:$B$39='Calc|Fee Based'!M125)/('Calc|Labour Rates'!$C$10:$C$39='Input|Fee Based'!N125),'Calc|Labour Rates'!$I$10:$I$39),"-")</f>
        <v>0</v>
      </c>
      <c r="O125" s="208">
        <f>IFERROR(N125*'Input|Fee Based'!O125*'Input|Fee Based'!P125/'Input|Setup'!$E$19,0)</f>
        <v>0</v>
      </c>
      <c r="P125" s="206" t="str">
        <f>IF(ISBLANK('Input|Fee Based'!Q125),"",'Input|Fee Based'!Q125)</f>
        <v/>
      </c>
      <c r="Q125" s="77" cm="1">
        <f t="array" ref="Q125">_xlfn.IFNA(LOOKUP(2,1/('Calc|Labour Rates'!$B$10:$B$39='Calc|Fee Based'!P125)/('Calc|Labour Rates'!$C$10:$C$39='Input|Fee Based'!R125),'Calc|Labour Rates'!$I$10:$I$39),"-")</f>
        <v>0</v>
      </c>
      <c r="R125" s="77">
        <f>IFERROR(Q125*'Input|Fee Based'!S125*'Input|Fee Based'!T125/'Input|Setup'!$E$19,0)</f>
        <v>0</v>
      </c>
      <c r="S125" s="197">
        <f t="shared" si="12"/>
        <v>0</v>
      </c>
      <c r="T125" s="139">
        <f t="shared" si="13"/>
        <v>0</v>
      </c>
      <c r="U125" s="77" t="str">
        <f>IF(ISBLANK('Input|Fee Based'!$V125),"",'Input|Fee Based'!$V125)</f>
        <v/>
      </c>
      <c r="V125" s="77" cm="1">
        <f t="array" ref="V125">_xlfn.IFNA(LOOKUP(2,1/('Calc|Labour Rates'!$B$10:$B$39='Calc|Fee Based'!U125)/('Calc|Labour Rates'!$C$10:$C$39='Input|Fee Based'!W125),'Calc|Labour Rates'!$I$10:$I$39),"-")</f>
        <v>0</v>
      </c>
      <c r="W125" s="77">
        <f>IFERROR(V125*'Input|Fee Based'!X125*'Input|Fee Based'!Y125/'Input|Setup'!$E$19,0)</f>
        <v>0</v>
      </c>
      <c r="X125" s="77">
        <f>IFERROR(V125*'Input|Fee Based'!X125*'Input|Fee Based'!Z125/'Input|Setup'!$E$19,0)</f>
        <v>0</v>
      </c>
      <c r="Y125" s="208">
        <f t="shared" si="14"/>
        <v>0</v>
      </c>
      <c r="Z125" s="206" t="str">
        <f>IF(ISBLANK('Input|Fee Based'!$AA125),"",'Input|Fee Based'!$AA125)</f>
        <v/>
      </c>
      <c r="AA125" s="77" cm="1">
        <f t="array" ref="AA125">_xlfn.IFNA(LOOKUP(2,1/('Calc|Labour Rates'!$B$10:$B$39='Calc|Fee Based'!Z125)/('Calc|Labour Rates'!$C$10:$C$39='Input|Fee Based'!AB125),'Calc|Labour Rates'!$I$10:$I$39),"-")</f>
        <v>0</v>
      </c>
      <c r="AB125" s="77">
        <f>IFERROR(AA125*'Input|Fee Based'!AC125*'Input|Fee Based'!AD125/'Input|Setup'!$E$19,0)</f>
        <v>0</v>
      </c>
      <c r="AC125" s="77">
        <f>IFERROR(AA125*'Input|Fee Based'!AC125*'Input|Fee Based'!AE125/'Input|Setup'!$E$19,0)</f>
        <v>0</v>
      </c>
      <c r="AD125" s="208">
        <f t="shared" si="15"/>
        <v>0</v>
      </c>
      <c r="AE125" s="77" t="str">
        <f>IF(ISBLANK('Input|Fee Based'!$AF125),"",'Input|Fee Based'!$AF125)</f>
        <v/>
      </c>
      <c r="AF125" s="77" cm="1">
        <f t="array" ref="AF125">_xlfn.IFNA(LOOKUP(2,1/('Calc|Labour Rates'!$B$10:$B$39='Calc|Fee Based'!AE125)/('Calc|Labour Rates'!$C$10:$C$39='Input|Fee Based'!AG125),'Calc|Labour Rates'!$I$10:$I$39),"-")</f>
        <v>0</v>
      </c>
      <c r="AG125" s="77">
        <f>IFERROR(AF125*'Input|Fee Based'!AH125*'Input|Fee Based'!AI125/'Input|Setup'!$E$19,0)</f>
        <v>0</v>
      </c>
      <c r="AH125" s="77">
        <f>IFERROR(AF125*'Input|Fee Based'!AH125*'Input|Fee Based'!AJ125/'Input|Setup'!$E$19,0)</f>
        <v>0</v>
      </c>
      <c r="AI125" s="208">
        <f t="shared" si="16"/>
        <v>0</v>
      </c>
      <c r="AJ125" s="77" t="str">
        <f>IF(ISBLANK('Input|Fee Based'!$AK125),"",'Input|Fee Based'!$AK125)</f>
        <v/>
      </c>
      <c r="AK125" s="77" cm="1">
        <f t="array" ref="AK125">_xlfn.IFNA(LOOKUP(2,1/('Calc|Labour Rates'!$B$10:$B$39='Calc|Fee Based'!AJ125)/('Calc|Labour Rates'!$C$10:$C$39='Input|Fee Based'!AL125),'Calc|Labour Rates'!$I$10:$I$39),"-")</f>
        <v>0</v>
      </c>
      <c r="AL125" s="77">
        <f>IFERROR(AK125*'Input|Fee Based'!AM125*'Input|Fee Based'!AN125/'Input|Setup'!$E$19,0)</f>
        <v>0</v>
      </c>
      <c r="AM125" s="77">
        <f>IFERROR(AK125*'Input|Fee Based'!AM125*'Input|Fee Based'!AO125/'Input|Setup'!$E$19,0)</f>
        <v>0</v>
      </c>
      <c r="AN125" s="208">
        <f t="shared" si="17"/>
        <v>0</v>
      </c>
      <c r="AO125" s="199">
        <f t="shared" si="18"/>
        <v>0</v>
      </c>
      <c r="AP125" s="139">
        <f t="shared" si="19"/>
        <v>0</v>
      </c>
      <c r="AQ125" s="86">
        <f>'Input|Fee Based'!AQ125*CPI_Escalator_to_Y1*RealMaterials_Escalator_to_Y1</f>
        <v>0</v>
      </c>
      <c r="AR125" s="86">
        <f>'Input|Fee Based'!AR125*CPI_Escalator_to_Y1*RealContracts_Escalator_to_Y1</f>
        <v>0</v>
      </c>
      <c r="AS125" s="77">
        <f>'Input|Fee Based'!AS125*CPI_Escalator_to_Y1*RealVehicles_Escalator_to_Y1</f>
        <v>0</v>
      </c>
      <c r="AT125" s="86">
        <f>'Input|Fee Based'!AT125*CPI_Escalator_to_Y1*RealOther_Escalator_to_Y1</f>
        <v>0</v>
      </c>
      <c r="AU125" s="89"/>
      <c r="AV125" s="79">
        <f t="shared" si="20"/>
        <v>0</v>
      </c>
      <c r="AW125" s="84"/>
      <c r="AX125" s="162">
        <f>$AV125*'Input|Fee Based'!AV125</f>
        <v>0</v>
      </c>
      <c r="AY125" s="162">
        <f>$AV125*'Input|Fee Based'!AW125</f>
        <v>0</v>
      </c>
      <c r="AZ125" s="162">
        <f>$AV125*'Input|Fee Based'!AX125</f>
        <v>0</v>
      </c>
      <c r="BA125" s="163">
        <f>SUM($AV125,$AX125:$AZ125)*'Input|Fee Based'!$AY125</f>
        <v>0</v>
      </c>
      <c r="BB125" s="109"/>
      <c r="BC125" s="173"/>
      <c r="BD125" s="15"/>
    </row>
    <row r="126" spans="1:56" customFormat="1" x14ac:dyDescent="0.2">
      <c r="A126" s="16">
        <f t="shared" si="21"/>
        <v>117</v>
      </c>
      <c r="B126" s="128" t="str">
        <f>IF(ISBLANK('Input|Fee Based'!B126),"",'Input|Fee Based'!B126)</f>
        <v/>
      </c>
      <c r="C126" s="128" t="str">
        <f>IF(ISBLANK('Input|Fee Based'!C126),"",'Input|Fee Based'!C126)</f>
        <v/>
      </c>
      <c r="D126" s="129" t="str">
        <f>IF(ISBLANK('Input|Fee Based'!D126),"",'Input|Fee Based'!D126)</f>
        <v/>
      </c>
      <c r="E126" s="191" t="str">
        <f>IF(ISBLANK('Input|Fee Based'!E126),"",'Input|Fee Based'!E126)</f>
        <v/>
      </c>
      <c r="F126" s="129" t="str">
        <f>IF(ISBLANK('Input|Fee Based'!F126),"",'Input|Fee Based'!F126)</f>
        <v/>
      </c>
      <c r="G126" s="129" t="str">
        <f>IF(ISBLANK('Input|Fee Based'!G126),"",'Input|Fee Based'!G126)</f>
        <v/>
      </c>
      <c r="H126" s="120">
        <f t="shared" si="11"/>
        <v>0</v>
      </c>
      <c r="I126" s="14"/>
      <c r="J126" s="77" t="str">
        <f>IF(ISBLANK('Input|Fee Based'!I126),"",'Input|Fee Based'!I126)</f>
        <v/>
      </c>
      <c r="K126" s="77" cm="1">
        <f t="array" ref="K126">_xlfn.IFNA(LOOKUP(2,1/('Calc|Labour Rates'!$B$10:$B$39='Calc|Fee Based'!J126)/('Calc|Labour Rates'!$C$10:$C$39='Input|Fee Based'!J126),'Calc|Labour Rates'!$I$10:$I$39),"-")</f>
        <v>0</v>
      </c>
      <c r="L126" s="208">
        <f>IFERROR(K126*'Input|Fee Based'!K126*'Input|Fee Based'!L126/'Input|Setup'!$E$19,0)</f>
        <v>0</v>
      </c>
      <c r="M126" s="206" t="str">
        <f>IF(ISBLANK('Input|Fee Based'!M126),"",'Input|Fee Based'!M126)</f>
        <v/>
      </c>
      <c r="N126" s="77" cm="1">
        <f t="array" ref="N126">_xlfn.IFNA(LOOKUP(2,1/('Calc|Labour Rates'!$B$10:$B$39='Calc|Fee Based'!M126)/('Calc|Labour Rates'!$C$10:$C$39='Input|Fee Based'!N126),'Calc|Labour Rates'!$I$10:$I$39),"-")</f>
        <v>0</v>
      </c>
      <c r="O126" s="208">
        <f>IFERROR(N126*'Input|Fee Based'!O126*'Input|Fee Based'!P126/'Input|Setup'!$E$19,0)</f>
        <v>0</v>
      </c>
      <c r="P126" s="206" t="str">
        <f>IF(ISBLANK('Input|Fee Based'!Q126),"",'Input|Fee Based'!Q126)</f>
        <v/>
      </c>
      <c r="Q126" s="77" cm="1">
        <f t="array" ref="Q126">_xlfn.IFNA(LOOKUP(2,1/('Calc|Labour Rates'!$B$10:$B$39='Calc|Fee Based'!P126)/('Calc|Labour Rates'!$C$10:$C$39='Input|Fee Based'!R126),'Calc|Labour Rates'!$I$10:$I$39),"-")</f>
        <v>0</v>
      </c>
      <c r="R126" s="77">
        <f>IFERROR(Q126*'Input|Fee Based'!S126*'Input|Fee Based'!T126/'Input|Setup'!$E$19,0)</f>
        <v>0</v>
      </c>
      <c r="S126" s="197">
        <f t="shared" si="12"/>
        <v>0</v>
      </c>
      <c r="T126" s="139">
        <f t="shared" si="13"/>
        <v>0</v>
      </c>
      <c r="U126" s="77" t="str">
        <f>IF(ISBLANK('Input|Fee Based'!$V126),"",'Input|Fee Based'!$V126)</f>
        <v/>
      </c>
      <c r="V126" s="77" cm="1">
        <f t="array" ref="V126">_xlfn.IFNA(LOOKUP(2,1/('Calc|Labour Rates'!$B$10:$B$39='Calc|Fee Based'!U126)/('Calc|Labour Rates'!$C$10:$C$39='Input|Fee Based'!W126),'Calc|Labour Rates'!$I$10:$I$39),"-")</f>
        <v>0</v>
      </c>
      <c r="W126" s="77">
        <f>IFERROR(V126*'Input|Fee Based'!X126*'Input|Fee Based'!Y126/'Input|Setup'!$E$19,0)</f>
        <v>0</v>
      </c>
      <c r="X126" s="77">
        <f>IFERROR(V126*'Input|Fee Based'!X126*'Input|Fee Based'!Z126/'Input|Setup'!$E$19,0)</f>
        <v>0</v>
      </c>
      <c r="Y126" s="208">
        <f t="shared" si="14"/>
        <v>0</v>
      </c>
      <c r="Z126" s="206" t="str">
        <f>IF(ISBLANK('Input|Fee Based'!$AA126),"",'Input|Fee Based'!$AA126)</f>
        <v/>
      </c>
      <c r="AA126" s="77" cm="1">
        <f t="array" ref="AA126">_xlfn.IFNA(LOOKUP(2,1/('Calc|Labour Rates'!$B$10:$B$39='Calc|Fee Based'!Z126)/('Calc|Labour Rates'!$C$10:$C$39='Input|Fee Based'!AB126),'Calc|Labour Rates'!$I$10:$I$39),"-")</f>
        <v>0</v>
      </c>
      <c r="AB126" s="77">
        <f>IFERROR(AA126*'Input|Fee Based'!AC126*'Input|Fee Based'!AD126/'Input|Setup'!$E$19,0)</f>
        <v>0</v>
      </c>
      <c r="AC126" s="77">
        <f>IFERROR(AA126*'Input|Fee Based'!AC126*'Input|Fee Based'!AE126/'Input|Setup'!$E$19,0)</f>
        <v>0</v>
      </c>
      <c r="AD126" s="208">
        <f t="shared" si="15"/>
        <v>0</v>
      </c>
      <c r="AE126" s="77" t="str">
        <f>IF(ISBLANK('Input|Fee Based'!$AF126),"",'Input|Fee Based'!$AF126)</f>
        <v/>
      </c>
      <c r="AF126" s="77" cm="1">
        <f t="array" ref="AF126">_xlfn.IFNA(LOOKUP(2,1/('Calc|Labour Rates'!$B$10:$B$39='Calc|Fee Based'!AE126)/('Calc|Labour Rates'!$C$10:$C$39='Input|Fee Based'!AG126),'Calc|Labour Rates'!$I$10:$I$39),"-")</f>
        <v>0</v>
      </c>
      <c r="AG126" s="77">
        <f>IFERROR(AF126*'Input|Fee Based'!AH126*'Input|Fee Based'!AI126/'Input|Setup'!$E$19,0)</f>
        <v>0</v>
      </c>
      <c r="AH126" s="77">
        <f>IFERROR(AF126*'Input|Fee Based'!AH126*'Input|Fee Based'!AJ126/'Input|Setup'!$E$19,0)</f>
        <v>0</v>
      </c>
      <c r="AI126" s="208">
        <f t="shared" si="16"/>
        <v>0</v>
      </c>
      <c r="AJ126" s="77" t="str">
        <f>IF(ISBLANK('Input|Fee Based'!$AK126),"",'Input|Fee Based'!$AK126)</f>
        <v/>
      </c>
      <c r="AK126" s="77" cm="1">
        <f t="array" ref="AK126">_xlfn.IFNA(LOOKUP(2,1/('Calc|Labour Rates'!$B$10:$B$39='Calc|Fee Based'!AJ126)/('Calc|Labour Rates'!$C$10:$C$39='Input|Fee Based'!AL126),'Calc|Labour Rates'!$I$10:$I$39),"-")</f>
        <v>0</v>
      </c>
      <c r="AL126" s="77">
        <f>IFERROR(AK126*'Input|Fee Based'!AM126*'Input|Fee Based'!AN126/'Input|Setup'!$E$19,0)</f>
        <v>0</v>
      </c>
      <c r="AM126" s="77">
        <f>IFERROR(AK126*'Input|Fee Based'!AM126*'Input|Fee Based'!AO126/'Input|Setup'!$E$19,0)</f>
        <v>0</v>
      </c>
      <c r="AN126" s="208">
        <f t="shared" si="17"/>
        <v>0</v>
      </c>
      <c r="AO126" s="199">
        <f t="shared" si="18"/>
        <v>0</v>
      </c>
      <c r="AP126" s="139">
        <f t="shared" si="19"/>
        <v>0</v>
      </c>
      <c r="AQ126" s="86">
        <f>'Input|Fee Based'!AQ126*CPI_Escalator_to_Y1*RealMaterials_Escalator_to_Y1</f>
        <v>0</v>
      </c>
      <c r="AR126" s="86">
        <f>'Input|Fee Based'!AR126*CPI_Escalator_to_Y1*RealContracts_Escalator_to_Y1</f>
        <v>0</v>
      </c>
      <c r="AS126" s="77">
        <f>'Input|Fee Based'!AS126*CPI_Escalator_to_Y1*RealVehicles_Escalator_to_Y1</f>
        <v>0</v>
      </c>
      <c r="AT126" s="86">
        <f>'Input|Fee Based'!AT126*CPI_Escalator_to_Y1*RealOther_Escalator_to_Y1</f>
        <v>0</v>
      </c>
      <c r="AU126" s="89"/>
      <c r="AV126" s="79">
        <f t="shared" si="20"/>
        <v>0</v>
      </c>
      <c r="AW126" s="84"/>
      <c r="AX126" s="162">
        <f>$AV126*'Input|Fee Based'!AV126</f>
        <v>0</v>
      </c>
      <c r="AY126" s="162">
        <f>$AV126*'Input|Fee Based'!AW126</f>
        <v>0</v>
      </c>
      <c r="AZ126" s="162">
        <f>$AV126*'Input|Fee Based'!AX126</f>
        <v>0</v>
      </c>
      <c r="BA126" s="163">
        <f>SUM($AV126,$AX126:$AZ126)*'Input|Fee Based'!$AY126</f>
        <v>0</v>
      </c>
      <c r="BB126" s="109"/>
      <c r="BC126" s="173"/>
      <c r="BD126" s="15"/>
    </row>
    <row r="127" spans="1:56" customFormat="1" x14ac:dyDescent="0.2">
      <c r="A127" s="16">
        <f t="shared" si="21"/>
        <v>118</v>
      </c>
      <c r="B127" s="128" t="str">
        <f>IF(ISBLANK('Input|Fee Based'!B127),"",'Input|Fee Based'!B127)</f>
        <v/>
      </c>
      <c r="C127" s="128" t="str">
        <f>IF(ISBLANK('Input|Fee Based'!C127),"",'Input|Fee Based'!C127)</f>
        <v/>
      </c>
      <c r="D127" s="129" t="str">
        <f>IF(ISBLANK('Input|Fee Based'!D127),"",'Input|Fee Based'!D127)</f>
        <v/>
      </c>
      <c r="E127" s="191" t="str">
        <f>IF(ISBLANK('Input|Fee Based'!E127),"",'Input|Fee Based'!E127)</f>
        <v/>
      </c>
      <c r="F127" s="129" t="str">
        <f>IF(ISBLANK('Input|Fee Based'!F127),"",'Input|Fee Based'!F127)</f>
        <v/>
      </c>
      <c r="G127" s="129" t="str">
        <f>IF(ISBLANK('Input|Fee Based'!G127),"",'Input|Fee Based'!G127)</f>
        <v/>
      </c>
      <c r="H127" s="120">
        <f t="shared" si="11"/>
        <v>0</v>
      </c>
      <c r="I127" s="14"/>
      <c r="J127" s="77" t="str">
        <f>IF(ISBLANK('Input|Fee Based'!I127),"",'Input|Fee Based'!I127)</f>
        <v/>
      </c>
      <c r="K127" s="77" cm="1">
        <f t="array" ref="K127">_xlfn.IFNA(LOOKUP(2,1/('Calc|Labour Rates'!$B$10:$B$39='Calc|Fee Based'!J127)/('Calc|Labour Rates'!$C$10:$C$39='Input|Fee Based'!J127),'Calc|Labour Rates'!$I$10:$I$39),"-")</f>
        <v>0</v>
      </c>
      <c r="L127" s="208">
        <f>IFERROR(K127*'Input|Fee Based'!K127*'Input|Fee Based'!L127/'Input|Setup'!$E$19,0)</f>
        <v>0</v>
      </c>
      <c r="M127" s="206" t="str">
        <f>IF(ISBLANK('Input|Fee Based'!M127),"",'Input|Fee Based'!M127)</f>
        <v/>
      </c>
      <c r="N127" s="77" cm="1">
        <f t="array" ref="N127">_xlfn.IFNA(LOOKUP(2,1/('Calc|Labour Rates'!$B$10:$B$39='Calc|Fee Based'!M127)/('Calc|Labour Rates'!$C$10:$C$39='Input|Fee Based'!N127),'Calc|Labour Rates'!$I$10:$I$39),"-")</f>
        <v>0</v>
      </c>
      <c r="O127" s="208">
        <f>IFERROR(N127*'Input|Fee Based'!O127*'Input|Fee Based'!P127/'Input|Setup'!$E$19,0)</f>
        <v>0</v>
      </c>
      <c r="P127" s="206" t="str">
        <f>IF(ISBLANK('Input|Fee Based'!Q127),"",'Input|Fee Based'!Q127)</f>
        <v/>
      </c>
      <c r="Q127" s="77" cm="1">
        <f t="array" ref="Q127">_xlfn.IFNA(LOOKUP(2,1/('Calc|Labour Rates'!$B$10:$B$39='Calc|Fee Based'!P127)/('Calc|Labour Rates'!$C$10:$C$39='Input|Fee Based'!R127),'Calc|Labour Rates'!$I$10:$I$39),"-")</f>
        <v>0</v>
      </c>
      <c r="R127" s="77">
        <f>IFERROR(Q127*'Input|Fee Based'!S127*'Input|Fee Based'!T127/'Input|Setup'!$E$19,0)</f>
        <v>0</v>
      </c>
      <c r="S127" s="197">
        <f t="shared" si="12"/>
        <v>0</v>
      </c>
      <c r="T127" s="139">
        <f t="shared" si="13"/>
        <v>0</v>
      </c>
      <c r="U127" s="77" t="str">
        <f>IF(ISBLANK('Input|Fee Based'!$V127),"",'Input|Fee Based'!$V127)</f>
        <v/>
      </c>
      <c r="V127" s="77" cm="1">
        <f t="array" ref="V127">_xlfn.IFNA(LOOKUP(2,1/('Calc|Labour Rates'!$B$10:$B$39='Calc|Fee Based'!U127)/('Calc|Labour Rates'!$C$10:$C$39='Input|Fee Based'!W127),'Calc|Labour Rates'!$I$10:$I$39),"-")</f>
        <v>0</v>
      </c>
      <c r="W127" s="77">
        <f>IFERROR(V127*'Input|Fee Based'!X127*'Input|Fee Based'!Y127/'Input|Setup'!$E$19,0)</f>
        <v>0</v>
      </c>
      <c r="X127" s="77">
        <f>IFERROR(V127*'Input|Fee Based'!X127*'Input|Fee Based'!Z127/'Input|Setup'!$E$19,0)</f>
        <v>0</v>
      </c>
      <c r="Y127" s="208">
        <f t="shared" si="14"/>
        <v>0</v>
      </c>
      <c r="Z127" s="206" t="str">
        <f>IF(ISBLANK('Input|Fee Based'!$AA127),"",'Input|Fee Based'!$AA127)</f>
        <v/>
      </c>
      <c r="AA127" s="77" cm="1">
        <f t="array" ref="AA127">_xlfn.IFNA(LOOKUP(2,1/('Calc|Labour Rates'!$B$10:$B$39='Calc|Fee Based'!Z127)/('Calc|Labour Rates'!$C$10:$C$39='Input|Fee Based'!AB127),'Calc|Labour Rates'!$I$10:$I$39),"-")</f>
        <v>0</v>
      </c>
      <c r="AB127" s="77">
        <f>IFERROR(AA127*'Input|Fee Based'!AC127*'Input|Fee Based'!AD127/'Input|Setup'!$E$19,0)</f>
        <v>0</v>
      </c>
      <c r="AC127" s="77">
        <f>IFERROR(AA127*'Input|Fee Based'!AC127*'Input|Fee Based'!AE127/'Input|Setup'!$E$19,0)</f>
        <v>0</v>
      </c>
      <c r="AD127" s="208">
        <f t="shared" si="15"/>
        <v>0</v>
      </c>
      <c r="AE127" s="77" t="str">
        <f>IF(ISBLANK('Input|Fee Based'!$AF127),"",'Input|Fee Based'!$AF127)</f>
        <v/>
      </c>
      <c r="AF127" s="77" cm="1">
        <f t="array" ref="AF127">_xlfn.IFNA(LOOKUP(2,1/('Calc|Labour Rates'!$B$10:$B$39='Calc|Fee Based'!AE127)/('Calc|Labour Rates'!$C$10:$C$39='Input|Fee Based'!AG127),'Calc|Labour Rates'!$I$10:$I$39),"-")</f>
        <v>0</v>
      </c>
      <c r="AG127" s="77">
        <f>IFERROR(AF127*'Input|Fee Based'!AH127*'Input|Fee Based'!AI127/'Input|Setup'!$E$19,0)</f>
        <v>0</v>
      </c>
      <c r="AH127" s="77">
        <f>IFERROR(AF127*'Input|Fee Based'!AH127*'Input|Fee Based'!AJ127/'Input|Setup'!$E$19,0)</f>
        <v>0</v>
      </c>
      <c r="AI127" s="208">
        <f t="shared" si="16"/>
        <v>0</v>
      </c>
      <c r="AJ127" s="77" t="str">
        <f>IF(ISBLANK('Input|Fee Based'!$AK127),"",'Input|Fee Based'!$AK127)</f>
        <v/>
      </c>
      <c r="AK127" s="77" cm="1">
        <f t="array" ref="AK127">_xlfn.IFNA(LOOKUP(2,1/('Calc|Labour Rates'!$B$10:$B$39='Calc|Fee Based'!AJ127)/('Calc|Labour Rates'!$C$10:$C$39='Input|Fee Based'!AL127),'Calc|Labour Rates'!$I$10:$I$39),"-")</f>
        <v>0</v>
      </c>
      <c r="AL127" s="77">
        <f>IFERROR(AK127*'Input|Fee Based'!AM127*'Input|Fee Based'!AN127/'Input|Setup'!$E$19,0)</f>
        <v>0</v>
      </c>
      <c r="AM127" s="77">
        <f>IFERROR(AK127*'Input|Fee Based'!AM127*'Input|Fee Based'!AO127/'Input|Setup'!$E$19,0)</f>
        <v>0</v>
      </c>
      <c r="AN127" s="208">
        <f t="shared" si="17"/>
        <v>0</v>
      </c>
      <c r="AO127" s="199">
        <f t="shared" si="18"/>
        <v>0</v>
      </c>
      <c r="AP127" s="139">
        <f t="shared" si="19"/>
        <v>0</v>
      </c>
      <c r="AQ127" s="86">
        <f>'Input|Fee Based'!AQ127*CPI_Escalator_to_Y1*RealMaterials_Escalator_to_Y1</f>
        <v>0</v>
      </c>
      <c r="AR127" s="86">
        <f>'Input|Fee Based'!AR127*CPI_Escalator_to_Y1*RealContracts_Escalator_to_Y1</f>
        <v>0</v>
      </c>
      <c r="AS127" s="77">
        <f>'Input|Fee Based'!AS127*CPI_Escalator_to_Y1*RealVehicles_Escalator_to_Y1</f>
        <v>0</v>
      </c>
      <c r="AT127" s="86">
        <f>'Input|Fee Based'!AT127*CPI_Escalator_to_Y1*RealOther_Escalator_to_Y1</f>
        <v>0</v>
      </c>
      <c r="AU127" s="89"/>
      <c r="AV127" s="79">
        <f t="shared" si="20"/>
        <v>0</v>
      </c>
      <c r="AW127" s="84"/>
      <c r="AX127" s="162">
        <f>$AV127*'Input|Fee Based'!AV127</f>
        <v>0</v>
      </c>
      <c r="AY127" s="162">
        <f>$AV127*'Input|Fee Based'!AW127</f>
        <v>0</v>
      </c>
      <c r="AZ127" s="162">
        <f>$AV127*'Input|Fee Based'!AX127</f>
        <v>0</v>
      </c>
      <c r="BA127" s="163">
        <f>SUM($AV127,$AX127:$AZ127)*'Input|Fee Based'!$AY127</f>
        <v>0</v>
      </c>
      <c r="BB127" s="109"/>
      <c r="BC127" s="173"/>
      <c r="BD127" s="15"/>
    </row>
    <row r="128" spans="1:56" customFormat="1" x14ac:dyDescent="0.2">
      <c r="A128" s="16">
        <f t="shared" si="21"/>
        <v>119</v>
      </c>
      <c r="B128" s="128" t="str">
        <f>IF(ISBLANK('Input|Fee Based'!B128),"",'Input|Fee Based'!B128)</f>
        <v/>
      </c>
      <c r="C128" s="128" t="str">
        <f>IF(ISBLANK('Input|Fee Based'!C128),"",'Input|Fee Based'!C128)</f>
        <v/>
      </c>
      <c r="D128" s="129" t="str">
        <f>IF(ISBLANK('Input|Fee Based'!D128),"",'Input|Fee Based'!D128)</f>
        <v/>
      </c>
      <c r="E128" s="191" t="str">
        <f>IF(ISBLANK('Input|Fee Based'!E128),"",'Input|Fee Based'!E128)</f>
        <v/>
      </c>
      <c r="F128" s="129" t="str">
        <f>IF(ISBLANK('Input|Fee Based'!F128),"",'Input|Fee Based'!F128)</f>
        <v/>
      </c>
      <c r="G128" s="129" t="str">
        <f>IF(ISBLANK('Input|Fee Based'!G128),"",'Input|Fee Based'!G128)</f>
        <v/>
      </c>
      <c r="H128" s="120">
        <f t="shared" si="11"/>
        <v>0</v>
      </c>
      <c r="I128" s="14"/>
      <c r="J128" s="77" t="str">
        <f>IF(ISBLANK('Input|Fee Based'!I128),"",'Input|Fee Based'!I128)</f>
        <v/>
      </c>
      <c r="K128" s="77" cm="1">
        <f t="array" ref="K128">_xlfn.IFNA(LOOKUP(2,1/('Calc|Labour Rates'!$B$10:$B$39='Calc|Fee Based'!J128)/('Calc|Labour Rates'!$C$10:$C$39='Input|Fee Based'!J128),'Calc|Labour Rates'!$I$10:$I$39),"-")</f>
        <v>0</v>
      </c>
      <c r="L128" s="208">
        <f>IFERROR(K128*'Input|Fee Based'!K128*'Input|Fee Based'!L128/'Input|Setup'!$E$19,0)</f>
        <v>0</v>
      </c>
      <c r="M128" s="206" t="str">
        <f>IF(ISBLANK('Input|Fee Based'!M128),"",'Input|Fee Based'!M128)</f>
        <v/>
      </c>
      <c r="N128" s="77" cm="1">
        <f t="array" ref="N128">_xlfn.IFNA(LOOKUP(2,1/('Calc|Labour Rates'!$B$10:$B$39='Calc|Fee Based'!M128)/('Calc|Labour Rates'!$C$10:$C$39='Input|Fee Based'!N128),'Calc|Labour Rates'!$I$10:$I$39),"-")</f>
        <v>0</v>
      </c>
      <c r="O128" s="208">
        <f>IFERROR(N128*'Input|Fee Based'!O128*'Input|Fee Based'!P128/'Input|Setup'!$E$19,0)</f>
        <v>0</v>
      </c>
      <c r="P128" s="206" t="str">
        <f>IF(ISBLANK('Input|Fee Based'!Q128),"",'Input|Fee Based'!Q128)</f>
        <v/>
      </c>
      <c r="Q128" s="77" cm="1">
        <f t="array" ref="Q128">_xlfn.IFNA(LOOKUP(2,1/('Calc|Labour Rates'!$B$10:$B$39='Calc|Fee Based'!P128)/('Calc|Labour Rates'!$C$10:$C$39='Input|Fee Based'!R128),'Calc|Labour Rates'!$I$10:$I$39),"-")</f>
        <v>0</v>
      </c>
      <c r="R128" s="77">
        <f>IFERROR(Q128*'Input|Fee Based'!S128*'Input|Fee Based'!T128/'Input|Setup'!$E$19,0)</f>
        <v>0</v>
      </c>
      <c r="S128" s="197">
        <f t="shared" si="12"/>
        <v>0</v>
      </c>
      <c r="T128" s="139">
        <f t="shared" si="13"/>
        <v>0</v>
      </c>
      <c r="U128" s="77" t="str">
        <f>IF(ISBLANK('Input|Fee Based'!$V128),"",'Input|Fee Based'!$V128)</f>
        <v/>
      </c>
      <c r="V128" s="77" cm="1">
        <f t="array" ref="V128">_xlfn.IFNA(LOOKUP(2,1/('Calc|Labour Rates'!$B$10:$B$39='Calc|Fee Based'!U128)/('Calc|Labour Rates'!$C$10:$C$39='Input|Fee Based'!W128),'Calc|Labour Rates'!$I$10:$I$39),"-")</f>
        <v>0</v>
      </c>
      <c r="W128" s="77">
        <f>IFERROR(V128*'Input|Fee Based'!X128*'Input|Fee Based'!Y128/'Input|Setup'!$E$19,0)</f>
        <v>0</v>
      </c>
      <c r="X128" s="77">
        <f>IFERROR(V128*'Input|Fee Based'!X128*'Input|Fee Based'!Z128/'Input|Setup'!$E$19,0)</f>
        <v>0</v>
      </c>
      <c r="Y128" s="208">
        <f t="shared" si="14"/>
        <v>0</v>
      </c>
      <c r="Z128" s="206" t="str">
        <f>IF(ISBLANK('Input|Fee Based'!$AA128),"",'Input|Fee Based'!$AA128)</f>
        <v/>
      </c>
      <c r="AA128" s="77" cm="1">
        <f t="array" ref="AA128">_xlfn.IFNA(LOOKUP(2,1/('Calc|Labour Rates'!$B$10:$B$39='Calc|Fee Based'!Z128)/('Calc|Labour Rates'!$C$10:$C$39='Input|Fee Based'!AB128),'Calc|Labour Rates'!$I$10:$I$39),"-")</f>
        <v>0</v>
      </c>
      <c r="AB128" s="77">
        <f>IFERROR(AA128*'Input|Fee Based'!AC128*'Input|Fee Based'!AD128/'Input|Setup'!$E$19,0)</f>
        <v>0</v>
      </c>
      <c r="AC128" s="77">
        <f>IFERROR(AA128*'Input|Fee Based'!AC128*'Input|Fee Based'!AE128/'Input|Setup'!$E$19,0)</f>
        <v>0</v>
      </c>
      <c r="AD128" s="208">
        <f t="shared" si="15"/>
        <v>0</v>
      </c>
      <c r="AE128" s="77" t="str">
        <f>IF(ISBLANK('Input|Fee Based'!$AF128),"",'Input|Fee Based'!$AF128)</f>
        <v/>
      </c>
      <c r="AF128" s="77" cm="1">
        <f t="array" ref="AF128">_xlfn.IFNA(LOOKUP(2,1/('Calc|Labour Rates'!$B$10:$B$39='Calc|Fee Based'!AE128)/('Calc|Labour Rates'!$C$10:$C$39='Input|Fee Based'!AG128),'Calc|Labour Rates'!$I$10:$I$39),"-")</f>
        <v>0</v>
      </c>
      <c r="AG128" s="77">
        <f>IFERROR(AF128*'Input|Fee Based'!AH128*'Input|Fee Based'!AI128/'Input|Setup'!$E$19,0)</f>
        <v>0</v>
      </c>
      <c r="AH128" s="77">
        <f>IFERROR(AF128*'Input|Fee Based'!AH128*'Input|Fee Based'!AJ128/'Input|Setup'!$E$19,0)</f>
        <v>0</v>
      </c>
      <c r="AI128" s="208">
        <f t="shared" si="16"/>
        <v>0</v>
      </c>
      <c r="AJ128" s="77" t="str">
        <f>IF(ISBLANK('Input|Fee Based'!$AK128),"",'Input|Fee Based'!$AK128)</f>
        <v/>
      </c>
      <c r="AK128" s="77" cm="1">
        <f t="array" ref="AK128">_xlfn.IFNA(LOOKUP(2,1/('Calc|Labour Rates'!$B$10:$B$39='Calc|Fee Based'!AJ128)/('Calc|Labour Rates'!$C$10:$C$39='Input|Fee Based'!AL128),'Calc|Labour Rates'!$I$10:$I$39),"-")</f>
        <v>0</v>
      </c>
      <c r="AL128" s="77">
        <f>IFERROR(AK128*'Input|Fee Based'!AM128*'Input|Fee Based'!AN128/'Input|Setup'!$E$19,0)</f>
        <v>0</v>
      </c>
      <c r="AM128" s="77">
        <f>IFERROR(AK128*'Input|Fee Based'!AM128*'Input|Fee Based'!AO128/'Input|Setup'!$E$19,0)</f>
        <v>0</v>
      </c>
      <c r="AN128" s="208">
        <f t="shared" si="17"/>
        <v>0</v>
      </c>
      <c r="AO128" s="199">
        <f t="shared" si="18"/>
        <v>0</v>
      </c>
      <c r="AP128" s="139">
        <f t="shared" si="19"/>
        <v>0</v>
      </c>
      <c r="AQ128" s="86">
        <f>'Input|Fee Based'!AQ128*CPI_Escalator_to_Y1*RealMaterials_Escalator_to_Y1</f>
        <v>0</v>
      </c>
      <c r="AR128" s="86">
        <f>'Input|Fee Based'!AR128*CPI_Escalator_to_Y1*RealContracts_Escalator_to_Y1</f>
        <v>0</v>
      </c>
      <c r="AS128" s="77">
        <f>'Input|Fee Based'!AS128*CPI_Escalator_to_Y1*RealVehicles_Escalator_to_Y1</f>
        <v>0</v>
      </c>
      <c r="AT128" s="86">
        <f>'Input|Fee Based'!AT128*CPI_Escalator_to_Y1*RealOther_Escalator_to_Y1</f>
        <v>0</v>
      </c>
      <c r="AU128" s="89"/>
      <c r="AV128" s="79">
        <f t="shared" si="20"/>
        <v>0</v>
      </c>
      <c r="AW128" s="84"/>
      <c r="AX128" s="162">
        <f>$AV128*'Input|Fee Based'!AV128</f>
        <v>0</v>
      </c>
      <c r="AY128" s="162">
        <f>$AV128*'Input|Fee Based'!AW128</f>
        <v>0</v>
      </c>
      <c r="AZ128" s="162">
        <f>$AV128*'Input|Fee Based'!AX128</f>
        <v>0</v>
      </c>
      <c r="BA128" s="163">
        <f>SUM($AV128,$AX128:$AZ128)*'Input|Fee Based'!$AY128</f>
        <v>0</v>
      </c>
      <c r="BB128" s="109"/>
      <c r="BC128" s="173"/>
      <c r="BD128" s="15"/>
    </row>
    <row r="129" spans="1:56" customFormat="1" x14ac:dyDescent="0.2">
      <c r="A129" s="16">
        <f t="shared" si="21"/>
        <v>120</v>
      </c>
      <c r="B129" s="128" t="str">
        <f>IF(ISBLANK('Input|Fee Based'!B129),"",'Input|Fee Based'!B129)</f>
        <v/>
      </c>
      <c r="C129" s="128" t="str">
        <f>IF(ISBLANK('Input|Fee Based'!C129),"",'Input|Fee Based'!C129)</f>
        <v/>
      </c>
      <c r="D129" s="129" t="str">
        <f>IF(ISBLANK('Input|Fee Based'!D129),"",'Input|Fee Based'!D129)</f>
        <v/>
      </c>
      <c r="E129" s="191" t="str">
        <f>IF(ISBLANK('Input|Fee Based'!E129),"",'Input|Fee Based'!E129)</f>
        <v/>
      </c>
      <c r="F129" s="129" t="str">
        <f>IF(ISBLANK('Input|Fee Based'!F129),"",'Input|Fee Based'!F129)</f>
        <v/>
      </c>
      <c r="G129" s="129" t="str">
        <f>IF(ISBLANK('Input|Fee Based'!G129),"",'Input|Fee Based'!G129)</f>
        <v/>
      </c>
      <c r="H129" s="120">
        <f t="shared" si="11"/>
        <v>0</v>
      </c>
      <c r="I129" s="14"/>
      <c r="J129" s="77" t="str">
        <f>IF(ISBLANK('Input|Fee Based'!I129),"",'Input|Fee Based'!I129)</f>
        <v/>
      </c>
      <c r="K129" s="77" cm="1">
        <f t="array" ref="K129">_xlfn.IFNA(LOOKUP(2,1/('Calc|Labour Rates'!$B$10:$B$39='Calc|Fee Based'!J129)/('Calc|Labour Rates'!$C$10:$C$39='Input|Fee Based'!J129),'Calc|Labour Rates'!$I$10:$I$39),"-")</f>
        <v>0</v>
      </c>
      <c r="L129" s="208">
        <f>IFERROR(K129*'Input|Fee Based'!K129*'Input|Fee Based'!L129/'Input|Setup'!$E$19,0)</f>
        <v>0</v>
      </c>
      <c r="M129" s="206" t="str">
        <f>IF(ISBLANK('Input|Fee Based'!M129),"",'Input|Fee Based'!M129)</f>
        <v/>
      </c>
      <c r="N129" s="77" cm="1">
        <f t="array" ref="N129">_xlfn.IFNA(LOOKUP(2,1/('Calc|Labour Rates'!$B$10:$B$39='Calc|Fee Based'!M129)/('Calc|Labour Rates'!$C$10:$C$39='Input|Fee Based'!N129),'Calc|Labour Rates'!$I$10:$I$39),"-")</f>
        <v>0</v>
      </c>
      <c r="O129" s="208">
        <f>IFERROR(N129*'Input|Fee Based'!O129*'Input|Fee Based'!P129/'Input|Setup'!$E$19,0)</f>
        <v>0</v>
      </c>
      <c r="P129" s="206" t="str">
        <f>IF(ISBLANK('Input|Fee Based'!Q129),"",'Input|Fee Based'!Q129)</f>
        <v/>
      </c>
      <c r="Q129" s="77" cm="1">
        <f t="array" ref="Q129">_xlfn.IFNA(LOOKUP(2,1/('Calc|Labour Rates'!$B$10:$B$39='Calc|Fee Based'!P129)/('Calc|Labour Rates'!$C$10:$C$39='Input|Fee Based'!R129),'Calc|Labour Rates'!$I$10:$I$39),"-")</f>
        <v>0</v>
      </c>
      <c r="R129" s="77">
        <f>IFERROR(Q129*'Input|Fee Based'!S129*'Input|Fee Based'!T129/'Input|Setup'!$E$19,0)</f>
        <v>0</v>
      </c>
      <c r="S129" s="197">
        <f t="shared" si="12"/>
        <v>0</v>
      </c>
      <c r="T129" s="139">
        <f t="shared" si="13"/>
        <v>0</v>
      </c>
      <c r="U129" s="77" t="str">
        <f>IF(ISBLANK('Input|Fee Based'!$V129),"",'Input|Fee Based'!$V129)</f>
        <v/>
      </c>
      <c r="V129" s="77" cm="1">
        <f t="array" ref="V129">_xlfn.IFNA(LOOKUP(2,1/('Calc|Labour Rates'!$B$10:$B$39='Calc|Fee Based'!U129)/('Calc|Labour Rates'!$C$10:$C$39='Input|Fee Based'!W129),'Calc|Labour Rates'!$I$10:$I$39),"-")</f>
        <v>0</v>
      </c>
      <c r="W129" s="77">
        <f>IFERROR(V129*'Input|Fee Based'!X129*'Input|Fee Based'!Y129/'Input|Setup'!$E$19,0)</f>
        <v>0</v>
      </c>
      <c r="X129" s="77">
        <f>IFERROR(V129*'Input|Fee Based'!X129*'Input|Fee Based'!Z129/'Input|Setup'!$E$19,0)</f>
        <v>0</v>
      </c>
      <c r="Y129" s="208">
        <f t="shared" si="14"/>
        <v>0</v>
      </c>
      <c r="Z129" s="206" t="str">
        <f>IF(ISBLANK('Input|Fee Based'!$AA129),"",'Input|Fee Based'!$AA129)</f>
        <v/>
      </c>
      <c r="AA129" s="77" cm="1">
        <f t="array" ref="AA129">_xlfn.IFNA(LOOKUP(2,1/('Calc|Labour Rates'!$B$10:$B$39='Calc|Fee Based'!Z129)/('Calc|Labour Rates'!$C$10:$C$39='Input|Fee Based'!AB129),'Calc|Labour Rates'!$I$10:$I$39),"-")</f>
        <v>0</v>
      </c>
      <c r="AB129" s="77">
        <f>IFERROR(AA129*'Input|Fee Based'!AC129*'Input|Fee Based'!AD129/'Input|Setup'!$E$19,0)</f>
        <v>0</v>
      </c>
      <c r="AC129" s="77">
        <f>IFERROR(AA129*'Input|Fee Based'!AC129*'Input|Fee Based'!AE129/'Input|Setup'!$E$19,0)</f>
        <v>0</v>
      </c>
      <c r="AD129" s="208">
        <f t="shared" si="15"/>
        <v>0</v>
      </c>
      <c r="AE129" s="77" t="str">
        <f>IF(ISBLANK('Input|Fee Based'!$AF129),"",'Input|Fee Based'!$AF129)</f>
        <v/>
      </c>
      <c r="AF129" s="77" cm="1">
        <f t="array" ref="AF129">_xlfn.IFNA(LOOKUP(2,1/('Calc|Labour Rates'!$B$10:$B$39='Calc|Fee Based'!AE129)/('Calc|Labour Rates'!$C$10:$C$39='Input|Fee Based'!AG129),'Calc|Labour Rates'!$I$10:$I$39),"-")</f>
        <v>0</v>
      </c>
      <c r="AG129" s="77">
        <f>IFERROR(AF129*'Input|Fee Based'!AH129*'Input|Fee Based'!AI129/'Input|Setup'!$E$19,0)</f>
        <v>0</v>
      </c>
      <c r="AH129" s="77">
        <f>IFERROR(AF129*'Input|Fee Based'!AH129*'Input|Fee Based'!AJ129/'Input|Setup'!$E$19,0)</f>
        <v>0</v>
      </c>
      <c r="AI129" s="208">
        <f t="shared" si="16"/>
        <v>0</v>
      </c>
      <c r="AJ129" s="77" t="str">
        <f>IF(ISBLANK('Input|Fee Based'!$AK129),"",'Input|Fee Based'!$AK129)</f>
        <v/>
      </c>
      <c r="AK129" s="77" cm="1">
        <f t="array" ref="AK129">_xlfn.IFNA(LOOKUP(2,1/('Calc|Labour Rates'!$B$10:$B$39='Calc|Fee Based'!AJ129)/('Calc|Labour Rates'!$C$10:$C$39='Input|Fee Based'!AL129),'Calc|Labour Rates'!$I$10:$I$39),"-")</f>
        <v>0</v>
      </c>
      <c r="AL129" s="77">
        <f>IFERROR(AK129*'Input|Fee Based'!AM129*'Input|Fee Based'!AN129/'Input|Setup'!$E$19,0)</f>
        <v>0</v>
      </c>
      <c r="AM129" s="77">
        <f>IFERROR(AK129*'Input|Fee Based'!AM129*'Input|Fee Based'!AO129/'Input|Setup'!$E$19,0)</f>
        <v>0</v>
      </c>
      <c r="AN129" s="208">
        <f t="shared" si="17"/>
        <v>0</v>
      </c>
      <c r="AO129" s="199">
        <f t="shared" si="18"/>
        <v>0</v>
      </c>
      <c r="AP129" s="139">
        <f t="shared" si="19"/>
        <v>0</v>
      </c>
      <c r="AQ129" s="86">
        <f>'Input|Fee Based'!AQ129*CPI_Escalator_to_Y1*RealMaterials_Escalator_to_Y1</f>
        <v>0</v>
      </c>
      <c r="AR129" s="86">
        <f>'Input|Fee Based'!AR129*CPI_Escalator_to_Y1*RealContracts_Escalator_to_Y1</f>
        <v>0</v>
      </c>
      <c r="AS129" s="77">
        <f>'Input|Fee Based'!AS129*CPI_Escalator_to_Y1*RealVehicles_Escalator_to_Y1</f>
        <v>0</v>
      </c>
      <c r="AT129" s="86">
        <f>'Input|Fee Based'!AT129*CPI_Escalator_to_Y1*RealOther_Escalator_to_Y1</f>
        <v>0</v>
      </c>
      <c r="AU129" s="89"/>
      <c r="AV129" s="79">
        <f t="shared" si="20"/>
        <v>0</v>
      </c>
      <c r="AW129" s="84"/>
      <c r="AX129" s="162">
        <f>$AV129*'Input|Fee Based'!AV129</f>
        <v>0</v>
      </c>
      <c r="AY129" s="162">
        <f>$AV129*'Input|Fee Based'!AW129</f>
        <v>0</v>
      </c>
      <c r="AZ129" s="162">
        <f>$AV129*'Input|Fee Based'!AX129</f>
        <v>0</v>
      </c>
      <c r="BA129" s="163">
        <f>SUM($AV129,$AX129:$AZ129)*'Input|Fee Based'!$AY129</f>
        <v>0</v>
      </c>
      <c r="BB129" s="109"/>
      <c r="BC129" s="173"/>
      <c r="BD129" s="15"/>
    </row>
    <row r="130" spans="1:56" customFormat="1" x14ac:dyDescent="0.2">
      <c r="A130" s="16">
        <f t="shared" si="21"/>
        <v>121</v>
      </c>
      <c r="B130" s="128" t="str">
        <f>IF(ISBLANK('Input|Fee Based'!B130),"",'Input|Fee Based'!B130)</f>
        <v/>
      </c>
      <c r="C130" s="128" t="str">
        <f>IF(ISBLANK('Input|Fee Based'!C130),"",'Input|Fee Based'!C130)</f>
        <v/>
      </c>
      <c r="D130" s="129" t="str">
        <f>IF(ISBLANK('Input|Fee Based'!D130),"",'Input|Fee Based'!D130)</f>
        <v/>
      </c>
      <c r="E130" s="191" t="str">
        <f>IF(ISBLANK('Input|Fee Based'!E130),"",'Input|Fee Based'!E130)</f>
        <v/>
      </c>
      <c r="F130" s="129" t="str">
        <f>IF(ISBLANK('Input|Fee Based'!F130),"",'Input|Fee Based'!F130)</f>
        <v/>
      </c>
      <c r="G130" s="129" t="str">
        <f>IF(ISBLANK('Input|Fee Based'!G130),"",'Input|Fee Based'!G130)</f>
        <v/>
      </c>
      <c r="H130" s="120">
        <f t="shared" si="11"/>
        <v>0</v>
      </c>
      <c r="I130" s="14"/>
      <c r="J130" s="77" t="str">
        <f>IF(ISBLANK('Input|Fee Based'!I130),"",'Input|Fee Based'!I130)</f>
        <v/>
      </c>
      <c r="K130" s="77" cm="1">
        <f t="array" ref="K130">_xlfn.IFNA(LOOKUP(2,1/('Calc|Labour Rates'!$B$10:$B$39='Calc|Fee Based'!J130)/('Calc|Labour Rates'!$C$10:$C$39='Input|Fee Based'!J130),'Calc|Labour Rates'!$I$10:$I$39),"-")</f>
        <v>0</v>
      </c>
      <c r="L130" s="208">
        <f>IFERROR(K130*'Input|Fee Based'!K130*'Input|Fee Based'!L130/'Input|Setup'!$E$19,0)</f>
        <v>0</v>
      </c>
      <c r="M130" s="206" t="str">
        <f>IF(ISBLANK('Input|Fee Based'!M130),"",'Input|Fee Based'!M130)</f>
        <v/>
      </c>
      <c r="N130" s="77" cm="1">
        <f t="array" ref="N130">_xlfn.IFNA(LOOKUP(2,1/('Calc|Labour Rates'!$B$10:$B$39='Calc|Fee Based'!M130)/('Calc|Labour Rates'!$C$10:$C$39='Input|Fee Based'!N130),'Calc|Labour Rates'!$I$10:$I$39),"-")</f>
        <v>0</v>
      </c>
      <c r="O130" s="208">
        <f>IFERROR(N130*'Input|Fee Based'!O130*'Input|Fee Based'!P130/'Input|Setup'!$E$19,0)</f>
        <v>0</v>
      </c>
      <c r="P130" s="206" t="str">
        <f>IF(ISBLANK('Input|Fee Based'!Q130),"",'Input|Fee Based'!Q130)</f>
        <v/>
      </c>
      <c r="Q130" s="77" cm="1">
        <f t="array" ref="Q130">_xlfn.IFNA(LOOKUP(2,1/('Calc|Labour Rates'!$B$10:$B$39='Calc|Fee Based'!P130)/('Calc|Labour Rates'!$C$10:$C$39='Input|Fee Based'!R130),'Calc|Labour Rates'!$I$10:$I$39),"-")</f>
        <v>0</v>
      </c>
      <c r="R130" s="77">
        <f>IFERROR(Q130*'Input|Fee Based'!S130*'Input|Fee Based'!T130/'Input|Setup'!$E$19,0)</f>
        <v>0</v>
      </c>
      <c r="S130" s="197">
        <f t="shared" si="12"/>
        <v>0</v>
      </c>
      <c r="T130" s="139">
        <f t="shared" si="13"/>
        <v>0</v>
      </c>
      <c r="U130" s="77" t="str">
        <f>IF(ISBLANK('Input|Fee Based'!$V130),"",'Input|Fee Based'!$V130)</f>
        <v/>
      </c>
      <c r="V130" s="77" cm="1">
        <f t="array" ref="V130">_xlfn.IFNA(LOOKUP(2,1/('Calc|Labour Rates'!$B$10:$B$39='Calc|Fee Based'!U130)/('Calc|Labour Rates'!$C$10:$C$39='Input|Fee Based'!W130),'Calc|Labour Rates'!$I$10:$I$39),"-")</f>
        <v>0</v>
      </c>
      <c r="W130" s="77">
        <f>IFERROR(V130*'Input|Fee Based'!X130*'Input|Fee Based'!Y130/'Input|Setup'!$E$19,0)</f>
        <v>0</v>
      </c>
      <c r="X130" s="77">
        <f>IFERROR(V130*'Input|Fee Based'!X130*'Input|Fee Based'!Z130/'Input|Setup'!$E$19,0)</f>
        <v>0</v>
      </c>
      <c r="Y130" s="208">
        <f t="shared" si="14"/>
        <v>0</v>
      </c>
      <c r="Z130" s="206" t="str">
        <f>IF(ISBLANK('Input|Fee Based'!$AA130),"",'Input|Fee Based'!$AA130)</f>
        <v/>
      </c>
      <c r="AA130" s="77" cm="1">
        <f t="array" ref="AA130">_xlfn.IFNA(LOOKUP(2,1/('Calc|Labour Rates'!$B$10:$B$39='Calc|Fee Based'!Z130)/('Calc|Labour Rates'!$C$10:$C$39='Input|Fee Based'!AB130),'Calc|Labour Rates'!$I$10:$I$39),"-")</f>
        <v>0</v>
      </c>
      <c r="AB130" s="77">
        <f>IFERROR(AA130*'Input|Fee Based'!AC130*'Input|Fee Based'!AD130/'Input|Setup'!$E$19,0)</f>
        <v>0</v>
      </c>
      <c r="AC130" s="77">
        <f>IFERROR(AA130*'Input|Fee Based'!AC130*'Input|Fee Based'!AE130/'Input|Setup'!$E$19,0)</f>
        <v>0</v>
      </c>
      <c r="AD130" s="208">
        <f t="shared" si="15"/>
        <v>0</v>
      </c>
      <c r="AE130" s="77" t="str">
        <f>IF(ISBLANK('Input|Fee Based'!$AF130),"",'Input|Fee Based'!$AF130)</f>
        <v/>
      </c>
      <c r="AF130" s="77" cm="1">
        <f t="array" ref="AF130">_xlfn.IFNA(LOOKUP(2,1/('Calc|Labour Rates'!$B$10:$B$39='Calc|Fee Based'!AE130)/('Calc|Labour Rates'!$C$10:$C$39='Input|Fee Based'!AG130),'Calc|Labour Rates'!$I$10:$I$39),"-")</f>
        <v>0</v>
      </c>
      <c r="AG130" s="77">
        <f>IFERROR(AF130*'Input|Fee Based'!AH130*'Input|Fee Based'!AI130/'Input|Setup'!$E$19,0)</f>
        <v>0</v>
      </c>
      <c r="AH130" s="77">
        <f>IFERROR(AF130*'Input|Fee Based'!AH130*'Input|Fee Based'!AJ130/'Input|Setup'!$E$19,0)</f>
        <v>0</v>
      </c>
      <c r="AI130" s="208">
        <f t="shared" si="16"/>
        <v>0</v>
      </c>
      <c r="AJ130" s="77" t="str">
        <f>IF(ISBLANK('Input|Fee Based'!$AK130),"",'Input|Fee Based'!$AK130)</f>
        <v/>
      </c>
      <c r="AK130" s="77" cm="1">
        <f t="array" ref="AK130">_xlfn.IFNA(LOOKUP(2,1/('Calc|Labour Rates'!$B$10:$B$39='Calc|Fee Based'!AJ130)/('Calc|Labour Rates'!$C$10:$C$39='Input|Fee Based'!AL130),'Calc|Labour Rates'!$I$10:$I$39),"-")</f>
        <v>0</v>
      </c>
      <c r="AL130" s="77">
        <f>IFERROR(AK130*'Input|Fee Based'!AM130*'Input|Fee Based'!AN130/'Input|Setup'!$E$19,0)</f>
        <v>0</v>
      </c>
      <c r="AM130" s="77">
        <f>IFERROR(AK130*'Input|Fee Based'!AM130*'Input|Fee Based'!AO130/'Input|Setup'!$E$19,0)</f>
        <v>0</v>
      </c>
      <c r="AN130" s="208">
        <f t="shared" si="17"/>
        <v>0</v>
      </c>
      <c r="AO130" s="199">
        <f t="shared" si="18"/>
        <v>0</v>
      </c>
      <c r="AP130" s="139">
        <f t="shared" si="19"/>
        <v>0</v>
      </c>
      <c r="AQ130" s="86">
        <f>'Input|Fee Based'!AQ130*CPI_Escalator_to_Y1*RealMaterials_Escalator_to_Y1</f>
        <v>0</v>
      </c>
      <c r="AR130" s="86">
        <f>'Input|Fee Based'!AR130*CPI_Escalator_to_Y1*RealContracts_Escalator_to_Y1</f>
        <v>0</v>
      </c>
      <c r="AS130" s="77">
        <f>'Input|Fee Based'!AS130*CPI_Escalator_to_Y1*RealVehicles_Escalator_to_Y1</f>
        <v>0</v>
      </c>
      <c r="AT130" s="86">
        <f>'Input|Fee Based'!AT130*CPI_Escalator_to_Y1*RealOther_Escalator_to_Y1</f>
        <v>0</v>
      </c>
      <c r="AU130" s="89"/>
      <c r="AV130" s="79">
        <f t="shared" si="20"/>
        <v>0</v>
      </c>
      <c r="AW130" s="84"/>
      <c r="AX130" s="162">
        <f>$AV130*'Input|Fee Based'!AV130</f>
        <v>0</v>
      </c>
      <c r="AY130" s="162">
        <f>$AV130*'Input|Fee Based'!AW130</f>
        <v>0</v>
      </c>
      <c r="AZ130" s="162">
        <f>$AV130*'Input|Fee Based'!AX130</f>
        <v>0</v>
      </c>
      <c r="BA130" s="163">
        <f>SUM($AV130,$AX130:$AZ130)*'Input|Fee Based'!$AY130</f>
        <v>0</v>
      </c>
      <c r="BB130" s="109"/>
      <c r="BC130" s="173"/>
      <c r="BD130" s="15"/>
    </row>
    <row r="131" spans="1:56" customFormat="1" x14ac:dyDescent="0.2">
      <c r="A131" s="16">
        <f t="shared" si="21"/>
        <v>122</v>
      </c>
      <c r="B131" s="128" t="str">
        <f>IF(ISBLANK('Input|Fee Based'!B131),"",'Input|Fee Based'!B131)</f>
        <v/>
      </c>
      <c r="C131" s="128" t="str">
        <f>IF(ISBLANK('Input|Fee Based'!C131),"",'Input|Fee Based'!C131)</f>
        <v/>
      </c>
      <c r="D131" s="129" t="str">
        <f>IF(ISBLANK('Input|Fee Based'!D131),"",'Input|Fee Based'!D131)</f>
        <v/>
      </c>
      <c r="E131" s="191" t="str">
        <f>IF(ISBLANK('Input|Fee Based'!E131),"",'Input|Fee Based'!E131)</f>
        <v/>
      </c>
      <c r="F131" s="129" t="str">
        <f>IF(ISBLANK('Input|Fee Based'!F131),"",'Input|Fee Based'!F131)</f>
        <v/>
      </c>
      <c r="G131" s="129" t="str">
        <f>IF(ISBLANK('Input|Fee Based'!G131),"",'Input|Fee Based'!G131)</f>
        <v/>
      </c>
      <c r="H131" s="120">
        <f t="shared" si="11"/>
        <v>0</v>
      </c>
      <c r="I131" s="14"/>
      <c r="J131" s="77" t="str">
        <f>IF(ISBLANK('Input|Fee Based'!I131),"",'Input|Fee Based'!I131)</f>
        <v/>
      </c>
      <c r="K131" s="77" cm="1">
        <f t="array" ref="K131">_xlfn.IFNA(LOOKUP(2,1/('Calc|Labour Rates'!$B$10:$B$39='Calc|Fee Based'!J131)/('Calc|Labour Rates'!$C$10:$C$39='Input|Fee Based'!J131),'Calc|Labour Rates'!$I$10:$I$39),"-")</f>
        <v>0</v>
      </c>
      <c r="L131" s="208">
        <f>IFERROR(K131*'Input|Fee Based'!K131*'Input|Fee Based'!L131/'Input|Setup'!$E$19,0)</f>
        <v>0</v>
      </c>
      <c r="M131" s="206" t="str">
        <f>IF(ISBLANK('Input|Fee Based'!M131),"",'Input|Fee Based'!M131)</f>
        <v/>
      </c>
      <c r="N131" s="77" cm="1">
        <f t="array" ref="N131">_xlfn.IFNA(LOOKUP(2,1/('Calc|Labour Rates'!$B$10:$B$39='Calc|Fee Based'!M131)/('Calc|Labour Rates'!$C$10:$C$39='Input|Fee Based'!N131),'Calc|Labour Rates'!$I$10:$I$39),"-")</f>
        <v>0</v>
      </c>
      <c r="O131" s="208">
        <f>IFERROR(N131*'Input|Fee Based'!O131*'Input|Fee Based'!P131/'Input|Setup'!$E$19,0)</f>
        <v>0</v>
      </c>
      <c r="P131" s="206" t="str">
        <f>IF(ISBLANK('Input|Fee Based'!Q131),"",'Input|Fee Based'!Q131)</f>
        <v/>
      </c>
      <c r="Q131" s="77" cm="1">
        <f t="array" ref="Q131">_xlfn.IFNA(LOOKUP(2,1/('Calc|Labour Rates'!$B$10:$B$39='Calc|Fee Based'!P131)/('Calc|Labour Rates'!$C$10:$C$39='Input|Fee Based'!R131),'Calc|Labour Rates'!$I$10:$I$39),"-")</f>
        <v>0</v>
      </c>
      <c r="R131" s="77">
        <f>IFERROR(Q131*'Input|Fee Based'!S131*'Input|Fee Based'!T131/'Input|Setup'!$E$19,0)</f>
        <v>0</v>
      </c>
      <c r="S131" s="197">
        <f t="shared" si="12"/>
        <v>0</v>
      </c>
      <c r="T131" s="139">
        <f t="shared" si="13"/>
        <v>0</v>
      </c>
      <c r="U131" s="77" t="str">
        <f>IF(ISBLANK('Input|Fee Based'!$V131),"",'Input|Fee Based'!$V131)</f>
        <v/>
      </c>
      <c r="V131" s="77" cm="1">
        <f t="array" ref="V131">_xlfn.IFNA(LOOKUP(2,1/('Calc|Labour Rates'!$B$10:$B$39='Calc|Fee Based'!U131)/('Calc|Labour Rates'!$C$10:$C$39='Input|Fee Based'!W131),'Calc|Labour Rates'!$I$10:$I$39),"-")</f>
        <v>0</v>
      </c>
      <c r="W131" s="77">
        <f>IFERROR(V131*'Input|Fee Based'!X131*'Input|Fee Based'!Y131/'Input|Setup'!$E$19,0)</f>
        <v>0</v>
      </c>
      <c r="X131" s="77">
        <f>IFERROR(V131*'Input|Fee Based'!X131*'Input|Fee Based'!Z131/'Input|Setup'!$E$19,0)</f>
        <v>0</v>
      </c>
      <c r="Y131" s="208">
        <f t="shared" si="14"/>
        <v>0</v>
      </c>
      <c r="Z131" s="206" t="str">
        <f>IF(ISBLANK('Input|Fee Based'!$AA131),"",'Input|Fee Based'!$AA131)</f>
        <v/>
      </c>
      <c r="AA131" s="77" cm="1">
        <f t="array" ref="AA131">_xlfn.IFNA(LOOKUP(2,1/('Calc|Labour Rates'!$B$10:$B$39='Calc|Fee Based'!Z131)/('Calc|Labour Rates'!$C$10:$C$39='Input|Fee Based'!AB131),'Calc|Labour Rates'!$I$10:$I$39),"-")</f>
        <v>0</v>
      </c>
      <c r="AB131" s="77">
        <f>IFERROR(AA131*'Input|Fee Based'!AC131*'Input|Fee Based'!AD131/'Input|Setup'!$E$19,0)</f>
        <v>0</v>
      </c>
      <c r="AC131" s="77">
        <f>IFERROR(AA131*'Input|Fee Based'!AC131*'Input|Fee Based'!AE131/'Input|Setup'!$E$19,0)</f>
        <v>0</v>
      </c>
      <c r="AD131" s="208">
        <f t="shared" si="15"/>
        <v>0</v>
      </c>
      <c r="AE131" s="77" t="str">
        <f>IF(ISBLANK('Input|Fee Based'!$AF131),"",'Input|Fee Based'!$AF131)</f>
        <v/>
      </c>
      <c r="AF131" s="77" cm="1">
        <f t="array" ref="AF131">_xlfn.IFNA(LOOKUP(2,1/('Calc|Labour Rates'!$B$10:$B$39='Calc|Fee Based'!AE131)/('Calc|Labour Rates'!$C$10:$C$39='Input|Fee Based'!AG131),'Calc|Labour Rates'!$I$10:$I$39),"-")</f>
        <v>0</v>
      </c>
      <c r="AG131" s="77">
        <f>IFERROR(AF131*'Input|Fee Based'!AH131*'Input|Fee Based'!AI131/'Input|Setup'!$E$19,0)</f>
        <v>0</v>
      </c>
      <c r="AH131" s="77">
        <f>IFERROR(AF131*'Input|Fee Based'!AH131*'Input|Fee Based'!AJ131/'Input|Setup'!$E$19,0)</f>
        <v>0</v>
      </c>
      <c r="AI131" s="208">
        <f t="shared" si="16"/>
        <v>0</v>
      </c>
      <c r="AJ131" s="77" t="str">
        <f>IF(ISBLANK('Input|Fee Based'!$AK131),"",'Input|Fee Based'!$AK131)</f>
        <v/>
      </c>
      <c r="AK131" s="77" cm="1">
        <f t="array" ref="AK131">_xlfn.IFNA(LOOKUP(2,1/('Calc|Labour Rates'!$B$10:$B$39='Calc|Fee Based'!AJ131)/('Calc|Labour Rates'!$C$10:$C$39='Input|Fee Based'!AL131),'Calc|Labour Rates'!$I$10:$I$39),"-")</f>
        <v>0</v>
      </c>
      <c r="AL131" s="77">
        <f>IFERROR(AK131*'Input|Fee Based'!AM131*'Input|Fee Based'!AN131/'Input|Setup'!$E$19,0)</f>
        <v>0</v>
      </c>
      <c r="AM131" s="77">
        <f>IFERROR(AK131*'Input|Fee Based'!AM131*'Input|Fee Based'!AO131/'Input|Setup'!$E$19,0)</f>
        <v>0</v>
      </c>
      <c r="AN131" s="208">
        <f t="shared" si="17"/>
        <v>0</v>
      </c>
      <c r="AO131" s="199">
        <f t="shared" si="18"/>
        <v>0</v>
      </c>
      <c r="AP131" s="139">
        <f t="shared" si="19"/>
        <v>0</v>
      </c>
      <c r="AQ131" s="86">
        <f>'Input|Fee Based'!AQ131*CPI_Escalator_to_Y1*RealMaterials_Escalator_to_Y1</f>
        <v>0</v>
      </c>
      <c r="AR131" s="86">
        <f>'Input|Fee Based'!AR131*CPI_Escalator_to_Y1*RealContracts_Escalator_to_Y1</f>
        <v>0</v>
      </c>
      <c r="AS131" s="77">
        <f>'Input|Fee Based'!AS131*CPI_Escalator_to_Y1*RealVehicles_Escalator_to_Y1</f>
        <v>0</v>
      </c>
      <c r="AT131" s="86">
        <f>'Input|Fee Based'!AT131*CPI_Escalator_to_Y1*RealOther_Escalator_to_Y1</f>
        <v>0</v>
      </c>
      <c r="AU131" s="89"/>
      <c r="AV131" s="79">
        <f t="shared" si="20"/>
        <v>0</v>
      </c>
      <c r="AW131" s="84"/>
      <c r="AX131" s="162">
        <f>$AV131*'Input|Fee Based'!AV131</f>
        <v>0</v>
      </c>
      <c r="AY131" s="162">
        <f>$AV131*'Input|Fee Based'!AW131</f>
        <v>0</v>
      </c>
      <c r="AZ131" s="162">
        <f>$AV131*'Input|Fee Based'!AX131</f>
        <v>0</v>
      </c>
      <c r="BA131" s="163">
        <f>SUM($AV131,$AX131:$AZ131)*'Input|Fee Based'!$AY131</f>
        <v>0</v>
      </c>
      <c r="BB131" s="109"/>
      <c r="BC131" s="173"/>
      <c r="BD131" s="15"/>
    </row>
    <row r="132" spans="1:56" customFormat="1" x14ac:dyDescent="0.2">
      <c r="A132" s="16">
        <f t="shared" si="21"/>
        <v>123</v>
      </c>
      <c r="B132" s="128" t="str">
        <f>IF(ISBLANK('Input|Fee Based'!B132),"",'Input|Fee Based'!B132)</f>
        <v/>
      </c>
      <c r="C132" s="128" t="str">
        <f>IF(ISBLANK('Input|Fee Based'!C132),"",'Input|Fee Based'!C132)</f>
        <v/>
      </c>
      <c r="D132" s="129" t="str">
        <f>IF(ISBLANK('Input|Fee Based'!D132),"",'Input|Fee Based'!D132)</f>
        <v/>
      </c>
      <c r="E132" s="191" t="str">
        <f>IF(ISBLANK('Input|Fee Based'!E132),"",'Input|Fee Based'!E132)</f>
        <v/>
      </c>
      <c r="F132" s="129" t="str">
        <f>IF(ISBLANK('Input|Fee Based'!F132),"",'Input|Fee Based'!F132)</f>
        <v/>
      </c>
      <c r="G132" s="129" t="str">
        <f>IF(ISBLANK('Input|Fee Based'!G132),"",'Input|Fee Based'!G132)</f>
        <v/>
      </c>
      <c r="H132" s="120">
        <f t="shared" si="11"/>
        <v>0</v>
      </c>
      <c r="I132" s="14"/>
      <c r="J132" s="77" t="str">
        <f>IF(ISBLANK('Input|Fee Based'!I132),"",'Input|Fee Based'!I132)</f>
        <v/>
      </c>
      <c r="K132" s="77" cm="1">
        <f t="array" ref="K132">_xlfn.IFNA(LOOKUP(2,1/('Calc|Labour Rates'!$B$10:$B$39='Calc|Fee Based'!J132)/('Calc|Labour Rates'!$C$10:$C$39='Input|Fee Based'!J132),'Calc|Labour Rates'!$I$10:$I$39),"-")</f>
        <v>0</v>
      </c>
      <c r="L132" s="208">
        <f>IFERROR(K132*'Input|Fee Based'!K132*'Input|Fee Based'!L132/'Input|Setup'!$E$19,0)</f>
        <v>0</v>
      </c>
      <c r="M132" s="206" t="str">
        <f>IF(ISBLANK('Input|Fee Based'!M132),"",'Input|Fee Based'!M132)</f>
        <v/>
      </c>
      <c r="N132" s="77" cm="1">
        <f t="array" ref="N132">_xlfn.IFNA(LOOKUP(2,1/('Calc|Labour Rates'!$B$10:$B$39='Calc|Fee Based'!M132)/('Calc|Labour Rates'!$C$10:$C$39='Input|Fee Based'!N132),'Calc|Labour Rates'!$I$10:$I$39),"-")</f>
        <v>0</v>
      </c>
      <c r="O132" s="208">
        <f>IFERROR(N132*'Input|Fee Based'!O132*'Input|Fee Based'!P132/'Input|Setup'!$E$19,0)</f>
        <v>0</v>
      </c>
      <c r="P132" s="206" t="str">
        <f>IF(ISBLANK('Input|Fee Based'!Q132),"",'Input|Fee Based'!Q132)</f>
        <v/>
      </c>
      <c r="Q132" s="77" cm="1">
        <f t="array" ref="Q132">_xlfn.IFNA(LOOKUP(2,1/('Calc|Labour Rates'!$B$10:$B$39='Calc|Fee Based'!P132)/('Calc|Labour Rates'!$C$10:$C$39='Input|Fee Based'!R132),'Calc|Labour Rates'!$I$10:$I$39),"-")</f>
        <v>0</v>
      </c>
      <c r="R132" s="77">
        <f>IFERROR(Q132*'Input|Fee Based'!S132*'Input|Fee Based'!T132/'Input|Setup'!$E$19,0)</f>
        <v>0</v>
      </c>
      <c r="S132" s="197">
        <f t="shared" si="12"/>
        <v>0</v>
      </c>
      <c r="T132" s="139">
        <f t="shared" si="13"/>
        <v>0</v>
      </c>
      <c r="U132" s="77" t="str">
        <f>IF(ISBLANK('Input|Fee Based'!$V132),"",'Input|Fee Based'!$V132)</f>
        <v/>
      </c>
      <c r="V132" s="77" cm="1">
        <f t="array" ref="V132">_xlfn.IFNA(LOOKUP(2,1/('Calc|Labour Rates'!$B$10:$B$39='Calc|Fee Based'!U132)/('Calc|Labour Rates'!$C$10:$C$39='Input|Fee Based'!W132),'Calc|Labour Rates'!$I$10:$I$39),"-")</f>
        <v>0</v>
      </c>
      <c r="W132" s="77">
        <f>IFERROR(V132*'Input|Fee Based'!X132*'Input|Fee Based'!Y132/'Input|Setup'!$E$19,0)</f>
        <v>0</v>
      </c>
      <c r="X132" s="77">
        <f>IFERROR(V132*'Input|Fee Based'!X132*'Input|Fee Based'!Z132/'Input|Setup'!$E$19,0)</f>
        <v>0</v>
      </c>
      <c r="Y132" s="208">
        <f t="shared" si="14"/>
        <v>0</v>
      </c>
      <c r="Z132" s="206" t="str">
        <f>IF(ISBLANK('Input|Fee Based'!$AA132),"",'Input|Fee Based'!$AA132)</f>
        <v/>
      </c>
      <c r="AA132" s="77" cm="1">
        <f t="array" ref="AA132">_xlfn.IFNA(LOOKUP(2,1/('Calc|Labour Rates'!$B$10:$B$39='Calc|Fee Based'!Z132)/('Calc|Labour Rates'!$C$10:$C$39='Input|Fee Based'!AB132),'Calc|Labour Rates'!$I$10:$I$39),"-")</f>
        <v>0</v>
      </c>
      <c r="AB132" s="77">
        <f>IFERROR(AA132*'Input|Fee Based'!AC132*'Input|Fee Based'!AD132/'Input|Setup'!$E$19,0)</f>
        <v>0</v>
      </c>
      <c r="AC132" s="77">
        <f>IFERROR(AA132*'Input|Fee Based'!AC132*'Input|Fee Based'!AE132/'Input|Setup'!$E$19,0)</f>
        <v>0</v>
      </c>
      <c r="AD132" s="208">
        <f t="shared" si="15"/>
        <v>0</v>
      </c>
      <c r="AE132" s="77" t="str">
        <f>IF(ISBLANK('Input|Fee Based'!$AF132),"",'Input|Fee Based'!$AF132)</f>
        <v/>
      </c>
      <c r="AF132" s="77" cm="1">
        <f t="array" ref="AF132">_xlfn.IFNA(LOOKUP(2,1/('Calc|Labour Rates'!$B$10:$B$39='Calc|Fee Based'!AE132)/('Calc|Labour Rates'!$C$10:$C$39='Input|Fee Based'!AG132),'Calc|Labour Rates'!$I$10:$I$39),"-")</f>
        <v>0</v>
      </c>
      <c r="AG132" s="77">
        <f>IFERROR(AF132*'Input|Fee Based'!AH132*'Input|Fee Based'!AI132/'Input|Setup'!$E$19,0)</f>
        <v>0</v>
      </c>
      <c r="AH132" s="77">
        <f>IFERROR(AF132*'Input|Fee Based'!AH132*'Input|Fee Based'!AJ132/'Input|Setup'!$E$19,0)</f>
        <v>0</v>
      </c>
      <c r="AI132" s="208">
        <f t="shared" si="16"/>
        <v>0</v>
      </c>
      <c r="AJ132" s="77" t="str">
        <f>IF(ISBLANK('Input|Fee Based'!$AK132),"",'Input|Fee Based'!$AK132)</f>
        <v/>
      </c>
      <c r="AK132" s="77" cm="1">
        <f t="array" ref="AK132">_xlfn.IFNA(LOOKUP(2,1/('Calc|Labour Rates'!$B$10:$B$39='Calc|Fee Based'!AJ132)/('Calc|Labour Rates'!$C$10:$C$39='Input|Fee Based'!AL132),'Calc|Labour Rates'!$I$10:$I$39),"-")</f>
        <v>0</v>
      </c>
      <c r="AL132" s="77">
        <f>IFERROR(AK132*'Input|Fee Based'!AM132*'Input|Fee Based'!AN132/'Input|Setup'!$E$19,0)</f>
        <v>0</v>
      </c>
      <c r="AM132" s="77">
        <f>IFERROR(AK132*'Input|Fee Based'!AM132*'Input|Fee Based'!AO132/'Input|Setup'!$E$19,0)</f>
        <v>0</v>
      </c>
      <c r="AN132" s="208">
        <f t="shared" si="17"/>
        <v>0</v>
      </c>
      <c r="AO132" s="199">
        <f t="shared" si="18"/>
        <v>0</v>
      </c>
      <c r="AP132" s="139">
        <f t="shared" si="19"/>
        <v>0</v>
      </c>
      <c r="AQ132" s="86">
        <f>'Input|Fee Based'!AQ132*CPI_Escalator_to_Y1*RealMaterials_Escalator_to_Y1</f>
        <v>0</v>
      </c>
      <c r="AR132" s="86">
        <f>'Input|Fee Based'!AR132*CPI_Escalator_to_Y1*RealContracts_Escalator_to_Y1</f>
        <v>0</v>
      </c>
      <c r="AS132" s="77">
        <f>'Input|Fee Based'!AS132*CPI_Escalator_to_Y1*RealVehicles_Escalator_to_Y1</f>
        <v>0</v>
      </c>
      <c r="AT132" s="86">
        <f>'Input|Fee Based'!AT132*CPI_Escalator_to_Y1*RealOther_Escalator_to_Y1</f>
        <v>0</v>
      </c>
      <c r="AU132" s="89"/>
      <c r="AV132" s="79">
        <f t="shared" si="20"/>
        <v>0</v>
      </c>
      <c r="AW132" s="84"/>
      <c r="AX132" s="162">
        <f>$AV132*'Input|Fee Based'!AV132</f>
        <v>0</v>
      </c>
      <c r="AY132" s="162">
        <f>$AV132*'Input|Fee Based'!AW132</f>
        <v>0</v>
      </c>
      <c r="AZ132" s="162">
        <f>$AV132*'Input|Fee Based'!AX132</f>
        <v>0</v>
      </c>
      <c r="BA132" s="163">
        <f>SUM($AV132,$AX132:$AZ132)*'Input|Fee Based'!$AY132</f>
        <v>0</v>
      </c>
      <c r="BB132" s="109"/>
      <c r="BC132" s="173"/>
      <c r="BD132" s="15"/>
    </row>
    <row r="133" spans="1:56" customFormat="1" x14ac:dyDescent="0.2">
      <c r="A133" s="16">
        <f t="shared" si="21"/>
        <v>124</v>
      </c>
      <c r="B133" s="128" t="str">
        <f>IF(ISBLANK('Input|Fee Based'!B133),"",'Input|Fee Based'!B133)</f>
        <v/>
      </c>
      <c r="C133" s="128" t="str">
        <f>IF(ISBLANK('Input|Fee Based'!C133),"",'Input|Fee Based'!C133)</f>
        <v/>
      </c>
      <c r="D133" s="129" t="str">
        <f>IF(ISBLANK('Input|Fee Based'!D133),"",'Input|Fee Based'!D133)</f>
        <v/>
      </c>
      <c r="E133" s="191" t="str">
        <f>IF(ISBLANK('Input|Fee Based'!E133),"",'Input|Fee Based'!E133)</f>
        <v/>
      </c>
      <c r="F133" s="129" t="str">
        <f>IF(ISBLANK('Input|Fee Based'!F133),"",'Input|Fee Based'!F133)</f>
        <v/>
      </c>
      <c r="G133" s="129" t="str">
        <f>IF(ISBLANK('Input|Fee Based'!G133),"",'Input|Fee Based'!G133)</f>
        <v/>
      </c>
      <c r="H133" s="120">
        <f t="shared" si="11"/>
        <v>0</v>
      </c>
      <c r="I133" s="14"/>
      <c r="J133" s="77" t="str">
        <f>IF(ISBLANK('Input|Fee Based'!I133),"",'Input|Fee Based'!I133)</f>
        <v/>
      </c>
      <c r="K133" s="77" cm="1">
        <f t="array" ref="K133">_xlfn.IFNA(LOOKUP(2,1/('Calc|Labour Rates'!$B$10:$B$39='Calc|Fee Based'!J133)/('Calc|Labour Rates'!$C$10:$C$39='Input|Fee Based'!J133),'Calc|Labour Rates'!$I$10:$I$39),"-")</f>
        <v>0</v>
      </c>
      <c r="L133" s="208">
        <f>IFERROR(K133*'Input|Fee Based'!K133*'Input|Fee Based'!L133/'Input|Setup'!$E$19,0)</f>
        <v>0</v>
      </c>
      <c r="M133" s="206" t="str">
        <f>IF(ISBLANK('Input|Fee Based'!M133),"",'Input|Fee Based'!M133)</f>
        <v/>
      </c>
      <c r="N133" s="77" cm="1">
        <f t="array" ref="N133">_xlfn.IFNA(LOOKUP(2,1/('Calc|Labour Rates'!$B$10:$B$39='Calc|Fee Based'!M133)/('Calc|Labour Rates'!$C$10:$C$39='Input|Fee Based'!N133),'Calc|Labour Rates'!$I$10:$I$39),"-")</f>
        <v>0</v>
      </c>
      <c r="O133" s="208">
        <f>IFERROR(N133*'Input|Fee Based'!O133*'Input|Fee Based'!P133/'Input|Setup'!$E$19,0)</f>
        <v>0</v>
      </c>
      <c r="P133" s="206" t="str">
        <f>IF(ISBLANK('Input|Fee Based'!Q133),"",'Input|Fee Based'!Q133)</f>
        <v/>
      </c>
      <c r="Q133" s="77" cm="1">
        <f t="array" ref="Q133">_xlfn.IFNA(LOOKUP(2,1/('Calc|Labour Rates'!$B$10:$B$39='Calc|Fee Based'!P133)/('Calc|Labour Rates'!$C$10:$C$39='Input|Fee Based'!R133),'Calc|Labour Rates'!$I$10:$I$39),"-")</f>
        <v>0</v>
      </c>
      <c r="R133" s="77">
        <f>IFERROR(Q133*'Input|Fee Based'!S133*'Input|Fee Based'!T133/'Input|Setup'!$E$19,0)</f>
        <v>0</v>
      </c>
      <c r="S133" s="197">
        <f t="shared" si="12"/>
        <v>0</v>
      </c>
      <c r="T133" s="139">
        <f t="shared" si="13"/>
        <v>0</v>
      </c>
      <c r="U133" s="77" t="str">
        <f>IF(ISBLANK('Input|Fee Based'!$V133),"",'Input|Fee Based'!$V133)</f>
        <v/>
      </c>
      <c r="V133" s="77" cm="1">
        <f t="array" ref="V133">_xlfn.IFNA(LOOKUP(2,1/('Calc|Labour Rates'!$B$10:$B$39='Calc|Fee Based'!U133)/('Calc|Labour Rates'!$C$10:$C$39='Input|Fee Based'!W133),'Calc|Labour Rates'!$I$10:$I$39),"-")</f>
        <v>0</v>
      </c>
      <c r="W133" s="77">
        <f>IFERROR(V133*'Input|Fee Based'!X133*'Input|Fee Based'!Y133/'Input|Setup'!$E$19,0)</f>
        <v>0</v>
      </c>
      <c r="X133" s="77">
        <f>IFERROR(V133*'Input|Fee Based'!X133*'Input|Fee Based'!Z133/'Input|Setup'!$E$19,0)</f>
        <v>0</v>
      </c>
      <c r="Y133" s="208">
        <f t="shared" si="14"/>
        <v>0</v>
      </c>
      <c r="Z133" s="206" t="str">
        <f>IF(ISBLANK('Input|Fee Based'!$AA133),"",'Input|Fee Based'!$AA133)</f>
        <v/>
      </c>
      <c r="AA133" s="77" cm="1">
        <f t="array" ref="AA133">_xlfn.IFNA(LOOKUP(2,1/('Calc|Labour Rates'!$B$10:$B$39='Calc|Fee Based'!Z133)/('Calc|Labour Rates'!$C$10:$C$39='Input|Fee Based'!AB133),'Calc|Labour Rates'!$I$10:$I$39),"-")</f>
        <v>0</v>
      </c>
      <c r="AB133" s="77">
        <f>IFERROR(AA133*'Input|Fee Based'!AC133*'Input|Fee Based'!AD133/'Input|Setup'!$E$19,0)</f>
        <v>0</v>
      </c>
      <c r="AC133" s="77">
        <f>IFERROR(AA133*'Input|Fee Based'!AC133*'Input|Fee Based'!AE133/'Input|Setup'!$E$19,0)</f>
        <v>0</v>
      </c>
      <c r="AD133" s="208">
        <f t="shared" si="15"/>
        <v>0</v>
      </c>
      <c r="AE133" s="77" t="str">
        <f>IF(ISBLANK('Input|Fee Based'!$AF133),"",'Input|Fee Based'!$AF133)</f>
        <v/>
      </c>
      <c r="AF133" s="77" cm="1">
        <f t="array" ref="AF133">_xlfn.IFNA(LOOKUP(2,1/('Calc|Labour Rates'!$B$10:$B$39='Calc|Fee Based'!AE133)/('Calc|Labour Rates'!$C$10:$C$39='Input|Fee Based'!AG133),'Calc|Labour Rates'!$I$10:$I$39),"-")</f>
        <v>0</v>
      </c>
      <c r="AG133" s="77">
        <f>IFERROR(AF133*'Input|Fee Based'!AH133*'Input|Fee Based'!AI133/'Input|Setup'!$E$19,0)</f>
        <v>0</v>
      </c>
      <c r="AH133" s="77">
        <f>IFERROR(AF133*'Input|Fee Based'!AH133*'Input|Fee Based'!AJ133/'Input|Setup'!$E$19,0)</f>
        <v>0</v>
      </c>
      <c r="AI133" s="208">
        <f t="shared" si="16"/>
        <v>0</v>
      </c>
      <c r="AJ133" s="77" t="str">
        <f>IF(ISBLANK('Input|Fee Based'!$AK133),"",'Input|Fee Based'!$AK133)</f>
        <v/>
      </c>
      <c r="AK133" s="77" cm="1">
        <f t="array" ref="AK133">_xlfn.IFNA(LOOKUP(2,1/('Calc|Labour Rates'!$B$10:$B$39='Calc|Fee Based'!AJ133)/('Calc|Labour Rates'!$C$10:$C$39='Input|Fee Based'!AL133),'Calc|Labour Rates'!$I$10:$I$39),"-")</f>
        <v>0</v>
      </c>
      <c r="AL133" s="77">
        <f>IFERROR(AK133*'Input|Fee Based'!AM133*'Input|Fee Based'!AN133/'Input|Setup'!$E$19,0)</f>
        <v>0</v>
      </c>
      <c r="AM133" s="77">
        <f>IFERROR(AK133*'Input|Fee Based'!AM133*'Input|Fee Based'!AO133/'Input|Setup'!$E$19,0)</f>
        <v>0</v>
      </c>
      <c r="AN133" s="208">
        <f t="shared" si="17"/>
        <v>0</v>
      </c>
      <c r="AO133" s="199">
        <f t="shared" si="18"/>
        <v>0</v>
      </c>
      <c r="AP133" s="139">
        <f t="shared" si="19"/>
        <v>0</v>
      </c>
      <c r="AQ133" s="86">
        <f>'Input|Fee Based'!AQ133*CPI_Escalator_to_Y1*RealMaterials_Escalator_to_Y1</f>
        <v>0</v>
      </c>
      <c r="AR133" s="86">
        <f>'Input|Fee Based'!AR133*CPI_Escalator_to_Y1*RealContracts_Escalator_to_Y1</f>
        <v>0</v>
      </c>
      <c r="AS133" s="77">
        <f>'Input|Fee Based'!AS133*CPI_Escalator_to_Y1*RealVehicles_Escalator_to_Y1</f>
        <v>0</v>
      </c>
      <c r="AT133" s="86">
        <f>'Input|Fee Based'!AT133*CPI_Escalator_to_Y1*RealOther_Escalator_to_Y1</f>
        <v>0</v>
      </c>
      <c r="AU133" s="89"/>
      <c r="AV133" s="79">
        <f t="shared" si="20"/>
        <v>0</v>
      </c>
      <c r="AW133" s="84"/>
      <c r="AX133" s="162">
        <f>$AV133*'Input|Fee Based'!AV133</f>
        <v>0</v>
      </c>
      <c r="AY133" s="162">
        <f>$AV133*'Input|Fee Based'!AW133</f>
        <v>0</v>
      </c>
      <c r="AZ133" s="162">
        <f>$AV133*'Input|Fee Based'!AX133</f>
        <v>0</v>
      </c>
      <c r="BA133" s="163">
        <f>SUM($AV133,$AX133:$AZ133)*'Input|Fee Based'!$AY133</f>
        <v>0</v>
      </c>
      <c r="BB133" s="109"/>
      <c r="BC133" s="173"/>
      <c r="BD133" s="15"/>
    </row>
    <row r="134" spans="1:56" customFormat="1" x14ac:dyDescent="0.2">
      <c r="A134" s="16">
        <f t="shared" si="21"/>
        <v>125</v>
      </c>
      <c r="B134" s="128" t="str">
        <f>IF(ISBLANK('Input|Fee Based'!B134),"",'Input|Fee Based'!B134)</f>
        <v/>
      </c>
      <c r="C134" s="128" t="str">
        <f>IF(ISBLANK('Input|Fee Based'!C134),"",'Input|Fee Based'!C134)</f>
        <v/>
      </c>
      <c r="D134" s="129" t="str">
        <f>IF(ISBLANK('Input|Fee Based'!D134),"",'Input|Fee Based'!D134)</f>
        <v/>
      </c>
      <c r="E134" s="191" t="str">
        <f>IF(ISBLANK('Input|Fee Based'!E134),"",'Input|Fee Based'!E134)</f>
        <v/>
      </c>
      <c r="F134" s="129" t="str">
        <f>IF(ISBLANK('Input|Fee Based'!F134),"",'Input|Fee Based'!F134)</f>
        <v/>
      </c>
      <c r="G134" s="129" t="str">
        <f>IF(ISBLANK('Input|Fee Based'!G134),"",'Input|Fee Based'!G134)</f>
        <v/>
      </c>
      <c r="H134" s="120">
        <f t="shared" si="11"/>
        <v>0</v>
      </c>
      <c r="I134" s="14"/>
      <c r="J134" s="77" t="str">
        <f>IF(ISBLANK('Input|Fee Based'!I134),"",'Input|Fee Based'!I134)</f>
        <v/>
      </c>
      <c r="K134" s="77" cm="1">
        <f t="array" ref="K134">_xlfn.IFNA(LOOKUP(2,1/('Calc|Labour Rates'!$B$10:$B$39='Calc|Fee Based'!J134)/('Calc|Labour Rates'!$C$10:$C$39='Input|Fee Based'!J134),'Calc|Labour Rates'!$I$10:$I$39),"-")</f>
        <v>0</v>
      </c>
      <c r="L134" s="208">
        <f>IFERROR(K134*'Input|Fee Based'!K134*'Input|Fee Based'!L134/'Input|Setup'!$E$19,0)</f>
        <v>0</v>
      </c>
      <c r="M134" s="206" t="str">
        <f>IF(ISBLANK('Input|Fee Based'!M134),"",'Input|Fee Based'!M134)</f>
        <v/>
      </c>
      <c r="N134" s="77" cm="1">
        <f t="array" ref="N134">_xlfn.IFNA(LOOKUP(2,1/('Calc|Labour Rates'!$B$10:$B$39='Calc|Fee Based'!M134)/('Calc|Labour Rates'!$C$10:$C$39='Input|Fee Based'!N134),'Calc|Labour Rates'!$I$10:$I$39),"-")</f>
        <v>0</v>
      </c>
      <c r="O134" s="208">
        <f>IFERROR(N134*'Input|Fee Based'!O134*'Input|Fee Based'!P134/'Input|Setup'!$E$19,0)</f>
        <v>0</v>
      </c>
      <c r="P134" s="206" t="str">
        <f>IF(ISBLANK('Input|Fee Based'!Q134),"",'Input|Fee Based'!Q134)</f>
        <v/>
      </c>
      <c r="Q134" s="77" cm="1">
        <f t="array" ref="Q134">_xlfn.IFNA(LOOKUP(2,1/('Calc|Labour Rates'!$B$10:$B$39='Calc|Fee Based'!P134)/('Calc|Labour Rates'!$C$10:$C$39='Input|Fee Based'!R134),'Calc|Labour Rates'!$I$10:$I$39),"-")</f>
        <v>0</v>
      </c>
      <c r="R134" s="77">
        <f>IFERROR(Q134*'Input|Fee Based'!S134*'Input|Fee Based'!T134/'Input|Setup'!$E$19,0)</f>
        <v>0</v>
      </c>
      <c r="S134" s="197">
        <f t="shared" si="12"/>
        <v>0</v>
      </c>
      <c r="T134" s="139">
        <f t="shared" si="13"/>
        <v>0</v>
      </c>
      <c r="U134" s="77" t="str">
        <f>IF(ISBLANK('Input|Fee Based'!$V134),"",'Input|Fee Based'!$V134)</f>
        <v/>
      </c>
      <c r="V134" s="77" cm="1">
        <f t="array" ref="V134">_xlfn.IFNA(LOOKUP(2,1/('Calc|Labour Rates'!$B$10:$B$39='Calc|Fee Based'!U134)/('Calc|Labour Rates'!$C$10:$C$39='Input|Fee Based'!W134),'Calc|Labour Rates'!$I$10:$I$39),"-")</f>
        <v>0</v>
      </c>
      <c r="W134" s="77">
        <f>IFERROR(V134*'Input|Fee Based'!X134*'Input|Fee Based'!Y134/'Input|Setup'!$E$19,0)</f>
        <v>0</v>
      </c>
      <c r="X134" s="77">
        <f>IFERROR(V134*'Input|Fee Based'!X134*'Input|Fee Based'!Z134/'Input|Setup'!$E$19,0)</f>
        <v>0</v>
      </c>
      <c r="Y134" s="208">
        <f t="shared" si="14"/>
        <v>0</v>
      </c>
      <c r="Z134" s="206" t="str">
        <f>IF(ISBLANK('Input|Fee Based'!$AA134),"",'Input|Fee Based'!$AA134)</f>
        <v/>
      </c>
      <c r="AA134" s="77" cm="1">
        <f t="array" ref="AA134">_xlfn.IFNA(LOOKUP(2,1/('Calc|Labour Rates'!$B$10:$B$39='Calc|Fee Based'!Z134)/('Calc|Labour Rates'!$C$10:$C$39='Input|Fee Based'!AB134),'Calc|Labour Rates'!$I$10:$I$39),"-")</f>
        <v>0</v>
      </c>
      <c r="AB134" s="77">
        <f>IFERROR(AA134*'Input|Fee Based'!AC134*'Input|Fee Based'!AD134/'Input|Setup'!$E$19,0)</f>
        <v>0</v>
      </c>
      <c r="AC134" s="77">
        <f>IFERROR(AA134*'Input|Fee Based'!AC134*'Input|Fee Based'!AE134/'Input|Setup'!$E$19,0)</f>
        <v>0</v>
      </c>
      <c r="AD134" s="208">
        <f t="shared" si="15"/>
        <v>0</v>
      </c>
      <c r="AE134" s="77" t="str">
        <f>IF(ISBLANK('Input|Fee Based'!$AF134),"",'Input|Fee Based'!$AF134)</f>
        <v/>
      </c>
      <c r="AF134" s="77" cm="1">
        <f t="array" ref="AF134">_xlfn.IFNA(LOOKUP(2,1/('Calc|Labour Rates'!$B$10:$B$39='Calc|Fee Based'!AE134)/('Calc|Labour Rates'!$C$10:$C$39='Input|Fee Based'!AG134),'Calc|Labour Rates'!$I$10:$I$39),"-")</f>
        <v>0</v>
      </c>
      <c r="AG134" s="77">
        <f>IFERROR(AF134*'Input|Fee Based'!AH134*'Input|Fee Based'!AI134/'Input|Setup'!$E$19,0)</f>
        <v>0</v>
      </c>
      <c r="AH134" s="77">
        <f>IFERROR(AF134*'Input|Fee Based'!AH134*'Input|Fee Based'!AJ134/'Input|Setup'!$E$19,0)</f>
        <v>0</v>
      </c>
      <c r="AI134" s="208">
        <f t="shared" si="16"/>
        <v>0</v>
      </c>
      <c r="AJ134" s="77" t="str">
        <f>IF(ISBLANK('Input|Fee Based'!$AK134),"",'Input|Fee Based'!$AK134)</f>
        <v/>
      </c>
      <c r="AK134" s="77" cm="1">
        <f t="array" ref="AK134">_xlfn.IFNA(LOOKUP(2,1/('Calc|Labour Rates'!$B$10:$B$39='Calc|Fee Based'!AJ134)/('Calc|Labour Rates'!$C$10:$C$39='Input|Fee Based'!AL134),'Calc|Labour Rates'!$I$10:$I$39),"-")</f>
        <v>0</v>
      </c>
      <c r="AL134" s="77">
        <f>IFERROR(AK134*'Input|Fee Based'!AM134*'Input|Fee Based'!AN134/'Input|Setup'!$E$19,0)</f>
        <v>0</v>
      </c>
      <c r="AM134" s="77">
        <f>IFERROR(AK134*'Input|Fee Based'!AM134*'Input|Fee Based'!AO134/'Input|Setup'!$E$19,0)</f>
        <v>0</v>
      </c>
      <c r="AN134" s="208">
        <f t="shared" si="17"/>
        <v>0</v>
      </c>
      <c r="AO134" s="199">
        <f t="shared" si="18"/>
        <v>0</v>
      </c>
      <c r="AP134" s="139">
        <f t="shared" si="19"/>
        <v>0</v>
      </c>
      <c r="AQ134" s="86">
        <f>'Input|Fee Based'!AQ134*CPI_Escalator_to_Y1*RealMaterials_Escalator_to_Y1</f>
        <v>0</v>
      </c>
      <c r="AR134" s="86">
        <f>'Input|Fee Based'!AR134*CPI_Escalator_to_Y1*RealContracts_Escalator_to_Y1</f>
        <v>0</v>
      </c>
      <c r="AS134" s="77">
        <f>'Input|Fee Based'!AS134*CPI_Escalator_to_Y1*RealVehicles_Escalator_to_Y1</f>
        <v>0</v>
      </c>
      <c r="AT134" s="86">
        <f>'Input|Fee Based'!AT134*CPI_Escalator_to_Y1*RealOther_Escalator_to_Y1</f>
        <v>0</v>
      </c>
      <c r="AU134" s="89"/>
      <c r="AV134" s="79">
        <f t="shared" si="20"/>
        <v>0</v>
      </c>
      <c r="AW134" s="84"/>
      <c r="AX134" s="162">
        <f>$AV134*'Input|Fee Based'!AV134</f>
        <v>0</v>
      </c>
      <c r="AY134" s="162">
        <f>$AV134*'Input|Fee Based'!AW134</f>
        <v>0</v>
      </c>
      <c r="AZ134" s="162">
        <f>$AV134*'Input|Fee Based'!AX134</f>
        <v>0</v>
      </c>
      <c r="BA134" s="163">
        <f>SUM($AV134,$AX134:$AZ134)*'Input|Fee Based'!$AY134</f>
        <v>0</v>
      </c>
      <c r="BB134" s="109"/>
      <c r="BC134" s="173"/>
      <c r="BD134" s="15"/>
    </row>
    <row r="135" spans="1:56" customFormat="1" x14ac:dyDescent="0.2">
      <c r="A135" s="16">
        <f t="shared" si="21"/>
        <v>126</v>
      </c>
      <c r="B135" s="128" t="str">
        <f>IF(ISBLANK('Input|Fee Based'!B135),"",'Input|Fee Based'!B135)</f>
        <v/>
      </c>
      <c r="C135" s="128" t="str">
        <f>IF(ISBLANK('Input|Fee Based'!C135),"",'Input|Fee Based'!C135)</f>
        <v/>
      </c>
      <c r="D135" s="129" t="str">
        <f>IF(ISBLANK('Input|Fee Based'!D135),"",'Input|Fee Based'!D135)</f>
        <v/>
      </c>
      <c r="E135" s="191" t="str">
        <f>IF(ISBLANK('Input|Fee Based'!E135),"",'Input|Fee Based'!E135)</f>
        <v/>
      </c>
      <c r="F135" s="129" t="str">
        <f>IF(ISBLANK('Input|Fee Based'!F135),"",'Input|Fee Based'!F135)</f>
        <v/>
      </c>
      <c r="G135" s="129" t="str">
        <f>IF(ISBLANK('Input|Fee Based'!G135),"",'Input|Fee Based'!G135)</f>
        <v/>
      </c>
      <c r="H135" s="120">
        <f t="shared" si="11"/>
        <v>0</v>
      </c>
      <c r="I135" s="14"/>
      <c r="J135" s="77" t="str">
        <f>IF(ISBLANK('Input|Fee Based'!I135),"",'Input|Fee Based'!I135)</f>
        <v/>
      </c>
      <c r="K135" s="77" cm="1">
        <f t="array" ref="K135">_xlfn.IFNA(LOOKUP(2,1/('Calc|Labour Rates'!$B$10:$B$39='Calc|Fee Based'!J135)/('Calc|Labour Rates'!$C$10:$C$39='Input|Fee Based'!J135),'Calc|Labour Rates'!$I$10:$I$39),"-")</f>
        <v>0</v>
      </c>
      <c r="L135" s="208">
        <f>IFERROR(K135*'Input|Fee Based'!K135*'Input|Fee Based'!L135/'Input|Setup'!$E$19,0)</f>
        <v>0</v>
      </c>
      <c r="M135" s="206" t="str">
        <f>IF(ISBLANK('Input|Fee Based'!M135),"",'Input|Fee Based'!M135)</f>
        <v/>
      </c>
      <c r="N135" s="77" cm="1">
        <f t="array" ref="N135">_xlfn.IFNA(LOOKUP(2,1/('Calc|Labour Rates'!$B$10:$B$39='Calc|Fee Based'!M135)/('Calc|Labour Rates'!$C$10:$C$39='Input|Fee Based'!N135),'Calc|Labour Rates'!$I$10:$I$39),"-")</f>
        <v>0</v>
      </c>
      <c r="O135" s="208">
        <f>IFERROR(N135*'Input|Fee Based'!O135*'Input|Fee Based'!P135/'Input|Setup'!$E$19,0)</f>
        <v>0</v>
      </c>
      <c r="P135" s="206" t="str">
        <f>IF(ISBLANK('Input|Fee Based'!Q135),"",'Input|Fee Based'!Q135)</f>
        <v/>
      </c>
      <c r="Q135" s="77" cm="1">
        <f t="array" ref="Q135">_xlfn.IFNA(LOOKUP(2,1/('Calc|Labour Rates'!$B$10:$B$39='Calc|Fee Based'!P135)/('Calc|Labour Rates'!$C$10:$C$39='Input|Fee Based'!R135),'Calc|Labour Rates'!$I$10:$I$39),"-")</f>
        <v>0</v>
      </c>
      <c r="R135" s="77">
        <f>IFERROR(Q135*'Input|Fee Based'!S135*'Input|Fee Based'!T135/'Input|Setup'!$E$19,0)</f>
        <v>0</v>
      </c>
      <c r="S135" s="197">
        <f t="shared" si="12"/>
        <v>0</v>
      </c>
      <c r="T135" s="139">
        <f t="shared" si="13"/>
        <v>0</v>
      </c>
      <c r="U135" s="77" t="str">
        <f>IF(ISBLANK('Input|Fee Based'!$V135),"",'Input|Fee Based'!$V135)</f>
        <v/>
      </c>
      <c r="V135" s="77" cm="1">
        <f t="array" ref="V135">_xlfn.IFNA(LOOKUP(2,1/('Calc|Labour Rates'!$B$10:$B$39='Calc|Fee Based'!U135)/('Calc|Labour Rates'!$C$10:$C$39='Input|Fee Based'!W135),'Calc|Labour Rates'!$I$10:$I$39),"-")</f>
        <v>0</v>
      </c>
      <c r="W135" s="77">
        <f>IFERROR(V135*'Input|Fee Based'!X135*'Input|Fee Based'!Y135/'Input|Setup'!$E$19,0)</f>
        <v>0</v>
      </c>
      <c r="X135" s="77">
        <f>IFERROR(V135*'Input|Fee Based'!X135*'Input|Fee Based'!Z135/'Input|Setup'!$E$19,0)</f>
        <v>0</v>
      </c>
      <c r="Y135" s="208">
        <f t="shared" si="14"/>
        <v>0</v>
      </c>
      <c r="Z135" s="206" t="str">
        <f>IF(ISBLANK('Input|Fee Based'!$AA135),"",'Input|Fee Based'!$AA135)</f>
        <v/>
      </c>
      <c r="AA135" s="77" cm="1">
        <f t="array" ref="AA135">_xlfn.IFNA(LOOKUP(2,1/('Calc|Labour Rates'!$B$10:$B$39='Calc|Fee Based'!Z135)/('Calc|Labour Rates'!$C$10:$C$39='Input|Fee Based'!AB135),'Calc|Labour Rates'!$I$10:$I$39),"-")</f>
        <v>0</v>
      </c>
      <c r="AB135" s="77">
        <f>IFERROR(AA135*'Input|Fee Based'!AC135*'Input|Fee Based'!AD135/'Input|Setup'!$E$19,0)</f>
        <v>0</v>
      </c>
      <c r="AC135" s="77">
        <f>IFERROR(AA135*'Input|Fee Based'!AC135*'Input|Fee Based'!AE135/'Input|Setup'!$E$19,0)</f>
        <v>0</v>
      </c>
      <c r="AD135" s="208">
        <f t="shared" si="15"/>
        <v>0</v>
      </c>
      <c r="AE135" s="77" t="str">
        <f>IF(ISBLANK('Input|Fee Based'!$AF135),"",'Input|Fee Based'!$AF135)</f>
        <v/>
      </c>
      <c r="AF135" s="77" cm="1">
        <f t="array" ref="AF135">_xlfn.IFNA(LOOKUP(2,1/('Calc|Labour Rates'!$B$10:$B$39='Calc|Fee Based'!AE135)/('Calc|Labour Rates'!$C$10:$C$39='Input|Fee Based'!AG135),'Calc|Labour Rates'!$I$10:$I$39),"-")</f>
        <v>0</v>
      </c>
      <c r="AG135" s="77">
        <f>IFERROR(AF135*'Input|Fee Based'!AH135*'Input|Fee Based'!AI135/'Input|Setup'!$E$19,0)</f>
        <v>0</v>
      </c>
      <c r="AH135" s="77">
        <f>IFERROR(AF135*'Input|Fee Based'!AH135*'Input|Fee Based'!AJ135/'Input|Setup'!$E$19,0)</f>
        <v>0</v>
      </c>
      <c r="AI135" s="208">
        <f t="shared" si="16"/>
        <v>0</v>
      </c>
      <c r="AJ135" s="77" t="str">
        <f>IF(ISBLANK('Input|Fee Based'!$AK135),"",'Input|Fee Based'!$AK135)</f>
        <v/>
      </c>
      <c r="AK135" s="77" cm="1">
        <f t="array" ref="AK135">_xlfn.IFNA(LOOKUP(2,1/('Calc|Labour Rates'!$B$10:$B$39='Calc|Fee Based'!AJ135)/('Calc|Labour Rates'!$C$10:$C$39='Input|Fee Based'!AL135),'Calc|Labour Rates'!$I$10:$I$39),"-")</f>
        <v>0</v>
      </c>
      <c r="AL135" s="77">
        <f>IFERROR(AK135*'Input|Fee Based'!AM135*'Input|Fee Based'!AN135/'Input|Setup'!$E$19,0)</f>
        <v>0</v>
      </c>
      <c r="AM135" s="77">
        <f>IFERROR(AK135*'Input|Fee Based'!AM135*'Input|Fee Based'!AO135/'Input|Setup'!$E$19,0)</f>
        <v>0</v>
      </c>
      <c r="AN135" s="208">
        <f t="shared" si="17"/>
        <v>0</v>
      </c>
      <c r="AO135" s="199">
        <f t="shared" si="18"/>
        <v>0</v>
      </c>
      <c r="AP135" s="139">
        <f t="shared" si="19"/>
        <v>0</v>
      </c>
      <c r="AQ135" s="86">
        <f>'Input|Fee Based'!AQ135*CPI_Escalator_to_Y1*RealMaterials_Escalator_to_Y1</f>
        <v>0</v>
      </c>
      <c r="AR135" s="86">
        <f>'Input|Fee Based'!AR135*CPI_Escalator_to_Y1*RealContracts_Escalator_to_Y1</f>
        <v>0</v>
      </c>
      <c r="AS135" s="77">
        <f>'Input|Fee Based'!AS135*CPI_Escalator_to_Y1*RealVehicles_Escalator_to_Y1</f>
        <v>0</v>
      </c>
      <c r="AT135" s="86">
        <f>'Input|Fee Based'!AT135*CPI_Escalator_to_Y1*RealOther_Escalator_to_Y1</f>
        <v>0</v>
      </c>
      <c r="AU135" s="89"/>
      <c r="AV135" s="79">
        <f t="shared" si="20"/>
        <v>0</v>
      </c>
      <c r="AW135" s="84"/>
      <c r="AX135" s="162">
        <f>$AV135*'Input|Fee Based'!AV135</f>
        <v>0</v>
      </c>
      <c r="AY135" s="162">
        <f>$AV135*'Input|Fee Based'!AW135</f>
        <v>0</v>
      </c>
      <c r="AZ135" s="162">
        <f>$AV135*'Input|Fee Based'!AX135</f>
        <v>0</v>
      </c>
      <c r="BA135" s="163">
        <f>SUM($AV135,$AX135:$AZ135)*'Input|Fee Based'!$AY135</f>
        <v>0</v>
      </c>
      <c r="BB135" s="109"/>
      <c r="BC135" s="173"/>
      <c r="BD135" s="15"/>
    </row>
    <row r="136" spans="1:56" customFormat="1" x14ac:dyDescent="0.2">
      <c r="A136" s="16">
        <f t="shared" si="21"/>
        <v>127</v>
      </c>
      <c r="B136" s="128" t="str">
        <f>IF(ISBLANK('Input|Fee Based'!B136),"",'Input|Fee Based'!B136)</f>
        <v/>
      </c>
      <c r="C136" s="128" t="str">
        <f>IF(ISBLANK('Input|Fee Based'!C136),"",'Input|Fee Based'!C136)</f>
        <v/>
      </c>
      <c r="D136" s="129" t="str">
        <f>IF(ISBLANK('Input|Fee Based'!D136),"",'Input|Fee Based'!D136)</f>
        <v/>
      </c>
      <c r="E136" s="191" t="str">
        <f>IF(ISBLANK('Input|Fee Based'!E136),"",'Input|Fee Based'!E136)</f>
        <v/>
      </c>
      <c r="F136" s="129" t="str">
        <f>IF(ISBLANK('Input|Fee Based'!F136),"",'Input|Fee Based'!F136)</f>
        <v/>
      </c>
      <c r="G136" s="129" t="str">
        <f>IF(ISBLANK('Input|Fee Based'!G136),"",'Input|Fee Based'!G136)</f>
        <v/>
      </c>
      <c r="H136" s="120">
        <f t="shared" si="11"/>
        <v>0</v>
      </c>
      <c r="I136" s="14"/>
      <c r="J136" s="77" t="str">
        <f>IF(ISBLANK('Input|Fee Based'!I136),"",'Input|Fee Based'!I136)</f>
        <v/>
      </c>
      <c r="K136" s="77" cm="1">
        <f t="array" ref="K136">_xlfn.IFNA(LOOKUP(2,1/('Calc|Labour Rates'!$B$10:$B$39='Calc|Fee Based'!J136)/('Calc|Labour Rates'!$C$10:$C$39='Input|Fee Based'!J136),'Calc|Labour Rates'!$I$10:$I$39),"-")</f>
        <v>0</v>
      </c>
      <c r="L136" s="208">
        <f>IFERROR(K136*'Input|Fee Based'!K136*'Input|Fee Based'!L136/'Input|Setup'!$E$19,0)</f>
        <v>0</v>
      </c>
      <c r="M136" s="206" t="str">
        <f>IF(ISBLANK('Input|Fee Based'!M136),"",'Input|Fee Based'!M136)</f>
        <v/>
      </c>
      <c r="N136" s="77" cm="1">
        <f t="array" ref="N136">_xlfn.IFNA(LOOKUP(2,1/('Calc|Labour Rates'!$B$10:$B$39='Calc|Fee Based'!M136)/('Calc|Labour Rates'!$C$10:$C$39='Input|Fee Based'!N136),'Calc|Labour Rates'!$I$10:$I$39),"-")</f>
        <v>0</v>
      </c>
      <c r="O136" s="208">
        <f>IFERROR(N136*'Input|Fee Based'!O136*'Input|Fee Based'!P136/'Input|Setup'!$E$19,0)</f>
        <v>0</v>
      </c>
      <c r="P136" s="206" t="str">
        <f>IF(ISBLANK('Input|Fee Based'!Q136),"",'Input|Fee Based'!Q136)</f>
        <v/>
      </c>
      <c r="Q136" s="77" cm="1">
        <f t="array" ref="Q136">_xlfn.IFNA(LOOKUP(2,1/('Calc|Labour Rates'!$B$10:$B$39='Calc|Fee Based'!P136)/('Calc|Labour Rates'!$C$10:$C$39='Input|Fee Based'!R136),'Calc|Labour Rates'!$I$10:$I$39),"-")</f>
        <v>0</v>
      </c>
      <c r="R136" s="77">
        <f>IFERROR(Q136*'Input|Fee Based'!S136*'Input|Fee Based'!T136/'Input|Setup'!$E$19,0)</f>
        <v>0</v>
      </c>
      <c r="S136" s="197">
        <f t="shared" si="12"/>
        <v>0</v>
      </c>
      <c r="T136" s="139">
        <f t="shared" si="13"/>
        <v>0</v>
      </c>
      <c r="U136" s="77" t="str">
        <f>IF(ISBLANK('Input|Fee Based'!$V136),"",'Input|Fee Based'!$V136)</f>
        <v/>
      </c>
      <c r="V136" s="77" cm="1">
        <f t="array" ref="V136">_xlfn.IFNA(LOOKUP(2,1/('Calc|Labour Rates'!$B$10:$B$39='Calc|Fee Based'!U136)/('Calc|Labour Rates'!$C$10:$C$39='Input|Fee Based'!W136),'Calc|Labour Rates'!$I$10:$I$39),"-")</f>
        <v>0</v>
      </c>
      <c r="W136" s="77">
        <f>IFERROR(V136*'Input|Fee Based'!X136*'Input|Fee Based'!Y136/'Input|Setup'!$E$19,0)</f>
        <v>0</v>
      </c>
      <c r="X136" s="77">
        <f>IFERROR(V136*'Input|Fee Based'!X136*'Input|Fee Based'!Z136/'Input|Setup'!$E$19,0)</f>
        <v>0</v>
      </c>
      <c r="Y136" s="208">
        <f t="shared" si="14"/>
        <v>0</v>
      </c>
      <c r="Z136" s="206" t="str">
        <f>IF(ISBLANK('Input|Fee Based'!$AA136),"",'Input|Fee Based'!$AA136)</f>
        <v/>
      </c>
      <c r="AA136" s="77" cm="1">
        <f t="array" ref="AA136">_xlfn.IFNA(LOOKUP(2,1/('Calc|Labour Rates'!$B$10:$B$39='Calc|Fee Based'!Z136)/('Calc|Labour Rates'!$C$10:$C$39='Input|Fee Based'!AB136),'Calc|Labour Rates'!$I$10:$I$39),"-")</f>
        <v>0</v>
      </c>
      <c r="AB136" s="77">
        <f>IFERROR(AA136*'Input|Fee Based'!AC136*'Input|Fee Based'!AD136/'Input|Setup'!$E$19,0)</f>
        <v>0</v>
      </c>
      <c r="AC136" s="77">
        <f>IFERROR(AA136*'Input|Fee Based'!AC136*'Input|Fee Based'!AE136/'Input|Setup'!$E$19,0)</f>
        <v>0</v>
      </c>
      <c r="AD136" s="208">
        <f t="shared" si="15"/>
        <v>0</v>
      </c>
      <c r="AE136" s="77" t="str">
        <f>IF(ISBLANK('Input|Fee Based'!$AF136),"",'Input|Fee Based'!$AF136)</f>
        <v/>
      </c>
      <c r="AF136" s="77" cm="1">
        <f t="array" ref="AF136">_xlfn.IFNA(LOOKUP(2,1/('Calc|Labour Rates'!$B$10:$B$39='Calc|Fee Based'!AE136)/('Calc|Labour Rates'!$C$10:$C$39='Input|Fee Based'!AG136),'Calc|Labour Rates'!$I$10:$I$39),"-")</f>
        <v>0</v>
      </c>
      <c r="AG136" s="77">
        <f>IFERROR(AF136*'Input|Fee Based'!AH136*'Input|Fee Based'!AI136/'Input|Setup'!$E$19,0)</f>
        <v>0</v>
      </c>
      <c r="AH136" s="77">
        <f>IFERROR(AF136*'Input|Fee Based'!AH136*'Input|Fee Based'!AJ136/'Input|Setup'!$E$19,0)</f>
        <v>0</v>
      </c>
      <c r="AI136" s="208">
        <f t="shared" si="16"/>
        <v>0</v>
      </c>
      <c r="AJ136" s="77" t="str">
        <f>IF(ISBLANK('Input|Fee Based'!$AK136),"",'Input|Fee Based'!$AK136)</f>
        <v/>
      </c>
      <c r="AK136" s="77" cm="1">
        <f t="array" ref="AK136">_xlfn.IFNA(LOOKUP(2,1/('Calc|Labour Rates'!$B$10:$B$39='Calc|Fee Based'!AJ136)/('Calc|Labour Rates'!$C$10:$C$39='Input|Fee Based'!AL136),'Calc|Labour Rates'!$I$10:$I$39),"-")</f>
        <v>0</v>
      </c>
      <c r="AL136" s="77">
        <f>IFERROR(AK136*'Input|Fee Based'!AM136*'Input|Fee Based'!AN136/'Input|Setup'!$E$19,0)</f>
        <v>0</v>
      </c>
      <c r="AM136" s="77">
        <f>IFERROR(AK136*'Input|Fee Based'!AM136*'Input|Fee Based'!AO136/'Input|Setup'!$E$19,0)</f>
        <v>0</v>
      </c>
      <c r="AN136" s="208">
        <f t="shared" si="17"/>
        <v>0</v>
      </c>
      <c r="AO136" s="199">
        <f t="shared" si="18"/>
        <v>0</v>
      </c>
      <c r="AP136" s="139">
        <f t="shared" si="19"/>
        <v>0</v>
      </c>
      <c r="AQ136" s="86">
        <f>'Input|Fee Based'!AQ136*CPI_Escalator_to_Y1*RealMaterials_Escalator_to_Y1</f>
        <v>0</v>
      </c>
      <c r="AR136" s="86">
        <f>'Input|Fee Based'!AR136*CPI_Escalator_to_Y1*RealContracts_Escalator_to_Y1</f>
        <v>0</v>
      </c>
      <c r="AS136" s="77">
        <f>'Input|Fee Based'!AS136*CPI_Escalator_to_Y1*RealVehicles_Escalator_to_Y1</f>
        <v>0</v>
      </c>
      <c r="AT136" s="86">
        <f>'Input|Fee Based'!AT136*CPI_Escalator_to_Y1*RealOther_Escalator_to_Y1</f>
        <v>0</v>
      </c>
      <c r="AU136" s="89"/>
      <c r="AV136" s="79">
        <f t="shared" si="20"/>
        <v>0</v>
      </c>
      <c r="AW136" s="84"/>
      <c r="AX136" s="162">
        <f>$AV136*'Input|Fee Based'!AV136</f>
        <v>0</v>
      </c>
      <c r="AY136" s="162">
        <f>$AV136*'Input|Fee Based'!AW136</f>
        <v>0</v>
      </c>
      <c r="AZ136" s="162">
        <f>$AV136*'Input|Fee Based'!AX136</f>
        <v>0</v>
      </c>
      <c r="BA136" s="163">
        <f>SUM($AV136,$AX136:$AZ136)*'Input|Fee Based'!$AY136</f>
        <v>0</v>
      </c>
      <c r="BB136" s="109"/>
      <c r="BC136" s="173"/>
      <c r="BD136" s="15"/>
    </row>
    <row r="137" spans="1:56" customFormat="1" x14ac:dyDescent="0.2">
      <c r="A137" s="16">
        <f t="shared" si="21"/>
        <v>128</v>
      </c>
      <c r="B137" s="128" t="str">
        <f>IF(ISBLANK('Input|Fee Based'!B137),"",'Input|Fee Based'!B137)</f>
        <v/>
      </c>
      <c r="C137" s="128" t="str">
        <f>IF(ISBLANK('Input|Fee Based'!C137),"",'Input|Fee Based'!C137)</f>
        <v/>
      </c>
      <c r="D137" s="129" t="str">
        <f>IF(ISBLANK('Input|Fee Based'!D137),"",'Input|Fee Based'!D137)</f>
        <v/>
      </c>
      <c r="E137" s="191" t="str">
        <f>IF(ISBLANK('Input|Fee Based'!E137),"",'Input|Fee Based'!E137)</f>
        <v/>
      </c>
      <c r="F137" s="129" t="str">
        <f>IF(ISBLANK('Input|Fee Based'!F137),"",'Input|Fee Based'!F137)</f>
        <v/>
      </c>
      <c r="G137" s="129" t="str">
        <f>IF(ISBLANK('Input|Fee Based'!G137),"",'Input|Fee Based'!G137)</f>
        <v/>
      </c>
      <c r="H137" s="120">
        <f t="shared" si="11"/>
        <v>0</v>
      </c>
      <c r="I137" s="14"/>
      <c r="J137" s="77" t="str">
        <f>IF(ISBLANK('Input|Fee Based'!I137),"",'Input|Fee Based'!I137)</f>
        <v/>
      </c>
      <c r="K137" s="77" cm="1">
        <f t="array" ref="K137">_xlfn.IFNA(LOOKUP(2,1/('Calc|Labour Rates'!$B$10:$B$39='Calc|Fee Based'!J137)/('Calc|Labour Rates'!$C$10:$C$39='Input|Fee Based'!J137),'Calc|Labour Rates'!$I$10:$I$39),"-")</f>
        <v>0</v>
      </c>
      <c r="L137" s="208">
        <f>IFERROR(K137*'Input|Fee Based'!K137*'Input|Fee Based'!L137/'Input|Setup'!$E$19,0)</f>
        <v>0</v>
      </c>
      <c r="M137" s="206" t="str">
        <f>IF(ISBLANK('Input|Fee Based'!M137),"",'Input|Fee Based'!M137)</f>
        <v/>
      </c>
      <c r="N137" s="77" cm="1">
        <f t="array" ref="N137">_xlfn.IFNA(LOOKUP(2,1/('Calc|Labour Rates'!$B$10:$B$39='Calc|Fee Based'!M137)/('Calc|Labour Rates'!$C$10:$C$39='Input|Fee Based'!N137),'Calc|Labour Rates'!$I$10:$I$39),"-")</f>
        <v>0</v>
      </c>
      <c r="O137" s="208">
        <f>IFERROR(N137*'Input|Fee Based'!O137*'Input|Fee Based'!P137/'Input|Setup'!$E$19,0)</f>
        <v>0</v>
      </c>
      <c r="P137" s="206" t="str">
        <f>IF(ISBLANK('Input|Fee Based'!Q137),"",'Input|Fee Based'!Q137)</f>
        <v/>
      </c>
      <c r="Q137" s="77" cm="1">
        <f t="array" ref="Q137">_xlfn.IFNA(LOOKUP(2,1/('Calc|Labour Rates'!$B$10:$B$39='Calc|Fee Based'!P137)/('Calc|Labour Rates'!$C$10:$C$39='Input|Fee Based'!R137),'Calc|Labour Rates'!$I$10:$I$39),"-")</f>
        <v>0</v>
      </c>
      <c r="R137" s="77">
        <f>IFERROR(Q137*'Input|Fee Based'!S137*'Input|Fee Based'!T137/'Input|Setup'!$E$19,0)</f>
        <v>0</v>
      </c>
      <c r="S137" s="197">
        <f t="shared" si="12"/>
        <v>0</v>
      </c>
      <c r="T137" s="139">
        <f t="shared" si="13"/>
        <v>0</v>
      </c>
      <c r="U137" s="77" t="str">
        <f>IF(ISBLANK('Input|Fee Based'!$V137),"",'Input|Fee Based'!$V137)</f>
        <v/>
      </c>
      <c r="V137" s="77" cm="1">
        <f t="array" ref="V137">_xlfn.IFNA(LOOKUP(2,1/('Calc|Labour Rates'!$B$10:$B$39='Calc|Fee Based'!U137)/('Calc|Labour Rates'!$C$10:$C$39='Input|Fee Based'!W137),'Calc|Labour Rates'!$I$10:$I$39),"-")</f>
        <v>0</v>
      </c>
      <c r="W137" s="77">
        <f>IFERROR(V137*'Input|Fee Based'!X137*'Input|Fee Based'!Y137/'Input|Setup'!$E$19,0)</f>
        <v>0</v>
      </c>
      <c r="X137" s="77">
        <f>IFERROR(V137*'Input|Fee Based'!X137*'Input|Fee Based'!Z137/'Input|Setup'!$E$19,0)</f>
        <v>0</v>
      </c>
      <c r="Y137" s="208">
        <f t="shared" si="14"/>
        <v>0</v>
      </c>
      <c r="Z137" s="206" t="str">
        <f>IF(ISBLANK('Input|Fee Based'!$AA137),"",'Input|Fee Based'!$AA137)</f>
        <v/>
      </c>
      <c r="AA137" s="77" cm="1">
        <f t="array" ref="AA137">_xlfn.IFNA(LOOKUP(2,1/('Calc|Labour Rates'!$B$10:$B$39='Calc|Fee Based'!Z137)/('Calc|Labour Rates'!$C$10:$C$39='Input|Fee Based'!AB137),'Calc|Labour Rates'!$I$10:$I$39),"-")</f>
        <v>0</v>
      </c>
      <c r="AB137" s="77">
        <f>IFERROR(AA137*'Input|Fee Based'!AC137*'Input|Fee Based'!AD137/'Input|Setup'!$E$19,0)</f>
        <v>0</v>
      </c>
      <c r="AC137" s="77">
        <f>IFERROR(AA137*'Input|Fee Based'!AC137*'Input|Fee Based'!AE137/'Input|Setup'!$E$19,0)</f>
        <v>0</v>
      </c>
      <c r="AD137" s="208">
        <f t="shared" si="15"/>
        <v>0</v>
      </c>
      <c r="AE137" s="77" t="str">
        <f>IF(ISBLANK('Input|Fee Based'!$AF137),"",'Input|Fee Based'!$AF137)</f>
        <v/>
      </c>
      <c r="AF137" s="77" cm="1">
        <f t="array" ref="AF137">_xlfn.IFNA(LOOKUP(2,1/('Calc|Labour Rates'!$B$10:$B$39='Calc|Fee Based'!AE137)/('Calc|Labour Rates'!$C$10:$C$39='Input|Fee Based'!AG137),'Calc|Labour Rates'!$I$10:$I$39),"-")</f>
        <v>0</v>
      </c>
      <c r="AG137" s="77">
        <f>IFERROR(AF137*'Input|Fee Based'!AH137*'Input|Fee Based'!AI137/'Input|Setup'!$E$19,0)</f>
        <v>0</v>
      </c>
      <c r="AH137" s="77">
        <f>IFERROR(AF137*'Input|Fee Based'!AH137*'Input|Fee Based'!AJ137/'Input|Setup'!$E$19,0)</f>
        <v>0</v>
      </c>
      <c r="AI137" s="208">
        <f t="shared" si="16"/>
        <v>0</v>
      </c>
      <c r="AJ137" s="77" t="str">
        <f>IF(ISBLANK('Input|Fee Based'!$AK137),"",'Input|Fee Based'!$AK137)</f>
        <v/>
      </c>
      <c r="AK137" s="77" cm="1">
        <f t="array" ref="AK137">_xlfn.IFNA(LOOKUP(2,1/('Calc|Labour Rates'!$B$10:$B$39='Calc|Fee Based'!AJ137)/('Calc|Labour Rates'!$C$10:$C$39='Input|Fee Based'!AL137),'Calc|Labour Rates'!$I$10:$I$39),"-")</f>
        <v>0</v>
      </c>
      <c r="AL137" s="77">
        <f>IFERROR(AK137*'Input|Fee Based'!AM137*'Input|Fee Based'!AN137/'Input|Setup'!$E$19,0)</f>
        <v>0</v>
      </c>
      <c r="AM137" s="77">
        <f>IFERROR(AK137*'Input|Fee Based'!AM137*'Input|Fee Based'!AO137/'Input|Setup'!$E$19,0)</f>
        <v>0</v>
      </c>
      <c r="AN137" s="208">
        <f t="shared" si="17"/>
        <v>0</v>
      </c>
      <c r="AO137" s="199">
        <f t="shared" si="18"/>
        <v>0</v>
      </c>
      <c r="AP137" s="139">
        <f t="shared" si="19"/>
        <v>0</v>
      </c>
      <c r="AQ137" s="86">
        <f>'Input|Fee Based'!AQ137*CPI_Escalator_to_Y1*RealMaterials_Escalator_to_Y1</f>
        <v>0</v>
      </c>
      <c r="AR137" s="86">
        <f>'Input|Fee Based'!AR137*CPI_Escalator_to_Y1*RealContracts_Escalator_to_Y1</f>
        <v>0</v>
      </c>
      <c r="AS137" s="77">
        <f>'Input|Fee Based'!AS137*CPI_Escalator_to_Y1*RealVehicles_Escalator_to_Y1</f>
        <v>0</v>
      </c>
      <c r="AT137" s="86">
        <f>'Input|Fee Based'!AT137*CPI_Escalator_to_Y1*RealOther_Escalator_to_Y1</f>
        <v>0</v>
      </c>
      <c r="AU137" s="89"/>
      <c r="AV137" s="79">
        <f t="shared" si="20"/>
        <v>0</v>
      </c>
      <c r="AW137" s="84"/>
      <c r="AX137" s="162">
        <f>$AV137*'Input|Fee Based'!AV137</f>
        <v>0</v>
      </c>
      <c r="AY137" s="162">
        <f>$AV137*'Input|Fee Based'!AW137</f>
        <v>0</v>
      </c>
      <c r="AZ137" s="162">
        <f>$AV137*'Input|Fee Based'!AX137</f>
        <v>0</v>
      </c>
      <c r="BA137" s="163">
        <f>SUM($AV137,$AX137:$AZ137)*'Input|Fee Based'!$AY137</f>
        <v>0</v>
      </c>
      <c r="BB137" s="109"/>
      <c r="BC137" s="173"/>
      <c r="BD137" s="15"/>
    </row>
    <row r="138" spans="1:56" customFormat="1" x14ac:dyDescent="0.2">
      <c r="A138" s="16">
        <f t="shared" si="21"/>
        <v>129</v>
      </c>
      <c r="B138" s="128" t="str">
        <f>IF(ISBLANK('Input|Fee Based'!B138),"",'Input|Fee Based'!B138)</f>
        <v/>
      </c>
      <c r="C138" s="128" t="str">
        <f>IF(ISBLANK('Input|Fee Based'!C138),"",'Input|Fee Based'!C138)</f>
        <v/>
      </c>
      <c r="D138" s="129" t="str">
        <f>IF(ISBLANK('Input|Fee Based'!D138),"",'Input|Fee Based'!D138)</f>
        <v/>
      </c>
      <c r="E138" s="191" t="str">
        <f>IF(ISBLANK('Input|Fee Based'!E138),"",'Input|Fee Based'!E138)</f>
        <v/>
      </c>
      <c r="F138" s="129" t="str">
        <f>IF(ISBLANK('Input|Fee Based'!F138),"",'Input|Fee Based'!F138)</f>
        <v/>
      </c>
      <c r="G138" s="129" t="str">
        <f>IF(ISBLANK('Input|Fee Based'!G138),"",'Input|Fee Based'!G138)</f>
        <v/>
      </c>
      <c r="H138" s="120">
        <f t="shared" ref="H138:H201" si="22">$AV138+SUM($AX138:$BA138)</f>
        <v>0</v>
      </c>
      <c r="I138" s="14"/>
      <c r="J138" s="77" t="str">
        <f>IF(ISBLANK('Input|Fee Based'!I138),"",'Input|Fee Based'!I138)</f>
        <v/>
      </c>
      <c r="K138" s="77" cm="1">
        <f t="array" ref="K138">_xlfn.IFNA(LOOKUP(2,1/('Calc|Labour Rates'!$B$10:$B$39='Calc|Fee Based'!J138)/('Calc|Labour Rates'!$C$10:$C$39='Input|Fee Based'!J138),'Calc|Labour Rates'!$I$10:$I$39),"-")</f>
        <v>0</v>
      </c>
      <c r="L138" s="208">
        <f>IFERROR(K138*'Input|Fee Based'!K138*'Input|Fee Based'!L138/'Input|Setup'!$E$19,0)</f>
        <v>0</v>
      </c>
      <c r="M138" s="206" t="str">
        <f>IF(ISBLANK('Input|Fee Based'!M138),"",'Input|Fee Based'!M138)</f>
        <v/>
      </c>
      <c r="N138" s="77" cm="1">
        <f t="array" ref="N138">_xlfn.IFNA(LOOKUP(2,1/('Calc|Labour Rates'!$B$10:$B$39='Calc|Fee Based'!M138)/('Calc|Labour Rates'!$C$10:$C$39='Input|Fee Based'!N138),'Calc|Labour Rates'!$I$10:$I$39),"-")</f>
        <v>0</v>
      </c>
      <c r="O138" s="208">
        <f>IFERROR(N138*'Input|Fee Based'!O138*'Input|Fee Based'!P138/'Input|Setup'!$E$19,0)</f>
        <v>0</v>
      </c>
      <c r="P138" s="206" t="str">
        <f>IF(ISBLANK('Input|Fee Based'!Q138),"",'Input|Fee Based'!Q138)</f>
        <v/>
      </c>
      <c r="Q138" s="77" cm="1">
        <f t="array" ref="Q138">_xlfn.IFNA(LOOKUP(2,1/('Calc|Labour Rates'!$B$10:$B$39='Calc|Fee Based'!P138)/('Calc|Labour Rates'!$C$10:$C$39='Input|Fee Based'!R138),'Calc|Labour Rates'!$I$10:$I$39),"-")</f>
        <v>0</v>
      </c>
      <c r="R138" s="77">
        <f>IFERROR(Q138*'Input|Fee Based'!S138*'Input|Fee Based'!T138/'Input|Setup'!$E$19,0)</f>
        <v>0</v>
      </c>
      <c r="S138" s="197">
        <f t="shared" ref="S138:S201" si="23">L138+O138+R138</f>
        <v>0</v>
      </c>
      <c r="T138" s="139">
        <f t="shared" ref="T138:T201" si="24">IF(OR(
AND(K138&lt;&gt;0,L138=0),
AND(N138&lt;&gt;0,O138=0),
AND(Q138&lt;&gt;0,R138=0)),1,0)</f>
        <v>0</v>
      </c>
      <c r="U138" s="77" t="str">
        <f>IF(ISBLANK('Input|Fee Based'!$V138),"",'Input|Fee Based'!$V138)</f>
        <v/>
      </c>
      <c r="V138" s="77" cm="1">
        <f t="array" ref="V138">_xlfn.IFNA(LOOKUP(2,1/('Calc|Labour Rates'!$B$10:$B$39='Calc|Fee Based'!U138)/('Calc|Labour Rates'!$C$10:$C$39='Input|Fee Based'!W138),'Calc|Labour Rates'!$I$10:$I$39),"-")</f>
        <v>0</v>
      </c>
      <c r="W138" s="77">
        <f>IFERROR(V138*'Input|Fee Based'!X138*'Input|Fee Based'!Y138/'Input|Setup'!$E$19,0)</f>
        <v>0</v>
      </c>
      <c r="X138" s="77">
        <f>IFERROR(V138*'Input|Fee Based'!X138*'Input|Fee Based'!Z138/'Input|Setup'!$E$19,0)</f>
        <v>0</v>
      </c>
      <c r="Y138" s="208">
        <f t="shared" ref="Y138:Y201" si="25">W138+X138</f>
        <v>0</v>
      </c>
      <c r="Z138" s="206" t="str">
        <f>IF(ISBLANK('Input|Fee Based'!$AA138),"",'Input|Fee Based'!$AA138)</f>
        <v/>
      </c>
      <c r="AA138" s="77" cm="1">
        <f t="array" ref="AA138">_xlfn.IFNA(LOOKUP(2,1/('Calc|Labour Rates'!$B$10:$B$39='Calc|Fee Based'!Z138)/('Calc|Labour Rates'!$C$10:$C$39='Input|Fee Based'!AB138),'Calc|Labour Rates'!$I$10:$I$39),"-")</f>
        <v>0</v>
      </c>
      <c r="AB138" s="77">
        <f>IFERROR(AA138*'Input|Fee Based'!AC138*'Input|Fee Based'!AD138/'Input|Setup'!$E$19,0)</f>
        <v>0</v>
      </c>
      <c r="AC138" s="77">
        <f>IFERROR(AA138*'Input|Fee Based'!AC138*'Input|Fee Based'!AE138/'Input|Setup'!$E$19,0)</f>
        <v>0</v>
      </c>
      <c r="AD138" s="208">
        <f t="shared" ref="AD138:AD201" si="26">AB138+AC138</f>
        <v>0</v>
      </c>
      <c r="AE138" s="77" t="str">
        <f>IF(ISBLANK('Input|Fee Based'!$AF138),"",'Input|Fee Based'!$AF138)</f>
        <v/>
      </c>
      <c r="AF138" s="77" cm="1">
        <f t="array" ref="AF138">_xlfn.IFNA(LOOKUP(2,1/('Calc|Labour Rates'!$B$10:$B$39='Calc|Fee Based'!AE138)/('Calc|Labour Rates'!$C$10:$C$39='Input|Fee Based'!AG138),'Calc|Labour Rates'!$I$10:$I$39),"-")</f>
        <v>0</v>
      </c>
      <c r="AG138" s="77">
        <f>IFERROR(AF138*'Input|Fee Based'!AH138*'Input|Fee Based'!AI138/'Input|Setup'!$E$19,0)</f>
        <v>0</v>
      </c>
      <c r="AH138" s="77">
        <f>IFERROR(AF138*'Input|Fee Based'!AH138*'Input|Fee Based'!AJ138/'Input|Setup'!$E$19,0)</f>
        <v>0</v>
      </c>
      <c r="AI138" s="208">
        <f t="shared" ref="AI138:AI201" si="27">AG138+AH138</f>
        <v>0</v>
      </c>
      <c r="AJ138" s="77" t="str">
        <f>IF(ISBLANK('Input|Fee Based'!$AK138),"",'Input|Fee Based'!$AK138)</f>
        <v/>
      </c>
      <c r="AK138" s="77" cm="1">
        <f t="array" ref="AK138">_xlfn.IFNA(LOOKUP(2,1/('Calc|Labour Rates'!$B$10:$B$39='Calc|Fee Based'!AJ138)/('Calc|Labour Rates'!$C$10:$C$39='Input|Fee Based'!AL138),'Calc|Labour Rates'!$I$10:$I$39),"-")</f>
        <v>0</v>
      </c>
      <c r="AL138" s="77">
        <f>IFERROR(AK138*'Input|Fee Based'!AM138*'Input|Fee Based'!AN138/'Input|Setup'!$E$19,0)</f>
        <v>0</v>
      </c>
      <c r="AM138" s="77">
        <f>IFERROR(AK138*'Input|Fee Based'!AM138*'Input|Fee Based'!AO138/'Input|Setup'!$E$19,0)</f>
        <v>0</v>
      </c>
      <c r="AN138" s="208">
        <f t="shared" ref="AN138:AN201" si="28">AL138+AM138</f>
        <v>0</v>
      </c>
      <c r="AO138" s="199">
        <f t="shared" ref="AO138:AO201" si="29">Y138+AD138+AI138+AN138</f>
        <v>0</v>
      </c>
      <c r="AP138" s="139">
        <f t="shared" ref="AP138:AP201" si="30">IF(OR(
AND(V138&lt;&gt;0,Y138=0),
AND(AA138&lt;&gt;0,AD138=0),
AND(AF138&lt;&gt;0,AI138=0),
AND(AK138&lt;&gt;0,AN138=0)),1,0)</f>
        <v>0</v>
      </c>
      <c r="AQ138" s="86">
        <f>'Input|Fee Based'!AQ138*CPI_Escalator_to_Y1*RealMaterials_Escalator_to_Y1</f>
        <v>0</v>
      </c>
      <c r="AR138" s="86">
        <f>'Input|Fee Based'!AR138*CPI_Escalator_to_Y1*RealContracts_Escalator_to_Y1</f>
        <v>0</v>
      </c>
      <c r="AS138" s="77">
        <f>'Input|Fee Based'!AS138*CPI_Escalator_to_Y1*RealVehicles_Escalator_to_Y1</f>
        <v>0</v>
      </c>
      <c r="AT138" s="86">
        <f>'Input|Fee Based'!AT138*CPI_Escalator_to_Y1*RealOther_Escalator_to_Y1</f>
        <v>0</v>
      </c>
      <c r="AU138" s="89"/>
      <c r="AV138" s="79">
        <f t="shared" ref="AV138:AV201" si="31">SUM($S138,$AO138,$AQ138,$AR138,$AS138,$AT138)</f>
        <v>0</v>
      </c>
      <c r="AW138" s="84"/>
      <c r="AX138" s="162">
        <f>$AV138*'Input|Fee Based'!AV138</f>
        <v>0</v>
      </c>
      <c r="AY138" s="162">
        <f>$AV138*'Input|Fee Based'!AW138</f>
        <v>0</v>
      </c>
      <c r="AZ138" s="162">
        <f>$AV138*'Input|Fee Based'!AX138</f>
        <v>0</v>
      </c>
      <c r="BA138" s="163">
        <f>SUM($AV138,$AX138:$AZ138)*'Input|Fee Based'!$AY138</f>
        <v>0</v>
      </c>
      <c r="BB138" s="109"/>
      <c r="BC138" s="173"/>
      <c r="BD138" s="15"/>
    </row>
    <row r="139" spans="1:56" customFormat="1" x14ac:dyDescent="0.2">
      <c r="A139" s="16">
        <f t="shared" si="21"/>
        <v>130</v>
      </c>
      <c r="B139" s="128" t="str">
        <f>IF(ISBLANK('Input|Fee Based'!B139),"",'Input|Fee Based'!B139)</f>
        <v/>
      </c>
      <c r="C139" s="128" t="str">
        <f>IF(ISBLANK('Input|Fee Based'!C139),"",'Input|Fee Based'!C139)</f>
        <v/>
      </c>
      <c r="D139" s="129" t="str">
        <f>IF(ISBLANK('Input|Fee Based'!D139),"",'Input|Fee Based'!D139)</f>
        <v/>
      </c>
      <c r="E139" s="191" t="str">
        <f>IF(ISBLANK('Input|Fee Based'!E139),"",'Input|Fee Based'!E139)</f>
        <v/>
      </c>
      <c r="F139" s="129" t="str">
        <f>IF(ISBLANK('Input|Fee Based'!F139),"",'Input|Fee Based'!F139)</f>
        <v/>
      </c>
      <c r="G139" s="129" t="str">
        <f>IF(ISBLANK('Input|Fee Based'!G139),"",'Input|Fee Based'!G139)</f>
        <v/>
      </c>
      <c r="H139" s="120">
        <f t="shared" si="22"/>
        <v>0</v>
      </c>
      <c r="I139" s="14"/>
      <c r="J139" s="77" t="str">
        <f>IF(ISBLANK('Input|Fee Based'!I139),"",'Input|Fee Based'!I139)</f>
        <v/>
      </c>
      <c r="K139" s="77" cm="1">
        <f t="array" ref="K139">_xlfn.IFNA(LOOKUP(2,1/('Calc|Labour Rates'!$B$10:$B$39='Calc|Fee Based'!J139)/('Calc|Labour Rates'!$C$10:$C$39='Input|Fee Based'!J139),'Calc|Labour Rates'!$I$10:$I$39),"-")</f>
        <v>0</v>
      </c>
      <c r="L139" s="208">
        <f>IFERROR(K139*'Input|Fee Based'!K139*'Input|Fee Based'!L139/'Input|Setup'!$E$19,0)</f>
        <v>0</v>
      </c>
      <c r="M139" s="206" t="str">
        <f>IF(ISBLANK('Input|Fee Based'!M139),"",'Input|Fee Based'!M139)</f>
        <v/>
      </c>
      <c r="N139" s="77" cm="1">
        <f t="array" ref="N139">_xlfn.IFNA(LOOKUP(2,1/('Calc|Labour Rates'!$B$10:$B$39='Calc|Fee Based'!M139)/('Calc|Labour Rates'!$C$10:$C$39='Input|Fee Based'!N139),'Calc|Labour Rates'!$I$10:$I$39),"-")</f>
        <v>0</v>
      </c>
      <c r="O139" s="208">
        <f>IFERROR(N139*'Input|Fee Based'!O139*'Input|Fee Based'!P139/'Input|Setup'!$E$19,0)</f>
        <v>0</v>
      </c>
      <c r="P139" s="206" t="str">
        <f>IF(ISBLANK('Input|Fee Based'!Q139),"",'Input|Fee Based'!Q139)</f>
        <v/>
      </c>
      <c r="Q139" s="77" cm="1">
        <f t="array" ref="Q139">_xlfn.IFNA(LOOKUP(2,1/('Calc|Labour Rates'!$B$10:$B$39='Calc|Fee Based'!P139)/('Calc|Labour Rates'!$C$10:$C$39='Input|Fee Based'!R139),'Calc|Labour Rates'!$I$10:$I$39),"-")</f>
        <v>0</v>
      </c>
      <c r="R139" s="77">
        <f>IFERROR(Q139*'Input|Fee Based'!S139*'Input|Fee Based'!T139/'Input|Setup'!$E$19,0)</f>
        <v>0</v>
      </c>
      <c r="S139" s="197">
        <f t="shared" si="23"/>
        <v>0</v>
      </c>
      <c r="T139" s="139">
        <f t="shared" si="24"/>
        <v>0</v>
      </c>
      <c r="U139" s="77" t="str">
        <f>IF(ISBLANK('Input|Fee Based'!$V139),"",'Input|Fee Based'!$V139)</f>
        <v/>
      </c>
      <c r="V139" s="77" cm="1">
        <f t="array" ref="V139">_xlfn.IFNA(LOOKUP(2,1/('Calc|Labour Rates'!$B$10:$B$39='Calc|Fee Based'!U139)/('Calc|Labour Rates'!$C$10:$C$39='Input|Fee Based'!W139),'Calc|Labour Rates'!$I$10:$I$39),"-")</f>
        <v>0</v>
      </c>
      <c r="W139" s="77">
        <f>IFERROR(V139*'Input|Fee Based'!X139*'Input|Fee Based'!Y139/'Input|Setup'!$E$19,0)</f>
        <v>0</v>
      </c>
      <c r="X139" s="77">
        <f>IFERROR(V139*'Input|Fee Based'!X139*'Input|Fee Based'!Z139/'Input|Setup'!$E$19,0)</f>
        <v>0</v>
      </c>
      <c r="Y139" s="208">
        <f t="shared" si="25"/>
        <v>0</v>
      </c>
      <c r="Z139" s="206" t="str">
        <f>IF(ISBLANK('Input|Fee Based'!$AA139),"",'Input|Fee Based'!$AA139)</f>
        <v/>
      </c>
      <c r="AA139" s="77" cm="1">
        <f t="array" ref="AA139">_xlfn.IFNA(LOOKUP(2,1/('Calc|Labour Rates'!$B$10:$B$39='Calc|Fee Based'!Z139)/('Calc|Labour Rates'!$C$10:$C$39='Input|Fee Based'!AB139),'Calc|Labour Rates'!$I$10:$I$39),"-")</f>
        <v>0</v>
      </c>
      <c r="AB139" s="77">
        <f>IFERROR(AA139*'Input|Fee Based'!AC139*'Input|Fee Based'!AD139/'Input|Setup'!$E$19,0)</f>
        <v>0</v>
      </c>
      <c r="AC139" s="77">
        <f>IFERROR(AA139*'Input|Fee Based'!AC139*'Input|Fee Based'!AE139/'Input|Setup'!$E$19,0)</f>
        <v>0</v>
      </c>
      <c r="AD139" s="208">
        <f t="shared" si="26"/>
        <v>0</v>
      </c>
      <c r="AE139" s="77" t="str">
        <f>IF(ISBLANK('Input|Fee Based'!$AF139),"",'Input|Fee Based'!$AF139)</f>
        <v/>
      </c>
      <c r="AF139" s="77" cm="1">
        <f t="array" ref="AF139">_xlfn.IFNA(LOOKUP(2,1/('Calc|Labour Rates'!$B$10:$B$39='Calc|Fee Based'!AE139)/('Calc|Labour Rates'!$C$10:$C$39='Input|Fee Based'!AG139),'Calc|Labour Rates'!$I$10:$I$39),"-")</f>
        <v>0</v>
      </c>
      <c r="AG139" s="77">
        <f>IFERROR(AF139*'Input|Fee Based'!AH139*'Input|Fee Based'!AI139/'Input|Setup'!$E$19,0)</f>
        <v>0</v>
      </c>
      <c r="AH139" s="77">
        <f>IFERROR(AF139*'Input|Fee Based'!AH139*'Input|Fee Based'!AJ139/'Input|Setup'!$E$19,0)</f>
        <v>0</v>
      </c>
      <c r="AI139" s="208">
        <f t="shared" si="27"/>
        <v>0</v>
      </c>
      <c r="AJ139" s="77" t="str">
        <f>IF(ISBLANK('Input|Fee Based'!$AK139),"",'Input|Fee Based'!$AK139)</f>
        <v/>
      </c>
      <c r="AK139" s="77" cm="1">
        <f t="array" ref="AK139">_xlfn.IFNA(LOOKUP(2,1/('Calc|Labour Rates'!$B$10:$B$39='Calc|Fee Based'!AJ139)/('Calc|Labour Rates'!$C$10:$C$39='Input|Fee Based'!AL139),'Calc|Labour Rates'!$I$10:$I$39),"-")</f>
        <v>0</v>
      </c>
      <c r="AL139" s="77">
        <f>IFERROR(AK139*'Input|Fee Based'!AM139*'Input|Fee Based'!AN139/'Input|Setup'!$E$19,0)</f>
        <v>0</v>
      </c>
      <c r="AM139" s="77">
        <f>IFERROR(AK139*'Input|Fee Based'!AM139*'Input|Fee Based'!AO139/'Input|Setup'!$E$19,0)</f>
        <v>0</v>
      </c>
      <c r="AN139" s="208">
        <f t="shared" si="28"/>
        <v>0</v>
      </c>
      <c r="AO139" s="199">
        <f t="shared" si="29"/>
        <v>0</v>
      </c>
      <c r="AP139" s="139">
        <f t="shared" si="30"/>
        <v>0</v>
      </c>
      <c r="AQ139" s="86">
        <f>'Input|Fee Based'!AQ139*CPI_Escalator_to_Y1*RealMaterials_Escalator_to_Y1</f>
        <v>0</v>
      </c>
      <c r="AR139" s="86">
        <f>'Input|Fee Based'!AR139*CPI_Escalator_to_Y1*RealContracts_Escalator_to_Y1</f>
        <v>0</v>
      </c>
      <c r="AS139" s="77">
        <f>'Input|Fee Based'!AS139*CPI_Escalator_to_Y1*RealVehicles_Escalator_to_Y1</f>
        <v>0</v>
      </c>
      <c r="AT139" s="86">
        <f>'Input|Fee Based'!AT139*CPI_Escalator_to_Y1*RealOther_Escalator_to_Y1</f>
        <v>0</v>
      </c>
      <c r="AU139" s="89"/>
      <c r="AV139" s="79">
        <f t="shared" si="31"/>
        <v>0</v>
      </c>
      <c r="AW139" s="84"/>
      <c r="AX139" s="162">
        <f>$AV139*'Input|Fee Based'!AV139</f>
        <v>0</v>
      </c>
      <c r="AY139" s="162">
        <f>$AV139*'Input|Fee Based'!AW139</f>
        <v>0</v>
      </c>
      <c r="AZ139" s="162">
        <f>$AV139*'Input|Fee Based'!AX139</f>
        <v>0</v>
      </c>
      <c r="BA139" s="163">
        <f>SUM($AV139,$AX139:$AZ139)*'Input|Fee Based'!$AY139</f>
        <v>0</v>
      </c>
      <c r="BB139" s="109"/>
      <c r="BC139" s="173"/>
      <c r="BD139" s="15"/>
    </row>
    <row r="140" spans="1:56" customFormat="1" x14ac:dyDescent="0.2">
      <c r="A140" s="16">
        <f t="shared" ref="A140:A203" si="32">IFERROR(A139+1,"")</f>
        <v>131</v>
      </c>
      <c r="B140" s="128" t="str">
        <f>IF(ISBLANK('Input|Fee Based'!B140),"",'Input|Fee Based'!B140)</f>
        <v/>
      </c>
      <c r="C140" s="128" t="str">
        <f>IF(ISBLANK('Input|Fee Based'!C140),"",'Input|Fee Based'!C140)</f>
        <v/>
      </c>
      <c r="D140" s="129" t="str">
        <f>IF(ISBLANK('Input|Fee Based'!D140),"",'Input|Fee Based'!D140)</f>
        <v/>
      </c>
      <c r="E140" s="191" t="str">
        <f>IF(ISBLANK('Input|Fee Based'!E140),"",'Input|Fee Based'!E140)</f>
        <v/>
      </c>
      <c r="F140" s="129" t="str">
        <f>IF(ISBLANK('Input|Fee Based'!F140),"",'Input|Fee Based'!F140)</f>
        <v/>
      </c>
      <c r="G140" s="129" t="str">
        <f>IF(ISBLANK('Input|Fee Based'!G140),"",'Input|Fee Based'!G140)</f>
        <v/>
      </c>
      <c r="H140" s="120">
        <f t="shared" si="22"/>
        <v>0</v>
      </c>
      <c r="I140" s="14"/>
      <c r="J140" s="77" t="str">
        <f>IF(ISBLANK('Input|Fee Based'!I140),"",'Input|Fee Based'!I140)</f>
        <v/>
      </c>
      <c r="K140" s="77" cm="1">
        <f t="array" ref="K140">_xlfn.IFNA(LOOKUP(2,1/('Calc|Labour Rates'!$B$10:$B$39='Calc|Fee Based'!J140)/('Calc|Labour Rates'!$C$10:$C$39='Input|Fee Based'!J140),'Calc|Labour Rates'!$I$10:$I$39),"-")</f>
        <v>0</v>
      </c>
      <c r="L140" s="208">
        <f>IFERROR(K140*'Input|Fee Based'!K140*'Input|Fee Based'!L140/'Input|Setup'!$E$19,0)</f>
        <v>0</v>
      </c>
      <c r="M140" s="206" t="str">
        <f>IF(ISBLANK('Input|Fee Based'!M140),"",'Input|Fee Based'!M140)</f>
        <v/>
      </c>
      <c r="N140" s="77" cm="1">
        <f t="array" ref="N140">_xlfn.IFNA(LOOKUP(2,1/('Calc|Labour Rates'!$B$10:$B$39='Calc|Fee Based'!M140)/('Calc|Labour Rates'!$C$10:$C$39='Input|Fee Based'!N140),'Calc|Labour Rates'!$I$10:$I$39),"-")</f>
        <v>0</v>
      </c>
      <c r="O140" s="208">
        <f>IFERROR(N140*'Input|Fee Based'!O140*'Input|Fee Based'!P140/'Input|Setup'!$E$19,0)</f>
        <v>0</v>
      </c>
      <c r="P140" s="206" t="str">
        <f>IF(ISBLANK('Input|Fee Based'!Q140),"",'Input|Fee Based'!Q140)</f>
        <v/>
      </c>
      <c r="Q140" s="77" cm="1">
        <f t="array" ref="Q140">_xlfn.IFNA(LOOKUP(2,1/('Calc|Labour Rates'!$B$10:$B$39='Calc|Fee Based'!P140)/('Calc|Labour Rates'!$C$10:$C$39='Input|Fee Based'!R140),'Calc|Labour Rates'!$I$10:$I$39),"-")</f>
        <v>0</v>
      </c>
      <c r="R140" s="77">
        <f>IFERROR(Q140*'Input|Fee Based'!S140*'Input|Fee Based'!T140/'Input|Setup'!$E$19,0)</f>
        <v>0</v>
      </c>
      <c r="S140" s="197">
        <f t="shared" si="23"/>
        <v>0</v>
      </c>
      <c r="T140" s="139">
        <f t="shared" si="24"/>
        <v>0</v>
      </c>
      <c r="U140" s="77" t="str">
        <f>IF(ISBLANK('Input|Fee Based'!$V140),"",'Input|Fee Based'!$V140)</f>
        <v/>
      </c>
      <c r="V140" s="77" cm="1">
        <f t="array" ref="V140">_xlfn.IFNA(LOOKUP(2,1/('Calc|Labour Rates'!$B$10:$B$39='Calc|Fee Based'!U140)/('Calc|Labour Rates'!$C$10:$C$39='Input|Fee Based'!W140),'Calc|Labour Rates'!$I$10:$I$39),"-")</f>
        <v>0</v>
      </c>
      <c r="W140" s="77">
        <f>IFERROR(V140*'Input|Fee Based'!X140*'Input|Fee Based'!Y140/'Input|Setup'!$E$19,0)</f>
        <v>0</v>
      </c>
      <c r="X140" s="77">
        <f>IFERROR(V140*'Input|Fee Based'!X140*'Input|Fee Based'!Z140/'Input|Setup'!$E$19,0)</f>
        <v>0</v>
      </c>
      <c r="Y140" s="208">
        <f t="shared" si="25"/>
        <v>0</v>
      </c>
      <c r="Z140" s="206" t="str">
        <f>IF(ISBLANK('Input|Fee Based'!$AA140),"",'Input|Fee Based'!$AA140)</f>
        <v/>
      </c>
      <c r="AA140" s="77" cm="1">
        <f t="array" ref="AA140">_xlfn.IFNA(LOOKUP(2,1/('Calc|Labour Rates'!$B$10:$B$39='Calc|Fee Based'!Z140)/('Calc|Labour Rates'!$C$10:$C$39='Input|Fee Based'!AB140),'Calc|Labour Rates'!$I$10:$I$39),"-")</f>
        <v>0</v>
      </c>
      <c r="AB140" s="77">
        <f>IFERROR(AA140*'Input|Fee Based'!AC140*'Input|Fee Based'!AD140/'Input|Setup'!$E$19,0)</f>
        <v>0</v>
      </c>
      <c r="AC140" s="77">
        <f>IFERROR(AA140*'Input|Fee Based'!AC140*'Input|Fee Based'!AE140/'Input|Setup'!$E$19,0)</f>
        <v>0</v>
      </c>
      <c r="AD140" s="208">
        <f t="shared" si="26"/>
        <v>0</v>
      </c>
      <c r="AE140" s="77" t="str">
        <f>IF(ISBLANK('Input|Fee Based'!$AF140),"",'Input|Fee Based'!$AF140)</f>
        <v/>
      </c>
      <c r="AF140" s="77" cm="1">
        <f t="array" ref="AF140">_xlfn.IFNA(LOOKUP(2,1/('Calc|Labour Rates'!$B$10:$B$39='Calc|Fee Based'!AE140)/('Calc|Labour Rates'!$C$10:$C$39='Input|Fee Based'!AG140),'Calc|Labour Rates'!$I$10:$I$39),"-")</f>
        <v>0</v>
      </c>
      <c r="AG140" s="77">
        <f>IFERROR(AF140*'Input|Fee Based'!AH140*'Input|Fee Based'!AI140/'Input|Setup'!$E$19,0)</f>
        <v>0</v>
      </c>
      <c r="AH140" s="77">
        <f>IFERROR(AF140*'Input|Fee Based'!AH140*'Input|Fee Based'!AJ140/'Input|Setup'!$E$19,0)</f>
        <v>0</v>
      </c>
      <c r="AI140" s="208">
        <f t="shared" si="27"/>
        <v>0</v>
      </c>
      <c r="AJ140" s="77" t="str">
        <f>IF(ISBLANK('Input|Fee Based'!$AK140),"",'Input|Fee Based'!$AK140)</f>
        <v/>
      </c>
      <c r="AK140" s="77" cm="1">
        <f t="array" ref="AK140">_xlfn.IFNA(LOOKUP(2,1/('Calc|Labour Rates'!$B$10:$B$39='Calc|Fee Based'!AJ140)/('Calc|Labour Rates'!$C$10:$C$39='Input|Fee Based'!AL140),'Calc|Labour Rates'!$I$10:$I$39),"-")</f>
        <v>0</v>
      </c>
      <c r="AL140" s="77">
        <f>IFERROR(AK140*'Input|Fee Based'!AM140*'Input|Fee Based'!AN140/'Input|Setup'!$E$19,0)</f>
        <v>0</v>
      </c>
      <c r="AM140" s="77">
        <f>IFERROR(AK140*'Input|Fee Based'!AM140*'Input|Fee Based'!AO140/'Input|Setup'!$E$19,0)</f>
        <v>0</v>
      </c>
      <c r="AN140" s="208">
        <f t="shared" si="28"/>
        <v>0</v>
      </c>
      <c r="AO140" s="199">
        <f t="shared" si="29"/>
        <v>0</v>
      </c>
      <c r="AP140" s="139">
        <f t="shared" si="30"/>
        <v>0</v>
      </c>
      <c r="AQ140" s="86">
        <f>'Input|Fee Based'!AQ140*CPI_Escalator_to_Y1*RealMaterials_Escalator_to_Y1</f>
        <v>0</v>
      </c>
      <c r="AR140" s="86">
        <f>'Input|Fee Based'!AR140*CPI_Escalator_to_Y1*RealContracts_Escalator_to_Y1</f>
        <v>0</v>
      </c>
      <c r="AS140" s="77">
        <f>'Input|Fee Based'!AS140*CPI_Escalator_to_Y1*RealVehicles_Escalator_to_Y1</f>
        <v>0</v>
      </c>
      <c r="AT140" s="86">
        <f>'Input|Fee Based'!AT140*CPI_Escalator_to_Y1*RealOther_Escalator_to_Y1</f>
        <v>0</v>
      </c>
      <c r="AU140" s="89"/>
      <c r="AV140" s="79">
        <f t="shared" si="31"/>
        <v>0</v>
      </c>
      <c r="AW140" s="84"/>
      <c r="AX140" s="162">
        <f>$AV140*'Input|Fee Based'!AV140</f>
        <v>0</v>
      </c>
      <c r="AY140" s="162">
        <f>$AV140*'Input|Fee Based'!AW140</f>
        <v>0</v>
      </c>
      <c r="AZ140" s="162">
        <f>$AV140*'Input|Fee Based'!AX140</f>
        <v>0</v>
      </c>
      <c r="BA140" s="163">
        <f>SUM($AV140,$AX140:$AZ140)*'Input|Fee Based'!$AY140</f>
        <v>0</v>
      </c>
      <c r="BB140" s="109"/>
      <c r="BC140" s="173"/>
      <c r="BD140" s="15"/>
    </row>
    <row r="141" spans="1:56" customFormat="1" x14ac:dyDescent="0.2">
      <c r="A141" s="16">
        <f t="shared" si="32"/>
        <v>132</v>
      </c>
      <c r="B141" s="128" t="str">
        <f>IF(ISBLANK('Input|Fee Based'!B141),"",'Input|Fee Based'!B141)</f>
        <v/>
      </c>
      <c r="C141" s="128" t="str">
        <f>IF(ISBLANK('Input|Fee Based'!C141),"",'Input|Fee Based'!C141)</f>
        <v/>
      </c>
      <c r="D141" s="129" t="str">
        <f>IF(ISBLANK('Input|Fee Based'!D141),"",'Input|Fee Based'!D141)</f>
        <v/>
      </c>
      <c r="E141" s="191" t="str">
        <f>IF(ISBLANK('Input|Fee Based'!E141),"",'Input|Fee Based'!E141)</f>
        <v/>
      </c>
      <c r="F141" s="129" t="str">
        <f>IF(ISBLANK('Input|Fee Based'!F141),"",'Input|Fee Based'!F141)</f>
        <v/>
      </c>
      <c r="G141" s="129" t="str">
        <f>IF(ISBLANK('Input|Fee Based'!G141),"",'Input|Fee Based'!G141)</f>
        <v/>
      </c>
      <c r="H141" s="120">
        <f t="shared" si="22"/>
        <v>0</v>
      </c>
      <c r="I141" s="14"/>
      <c r="J141" s="77" t="str">
        <f>IF(ISBLANK('Input|Fee Based'!I141),"",'Input|Fee Based'!I141)</f>
        <v/>
      </c>
      <c r="K141" s="77" cm="1">
        <f t="array" ref="K141">_xlfn.IFNA(LOOKUP(2,1/('Calc|Labour Rates'!$B$10:$B$39='Calc|Fee Based'!J141)/('Calc|Labour Rates'!$C$10:$C$39='Input|Fee Based'!J141),'Calc|Labour Rates'!$I$10:$I$39),"-")</f>
        <v>0</v>
      </c>
      <c r="L141" s="208">
        <f>IFERROR(K141*'Input|Fee Based'!K141*'Input|Fee Based'!L141/'Input|Setup'!$E$19,0)</f>
        <v>0</v>
      </c>
      <c r="M141" s="206" t="str">
        <f>IF(ISBLANK('Input|Fee Based'!M141),"",'Input|Fee Based'!M141)</f>
        <v/>
      </c>
      <c r="N141" s="77" cm="1">
        <f t="array" ref="N141">_xlfn.IFNA(LOOKUP(2,1/('Calc|Labour Rates'!$B$10:$B$39='Calc|Fee Based'!M141)/('Calc|Labour Rates'!$C$10:$C$39='Input|Fee Based'!N141),'Calc|Labour Rates'!$I$10:$I$39),"-")</f>
        <v>0</v>
      </c>
      <c r="O141" s="208">
        <f>IFERROR(N141*'Input|Fee Based'!O141*'Input|Fee Based'!P141/'Input|Setup'!$E$19,0)</f>
        <v>0</v>
      </c>
      <c r="P141" s="206" t="str">
        <f>IF(ISBLANK('Input|Fee Based'!Q141),"",'Input|Fee Based'!Q141)</f>
        <v/>
      </c>
      <c r="Q141" s="77" cm="1">
        <f t="array" ref="Q141">_xlfn.IFNA(LOOKUP(2,1/('Calc|Labour Rates'!$B$10:$B$39='Calc|Fee Based'!P141)/('Calc|Labour Rates'!$C$10:$C$39='Input|Fee Based'!R141),'Calc|Labour Rates'!$I$10:$I$39),"-")</f>
        <v>0</v>
      </c>
      <c r="R141" s="77">
        <f>IFERROR(Q141*'Input|Fee Based'!S141*'Input|Fee Based'!T141/'Input|Setup'!$E$19,0)</f>
        <v>0</v>
      </c>
      <c r="S141" s="197">
        <f t="shared" si="23"/>
        <v>0</v>
      </c>
      <c r="T141" s="139">
        <f t="shared" si="24"/>
        <v>0</v>
      </c>
      <c r="U141" s="77" t="str">
        <f>IF(ISBLANK('Input|Fee Based'!$V141),"",'Input|Fee Based'!$V141)</f>
        <v/>
      </c>
      <c r="V141" s="77" cm="1">
        <f t="array" ref="V141">_xlfn.IFNA(LOOKUP(2,1/('Calc|Labour Rates'!$B$10:$B$39='Calc|Fee Based'!U141)/('Calc|Labour Rates'!$C$10:$C$39='Input|Fee Based'!W141),'Calc|Labour Rates'!$I$10:$I$39),"-")</f>
        <v>0</v>
      </c>
      <c r="W141" s="77">
        <f>IFERROR(V141*'Input|Fee Based'!X141*'Input|Fee Based'!Y141/'Input|Setup'!$E$19,0)</f>
        <v>0</v>
      </c>
      <c r="X141" s="77">
        <f>IFERROR(V141*'Input|Fee Based'!X141*'Input|Fee Based'!Z141/'Input|Setup'!$E$19,0)</f>
        <v>0</v>
      </c>
      <c r="Y141" s="208">
        <f t="shared" si="25"/>
        <v>0</v>
      </c>
      <c r="Z141" s="206" t="str">
        <f>IF(ISBLANK('Input|Fee Based'!$AA141),"",'Input|Fee Based'!$AA141)</f>
        <v/>
      </c>
      <c r="AA141" s="77" cm="1">
        <f t="array" ref="AA141">_xlfn.IFNA(LOOKUP(2,1/('Calc|Labour Rates'!$B$10:$B$39='Calc|Fee Based'!Z141)/('Calc|Labour Rates'!$C$10:$C$39='Input|Fee Based'!AB141),'Calc|Labour Rates'!$I$10:$I$39),"-")</f>
        <v>0</v>
      </c>
      <c r="AB141" s="77">
        <f>IFERROR(AA141*'Input|Fee Based'!AC141*'Input|Fee Based'!AD141/'Input|Setup'!$E$19,0)</f>
        <v>0</v>
      </c>
      <c r="AC141" s="77">
        <f>IFERROR(AA141*'Input|Fee Based'!AC141*'Input|Fee Based'!AE141/'Input|Setup'!$E$19,0)</f>
        <v>0</v>
      </c>
      <c r="AD141" s="208">
        <f t="shared" si="26"/>
        <v>0</v>
      </c>
      <c r="AE141" s="77" t="str">
        <f>IF(ISBLANK('Input|Fee Based'!$AF141),"",'Input|Fee Based'!$AF141)</f>
        <v/>
      </c>
      <c r="AF141" s="77" cm="1">
        <f t="array" ref="AF141">_xlfn.IFNA(LOOKUP(2,1/('Calc|Labour Rates'!$B$10:$B$39='Calc|Fee Based'!AE141)/('Calc|Labour Rates'!$C$10:$C$39='Input|Fee Based'!AG141),'Calc|Labour Rates'!$I$10:$I$39),"-")</f>
        <v>0</v>
      </c>
      <c r="AG141" s="77">
        <f>IFERROR(AF141*'Input|Fee Based'!AH141*'Input|Fee Based'!AI141/'Input|Setup'!$E$19,0)</f>
        <v>0</v>
      </c>
      <c r="AH141" s="77">
        <f>IFERROR(AF141*'Input|Fee Based'!AH141*'Input|Fee Based'!AJ141/'Input|Setup'!$E$19,0)</f>
        <v>0</v>
      </c>
      <c r="AI141" s="208">
        <f t="shared" si="27"/>
        <v>0</v>
      </c>
      <c r="AJ141" s="77" t="str">
        <f>IF(ISBLANK('Input|Fee Based'!$AK141),"",'Input|Fee Based'!$AK141)</f>
        <v/>
      </c>
      <c r="AK141" s="77" cm="1">
        <f t="array" ref="AK141">_xlfn.IFNA(LOOKUP(2,1/('Calc|Labour Rates'!$B$10:$B$39='Calc|Fee Based'!AJ141)/('Calc|Labour Rates'!$C$10:$C$39='Input|Fee Based'!AL141),'Calc|Labour Rates'!$I$10:$I$39),"-")</f>
        <v>0</v>
      </c>
      <c r="AL141" s="77">
        <f>IFERROR(AK141*'Input|Fee Based'!AM141*'Input|Fee Based'!AN141/'Input|Setup'!$E$19,0)</f>
        <v>0</v>
      </c>
      <c r="AM141" s="77">
        <f>IFERROR(AK141*'Input|Fee Based'!AM141*'Input|Fee Based'!AO141/'Input|Setup'!$E$19,0)</f>
        <v>0</v>
      </c>
      <c r="AN141" s="208">
        <f t="shared" si="28"/>
        <v>0</v>
      </c>
      <c r="AO141" s="199">
        <f t="shared" si="29"/>
        <v>0</v>
      </c>
      <c r="AP141" s="139">
        <f t="shared" si="30"/>
        <v>0</v>
      </c>
      <c r="AQ141" s="86">
        <f>'Input|Fee Based'!AQ141*CPI_Escalator_to_Y1*RealMaterials_Escalator_to_Y1</f>
        <v>0</v>
      </c>
      <c r="AR141" s="86">
        <f>'Input|Fee Based'!AR141*CPI_Escalator_to_Y1*RealContracts_Escalator_to_Y1</f>
        <v>0</v>
      </c>
      <c r="AS141" s="77">
        <f>'Input|Fee Based'!AS141*CPI_Escalator_to_Y1*RealVehicles_Escalator_to_Y1</f>
        <v>0</v>
      </c>
      <c r="AT141" s="86">
        <f>'Input|Fee Based'!AT141*CPI_Escalator_to_Y1*RealOther_Escalator_to_Y1</f>
        <v>0</v>
      </c>
      <c r="AU141" s="89"/>
      <c r="AV141" s="79">
        <f t="shared" si="31"/>
        <v>0</v>
      </c>
      <c r="AW141" s="84"/>
      <c r="AX141" s="162">
        <f>$AV141*'Input|Fee Based'!AV141</f>
        <v>0</v>
      </c>
      <c r="AY141" s="162">
        <f>$AV141*'Input|Fee Based'!AW141</f>
        <v>0</v>
      </c>
      <c r="AZ141" s="162">
        <f>$AV141*'Input|Fee Based'!AX141</f>
        <v>0</v>
      </c>
      <c r="BA141" s="163">
        <f>SUM($AV141,$AX141:$AZ141)*'Input|Fee Based'!$AY141</f>
        <v>0</v>
      </c>
      <c r="BB141" s="109"/>
      <c r="BC141" s="173"/>
      <c r="BD141" s="15"/>
    </row>
    <row r="142" spans="1:56" customFormat="1" x14ac:dyDescent="0.2">
      <c r="A142" s="16">
        <f t="shared" si="32"/>
        <v>133</v>
      </c>
      <c r="B142" s="128" t="str">
        <f>IF(ISBLANK('Input|Fee Based'!B142),"",'Input|Fee Based'!B142)</f>
        <v/>
      </c>
      <c r="C142" s="128" t="str">
        <f>IF(ISBLANK('Input|Fee Based'!C142),"",'Input|Fee Based'!C142)</f>
        <v/>
      </c>
      <c r="D142" s="129" t="str">
        <f>IF(ISBLANK('Input|Fee Based'!D142),"",'Input|Fee Based'!D142)</f>
        <v/>
      </c>
      <c r="E142" s="191" t="str">
        <f>IF(ISBLANK('Input|Fee Based'!E142),"",'Input|Fee Based'!E142)</f>
        <v/>
      </c>
      <c r="F142" s="129" t="str">
        <f>IF(ISBLANK('Input|Fee Based'!F142),"",'Input|Fee Based'!F142)</f>
        <v/>
      </c>
      <c r="G142" s="129" t="str">
        <f>IF(ISBLANK('Input|Fee Based'!G142),"",'Input|Fee Based'!G142)</f>
        <v/>
      </c>
      <c r="H142" s="120">
        <f t="shared" si="22"/>
        <v>0</v>
      </c>
      <c r="I142" s="14"/>
      <c r="J142" s="77" t="str">
        <f>IF(ISBLANK('Input|Fee Based'!I142),"",'Input|Fee Based'!I142)</f>
        <v/>
      </c>
      <c r="K142" s="77" cm="1">
        <f t="array" ref="K142">_xlfn.IFNA(LOOKUP(2,1/('Calc|Labour Rates'!$B$10:$B$39='Calc|Fee Based'!J142)/('Calc|Labour Rates'!$C$10:$C$39='Input|Fee Based'!J142),'Calc|Labour Rates'!$I$10:$I$39),"-")</f>
        <v>0</v>
      </c>
      <c r="L142" s="208">
        <f>IFERROR(K142*'Input|Fee Based'!K142*'Input|Fee Based'!L142/'Input|Setup'!$E$19,0)</f>
        <v>0</v>
      </c>
      <c r="M142" s="206" t="str">
        <f>IF(ISBLANK('Input|Fee Based'!M142),"",'Input|Fee Based'!M142)</f>
        <v/>
      </c>
      <c r="N142" s="77" cm="1">
        <f t="array" ref="N142">_xlfn.IFNA(LOOKUP(2,1/('Calc|Labour Rates'!$B$10:$B$39='Calc|Fee Based'!M142)/('Calc|Labour Rates'!$C$10:$C$39='Input|Fee Based'!N142),'Calc|Labour Rates'!$I$10:$I$39),"-")</f>
        <v>0</v>
      </c>
      <c r="O142" s="208">
        <f>IFERROR(N142*'Input|Fee Based'!O142*'Input|Fee Based'!P142/'Input|Setup'!$E$19,0)</f>
        <v>0</v>
      </c>
      <c r="P142" s="206" t="str">
        <f>IF(ISBLANK('Input|Fee Based'!Q142),"",'Input|Fee Based'!Q142)</f>
        <v/>
      </c>
      <c r="Q142" s="77" cm="1">
        <f t="array" ref="Q142">_xlfn.IFNA(LOOKUP(2,1/('Calc|Labour Rates'!$B$10:$B$39='Calc|Fee Based'!P142)/('Calc|Labour Rates'!$C$10:$C$39='Input|Fee Based'!R142),'Calc|Labour Rates'!$I$10:$I$39),"-")</f>
        <v>0</v>
      </c>
      <c r="R142" s="77">
        <f>IFERROR(Q142*'Input|Fee Based'!S142*'Input|Fee Based'!T142/'Input|Setup'!$E$19,0)</f>
        <v>0</v>
      </c>
      <c r="S142" s="197">
        <f t="shared" si="23"/>
        <v>0</v>
      </c>
      <c r="T142" s="139">
        <f t="shared" si="24"/>
        <v>0</v>
      </c>
      <c r="U142" s="77" t="str">
        <f>IF(ISBLANK('Input|Fee Based'!$V142),"",'Input|Fee Based'!$V142)</f>
        <v/>
      </c>
      <c r="V142" s="77" cm="1">
        <f t="array" ref="V142">_xlfn.IFNA(LOOKUP(2,1/('Calc|Labour Rates'!$B$10:$B$39='Calc|Fee Based'!U142)/('Calc|Labour Rates'!$C$10:$C$39='Input|Fee Based'!W142),'Calc|Labour Rates'!$I$10:$I$39),"-")</f>
        <v>0</v>
      </c>
      <c r="W142" s="77">
        <f>IFERROR(V142*'Input|Fee Based'!X142*'Input|Fee Based'!Y142/'Input|Setup'!$E$19,0)</f>
        <v>0</v>
      </c>
      <c r="X142" s="77">
        <f>IFERROR(V142*'Input|Fee Based'!X142*'Input|Fee Based'!Z142/'Input|Setup'!$E$19,0)</f>
        <v>0</v>
      </c>
      <c r="Y142" s="208">
        <f t="shared" si="25"/>
        <v>0</v>
      </c>
      <c r="Z142" s="206" t="str">
        <f>IF(ISBLANK('Input|Fee Based'!$AA142),"",'Input|Fee Based'!$AA142)</f>
        <v/>
      </c>
      <c r="AA142" s="77" cm="1">
        <f t="array" ref="AA142">_xlfn.IFNA(LOOKUP(2,1/('Calc|Labour Rates'!$B$10:$B$39='Calc|Fee Based'!Z142)/('Calc|Labour Rates'!$C$10:$C$39='Input|Fee Based'!AB142),'Calc|Labour Rates'!$I$10:$I$39),"-")</f>
        <v>0</v>
      </c>
      <c r="AB142" s="77">
        <f>IFERROR(AA142*'Input|Fee Based'!AC142*'Input|Fee Based'!AD142/'Input|Setup'!$E$19,0)</f>
        <v>0</v>
      </c>
      <c r="AC142" s="77">
        <f>IFERROR(AA142*'Input|Fee Based'!AC142*'Input|Fee Based'!AE142/'Input|Setup'!$E$19,0)</f>
        <v>0</v>
      </c>
      <c r="AD142" s="208">
        <f t="shared" si="26"/>
        <v>0</v>
      </c>
      <c r="AE142" s="77" t="str">
        <f>IF(ISBLANK('Input|Fee Based'!$AF142),"",'Input|Fee Based'!$AF142)</f>
        <v/>
      </c>
      <c r="AF142" s="77" cm="1">
        <f t="array" ref="AF142">_xlfn.IFNA(LOOKUP(2,1/('Calc|Labour Rates'!$B$10:$B$39='Calc|Fee Based'!AE142)/('Calc|Labour Rates'!$C$10:$C$39='Input|Fee Based'!AG142),'Calc|Labour Rates'!$I$10:$I$39),"-")</f>
        <v>0</v>
      </c>
      <c r="AG142" s="77">
        <f>IFERROR(AF142*'Input|Fee Based'!AH142*'Input|Fee Based'!AI142/'Input|Setup'!$E$19,0)</f>
        <v>0</v>
      </c>
      <c r="AH142" s="77">
        <f>IFERROR(AF142*'Input|Fee Based'!AH142*'Input|Fee Based'!AJ142/'Input|Setup'!$E$19,0)</f>
        <v>0</v>
      </c>
      <c r="AI142" s="208">
        <f t="shared" si="27"/>
        <v>0</v>
      </c>
      <c r="AJ142" s="77" t="str">
        <f>IF(ISBLANK('Input|Fee Based'!$AK142),"",'Input|Fee Based'!$AK142)</f>
        <v/>
      </c>
      <c r="AK142" s="77" cm="1">
        <f t="array" ref="AK142">_xlfn.IFNA(LOOKUP(2,1/('Calc|Labour Rates'!$B$10:$B$39='Calc|Fee Based'!AJ142)/('Calc|Labour Rates'!$C$10:$C$39='Input|Fee Based'!AL142),'Calc|Labour Rates'!$I$10:$I$39),"-")</f>
        <v>0</v>
      </c>
      <c r="AL142" s="77">
        <f>IFERROR(AK142*'Input|Fee Based'!AM142*'Input|Fee Based'!AN142/'Input|Setup'!$E$19,0)</f>
        <v>0</v>
      </c>
      <c r="AM142" s="77">
        <f>IFERROR(AK142*'Input|Fee Based'!AM142*'Input|Fee Based'!AO142/'Input|Setup'!$E$19,0)</f>
        <v>0</v>
      </c>
      <c r="AN142" s="208">
        <f t="shared" si="28"/>
        <v>0</v>
      </c>
      <c r="AO142" s="199">
        <f t="shared" si="29"/>
        <v>0</v>
      </c>
      <c r="AP142" s="139">
        <f t="shared" si="30"/>
        <v>0</v>
      </c>
      <c r="AQ142" s="86">
        <f>'Input|Fee Based'!AQ142*CPI_Escalator_to_Y1*RealMaterials_Escalator_to_Y1</f>
        <v>0</v>
      </c>
      <c r="AR142" s="86">
        <f>'Input|Fee Based'!AR142*CPI_Escalator_to_Y1*RealContracts_Escalator_to_Y1</f>
        <v>0</v>
      </c>
      <c r="AS142" s="77">
        <f>'Input|Fee Based'!AS142*CPI_Escalator_to_Y1*RealVehicles_Escalator_to_Y1</f>
        <v>0</v>
      </c>
      <c r="AT142" s="86">
        <f>'Input|Fee Based'!AT142*CPI_Escalator_to_Y1*RealOther_Escalator_to_Y1</f>
        <v>0</v>
      </c>
      <c r="AU142" s="89"/>
      <c r="AV142" s="79">
        <f t="shared" si="31"/>
        <v>0</v>
      </c>
      <c r="AW142" s="84"/>
      <c r="AX142" s="162">
        <f>$AV142*'Input|Fee Based'!AV142</f>
        <v>0</v>
      </c>
      <c r="AY142" s="162">
        <f>$AV142*'Input|Fee Based'!AW142</f>
        <v>0</v>
      </c>
      <c r="AZ142" s="162">
        <f>$AV142*'Input|Fee Based'!AX142</f>
        <v>0</v>
      </c>
      <c r="BA142" s="163">
        <f>SUM($AV142,$AX142:$AZ142)*'Input|Fee Based'!$AY142</f>
        <v>0</v>
      </c>
      <c r="BB142" s="109"/>
      <c r="BC142" s="173"/>
      <c r="BD142" s="15"/>
    </row>
    <row r="143" spans="1:56" customFormat="1" x14ac:dyDescent="0.2">
      <c r="A143" s="16">
        <f t="shared" si="32"/>
        <v>134</v>
      </c>
      <c r="B143" s="128" t="str">
        <f>IF(ISBLANK('Input|Fee Based'!B143),"",'Input|Fee Based'!B143)</f>
        <v/>
      </c>
      <c r="C143" s="128" t="str">
        <f>IF(ISBLANK('Input|Fee Based'!C143),"",'Input|Fee Based'!C143)</f>
        <v/>
      </c>
      <c r="D143" s="129" t="str">
        <f>IF(ISBLANK('Input|Fee Based'!D143),"",'Input|Fee Based'!D143)</f>
        <v/>
      </c>
      <c r="E143" s="191" t="str">
        <f>IF(ISBLANK('Input|Fee Based'!E143),"",'Input|Fee Based'!E143)</f>
        <v/>
      </c>
      <c r="F143" s="129" t="str">
        <f>IF(ISBLANK('Input|Fee Based'!F143),"",'Input|Fee Based'!F143)</f>
        <v/>
      </c>
      <c r="G143" s="129" t="str">
        <f>IF(ISBLANK('Input|Fee Based'!G143),"",'Input|Fee Based'!G143)</f>
        <v/>
      </c>
      <c r="H143" s="120">
        <f t="shared" si="22"/>
        <v>0</v>
      </c>
      <c r="I143" s="14"/>
      <c r="J143" s="77" t="str">
        <f>IF(ISBLANK('Input|Fee Based'!I143),"",'Input|Fee Based'!I143)</f>
        <v/>
      </c>
      <c r="K143" s="77" cm="1">
        <f t="array" ref="K143">_xlfn.IFNA(LOOKUP(2,1/('Calc|Labour Rates'!$B$10:$B$39='Calc|Fee Based'!J143)/('Calc|Labour Rates'!$C$10:$C$39='Input|Fee Based'!J143),'Calc|Labour Rates'!$I$10:$I$39),"-")</f>
        <v>0</v>
      </c>
      <c r="L143" s="208">
        <f>IFERROR(K143*'Input|Fee Based'!K143*'Input|Fee Based'!L143/'Input|Setup'!$E$19,0)</f>
        <v>0</v>
      </c>
      <c r="M143" s="206" t="str">
        <f>IF(ISBLANK('Input|Fee Based'!M143),"",'Input|Fee Based'!M143)</f>
        <v/>
      </c>
      <c r="N143" s="77" cm="1">
        <f t="array" ref="N143">_xlfn.IFNA(LOOKUP(2,1/('Calc|Labour Rates'!$B$10:$B$39='Calc|Fee Based'!M143)/('Calc|Labour Rates'!$C$10:$C$39='Input|Fee Based'!N143),'Calc|Labour Rates'!$I$10:$I$39),"-")</f>
        <v>0</v>
      </c>
      <c r="O143" s="208">
        <f>IFERROR(N143*'Input|Fee Based'!O143*'Input|Fee Based'!P143/'Input|Setup'!$E$19,0)</f>
        <v>0</v>
      </c>
      <c r="P143" s="206" t="str">
        <f>IF(ISBLANK('Input|Fee Based'!Q143),"",'Input|Fee Based'!Q143)</f>
        <v/>
      </c>
      <c r="Q143" s="77" cm="1">
        <f t="array" ref="Q143">_xlfn.IFNA(LOOKUP(2,1/('Calc|Labour Rates'!$B$10:$B$39='Calc|Fee Based'!P143)/('Calc|Labour Rates'!$C$10:$C$39='Input|Fee Based'!R143),'Calc|Labour Rates'!$I$10:$I$39),"-")</f>
        <v>0</v>
      </c>
      <c r="R143" s="77">
        <f>IFERROR(Q143*'Input|Fee Based'!S143*'Input|Fee Based'!T143/'Input|Setup'!$E$19,0)</f>
        <v>0</v>
      </c>
      <c r="S143" s="197">
        <f t="shared" si="23"/>
        <v>0</v>
      </c>
      <c r="T143" s="139">
        <f t="shared" si="24"/>
        <v>0</v>
      </c>
      <c r="U143" s="77" t="str">
        <f>IF(ISBLANK('Input|Fee Based'!$V143),"",'Input|Fee Based'!$V143)</f>
        <v/>
      </c>
      <c r="V143" s="77" cm="1">
        <f t="array" ref="V143">_xlfn.IFNA(LOOKUP(2,1/('Calc|Labour Rates'!$B$10:$B$39='Calc|Fee Based'!U143)/('Calc|Labour Rates'!$C$10:$C$39='Input|Fee Based'!W143),'Calc|Labour Rates'!$I$10:$I$39),"-")</f>
        <v>0</v>
      </c>
      <c r="W143" s="77">
        <f>IFERROR(V143*'Input|Fee Based'!X143*'Input|Fee Based'!Y143/'Input|Setup'!$E$19,0)</f>
        <v>0</v>
      </c>
      <c r="X143" s="77">
        <f>IFERROR(V143*'Input|Fee Based'!X143*'Input|Fee Based'!Z143/'Input|Setup'!$E$19,0)</f>
        <v>0</v>
      </c>
      <c r="Y143" s="208">
        <f t="shared" si="25"/>
        <v>0</v>
      </c>
      <c r="Z143" s="206" t="str">
        <f>IF(ISBLANK('Input|Fee Based'!$AA143),"",'Input|Fee Based'!$AA143)</f>
        <v/>
      </c>
      <c r="AA143" s="77" cm="1">
        <f t="array" ref="AA143">_xlfn.IFNA(LOOKUP(2,1/('Calc|Labour Rates'!$B$10:$B$39='Calc|Fee Based'!Z143)/('Calc|Labour Rates'!$C$10:$C$39='Input|Fee Based'!AB143),'Calc|Labour Rates'!$I$10:$I$39),"-")</f>
        <v>0</v>
      </c>
      <c r="AB143" s="77">
        <f>IFERROR(AA143*'Input|Fee Based'!AC143*'Input|Fee Based'!AD143/'Input|Setup'!$E$19,0)</f>
        <v>0</v>
      </c>
      <c r="AC143" s="77">
        <f>IFERROR(AA143*'Input|Fee Based'!AC143*'Input|Fee Based'!AE143/'Input|Setup'!$E$19,0)</f>
        <v>0</v>
      </c>
      <c r="AD143" s="208">
        <f t="shared" si="26"/>
        <v>0</v>
      </c>
      <c r="AE143" s="77" t="str">
        <f>IF(ISBLANK('Input|Fee Based'!$AF143),"",'Input|Fee Based'!$AF143)</f>
        <v/>
      </c>
      <c r="AF143" s="77" cm="1">
        <f t="array" ref="AF143">_xlfn.IFNA(LOOKUP(2,1/('Calc|Labour Rates'!$B$10:$B$39='Calc|Fee Based'!AE143)/('Calc|Labour Rates'!$C$10:$C$39='Input|Fee Based'!AG143),'Calc|Labour Rates'!$I$10:$I$39),"-")</f>
        <v>0</v>
      </c>
      <c r="AG143" s="77">
        <f>IFERROR(AF143*'Input|Fee Based'!AH143*'Input|Fee Based'!AI143/'Input|Setup'!$E$19,0)</f>
        <v>0</v>
      </c>
      <c r="AH143" s="77">
        <f>IFERROR(AF143*'Input|Fee Based'!AH143*'Input|Fee Based'!AJ143/'Input|Setup'!$E$19,0)</f>
        <v>0</v>
      </c>
      <c r="AI143" s="208">
        <f t="shared" si="27"/>
        <v>0</v>
      </c>
      <c r="AJ143" s="77" t="str">
        <f>IF(ISBLANK('Input|Fee Based'!$AK143),"",'Input|Fee Based'!$AK143)</f>
        <v/>
      </c>
      <c r="AK143" s="77" cm="1">
        <f t="array" ref="AK143">_xlfn.IFNA(LOOKUP(2,1/('Calc|Labour Rates'!$B$10:$B$39='Calc|Fee Based'!AJ143)/('Calc|Labour Rates'!$C$10:$C$39='Input|Fee Based'!AL143),'Calc|Labour Rates'!$I$10:$I$39),"-")</f>
        <v>0</v>
      </c>
      <c r="AL143" s="77">
        <f>IFERROR(AK143*'Input|Fee Based'!AM143*'Input|Fee Based'!AN143/'Input|Setup'!$E$19,0)</f>
        <v>0</v>
      </c>
      <c r="AM143" s="77">
        <f>IFERROR(AK143*'Input|Fee Based'!AM143*'Input|Fee Based'!AO143/'Input|Setup'!$E$19,0)</f>
        <v>0</v>
      </c>
      <c r="AN143" s="208">
        <f t="shared" si="28"/>
        <v>0</v>
      </c>
      <c r="AO143" s="199">
        <f t="shared" si="29"/>
        <v>0</v>
      </c>
      <c r="AP143" s="139">
        <f t="shared" si="30"/>
        <v>0</v>
      </c>
      <c r="AQ143" s="86">
        <f>'Input|Fee Based'!AQ143*CPI_Escalator_to_Y1*RealMaterials_Escalator_to_Y1</f>
        <v>0</v>
      </c>
      <c r="AR143" s="86">
        <f>'Input|Fee Based'!AR143*CPI_Escalator_to_Y1*RealContracts_Escalator_to_Y1</f>
        <v>0</v>
      </c>
      <c r="AS143" s="77">
        <f>'Input|Fee Based'!AS143*CPI_Escalator_to_Y1*RealVehicles_Escalator_to_Y1</f>
        <v>0</v>
      </c>
      <c r="AT143" s="86">
        <f>'Input|Fee Based'!AT143*CPI_Escalator_to_Y1*RealOther_Escalator_to_Y1</f>
        <v>0</v>
      </c>
      <c r="AU143" s="89"/>
      <c r="AV143" s="79">
        <f t="shared" si="31"/>
        <v>0</v>
      </c>
      <c r="AW143" s="84"/>
      <c r="AX143" s="162">
        <f>$AV143*'Input|Fee Based'!AV143</f>
        <v>0</v>
      </c>
      <c r="AY143" s="162">
        <f>$AV143*'Input|Fee Based'!AW143</f>
        <v>0</v>
      </c>
      <c r="AZ143" s="162">
        <f>$AV143*'Input|Fee Based'!AX143</f>
        <v>0</v>
      </c>
      <c r="BA143" s="163">
        <f>SUM($AV143,$AX143:$AZ143)*'Input|Fee Based'!$AY143</f>
        <v>0</v>
      </c>
      <c r="BB143" s="109"/>
      <c r="BC143" s="173"/>
      <c r="BD143" s="15"/>
    </row>
    <row r="144" spans="1:56" customFormat="1" x14ac:dyDescent="0.2">
      <c r="A144" s="16">
        <f t="shared" si="32"/>
        <v>135</v>
      </c>
      <c r="B144" s="128" t="str">
        <f>IF(ISBLANK('Input|Fee Based'!B144),"",'Input|Fee Based'!B144)</f>
        <v/>
      </c>
      <c r="C144" s="128" t="str">
        <f>IF(ISBLANK('Input|Fee Based'!C144),"",'Input|Fee Based'!C144)</f>
        <v/>
      </c>
      <c r="D144" s="129" t="str">
        <f>IF(ISBLANK('Input|Fee Based'!D144),"",'Input|Fee Based'!D144)</f>
        <v/>
      </c>
      <c r="E144" s="191" t="str">
        <f>IF(ISBLANK('Input|Fee Based'!E144),"",'Input|Fee Based'!E144)</f>
        <v/>
      </c>
      <c r="F144" s="129" t="str">
        <f>IF(ISBLANK('Input|Fee Based'!F144),"",'Input|Fee Based'!F144)</f>
        <v/>
      </c>
      <c r="G144" s="129" t="str">
        <f>IF(ISBLANK('Input|Fee Based'!G144),"",'Input|Fee Based'!G144)</f>
        <v/>
      </c>
      <c r="H144" s="120">
        <f t="shared" si="22"/>
        <v>0</v>
      </c>
      <c r="I144" s="14"/>
      <c r="J144" s="77" t="str">
        <f>IF(ISBLANK('Input|Fee Based'!I144),"",'Input|Fee Based'!I144)</f>
        <v/>
      </c>
      <c r="K144" s="77" cm="1">
        <f t="array" ref="K144">_xlfn.IFNA(LOOKUP(2,1/('Calc|Labour Rates'!$B$10:$B$39='Calc|Fee Based'!J144)/('Calc|Labour Rates'!$C$10:$C$39='Input|Fee Based'!J144),'Calc|Labour Rates'!$I$10:$I$39),"-")</f>
        <v>0</v>
      </c>
      <c r="L144" s="208">
        <f>IFERROR(K144*'Input|Fee Based'!K144*'Input|Fee Based'!L144/'Input|Setup'!$E$19,0)</f>
        <v>0</v>
      </c>
      <c r="M144" s="206" t="str">
        <f>IF(ISBLANK('Input|Fee Based'!M144),"",'Input|Fee Based'!M144)</f>
        <v/>
      </c>
      <c r="N144" s="77" cm="1">
        <f t="array" ref="N144">_xlfn.IFNA(LOOKUP(2,1/('Calc|Labour Rates'!$B$10:$B$39='Calc|Fee Based'!M144)/('Calc|Labour Rates'!$C$10:$C$39='Input|Fee Based'!N144),'Calc|Labour Rates'!$I$10:$I$39),"-")</f>
        <v>0</v>
      </c>
      <c r="O144" s="208">
        <f>IFERROR(N144*'Input|Fee Based'!O144*'Input|Fee Based'!P144/'Input|Setup'!$E$19,0)</f>
        <v>0</v>
      </c>
      <c r="P144" s="206" t="str">
        <f>IF(ISBLANK('Input|Fee Based'!Q144),"",'Input|Fee Based'!Q144)</f>
        <v/>
      </c>
      <c r="Q144" s="77" cm="1">
        <f t="array" ref="Q144">_xlfn.IFNA(LOOKUP(2,1/('Calc|Labour Rates'!$B$10:$B$39='Calc|Fee Based'!P144)/('Calc|Labour Rates'!$C$10:$C$39='Input|Fee Based'!R144),'Calc|Labour Rates'!$I$10:$I$39),"-")</f>
        <v>0</v>
      </c>
      <c r="R144" s="77">
        <f>IFERROR(Q144*'Input|Fee Based'!S144*'Input|Fee Based'!T144/'Input|Setup'!$E$19,0)</f>
        <v>0</v>
      </c>
      <c r="S144" s="197">
        <f t="shared" si="23"/>
        <v>0</v>
      </c>
      <c r="T144" s="139">
        <f t="shared" si="24"/>
        <v>0</v>
      </c>
      <c r="U144" s="77" t="str">
        <f>IF(ISBLANK('Input|Fee Based'!$V144),"",'Input|Fee Based'!$V144)</f>
        <v/>
      </c>
      <c r="V144" s="77" cm="1">
        <f t="array" ref="V144">_xlfn.IFNA(LOOKUP(2,1/('Calc|Labour Rates'!$B$10:$B$39='Calc|Fee Based'!U144)/('Calc|Labour Rates'!$C$10:$C$39='Input|Fee Based'!W144),'Calc|Labour Rates'!$I$10:$I$39),"-")</f>
        <v>0</v>
      </c>
      <c r="W144" s="77">
        <f>IFERROR(V144*'Input|Fee Based'!X144*'Input|Fee Based'!Y144/'Input|Setup'!$E$19,0)</f>
        <v>0</v>
      </c>
      <c r="X144" s="77">
        <f>IFERROR(V144*'Input|Fee Based'!X144*'Input|Fee Based'!Z144/'Input|Setup'!$E$19,0)</f>
        <v>0</v>
      </c>
      <c r="Y144" s="208">
        <f t="shared" si="25"/>
        <v>0</v>
      </c>
      <c r="Z144" s="206" t="str">
        <f>IF(ISBLANK('Input|Fee Based'!$AA144),"",'Input|Fee Based'!$AA144)</f>
        <v/>
      </c>
      <c r="AA144" s="77" cm="1">
        <f t="array" ref="AA144">_xlfn.IFNA(LOOKUP(2,1/('Calc|Labour Rates'!$B$10:$B$39='Calc|Fee Based'!Z144)/('Calc|Labour Rates'!$C$10:$C$39='Input|Fee Based'!AB144),'Calc|Labour Rates'!$I$10:$I$39),"-")</f>
        <v>0</v>
      </c>
      <c r="AB144" s="77">
        <f>IFERROR(AA144*'Input|Fee Based'!AC144*'Input|Fee Based'!AD144/'Input|Setup'!$E$19,0)</f>
        <v>0</v>
      </c>
      <c r="AC144" s="77">
        <f>IFERROR(AA144*'Input|Fee Based'!AC144*'Input|Fee Based'!AE144/'Input|Setup'!$E$19,0)</f>
        <v>0</v>
      </c>
      <c r="AD144" s="208">
        <f t="shared" si="26"/>
        <v>0</v>
      </c>
      <c r="AE144" s="77" t="str">
        <f>IF(ISBLANK('Input|Fee Based'!$AF144),"",'Input|Fee Based'!$AF144)</f>
        <v/>
      </c>
      <c r="AF144" s="77" cm="1">
        <f t="array" ref="AF144">_xlfn.IFNA(LOOKUP(2,1/('Calc|Labour Rates'!$B$10:$B$39='Calc|Fee Based'!AE144)/('Calc|Labour Rates'!$C$10:$C$39='Input|Fee Based'!AG144),'Calc|Labour Rates'!$I$10:$I$39),"-")</f>
        <v>0</v>
      </c>
      <c r="AG144" s="77">
        <f>IFERROR(AF144*'Input|Fee Based'!AH144*'Input|Fee Based'!AI144/'Input|Setup'!$E$19,0)</f>
        <v>0</v>
      </c>
      <c r="AH144" s="77">
        <f>IFERROR(AF144*'Input|Fee Based'!AH144*'Input|Fee Based'!AJ144/'Input|Setup'!$E$19,0)</f>
        <v>0</v>
      </c>
      <c r="AI144" s="208">
        <f t="shared" si="27"/>
        <v>0</v>
      </c>
      <c r="AJ144" s="77" t="str">
        <f>IF(ISBLANK('Input|Fee Based'!$AK144),"",'Input|Fee Based'!$AK144)</f>
        <v/>
      </c>
      <c r="AK144" s="77" cm="1">
        <f t="array" ref="AK144">_xlfn.IFNA(LOOKUP(2,1/('Calc|Labour Rates'!$B$10:$B$39='Calc|Fee Based'!AJ144)/('Calc|Labour Rates'!$C$10:$C$39='Input|Fee Based'!AL144),'Calc|Labour Rates'!$I$10:$I$39),"-")</f>
        <v>0</v>
      </c>
      <c r="AL144" s="77">
        <f>IFERROR(AK144*'Input|Fee Based'!AM144*'Input|Fee Based'!AN144/'Input|Setup'!$E$19,0)</f>
        <v>0</v>
      </c>
      <c r="AM144" s="77">
        <f>IFERROR(AK144*'Input|Fee Based'!AM144*'Input|Fee Based'!AO144/'Input|Setup'!$E$19,0)</f>
        <v>0</v>
      </c>
      <c r="AN144" s="208">
        <f t="shared" si="28"/>
        <v>0</v>
      </c>
      <c r="AO144" s="199">
        <f t="shared" si="29"/>
        <v>0</v>
      </c>
      <c r="AP144" s="139">
        <f t="shared" si="30"/>
        <v>0</v>
      </c>
      <c r="AQ144" s="86">
        <f>'Input|Fee Based'!AQ144*CPI_Escalator_to_Y1*RealMaterials_Escalator_to_Y1</f>
        <v>0</v>
      </c>
      <c r="AR144" s="86">
        <f>'Input|Fee Based'!AR144*CPI_Escalator_to_Y1*RealContracts_Escalator_to_Y1</f>
        <v>0</v>
      </c>
      <c r="AS144" s="77">
        <f>'Input|Fee Based'!AS144*CPI_Escalator_to_Y1*RealVehicles_Escalator_to_Y1</f>
        <v>0</v>
      </c>
      <c r="AT144" s="86">
        <f>'Input|Fee Based'!AT144*CPI_Escalator_to_Y1*RealOther_Escalator_to_Y1</f>
        <v>0</v>
      </c>
      <c r="AU144" s="89"/>
      <c r="AV144" s="79">
        <f t="shared" si="31"/>
        <v>0</v>
      </c>
      <c r="AW144" s="84"/>
      <c r="AX144" s="162">
        <f>$AV144*'Input|Fee Based'!AV144</f>
        <v>0</v>
      </c>
      <c r="AY144" s="162">
        <f>$AV144*'Input|Fee Based'!AW144</f>
        <v>0</v>
      </c>
      <c r="AZ144" s="162">
        <f>$AV144*'Input|Fee Based'!AX144</f>
        <v>0</v>
      </c>
      <c r="BA144" s="163">
        <f>SUM($AV144,$AX144:$AZ144)*'Input|Fee Based'!$AY144</f>
        <v>0</v>
      </c>
      <c r="BB144" s="109"/>
      <c r="BC144" s="173"/>
      <c r="BD144" s="15"/>
    </row>
    <row r="145" spans="1:56" customFormat="1" x14ac:dyDescent="0.2">
      <c r="A145" s="16">
        <f t="shared" si="32"/>
        <v>136</v>
      </c>
      <c r="B145" s="128" t="str">
        <f>IF(ISBLANK('Input|Fee Based'!B145),"",'Input|Fee Based'!B145)</f>
        <v/>
      </c>
      <c r="C145" s="128" t="str">
        <f>IF(ISBLANK('Input|Fee Based'!C145),"",'Input|Fee Based'!C145)</f>
        <v/>
      </c>
      <c r="D145" s="129" t="str">
        <f>IF(ISBLANK('Input|Fee Based'!D145),"",'Input|Fee Based'!D145)</f>
        <v/>
      </c>
      <c r="E145" s="191" t="str">
        <f>IF(ISBLANK('Input|Fee Based'!E145),"",'Input|Fee Based'!E145)</f>
        <v/>
      </c>
      <c r="F145" s="129" t="str">
        <f>IF(ISBLANK('Input|Fee Based'!F145),"",'Input|Fee Based'!F145)</f>
        <v/>
      </c>
      <c r="G145" s="129" t="str">
        <f>IF(ISBLANK('Input|Fee Based'!G145),"",'Input|Fee Based'!G145)</f>
        <v/>
      </c>
      <c r="H145" s="120">
        <f t="shared" si="22"/>
        <v>0</v>
      </c>
      <c r="I145" s="14"/>
      <c r="J145" s="77" t="str">
        <f>IF(ISBLANK('Input|Fee Based'!I145),"",'Input|Fee Based'!I145)</f>
        <v/>
      </c>
      <c r="K145" s="77" cm="1">
        <f t="array" ref="K145">_xlfn.IFNA(LOOKUP(2,1/('Calc|Labour Rates'!$B$10:$B$39='Calc|Fee Based'!J145)/('Calc|Labour Rates'!$C$10:$C$39='Input|Fee Based'!J145),'Calc|Labour Rates'!$I$10:$I$39),"-")</f>
        <v>0</v>
      </c>
      <c r="L145" s="208">
        <f>IFERROR(K145*'Input|Fee Based'!K145*'Input|Fee Based'!L145/'Input|Setup'!$E$19,0)</f>
        <v>0</v>
      </c>
      <c r="M145" s="206" t="str">
        <f>IF(ISBLANK('Input|Fee Based'!M145),"",'Input|Fee Based'!M145)</f>
        <v/>
      </c>
      <c r="N145" s="77" cm="1">
        <f t="array" ref="N145">_xlfn.IFNA(LOOKUP(2,1/('Calc|Labour Rates'!$B$10:$B$39='Calc|Fee Based'!M145)/('Calc|Labour Rates'!$C$10:$C$39='Input|Fee Based'!N145),'Calc|Labour Rates'!$I$10:$I$39),"-")</f>
        <v>0</v>
      </c>
      <c r="O145" s="208">
        <f>IFERROR(N145*'Input|Fee Based'!O145*'Input|Fee Based'!P145/'Input|Setup'!$E$19,0)</f>
        <v>0</v>
      </c>
      <c r="P145" s="206" t="str">
        <f>IF(ISBLANK('Input|Fee Based'!Q145),"",'Input|Fee Based'!Q145)</f>
        <v/>
      </c>
      <c r="Q145" s="77" cm="1">
        <f t="array" ref="Q145">_xlfn.IFNA(LOOKUP(2,1/('Calc|Labour Rates'!$B$10:$B$39='Calc|Fee Based'!P145)/('Calc|Labour Rates'!$C$10:$C$39='Input|Fee Based'!R145),'Calc|Labour Rates'!$I$10:$I$39),"-")</f>
        <v>0</v>
      </c>
      <c r="R145" s="77">
        <f>IFERROR(Q145*'Input|Fee Based'!S145*'Input|Fee Based'!T145/'Input|Setup'!$E$19,0)</f>
        <v>0</v>
      </c>
      <c r="S145" s="197">
        <f t="shared" si="23"/>
        <v>0</v>
      </c>
      <c r="T145" s="139">
        <f t="shared" si="24"/>
        <v>0</v>
      </c>
      <c r="U145" s="77" t="str">
        <f>IF(ISBLANK('Input|Fee Based'!$V145),"",'Input|Fee Based'!$V145)</f>
        <v/>
      </c>
      <c r="V145" s="77" cm="1">
        <f t="array" ref="V145">_xlfn.IFNA(LOOKUP(2,1/('Calc|Labour Rates'!$B$10:$B$39='Calc|Fee Based'!U145)/('Calc|Labour Rates'!$C$10:$C$39='Input|Fee Based'!W145),'Calc|Labour Rates'!$I$10:$I$39),"-")</f>
        <v>0</v>
      </c>
      <c r="W145" s="77">
        <f>IFERROR(V145*'Input|Fee Based'!X145*'Input|Fee Based'!Y145/'Input|Setup'!$E$19,0)</f>
        <v>0</v>
      </c>
      <c r="X145" s="77">
        <f>IFERROR(V145*'Input|Fee Based'!X145*'Input|Fee Based'!Z145/'Input|Setup'!$E$19,0)</f>
        <v>0</v>
      </c>
      <c r="Y145" s="208">
        <f t="shared" si="25"/>
        <v>0</v>
      </c>
      <c r="Z145" s="206" t="str">
        <f>IF(ISBLANK('Input|Fee Based'!$AA145),"",'Input|Fee Based'!$AA145)</f>
        <v/>
      </c>
      <c r="AA145" s="77" cm="1">
        <f t="array" ref="AA145">_xlfn.IFNA(LOOKUP(2,1/('Calc|Labour Rates'!$B$10:$B$39='Calc|Fee Based'!Z145)/('Calc|Labour Rates'!$C$10:$C$39='Input|Fee Based'!AB145),'Calc|Labour Rates'!$I$10:$I$39),"-")</f>
        <v>0</v>
      </c>
      <c r="AB145" s="77">
        <f>IFERROR(AA145*'Input|Fee Based'!AC145*'Input|Fee Based'!AD145/'Input|Setup'!$E$19,0)</f>
        <v>0</v>
      </c>
      <c r="AC145" s="77">
        <f>IFERROR(AA145*'Input|Fee Based'!AC145*'Input|Fee Based'!AE145/'Input|Setup'!$E$19,0)</f>
        <v>0</v>
      </c>
      <c r="AD145" s="208">
        <f t="shared" si="26"/>
        <v>0</v>
      </c>
      <c r="AE145" s="77" t="str">
        <f>IF(ISBLANK('Input|Fee Based'!$AF145),"",'Input|Fee Based'!$AF145)</f>
        <v/>
      </c>
      <c r="AF145" s="77" cm="1">
        <f t="array" ref="AF145">_xlfn.IFNA(LOOKUP(2,1/('Calc|Labour Rates'!$B$10:$B$39='Calc|Fee Based'!AE145)/('Calc|Labour Rates'!$C$10:$C$39='Input|Fee Based'!AG145),'Calc|Labour Rates'!$I$10:$I$39),"-")</f>
        <v>0</v>
      </c>
      <c r="AG145" s="77">
        <f>IFERROR(AF145*'Input|Fee Based'!AH145*'Input|Fee Based'!AI145/'Input|Setup'!$E$19,0)</f>
        <v>0</v>
      </c>
      <c r="AH145" s="77">
        <f>IFERROR(AF145*'Input|Fee Based'!AH145*'Input|Fee Based'!AJ145/'Input|Setup'!$E$19,0)</f>
        <v>0</v>
      </c>
      <c r="AI145" s="208">
        <f t="shared" si="27"/>
        <v>0</v>
      </c>
      <c r="AJ145" s="77" t="str">
        <f>IF(ISBLANK('Input|Fee Based'!$AK145),"",'Input|Fee Based'!$AK145)</f>
        <v/>
      </c>
      <c r="AK145" s="77" cm="1">
        <f t="array" ref="AK145">_xlfn.IFNA(LOOKUP(2,1/('Calc|Labour Rates'!$B$10:$B$39='Calc|Fee Based'!AJ145)/('Calc|Labour Rates'!$C$10:$C$39='Input|Fee Based'!AL145),'Calc|Labour Rates'!$I$10:$I$39),"-")</f>
        <v>0</v>
      </c>
      <c r="AL145" s="77">
        <f>IFERROR(AK145*'Input|Fee Based'!AM145*'Input|Fee Based'!AN145/'Input|Setup'!$E$19,0)</f>
        <v>0</v>
      </c>
      <c r="AM145" s="77">
        <f>IFERROR(AK145*'Input|Fee Based'!AM145*'Input|Fee Based'!AO145/'Input|Setup'!$E$19,0)</f>
        <v>0</v>
      </c>
      <c r="AN145" s="208">
        <f t="shared" si="28"/>
        <v>0</v>
      </c>
      <c r="AO145" s="199">
        <f t="shared" si="29"/>
        <v>0</v>
      </c>
      <c r="AP145" s="139">
        <f t="shared" si="30"/>
        <v>0</v>
      </c>
      <c r="AQ145" s="86">
        <f>'Input|Fee Based'!AQ145*CPI_Escalator_to_Y1*RealMaterials_Escalator_to_Y1</f>
        <v>0</v>
      </c>
      <c r="AR145" s="86">
        <f>'Input|Fee Based'!AR145*CPI_Escalator_to_Y1*RealContracts_Escalator_to_Y1</f>
        <v>0</v>
      </c>
      <c r="AS145" s="77">
        <f>'Input|Fee Based'!AS145*CPI_Escalator_to_Y1*RealVehicles_Escalator_to_Y1</f>
        <v>0</v>
      </c>
      <c r="AT145" s="86">
        <f>'Input|Fee Based'!AT145*CPI_Escalator_to_Y1*RealOther_Escalator_to_Y1</f>
        <v>0</v>
      </c>
      <c r="AU145" s="89"/>
      <c r="AV145" s="79">
        <f t="shared" si="31"/>
        <v>0</v>
      </c>
      <c r="AW145" s="84"/>
      <c r="AX145" s="162">
        <f>$AV145*'Input|Fee Based'!AV145</f>
        <v>0</v>
      </c>
      <c r="AY145" s="162">
        <f>$AV145*'Input|Fee Based'!AW145</f>
        <v>0</v>
      </c>
      <c r="AZ145" s="162">
        <f>$AV145*'Input|Fee Based'!AX145</f>
        <v>0</v>
      </c>
      <c r="BA145" s="163">
        <f>SUM($AV145,$AX145:$AZ145)*'Input|Fee Based'!$AY145</f>
        <v>0</v>
      </c>
      <c r="BB145" s="109"/>
      <c r="BC145" s="173"/>
      <c r="BD145" s="15"/>
    </row>
    <row r="146" spans="1:56" customFormat="1" x14ac:dyDescent="0.2">
      <c r="A146" s="16">
        <f t="shared" si="32"/>
        <v>137</v>
      </c>
      <c r="B146" s="128" t="str">
        <f>IF(ISBLANK('Input|Fee Based'!B146),"",'Input|Fee Based'!B146)</f>
        <v/>
      </c>
      <c r="C146" s="128" t="str">
        <f>IF(ISBLANK('Input|Fee Based'!C146),"",'Input|Fee Based'!C146)</f>
        <v/>
      </c>
      <c r="D146" s="129" t="str">
        <f>IF(ISBLANK('Input|Fee Based'!D146),"",'Input|Fee Based'!D146)</f>
        <v/>
      </c>
      <c r="E146" s="191" t="str">
        <f>IF(ISBLANK('Input|Fee Based'!E146),"",'Input|Fee Based'!E146)</f>
        <v/>
      </c>
      <c r="F146" s="129" t="str">
        <f>IF(ISBLANK('Input|Fee Based'!F146),"",'Input|Fee Based'!F146)</f>
        <v/>
      </c>
      <c r="G146" s="129" t="str">
        <f>IF(ISBLANK('Input|Fee Based'!G146),"",'Input|Fee Based'!G146)</f>
        <v/>
      </c>
      <c r="H146" s="120">
        <f t="shared" si="22"/>
        <v>0</v>
      </c>
      <c r="I146" s="14"/>
      <c r="J146" s="77" t="str">
        <f>IF(ISBLANK('Input|Fee Based'!I146),"",'Input|Fee Based'!I146)</f>
        <v/>
      </c>
      <c r="K146" s="77" cm="1">
        <f t="array" ref="K146">_xlfn.IFNA(LOOKUP(2,1/('Calc|Labour Rates'!$B$10:$B$39='Calc|Fee Based'!J146)/('Calc|Labour Rates'!$C$10:$C$39='Input|Fee Based'!J146),'Calc|Labour Rates'!$I$10:$I$39),"-")</f>
        <v>0</v>
      </c>
      <c r="L146" s="208">
        <f>IFERROR(K146*'Input|Fee Based'!K146*'Input|Fee Based'!L146/'Input|Setup'!$E$19,0)</f>
        <v>0</v>
      </c>
      <c r="M146" s="206" t="str">
        <f>IF(ISBLANK('Input|Fee Based'!M146),"",'Input|Fee Based'!M146)</f>
        <v/>
      </c>
      <c r="N146" s="77" cm="1">
        <f t="array" ref="N146">_xlfn.IFNA(LOOKUP(2,1/('Calc|Labour Rates'!$B$10:$B$39='Calc|Fee Based'!M146)/('Calc|Labour Rates'!$C$10:$C$39='Input|Fee Based'!N146),'Calc|Labour Rates'!$I$10:$I$39),"-")</f>
        <v>0</v>
      </c>
      <c r="O146" s="208">
        <f>IFERROR(N146*'Input|Fee Based'!O146*'Input|Fee Based'!P146/'Input|Setup'!$E$19,0)</f>
        <v>0</v>
      </c>
      <c r="P146" s="206" t="str">
        <f>IF(ISBLANK('Input|Fee Based'!Q146),"",'Input|Fee Based'!Q146)</f>
        <v/>
      </c>
      <c r="Q146" s="77" cm="1">
        <f t="array" ref="Q146">_xlfn.IFNA(LOOKUP(2,1/('Calc|Labour Rates'!$B$10:$B$39='Calc|Fee Based'!P146)/('Calc|Labour Rates'!$C$10:$C$39='Input|Fee Based'!R146),'Calc|Labour Rates'!$I$10:$I$39),"-")</f>
        <v>0</v>
      </c>
      <c r="R146" s="77">
        <f>IFERROR(Q146*'Input|Fee Based'!S146*'Input|Fee Based'!T146/'Input|Setup'!$E$19,0)</f>
        <v>0</v>
      </c>
      <c r="S146" s="197">
        <f t="shared" si="23"/>
        <v>0</v>
      </c>
      <c r="T146" s="139">
        <f t="shared" si="24"/>
        <v>0</v>
      </c>
      <c r="U146" s="77" t="str">
        <f>IF(ISBLANK('Input|Fee Based'!$V146),"",'Input|Fee Based'!$V146)</f>
        <v/>
      </c>
      <c r="V146" s="77" cm="1">
        <f t="array" ref="V146">_xlfn.IFNA(LOOKUP(2,1/('Calc|Labour Rates'!$B$10:$B$39='Calc|Fee Based'!U146)/('Calc|Labour Rates'!$C$10:$C$39='Input|Fee Based'!W146),'Calc|Labour Rates'!$I$10:$I$39),"-")</f>
        <v>0</v>
      </c>
      <c r="W146" s="77">
        <f>IFERROR(V146*'Input|Fee Based'!X146*'Input|Fee Based'!Y146/'Input|Setup'!$E$19,0)</f>
        <v>0</v>
      </c>
      <c r="X146" s="77">
        <f>IFERROR(V146*'Input|Fee Based'!X146*'Input|Fee Based'!Z146/'Input|Setup'!$E$19,0)</f>
        <v>0</v>
      </c>
      <c r="Y146" s="208">
        <f t="shared" si="25"/>
        <v>0</v>
      </c>
      <c r="Z146" s="206" t="str">
        <f>IF(ISBLANK('Input|Fee Based'!$AA146),"",'Input|Fee Based'!$AA146)</f>
        <v/>
      </c>
      <c r="AA146" s="77" cm="1">
        <f t="array" ref="AA146">_xlfn.IFNA(LOOKUP(2,1/('Calc|Labour Rates'!$B$10:$B$39='Calc|Fee Based'!Z146)/('Calc|Labour Rates'!$C$10:$C$39='Input|Fee Based'!AB146),'Calc|Labour Rates'!$I$10:$I$39),"-")</f>
        <v>0</v>
      </c>
      <c r="AB146" s="77">
        <f>IFERROR(AA146*'Input|Fee Based'!AC146*'Input|Fee Based'!AD146/'Input|Setup'!$E$19,0)</f>
        <v>0</v>
      </c>
      <c r="AC146" s="77">
        <f>IFERROR(AA146*'Input|Fee Based'!AC146*'Input|Fee Based'!AE146/'Input|Setup'!$E$19,0)</f>
        <v>0</v>
      </c>
      <c r="AD146" s="208">
        <f t="shared" si="26"/>
        <v>0</v>
      </c>
      <c r="AE146" s="77" t="str">
        <f>IF(ISBLANK('Input|Fee Based'!$AF146),"",'Input|Fee Based'!$AF146)</f>
        <v/>
      </c>
      <c r="AF146" s="77" cm="1">
        <f t="array" ref="AF146">_xlfn.IFNA(LOOKUP(2,1/('Calc|Labour Rates'!$B$10:$B$39='Calc|Fee Based'!AE146)/('Calc|Labour Rates'!$C$10:$C$39='Input|Fee Based'!AG146),'Calc|Labour Rates'!$I$10:$I$39),"-")</f>
        <v>0</v>
      </c>
      <c r="AG146" s="77">
        <f>IFERROR(AF146*'Input|Fee Based'!AH146*'Input|Fee Based'!AI146/'Input|Setup'!$E$19,0)</f>
        <v>0</v>
      </c>
      <c r="AH146" s="77">
        <f>IFERROR(AF146*'Input|Fee Based'!AH146*'Input|Fee Based'!AJ146/'Input|Setup'!$E$19,0)</f>
        <v>0</v>
      </c>
      <c r="AI146" s="208">
        <f t="shared" si="27"/>
        <v>0</v>
      </c>
      <c r="AJ146" s="77" t="str">
        <f>IF(ISBLANK('Input|Fee Based'!$AK146),"",'Input|Fee Based'!$AK146)</f>
        <v/>
      </c>
      <c r="AK146" s="77" cm="1">
        <f t="array" ref="AK146">_xlfn.IFNA(LOOKUP(2,1/('Calc|Labour Rates'!$B$10:$B$39='Calc|Fee Based'!AJ146)/('Calc|Labour Rates'!$C$10:$C$39='Input|Fee Based'!AL146),'Calc|Labour Rates'!$I$10:$I$39),"-")</f>
        <v>0</v>
      </c>
      <c r="AL146" s="77">
        <f>IFERROR(AK146*'Input|Fee Based'!AM146*'Input|Fee Based'!AN146/'Input|Setup'!$E$19,0)</f>
        <v>0</v>
      </c>
      <c r="AM146" s="77">
        <f>IFERROR(AK146*'Input|Fee Based'!AM146*'Input|Fee Based'!AO146/'Input|Setup'!$E$19,0)</f>
        <v>0</v>
      </c>
      <c r="AN146" s="208">
        <f t="shared" si="28"/>
        <v>0</v>
      </c>
      <c r="AO146" s="199">
        <f t="shared" si="29"/>
        <v>0</v>
      </c>
      <c r="AP146" s="139">
        <f t="shared" si="30"/>
        <v>0</v>
      </c>
      <c r="AQ146" s="86">
        <f>'Input|Fee Based'!AQ146*CPI_Escalator_to_Y1*RealMaterials_Escalator_to_Y1</f>
        <v>0</v>
      </c>
      <c r="AR146" s="86">
        <f>'Input|Fee Based'!AR146*CPI_Escalator_to_Y1*RealContracts_Escalator_to_Y1</f>
        <v>0</v>
      </c>
      <c r="AS146" s="77">
        <f>'Input|Fee Based'!AS146*CPI_Escalator_to_Y1*RealVehicles_Escalator_to_Y1</f>
        <v>0</v>
      </c>
      <c r="AT146" s="86">
        <f>'Input|Fee Based'!AT146*CPI_Escalator_to_Y1*RealOther_Escalator_to_Y1</f>
        <v>0</v>
      </c>
      <c r="AU146" s="89"/>
      <c r="AV146" s="79">
        <f t="shared" si="31"/>
        <v>0</v>
      </c>
      <c r="AW146" s="84"/>
      <c r="AX146" s="162">
        <f>$AV146*'Input|Fee Based'!AV146</f>
        <v>0</v>
      </c>
      <c r="AY146" s="162">
        <f>$AV146*'Input|Fee Based'!AW146</f>
        <v>0</v>
      </c>
      <c r="AZ146" s="162">
        <f>$AV146*'Input|Fee Based'!AX146</f>
        <v>0</v>
      </c>
      <c r="BA146" s="163">
        <f>SUM($AV146,$AX146:$AZ146)*'Input|Fee Based'!$AY146</f>
        <v>0</v>
      </c>
      <c r="BB146" s="109"/>
      <c r="BC146" s="173"/>
      <c r="BD146" s="15"/>
    </row>
    <row r="147" spans="1:56" customFormat="1" x14ac:dyDescent="0.2">
      <c r="A147" s="16">
        <f t="shared" si="32"/>
        <v>138</v>
      </c>
      <c r="B147" s="128" t="str">
        <f>IF(ISBLANK('Input|Fee Based'!B147),"",'Input|Fee Based'!B147)</f>
        <v/>
      </c>
      <c r="C147" s="128" t="str">
        <f>IF(ISBLANK('Input|Fee Based'!C147),"",'Input|Fee Based'!C147)</f>
        <v/>
      </c>
      <c r="D147" s="129" t="str">
        <f>IF(ISBLANK('Input|Fee Based'!D147),"",'Input|Fee Based'!D147)</f>
        <v/>
      </c>
      <c r="E147" s="191" t="str">
        <f>IF(ISBLANK('Input|Fee Based'!E147),"",'Input|Fee Based'!E147)</f>
        <v/>
      </c>
      <c r="F147" s="129" t="str">
        <f>IF(ISBLANK('Input|Fee Based'!F147),"",'Input|Fee Based'!F147)</f>
        <v/>
      </c>
      <c r="G147" s="129" t="str">
        <f>IF(ISBLANK('Input|Fee Based'!G147),"",'Input|Fee Based'!G147)</f>
        <v/>
      </c>
      <c r="H147" s="120">
        <f t="shared" si="22"/>
        <v>0</v>
      </c>
      <c r="I147" s="14"/>
      <c r="J147" s="77" t="str">
        <f>IF(ISBLANK('Input|Fee Based'!I147),"",'Input|Fee Based'!I147)</f>
        <v/>
      </c>
      <c r="K147" s="77" cm="1">
        <f t="array" ref="K147">_xlfn.IFNA(LOOKUP(2,1/('Calc|Labour Rates'!$B$10:$B$39='Calc|Fee Based'!J147)/('Calc|Labour Rates'!$C$10:$C$39='Input|Fee Based'!J147),'Calc|Labour Rates'!$I$10:$I$39),"-")</f>
        <v>0</v>
      </c>
      <c r="L147" s="208">
        <f>IFERROR(K147*'Input|Fee Based'!K147*'Input|Fee Based'!L147/'Input|Setup'!$E$19,0)</f>
        <v>0</v>
      </c>
      <c r="M147" s="206" t="str">
        <f>IF(ISBLANK('Input|Fee Based'!M147),"",'Input|Fee Based'!M147)</f>
        <v/>
      </c>
      <c r="N147" s="77" cm="1">
        <f t="array" ref="N147">_xlfn.IFNA(LOOKUP(2,1/('Calc|Labour Rates'!$B$10:$B$39='Calc|Fee Based'!M147)/('Calc|Labour Rates'!$C$10:$C$39='Input|Fee Based'!N147),'Calc|Labour Rates'!$I$10:$I$39),"-")</f>
        <v>0</v>
      </c>
      <c r="O147" s="208">
        <f>IFERROR(N147*'Input|Fee Based'!O147*'Input|Fee Based'!P147/'Input|Setup'!$E$19,0)</f>
        <v>0</v>
      </c>
      <c r="P147" s="206" t="str">
        <f>IF(ISBLANK('Input|Fee Based'!Q147),"",'Input|Fee Based'!Q147)</f>
        <v/>
      </c>
      <c r="Q147" s="77" cm="1">
        <f t="array" ref="Q147">_xlfn.IFNA(LOOKUP(2,1/('Calc|Labour Rates'!$B$10:$B$39='Calc|Fee Based'!P147)/('Calc|Labour Rates'!$C$10:$C$39='Input|Fee Based'!R147),'Calc|Labour Rates'!$I$10:$I$39),"-")</f>
        <v>0</v>
      </c>
      <c r="R147" s="77">
        <f>IFERROR(Q147*'Input|Fee Based'!S147*'Input|Fee Based'!T147/'Input|Setup'!$E$19,0)</f>
        <v>0</v>
      </c>
      <c r="S147" s="197">
        <f t="shared" si="23"/>
        <v>0</v>
      </c>
      <c r="T147" s="139">
        <f t="shared" si="24"/>
        <v>0</v>
      </c>
      <c r="U147" s="77" t="str">
        <f>IF(ISBLANK('Input|Fee Based'!$V147),"",'Input|Fee Based'!$V147)</f>
        <v/>
      </c>
      <c r="V147" s="77" cm="1">
        <f t="array" ref="V147">_xlfn.IFNA(LOOKUP(2,1/('Calc|Labour Rates'!$B$10:$B$39='Calc|Fee Based'!U147)/('Calc|Labour Rates'!$C$10:$C$39='Input|Fee Based'!W147),'Calc|Labour Rates'!$I$10:$I$39),"-")</f>
        <v>0</v>
      </c>
      <c r="W147" s="77">
        <f>IFERROR(V147*'Input|Fee Based'!X147*'Input|Fee Based'!Y147/'Input|Setup'!$E$19,0)</f>
        <v>0</v>
      </c>
      <c r="X147" s="77">
        <f>IFERROR(V147*'Input|Fee Based'!X147*'Input|Fee Based'!Z147/'Input|Setup'!$E$19,0)</f>
        <v>0</v>
      </c>
      <c r="Y147" s="208">
        <f t="shared" si="25"/>
        <v>0</v>
      </c>
      <c r="Z147" s="206" t="str">
        <f>IF(ISBLANK('Input|Fee Based'!$AA147),"",'Input|Fee Based'!$AA147)</f>
        <v/>
      </c>
      <c r="AA147" s="77" cm="1">
        <f t="array" ref="AA147">_xlfn.IFNA(LOOKUP(2,1/('Calc|Labour Rates'!$B$10:$B$39='Calc|Fee Based'!Z147)/('Calc|Labour Rates'!$C$10:$C$39='Input|Fee Based'!AB147),'Calc|Labour Rates'!$I$10:$I$39),"-")</f>
        <v>0</v>
      </c>
      <c r="AB147" s="77">
        <f>IFERROR(AA147*'Input|Fee Based'!AC147*'Input|Fee Based'!AD147/'Input|Setup'!$E$19,0)</f>
        <v>0</v>
      </c>
      <c r="AC147" s="77">
        <f>IFERROR(AA147*'Input|Fee Based'!AC147*'Input|Fee Based'!AE147/'Input|Setup'!$E$19,0)</f>
        <v>0</v>
      </c>
      <c r="AD147" s="208">
        <f t="shared" si="26"/>
        <v>0</v>
      </c>
      <c r="AE147" s="77" t="str">
        <f>IF(ISBLANK('Input|Fee Based'!$AF147),"",'Input|Fee Based'!$AF147)</f>
        <v/>
      </c>
      <c r="AF147" s="77" cm="1">
        <f t="array" ref="AF147">_xlfn.IFNA(LOOKUP(2,1/('Calc|Labour Rates'!$B$10:$B$39='Calc|Fee Based'!AE147)/('Calc|Labour Rates'!$C$10:$C$39='Input|Fee Based'!AG147),'Calc|Labour Rates'!$I$10:$I$39),"-")</f>
        <v>0</v>
      </c>
      <c r="AG147" s="77">
        <f>IFERROR(AF147*'Input|Fee Based'!AH147*'Input|Fee Based'!AI147/'Input|Setup'!$E$19,0)</f>
        <v>0</v>
      </c>
      <c r="AH147" s="77">
        <f>IFERROR(AF147*'Input|Fee Based'!AH147*'Input|Fee Based'!AJ147/'Input|Setup'!$E$19,0)</f>
        <v>0</v>
      </c>
      <c r="AI147" s="208">
        <f t="shared" si="27"/>
        <v>0</v>
      </c>
      <c r="AJ147" s="77" t="str">
        <f>IF(ISBLANK('Input|Fee Based'!$AK147),"",'Input|Fee Based'!$AK147)</f>
        <v/>
      </c>
      <c r="AK147" s="77" cm="1">
        <f t="array" ref="AK147">_xlfn.IFNA(LOOKUP(2,1/('Calc|Labour Rates'!$B$10:$B$39='Calc|Fee Based'!AJ147)/('Calc|Labour Rates'!$C$10:$C$39='Input|Fee Based'!AL147),'Calc|Labour Rates'!$I$10:$I$39),"-")</f>
        <v>0</v>
      </c>
      <c r="AL147" s="77">
        <f>IFERROR(AK147*'Input|Fee Based'!AM147*'Input|Fee Based'!AN147/'Input|Setup'!$E$19,0)</f>
        <v>0</v>
      </c>
      <c r="AM147" s="77">
        <f>IFERROR(AK147*'Input|Fee Based'!AM147*'Input|Fee Based'!AO147/'Input|Setup'!$E$19,0)</f>
        <v>0</v>
      </c>
      <c r="AN147" s="208">
        <f t="shared" si="28"/>
        <v>0</v>
      </c>
      <c r="AO147" s="199">
        <f t="shared" si="29"/>
        <v>0</v>
      </c>
      <c r="AP147" s="139">
        <f t="shared" si="30"/>
        <v>0</v>
      </c>
      <c r="AQ147" s="86">
        <f>'Input|Fee Based'!AQ147*CPI_Escalator_to_Y1*RealMaterials_Escalator_to_Y1</f>
        <v>0</v>
      </c>
      <c r="AR147" s="86">
        <f>'Input|Fee Based'!AR147*CPI_Escalator_to_Y1*RealContracts_Escalator_to_Y1</f>
        <v>0</v>
      </c>
      <c r="AS147" s="77">
        <f>'Input|Fee Based'!AS147*CPI_Escalator_to_Y1*RealVehicles_Escalator_to_Y1</f>
        <v>0</v>
      </c>
      <c r="AT147" s="86">
        <f>'Input|Fee Based'!AT147*CPI_Escalator_to_Y1*RealOther_Escalator_to_Y1</f>
        <v>0</v>
      </c>
      <c r="AU147" s="89"/>
      <c r="AV147" s="79">
        <f t="shared" si="31"/>
        <v>0</v>
      </c>
      <c r="AW147" s="84"/>
      <c r="AX147" s="162">
        <f>$AV147*'Input|Fee Based'!AV147</f>
        <v>0</v>
      </c>
      <c r="AY147" s="162">
        <f>$AV147*'Input|Fee Based'!AW147</f>
        <v>0</v>
      </c>
      <c r="AZ147" s="162">
        <f>$AV147*'Input|Fee Based'!AX147</f>
        <v>0</v>
      </c>
      <c r="BA147" s="163">
        <f>SUM($AV147,$AX147:$AZ147)*'Input|Fee Based'!$AY147</f>
        <v>0</v>
      </c>
      <c r="BB147" s="109"/>
      <c r="BC147" s="173"/>
      <c r="BD147" s="15"/>
    </row>
    <row r="148" spans="1:56" customFormat="1" x14ac:dyDescent="0.2">
      <c r="A148" s="16">
        <f t="shared" si="32"/>
        <v>139</v>
      </c>
      <c r="B148" s="128" t="str">
        <f>IF(ISBLANK('Input|Fee Based'!B148),"",'Input|Fee Based'!B148)</f>
        <v/>
      </c>
      <c r="C148" s="128" t="str">
        <f>IF(ISBLANK('Input|Fee Based'!C148),"",'Input|Fee Based'!C148)</f>
        <v/>
      </c>
      <c r="D148" s="129" t="str">
        <f>IF(ISBLANK('Input|Fee Based'!D148),"",'Input|Fee Based'!D148)</f>
        <v/>
      </c>
      <c r="E148" s="191" t="str">
        <f>IF(ISBLANK('Input|Fee Based'!E148),"",'Input|Fee Based'!E148)</f>
        <v/>
      </c>
      <c r="F148" s="129" t="str">
        <f>IF(ISBLANK('Input|Fee Based'!F148),"",'Input|Fee Based'!F148)</f>
        <v/>
      </c>
      <c r="G148" s="129" t="str">
        <f>IF(ISBLANK('Input|Fee Based'!G148),"",'Input|Fee Based'!G148)</f>
        <v/>
      </c>
      <c r="H148" s="120">
        <f t="shared" si="22"/>
        <v>0</v>
      </c>
      <c r="I148" s="14"/>
      <c r="J148" s="77" t="str">
        <f>IF(ISBLANK('Input|Fee Based'!I148),"",'Input|Fee Based'!I148)</f>
        <v/>
      </c>
      <c r="K148" s="77" cm="1">
        <f t="array" ref="K148">_xlfn.IFNA(LOOKUP(2,1/('Calc|Labour Rates'!$B$10:$B$39='Calc|Fee Based'!J148)/('Calc|Labour Rates'!$C$10:$C$39='Input|Fee Based'!J148),'Calc|Labour Rates'!$I$10:$I$39),"-")</f>
        <v>0</v>
      </c>
      <c r="L148" s="208">
        <f>IFERROR(K148*'Input|Fee Based'!K148*'Input|Fee Based'!L148/'Input|Setup'!$E$19,0)</f>
        <v>0</v>
      </c>
      <c r="M148" s="206" t="str">
        <f>IF(ISBLANK('Input|Fee Based'!M148),"",'Input|Fee Based'!M148)</f>
        <v/>
      </c>
      <c r="N148" s="77" cm="1">
        <f t="array" ref="N148">_xlfn.IFNA(LOOKUP(2,1/('Calc|Labour Rates'!$B$10:$B$39='Calc|Fee Based'!M148)/('Calc|Labour Rates'!$C$10:$C$39='Input|Fee Based'!N148),'Calc|Labour Rates'!$I$10:$I$39),"-")</f>
        <v>0</v>
      </c>
      <c r="O148" s="208">
        <f>IFERROR(N148*'Input|Fee Based'!O148*'Input|Fee Based'!P148/'Input|Setup'!$E$19,0)</f>
        <v>0</v>
      </c>
      <c r="P148" s="206" t="str">
        <f>IF(ISBLANK('Input|Fee Based'!Q148),"",'Input|Fee Based'!Q148)</f>
        <v/>
      </c>
      <c r="Q148" s="77" cm="1">
        <f t="array" ref="Q148">_xlfn.IFNA(LOOKUP(2,1/('Calc|Labour Rates'!$B$10:$B$39='Calc|Fee Based'!P148)/('Calc|Labour Rates'!$C$10:$C$39='Input|Fee Based'!R148),'Calc|Labour Rates'!$I$10:$I$39),"-")</f>
        <v>0</v>
      </c>
      <c r="R148" s="77">
        <f>IFERROR(Q148*'Input|Fee Based'!S148*'Input|Fee Based'!T148/'Input|Setup'!$E$19,0)</f>
        <v>0</v>
      </c>
      <c r="S148" s="197">
        <f t="shared" si="23"/>
        <v>0</v>
      </c>
      <c r="T148" s="139">
        <f t="shared" si="24"/>
        <v>0</v>
      </c>
      <c r="U148" s="77" t="str">
        <f>IF(ISBLANK('Input|Fee Based'!$V148),"",'Input|Fee Based'!$V148)</f>
        <v/>
      </c>
      <c r="V148" s="77" cm="1">
        <f t="array" ref="V148">_xlfn.IFNA(LOOKUP(2,1/('Calc|Labour Rates'!$B$10:$B$39='Calc|Fee Based'!U148)/('Calc|Labour Rates'!$C$10:$C$39='Input|Fee Based'!W148),'Calc|Labour Rates'!$I$10:$I$39),"-")</f>
        <v>0</v>
      </c>
      <c r="W148" s="77">
        <f>IFERROR(V148*'Input|Fee Based'!X148*'Input|Fee Based'!Y148/'Input|Setup'!$E$19,0)</f>
        <v>0</v>
      </c>
      <c r="X148" s="77">
        <f>IFERROR(V148*'Input|Fee Based'!X148*'Input|Fee Based'!Z148/'Input|Setup'!$E$19,0)</f>
        <v>0</v>
      </c>
      <c r="Y148" s="208">
        <f t="shared" si="25"/>
        <v>0</v>
      </c>
      <c r="Z148" s="206" t="str">
        <f>IF(ISBLANK('Input|Fee Based'!$AA148),"",'Input|Fee Based'!$AA148)</f>
        <v/>
      </c>
      <c r="AA148" s="77" cm="1">
        <f t="array" ref="AA148">_xlfn.IFNA(LOOKUP(2,1/('Calc|Labour Rates'!$B$10:$B$39='Calc|Fee Based'!Z148)/('Calc|Labour Rates'!$C$10:$C$39='Input|Fee Based'!AB148),'Calc|Labour Rates'!$I$10:$I$39),"-")</f>
        <v>0</v>
      </c>
      <c r="AB148" s="77">
        <f>IFERROR(AA148*'Input|Fee Based'!AC148*'Input|Fee Based'!AD148/'Input|Setup'!$E$19,0)</f>
        <v>0</v>
      </c>
      <c r="AC148" s="77">
        <f>IFERROR(AA148*'Input|Fee Based'!AC148*'Input|Fee Based'!AE148/'Input|Setup'!$E$19,0)</f>
        <v>0</v>
      </c>
      <c r="AD148" s="208">
        <f t="shared" si="26"/>
        <v>0</v>
      </c>
      <c r="AE148" s="77" t="str">
        <f>IF(ISBLANK('Input|Fee Based'!$AF148),"",'Input|Fee Based'!$AF148)</f>
        <v/>
      </c>
      <c r="AF148" s="77" cm="1">
        <f t="array" ref="AF148">_xlfn.IFNA(LOOKUP(2,1/('Calc|Labour Rates'!$B$10:$B$39='Calc|Fee Based'!AE148)/('Calc|Labour Rates'!$C$10:$C$39='Input|Fee Based'!AG148),'Calc|Labour Rates'!$I$10:$I$39),"-")</f>
        <v>0</v>
      </c>
      <c r="AG148" s="77">
        <f>IFERROR(AF148*'Input|Fee Based'!AH148*'Input|Fee Based'!AI148/'Input|Setup'!$E$19,0)</f>
        <v>0</v>
      </c>
      <c r="AH148" s="77">
        <f>IFERROR(AF148*'Input|Fee Based'!AH148*'Input|Fee Based'!AJ148/'Input|Setup'!$E$19,0)</f>
        <v>0</v>
      </c>
      <c r="AI148" s="208">
        <f t="shared" si="27"/>
        <v>0</v>
      </c>
      <c r="AJ148" s="77" t="str">
        <f>IF(ISBLANK('Input|Fee Based'!$AK148),"",'Input|Fee Based'!$AK148)</f>
        <v/>
      </c>
      <c r="AK148" s="77" cm="1">
        <f t="array" ref="AK148">_xlfn.IFNA(LOOKUP(2,1/('Calc|Labour Rates'!$B$10:$B$39='Calc|Fee Based'!AJ148)/('Calc|Labour Rates'!$C$10:$C$39='Input|Fee Based'!AL148),'Calc|Labour Rates'!$I$10:$I$39),"-")</f>
        <v>0</v>
      </c>
      <c r="AL148" s="77">
        <f>IFERROR(AK148*'Input|Fee Based'!AM148*'Input|Fee Based'!AN148/'Input|Setup'!$E$19,0)</f>
        <v>0</v>
      </c>
      <c r="AM148" s="77">
        <f>IFERROR(AK148*'Input|Fee Based'!AM148*'Input|Fee Based'!AO148/'Input|Setup'!$E$19,0)</f>
        <v>0</v>
      </c>
      <c r="AN148" s="208">
        <f t="shared" si="28"/>
        <v>0</v>
      </c>
      <c r="AO148" s="199">
        <f t="shared" si="29"/>
        <v>0</v>
      </c>
      <c r="AP148" s="139">
        <f t="shared" si="30"/>
        <v>0</v>
      </c>
      <c r="AQ148" s="86">
        <f>'Input|Fee Based'!AQ148*CPI_Escalator_to_Y1*RealMaterials_Escalator_to_Y1</f>
        <v>0</v>
      </c>
      <c r="AR148" s="86">
        <f>'Input|Fee Based'!AR148*CPI_Escalator_to_Y1*RealContracts_Escalator_to_Y1</f>
        <v>0</v>
      </c>
      <c r="AS148" s="77">
        <f>'Input|Fee Based'!AS148*CPI_Escalator_to_Y1*RealVehicles_Escalator_to_Y1</f>
        <v>0</v>
      </c>
      <c r="AT148" s="86">
        <f>'Input|Fee Based'!AT148*CPI_Escalator_to_Y1*RealOther_Escalator_to_Y1</f>
        <v>0</v>
      </c>
      <c r="AU148" s="89"/>
      <c r="AV148" s="79">
        <f t="shared" si="31"/>
        <v>0</v>
      </c>
      <c r="AW148" s="84"/>
      <c r="AX148" s="162">
        <f>$AV148*'Input|Fee Based'!AV148</f>
        <v>0</v>
      </c>
      <c r="AY148" s="162">
        <f>$AV148*'Input|Fee Based'!AW148</f>
        <v>0</v>
      </c>
      <c r="AZ148" s="162">
        <f>$AV148*'Input|Fee Based'!AX148</f>
        <v>0</v>
      </c>
      <c r="BA148" s="163">
        <f>SUM($AV148,$AX148:$AZ148)*'Input|Fee Based'!$AY148</f>
        <v>0</v>
      </c>
      <c r="BB148" s="109"/>
      <c r="BC148" s="173"/>
      <c r="BD148" s="15"/>
    </row>
    <row r="149" spans="1:56" customFormat="1" x14ac:dyDescent="0.2">
      <c r="A149" s="16">
        <f t="shared" si="32"/>
        <v>140</v>
      </c>
      <c r="B149" s="128" t="str">
        <f>IF(ISBLANK('Input|Fee Based'!B149),"",'Input|Fee Based'!B149)</f>
        <v/>
      </c>
      <c r="C149" s="128" t="str">
        <f>IF(ISBLANK('Input|Fee Based'!C149),"",'Input|Fee Based'!C149)</f>
        <v/>
      </c>
      <c r="D149" s="129" t="str">
        <f>IF(ISBLANK('Input|Fee Based'!D149),"",'Input|Fee Based'!D149)</f>
        <v/>
      </c>
      <c r="E149" s="191" t="str">
        <f>IF(ISBLANK('Input|Fee Based'!E149),"",'Input|Fee Based'!E149)</f>
        <v/>
      </c>
      <c r="F149" s="129" t="str">
        <f>IF(ISBLANK('Input|Fee Based'!F149),"",'Input|Fee Based'!F149)</f>
        <v/>
      </c>
      <c r="G149" s="129" t="str">
        <f>IF(ISBLANK('Input|Fee Based'!G149),"",'Input|Fee Based'!G149)</f>
        <v/>
      </c>
      <c r="H149" s="120">
        <f t="shared" si="22"/>
        <v>0</v>
      </c>
      <c r="I149" s="14"/>
      <c r="J149" s="77" t="str">
        <f>IF(ISBLANK('Input|Fee Based'!I149),"",'Input|Fee Based'!I149)</f>
        <v/>
      </c>
      <c r="K149" s="77" cm="1">
        <f t="array" ref="K149">_xlfn.IFNA(LOOKUP(2,1/('Calc|Labour Rates'!$B$10:$B$39='Calc|Fee Based'!J149)/('Calc|Labour Rates'!$C$10:$C$39='Input|Fee Based'!J149),'Calc|Labour Rates'!$I$10:$I$39),"-")</f>
        <v>0</v>
      </c>
      <c r="L149" s="208">
        <f>IFERROR(K149*'Input|Fee Based'!K149*'Input|Fee Based'!L149/'Input|Setup'!$E$19,0)</f>
        <v>0</v>
      </c>
      <c r="M149" s="206" t="str">
        <f>IF(ISBLANK('Input|Fee Based'!M149),"",'Input|Fee Based'!M149)</f>
        <v/>
      </c>
      <c r="N149" s="77" cm="1">
        <f t="array" ref="N149">_xlfn.IFNA(LOOKUP(2,1/('Calc|Labour Rates'!$B$10:$B$39='Calc|Fee Based'!M149)/('Calc|Labour Rates'!$C$10:$C$39='Input|Fee Based'!N149),'Calc|Labour Rates'!$I$10:$I$39),"-")</f>
        <v>0</v>
      </c>
      <c r="O149" s="208">
        <f>IFERROR(N149*'Input|Fee Based'!O149*'Input|Fee Based'!P149/'Input|Setup'!$E$19,0)</f>
        <v>0</v>
      </c>
      <c r="P149" s="206" t="str">
        <f>IF(ISBLANK('Input|Fee Based'!Q149),"",'Input|Fee Based'!Q149)</f>
        <v/>
      </c>
      <c r="Q149" s="77" cm="1">
        <f t="array" ref="Q149">_xlfn.IFNA(LOOKUP(2,1/('Calc|Labour Rates'!$B$10:$B$39='Calc|Fee Based'!P149)/('Calc|Labour Rates'!$C$10:$C$39='Input|Fee Based'!R149),'Calc|Labour Rates'!$I$10:$I$39),"-")</f>
        <v>0</v>
      </c>
      <c r="R149" s="77">
        <f>IFERROR(Q149*'Input|Fee Based'!S149*'Input|Fee Based'!T149/'Input|Setup'!$E$19,0)</f>
        <v>0</v>
      </c>
      <c r="S149" s="197">
        <f t="shared" si="23"/>
        <v>0</v>
      </c>
      <c r="T149" s="139">
        <f t="shared" si="24"/>
        <v>0</v>
      </c>
      <c r="U149" s="77" t="str">
        <f>IF(ISBLANK('Input|Fee Based'!$V149),"",'Input|Fee Based'!$V149)</f>
        <v/>
      </c>
      <c r="V149" s="77" cm="1">
        <f t="array" ref="V149">_xlfn.IFNA(LOOKUP(2,1/('Calc|Labour Rates'!$B$10:$B$39='Calc|Fee Based'!U149)/('Calc|Labour Rates'!$C$10:$C$39='Input|Fee Based'!W149),'Calc|Labour Rates'!$I$10:$I$39),"-")</f>
        <v>0</v>
      </c>
      <c r="W149" s="77">
        <f>IFERROR(V149*'Input|Fee Based'!X149*'Input|Fee Based'!Y149/'Input|Setup'!$E$19,0)</f>
        <v>0</v>
      </c>
      <c r="X149" s="77">
        <f>IFERROR(V149*'Input|Fee Based'!X149*'Input|Fee Based'!Z149/'Input|Setup'!$E$19,0)</f>
        <v>0</v>
      </c>
      <c r="Y149" s="208">
        <f t="shared" si="25"/>
        <v>0</v>
      </c>
      <c r="Z149" s="206" t="str">
        <f>IF(ISBLANK('Input|Fee Based'!$AA149),"",'Input|Fee Based'!$AA149)</f>
        <v/>
      </c>
      <c r="AA149" s="77" cm="1">
        <f t="array" ref="AA149">_xlfn.IFNA(LOOKUP(2,1/('Calc|Labour Rates'!$B$10:$B$39='Calc|Fee Based'!Z149)/('Calc|Labour Rates'!$C$10:$C$39='Input|Fee Based'!AB149),'Calc|Labour Rates'!$I$10:$I$39),"-")</f>
        <v>0</v>
      </c>
      <c r="AB149" s="77">
        <f>IFERROR(AA149*'Input|Fee Based'!AC149*'Input|Fee Based'!AD149/'Input|Setup'!$E$19,0)</f>
        <v>0</v>
      </c>
      <c r="AC149" s="77">
        <f>IFERROR(AA149*'Input|Fee Based'!AC149*'Input|Fee Based'!AE149/'Input|Setup'!$E$19,0)</f>
        <v>0</v>
      </c>
      <c r="AD149" s="208">
        <f t="shared" si="26"/>
        <v>0</v>
      </c>
      <c r="AE149" s="77" t="str">
        <f>IF(ISBLANK('Input|Fee Based'!$AF149),"",'Input|Fee Based'!$AF149)</f>
        <v/>
      </c>
      <c r="AF149" s="77" cm="1">
        <f t="array" ref="AF149">_xlfn.IFNA(LOOKUP(2,1/('Calc|Labour Rates'!$B$10:$B$39='Calc|Fee Based'!AE149)/('Calc|Labour Rates'!$C$10:$C$39='Input|Fee Based'!AG149),'Calc|Labour Rates'!$I$10:$I$39),"-")</f>
        <v>0</v>
      </c>
      <c r="AG149" s="77">
        <f>IFERROR(AF149*'Input|Fee Based'!AH149*'Input|Fee Based'!AI149/'Input|Setup'!$E$19,0)</f>
        <v>0</v>
      </c>
      <c r="AH149" s="77">
        <f>IFERROR(AF149*'Input|Fee Based'!AH149*'Input|Fee Based'!AJ149/'Input|Setup'!$E$19,0)</f>
        <v>0</v>
      </c>
      <c r="AI149" s="208">
        <f t="shared" si="27"/>
        <v>0</v>
      </c>
      <c r="AJ149" s="77" t="str">
        <f>IF(ISBLANK('Input|Fee Based'!$AK149),"",'Input|Fee Based'!$AK149)</f>
        <v/>
      </c>
      <c r="AK149" s="77" cm="1">
        <f t="array" ref="AK149">_xlfn.IFNA(LOOKUP(2,1/('Calc|Labour Rates'!$B$10:$B$39='Calc|Fee Based'!AJ149)/('Calc|Labour Rates'!$C$10:$C$39='Input|Fee Based'!AL149),'Calc|Labour Rates'!$I$10:$I$39),"-")</f>
        <v>0</v>
      </c>
      <c r="AL149" s="77">
        <f>IFERROR(AK149*'Input|Fee Based'!AM149*'Input|Fee Based'!AN149/'Input|Setup'!$E$19,0)</f>
        <v>0</v>
      </c>
      <c r="AM149" s="77">
        <f>IFERROR(AK149*'Input|Fee Based'!AM149*'Input|Fee Based'!AO149/'Input|Setup'!$E$19,0)</f>
        <v>0</v>
      </c>
      <c r="AN149" s="208">
        <f t="shared" si="28"/>
        <v>0</v>
      </c>
      <c r="AO149" s="199">
        <f t="shared" si="29"/>
        <v>0</v>
      </c>
      <c r="AP149" s="139">
        <f t="shared" si="30"/>
        <v>0</v>
      </c>
      <c r="AQ149" s="86">
        <f>'Input|Fee Based'!AQ149*CPI_Escalator_to_Y1*RealMaterials_Escalator_to_Y1</f>
        <v>0</v>
      </c>
      <c r="AR149" s="86">
        <f>'Input|Fee Based'!AR149*CPI_Escalator_to_Y1*RealContracts_Escalator_to_Y1</f>
        <v>0</v>
      </c>
      <c r="AS149" s="77">
        <f>'Input|Fee Based'!AS149*CPI_Escalator_to_Y1*RealVehicles_Escalator_to_Y1</f>
        <v>0</v>
      </c>
      <c r="AT149" s="86">
        <f>'Input|Fee Based'!AT149*CPI_Escalator_to_Y1*RealOther_Escalator_to_Y1</f>
        <v>0</v>
      </c>
      <c r="AU149" s="89"/>
      <c r="AV149" s="79">
        <f t="shared" si="31"/>
        <v>0</v>
      </c>
      <c r="AW149" s="84"/>
      <c r="AX149" s="162">
        <f>$AV149*'Input|Fee Based'!AV149</f>
        <v>0</v>
      </c>
      <c r="AY149" s="162">
        <f>$AV149*'Input|Fee Based'!AW149</f>
        <v>0</v>
      </c>
      <c r="AZ149" s="162">
        <f>$AV149*'Input|Fee Based'!AX149</f>
        <v>0</v>
      </c>
      <c r="BA149" s="163">
        <f>SUM($AV149,$AX149:$AZ149)*'Input|Fee Based'!$AY149</f>
        <v>0</v>
      </c>
      <c r="BB149" s="109"/>
      <c r="BC149" s="173"/>
      <c r="BD149" s="15"/>
    </row>
    <row r="150" spans="1:56" customFormat="1" x14ac:dyDescent="0.2">
      <c r="A150" s="16">
        <f t="shared" si="32"/>
        <v>141</v>
      </c>
      <c r="B150" s="128" t="str">
        <f>IF(ISBLANK('Input|Fee Based'!B150),"",'Input|Fee Based'!B150)</f>
        <v/>
      </c>
      <c r="C150" s="128" t="str">
        <f>IF(ISBLANK('Input|Fee Based'!C150),"",'Input|Fee Based'!C150)</f>
        <v/>
      </c>
      <c r="D150" s="129" t="str">
        <f>IF(ISBLANK('Input|Fee Based'!D150),"",'Input|Fee Based'!D150)</f>
        <v/>
      </c>
      <c r="E150" s="191" t="str">
        <f>IF(ISBLANK('Input|Fee Based'!E150),"",'Input|Fee Based'!E150)</f>
        <v/>
      </c>
      <c r="F150" s="129" t="str">
        <f>IF(ISBLANK('Input|Fee Based'!F150),"",'Input|Fee Based'!F150)</f>
        <v/>
      </c>
      <c r="G150" s="129" t="str">
        <f>IF(ISBLANK('Input|Fee Based'!G150),"",'Input|Fee Based'!G150)</f>
        <v/>
      </c>
      <c r="H150" s="120">
        <f t="shared" si="22"/>
        <v>0</v>
      </c>
      <c r="I150" s="14"/>
      <c r="J150" s="77" t="str">
        <f>IF(ISBLANK('Input|Fee Based'!I150),"",'Input|Fee Based'!I150)</f>
        <v/>
      </c>
      <c r="K150" s="77" cm="1">
        <f t="array" ref="K150">_xlfn.IFNA(LOOKUP(2,1/('Calc|Labour Rates'!$B$10:$B$39='Calc|Fee Based'!J150)/('Calc|Labour Rates'!$C$10:$C$39='Input|Fee Based'!J150),'Calc|Labour Rates'!$I$10:$I$39),"-")</f>
        <v>0</v>
      </c>
      <c r="L150" s="208">
        <f>IFERROR(K150*'Input|Fee Based'!K150*'Input|Fee Based'!L150/'Input|Setup'!$E$19,0)</f>
        <v>0</v>
      </c>
      <c r="M150" s="206" t="str">
        <f>IF(ISBLANK('Input|Fee Based'!M150),"",'Input|Fee Based'!M150)</f>
        <v/>
      </c>
      <c r="N150" s="77" cm="1">
        <f t="array" ref="N150">_xlfn.IFNA(LOOKUP(2,1/('Calc|Labour Rates'!$B$10:$B$39='Calc|Fee Based'!M150)/('Calc|Labour Rates'!$C$10:$C$39='Input|Fee Based'!N150),'Calc|Labour Rates'!$I$10:$I$39),"-")</f>
        <v>0</v>
      </c>
      <c r="O150" s="208">
        <f>IFERROR(N150*'Input|Fee Based'!O150*'Input|Fee Based'!P150/'Input|Setup'!$E$19,0)</f>
        <v>0</v>
      </c>
      <c r="P150" s="206" t="str">
        <f>IF(ISBLANK('Input|Fee Based'!Q150),"",'Input|Fee Based'!Q150)</f>
        <v/>
      </c>
      <c r="Q150" s="77" cm="1">
        <f t="array" ref="Q150">_xlfn.IFNA(LOOKUP(2,1/('Calc|Labour Rates'!$B$10:$B$39='Calc|Fee Based'!P150)/('Calc|Labour Rates'!$C$10:$C$39='Input|Fee Based'!R150),'Calc|Labour Rates'!$I$10:$I$39),"-")</f>
        <v>0</v>
      </c>
      <c r="R150" s="77">
        <f>IFERROR(Q150*'Input|Fee Based'!S150*'Input|Fee Based'!T150/'Input|Setup'!$E$19,0)</f>
        <v>0</v>
      </c>
      <c r="S150" s="197">
        <f t="shared" si="23"/>
        <v>0</v>
      </c>
      <c r="T150" s="139">
        <f t="shared" si="24"/>
        <v>0</v>
      </c>
      <c r="U150" s="77" t="str">
        <f>IF(ISBLANK('Input|Fee Based'!$V150),"",'Input|Fee Based'!$V150)</f>
        <v/>
      </c>
      <c r="V150" s="77" cm="1">
        <f t="array" ref="V150">_xlfn.IFNA(LOOKUP(2,1/('Calc|Labour Rates'!$B$10:$B$39='Calc|Fee Based'!U150)/('Calc|Labour Rates'!$C$10:$C$39='Input|Fee Based'!W150),'Calc|Labour Rates'!$I$10:$I$39),"-")</f>
        <v>0</v>
      </c>
      <c r="W150" s="77">
        <f>IFERROR(V150*'Input|Fee Based'!X150*'Input|Fee Based'!Y150/'Input|Setup'!$E$19,0)</f>
        <v>0</v>
      </c>
      <c r="X150" s="77">
        <f>IFERROR(V150*'Input|Fee Based'!X150*'Input|Fee Based'!Z150/'Input|Setup'!$E$19,0)</f>
        <v>0</v>
      </c>
      <c r="Y150" s="208">
        <f t="shared" si="25"/>
        <v>0</v>
      </c>
      <c r="Z150" s="206" t="str">
        <f>IF(ISBLANK('Input|Fee Based'!$AA150),"",'Input|Fee Based'!$AA150)</f>
        <v/>
      </c>
      <c r="AA150" s="77" cm="1">
        <f t="array" ref="AA150">_xlfn.IFNA(LOOKUP(2,1/('Calc|Labour Rates'!$B$10:$B$39='Calc|Fee Based'!Z150)/('Calc|Labour Rates'!$C$10:$C$39='Input|Fee Based'!AB150),'Calc|Labour Rates'!$I$10:$I$39),"-")</f>
        <v>0</v>
      </c>
      <c r="AB150" s="77">
        <f>IFERROR(AA150*'Input|Fee Based'!AC150*'Input|Fee Based'!AD150/'Input|Setup'!$E$19,0)</f>
        <v>0</v>
      </c>
      <c r="AC150" s="77">
        <f>IFERROR(AA150*'Input|Fee Based'!AC150*'Input|Fee Based'!AE150/'Input|Setup'!$E$19,0)</f>
        <v>0</v>
      </c>
      <c r="AD150" s="208">
        <f t="shared" si="26"/>
        <v>0</v>
      </c>
      <c r="AE150" s="77" t="str">
        <f>IF(ISBLANK('Input|Fee Based'!$AF150),"",'Input|Fee Based'!$AF150)</f>
        <v/>
      </c>
      <c r="AF150" s="77" cm="1">
        <f t="array" ref="AF150">_xlfn.IFNA(LOOKUP(2,1/('Calc|Labour Rates'!$B$10:$B$39='Calc|Fee Based'!AE150)/('Calc|Labour Rates'!$C$10:$C$39='Input|Fee Based'!AG150),'Calc|Labour Rates'!$I$10:$I$39),"-")</f>
        <v>0</v>
      </c>
      <c r="AG150" s="77">
        <f>IFERROR(AF150*'Input|Fee Based'!AH150*'Input|Fee Based'!AI150/'Input|Setup'!$E$19,0)</f>
        <v>0</v>
      </c>
      <c r="AH150" s="77">
        <f>IFERROR(AF150*'Input|Fee Based'!AH150*'Input|Fee Based'!AJ150/'Input|Setup'!$E$19,0)</f>
        <v>0</v>
      </c>
      <c r="AI150" s="208">
        <f t="shared" si="27"/>
        <v>0</v>
      </c>
      <c r="AJ150" s="77" t="str">
        <f>IF(ISBLANK('Input|Fee Based'!$AK150),"",'Input|Fee Based'!$AK150)</f>
        <v/>
      </c>
      <c r="AK150" s="77" cm="1">
        <f t="array" ref="AK150">_xlfn.IFNA(LOOKUP(2,1/('Calc|Labour Rates'!$B$10:$B$39='Calc|Fee Based'!AJ150)/('Calc|Labour Rates'!$C$10:$C$39='Input|Fee Based'!AL150),'Calc|Labour Rates'!$I$10:$I$39),"-")</f>
        <v>0</v>
      </c>
      <c r="AL150" s="77">
        <f>IFERROR(AK150*'Input|Fee Based'!AM150*'Input|Fee Based'!AN150/'Input|Setup'!$E$19,0)</f>
        <v>0</v>
      </c>
      <c r="AM150" s="77">
        <f>IFERROR(AK150*'Input|Fee Based'!AM150*'Input|Fee Based'!AO150/'Input|Setup'!$E$19,0)</f>
        <v>0</v>
      </c>
      <c r="AN150" s="208">
        <f t="shared" si="28"/>
        <v>0</v>
      </c>
      <c r="AO150" s="199">
        <f t="shared" si="29"/>
        <v>0</v>
      </c>
      <c r="AP150" s="139">
        <f t="shared" si="30"/>
        <v>0</v>
      </c>
      <c r="AQ150" s="86">
        <f>'Input|Fee Based'!AQ150*CPI_Escalator_to_Y1*RealMaterials_Escalator_to_Y1</f>
        <v>0</v>
      </c>
      <c r="AR150" s="86">
        <f>'Input|Fee Based'!AR150*CPI_Escalator_to_Y1*RealContracts_Escalator_to_Y1</f>
        <v>0</v>
      </c>
      <c r="AS150" s="77">
        <f>'Input|Fee Based'!AS150*CPI_Escalator_to_Y1*RealVehicles_Escalator_to_Y1</f>
        <v>0</v>
      </c>
      <c r="AT150" s="86">
        <f>'Input|Fee Based'!AT150*CPI_Escalator_to_Y1*RealOther_Escalator_to_Y1</f>
        <v>0</v>
      </c>
      <c r="AU150" s="89"/>
      <c r="AV150" s="79">
        <f t="shared" si="31"/>
        <v>0</v>
      </c>
      <c r="AW150" s="84"/>
      <c r="AX150" s="162">
        <f>$AV150*'Input|Fee Based'!AV150</f>
        <v>0</v>
      </c>
      <c r="AY150" s="162">
        <f>$AV150*'Input|Fee Based'!AW150</f>
        <v>0</v>
      </c>
      <c r="AZ150" s="162">
        <f>$AV150*'Input|Fee Based'!AX150</f>
        <v>0</v>
      </c>
      <c r="BA150" s="163">
        <f>SUM($AV150,$AX150:$AZ150)*'Input|Fee Based'!$AY150</f>
        <v>0</v>
      </c>
      <c r="BB150" s="109"/>
      <c r="BC150" s="173"/>
      <c r="BD150" s="15"/>
    </row>
    <row r="151" spans="1:56" customFormat="1" x14ac:dyDescent="0.2">
      <c r="A151" s="16">
        <f t="shared" si="32"/>
        <v>142</v>
      </c>
      <c r="B151" s="128" t="str">
        <f>IF(ISBLANK('Input|Fee Based'!B151),"",'Input|Fee Based'!B151)</f>
        <v/>
      </c>
      <c r="C151" s="128" t="str">
        <f>IF(ISBLANK('Input|Fee Based'!C151),"",'Input|Fee Based'!C151)</f>
        <v/>
      </c>
      <c r="D151" s="129" t="str">
        <f>IF(ISBLANK('Input|Fee Based'!D151),"",'Input|Fee Based'!D151)</f>
        <v/>
      </c>
      <c r="E151" s="191" t="str">
        <f>IF(ISBLANK('Input|Fee Based'!E151),"",'Input|Fee Based'!E151)</f>
        <v/>
      </c>
      <c r="F151" s="129" t="str">
        <f>IF(ISBLANK('Input|Fee Based'!F151),"",'Input|Fee Based'!F151)</f>
        <v/>
      </c>
      <c r="G151" s="129" t="str">
        <f>IF(ISBLANK('Input|Fee Based'!G151),"",'Input|Fee Based'!G151)</f>
        <v/>
      </c>
      <c r="H151" s="120">
        <f t="shared" si="22"/>
        <v>0</v>
      </c>
      <c r="I151" s="14"/>
      <c r="J151" s="77" t="str">
        <f>IF(ISBLANK('Input|Fee Based'!I151),"",'Input|Fee Based'!I151)</f>
        <v/>
      </c>
      <c r="K151" s="77" cm="1">
        <f t="array" ref="K151">_xlfn.IFNA(LOOKUP(2,1/('Calc|Labour Rates'!$B$10:$B$39='Calc|Fee Based'!J151)/('Calc|Labour Rates'!$C$10:$C$39='Input|Fee Based'!J151),'Calc|Labour Rates'!$I$10:$I$39),"-")</f>
        <v>0</v>
      </c>
      <c r="L151" s="208">
        <f>IFERROR(K151*'Input|Fee Based'!K151*'Input|Fee Based'!L151/'Input|Setup'!$E$19,0)</f>
        <v>0</v>
      </c>
      <c r="M151" s="206" t="str">
        <f>IF(ISBLANK('Input|Fee Based'!M151),"",'Input|Fee Based'!M151)</f>
        <v/>
      </c>
      <c r="N151" s="77" cm="1">
        <f t="array" ref="N151">_xlfn.IFNA(LOOKUP(2,1/('Calc|Labour Rates'!$B$10:$B$39='Calc|Fee Based'!M151)/('Calc|Labour Rates'!$C$10:$C$39='Input|Fee Based'!N151),'Calc|Labour Rates'!$I$10:$I$39),"-")</f>
        <v>0</v>
      </c>
      <c r="O151" s="208">
        <f>IFERROR(N151*'Input|Fee Based'!O151*'Input|Fee Based'!P151/'Input|Setup'!$E$19,0)</f>
        <v>0</v>
      </c>
      <c r="P151" s="206" t="str">
        <f>IF(ISBLANK('Input|Fee Based'!Q151),"",'Input|Fee Based'!Q151)</f>
        <v/>
      </c>
      <c r="Q151" s="77" cm="1">
        <f t="array" ref="Q151">_xlfn.IFNA(LOOKUP(2,1/('Calc|Labour Rates'!$B$10:$B$39='Calc|Fee Based'!P151)/('Calc|Labour Rates'!$C$10:$C$39='Input|Fee Based'!R151),'Calc|Labour Rates'!$I$10:$I$39),"-")</f>
        <v>0</v>
      </c>
      <c r="R151" s="77">
        <f>IFERROR(Q151*'Input|Fee Based'!S151*'Input|Fee Based'!T151/'Input|Setup'!$E$19,0)</f>
        <v>0</v>
      </c>
      <c r="S151" s="197">
        <f t="shared" si="23"/>
        <v>0</v>
      </c>
      <c r="T151" s="139">
        <f t="shared" si="24"/>
        <v>0</v>
      </c>
      <c r="U151" s="77" t="str">
        <f>IF(ISBLANK('Input|Fee Based'!$V151),"",'Input|Fee Based'!$V151)</f>
        <v/>
      </c>
      <c r="V151" s="77" cm="1">
        <f t="array" ref="V151">_xlfn.IFNA(LOOKUP(2,1/('Calc|Labour Rates'!$B$10:$B$39='Calc|Fee Based'!U151)/('Calc|Labour Rates'!$C$10:$C$39='Input|Fee Based'!W151),'Calc|Labour Rates'!$I$10:$I$39),"-")</f>
        <v>0</v>
      </c>
      <c r="W151" s="77">
        <f>IFERROR(V151*'Input|Fee Based'!X151*'Input|Fee Based'!Y151/'Input|Setup'!$E$19,0)</f>
        <v>0</v>
      </c>
      <c r="X151" s="77">
        <f>IFERROR(V151*'Input|Fee Based'!X151*'Input|Fee Based'!Z151/'Input|Setup'!$E$19,0)</f>
        <v>0</v>
      </c>
      <c r="Y151" s="208">
        <f t="shared" si="25"/>
        <v>0</v>
      </c>
      <c r="Z151" s="206" t="str">
        <f>IF(ISBLANK('Input|Fee Based'!$AA151),"",'Input|Fee Based'!$AA151)</f>
        <v/>
      </c>
      <c r="AA151" s="77" cm="1">
        <f t="array" ref="AA151">_xlfn.IFNA(LOOKUP(2,1/('Calc|Labour Rates'!$B$10:$B$39='Calc|Fee Based'!Z151)/('Calc|Labour Rates'!$C$10:$C$39='Input|Fee Based'!AB151),'Calc|Labour Rates'!$I$10:$I$39),"-")</f>
        <v>0</v>
      </c>
      <c r="AB151" s="77">
        <f>IFERROR(AA151*'Input|Fee Based'!AC151*'Input|Fee Based'!AD151/'Input|Setup'!$E$19,0)</f>
        <v>0</v>
      </c>
      <c r="AC151" s="77">
        <f>IFERROR(AA151*'Input|Fee Based'!AC151*'Input|Fee Based'!AE151/'Input|Setup'!$E$19,0)</f>
        <v>0</v>
      </c>
      <c r="AD151" s="208">
        <f t="shared" si="26"/>
        <v>0</v>
      </c>
      <c r="AE151" s="77" t="str">
        <f>IF(ISBLANK('Input|Fee Based'!$AF151),"",'Input|Fee Based'!$AF151)</f>
        <v/>
      </c>
      <c r="AF151" s="77" cm="1">
        <f t="array" ref="AF151">_xlfn.IFNA(LOOKUP(2,1/('Calc|Labour Rates'!$B$10:$B$39='Calc|Fee Based'!AE151)/('Calc|Labour Rates'!$C$10:$C$39='Input|Fee Based'!AG151),'Calc|Labour Rates'!$I$10:$I$39),"-")</f>
        <v>0</v>
      </c>
      <c r="AG151" s="77">
        <f>IFERROR(AF151*'Input|Fee Based'!AH151*'Input|Fee Based'!AI151/'Input|Setup'!$E$19,0)</f>
        <v>0</v>
      </c>
      <c r="AH151" s="77">
        <f>IFERROR(AF151*'Input|Fee Based'!AH151*'Input|Fee Based'!AJ151/'Input|Setup'!$E$19,0)</f>
        <v>0</v>
      </c>
      <c r="AI151" s="208">
        <f t="shared" si="27"/>
        <v>0</v>
      </c>
      <c r="AJ151" s="77" t="str">
        <f>IF(ISBLANK('Input|Fee Based'!$AK151),"",'Input|Fee Based'!$AK151)</f>
        <v/>
      </c>
      <c r="AK151" s="77" cm="1">
        <f t="array" ref="AK151">_xlfn.IFNA(LOOKUP(2,1/('Calc|Labour Rates'!$B$10:$B$39='Calc|Fee Based'!AJ151)/('Calc|Labour Rates'!$C$10:$C$39='Input|Fee Based'!AL151),'Calc|Labour Rates'!$I$10:$I$39),"-")</f>
        <v>0</v>
      </c>
      <c r="AL151" s="77">
        <f>IFERROR(AK151*'Input|Fee Based'!AM151*'Input|Fee Based'!AN151/'Input|Setup'!$E$19,0)</f>
        <v>0</v>
      </c>
      <c r="AM151" s="77">
        <f>IFERROR(AK151*'Input|Fee Based'!AM151*'Input|Fee Based'!AO151/'Input|Setup'!$E$19,0)</f>
        <v>0</v>
      </c>
      <c r="AN151" s="208">
        <f t="shared" si="28"/>
        <v>0</v>
      </c>
      <c r="AO151" s="199">
        <f t="shared" si="29"/>
        <v>0</v>
      </c>
      <c r="AP151" s="139">
        <f t="shared" si="30"/>
        <v>0</v>
      </c>
      <c r="AQ151" s="86">
        <f>'Input|Fee Based'!AQ151*CPI_Escalator_to_Y1*RealMaterials_Escalator_to_Y1</f>
        <v>0</v>
      </c>
      <c r="AR151" s="86">
        <f>'Input|Fee Based'!AR151*CPI_Escalator_to_Y1*RealContracts_Escalator_to_Y1</f>
        <v>0</v>
      </c>
      <c r="AS151" s="77">
        <f>'Input|Fee Based'!AS151*CPI_Escalator_to_Y1*RealVehicles_Escalator_to_Y1</f>
        <v>0</v>
      </c>
      <c r="AT151" s="86">
        <f>'Input|Fee Based'!AT151*CPI_Escalator_to_Y1*RealOther_Escalator_to_Y1</f>
        <v>0</v>
      </c>
      <c r="AU151" s="89"/>
      <c r="AV151" s="79">
        <f t="shared" si="31"/>
        <v>0</v>
      </c>
      <c r="AW151" s="84"/>
      <c r="AX151" s="162">
        <f>$AV151*'Input|Fee Based'!AV151</f>
        <v>0</v>
      </c>
      <c r="AY151" s="162">
        <f>$AV151*'Input|Fee Based'!AW151</f>
        <v>0</v>
      </c>
      <c r="AZ151" s="162">
        <f>$AV151*'Input|Fee Based'!AX151</f>
        <v>0</v>
      </c>
      <c r="BA151" s="163">
        <f>SUM($AV151,$AX151:$AZ151)*'Input|Fee Based'!$AY151</f>
        <v>0</v>
      </c>
      <c r="BB151" s="109"/>
      <c r="BC151" s="173"/>
      <c r="BD151" s="15"/>
    </row>
    <row r="152" spans="1:56" customFormat="1" x14ac:dyDescent="0.2">
      <c r="A152" s="16">
        <f t="shared" si="32"/>
        <v>143</v>
      </c>
      <c r="B152" s="128" t="str">
        <f>IF(ISBLANK('Input|Fee Based'!B152),"",'Input|Fee Based'!B152)</f>
        <v/>
      </c>
      <c r="C152" s="128" t="str">
        <f>IF(ISBLANK('Input|Fee Based'!C152),"",'Input|Fee Based'!C152)</f>
        <v/>
      </c>
      <c r="D152" s="129" t="str">
        <f>IF(ISBLANK('Input|Fee Based'!D152),"",'Input|Fee Based'!D152)</f>
        <v/>
      </c>
      <c r="E152" s="191" t="str">
        <f>IF(ISBLANK('Input|Fee Based'!E152),"",'Input|Fee Based'!E152)</f>
        <v/>
      </c>
      <c r="F152" s="129" t="str">
        <f>IF(ISBLANK('Input|Fee Based'!F152),"",'Input|Fee Based'!F152)</f>
        <v/>
      </c>
      <c r="G152" s="129" t="str">
        <f>IF(ISBLANK('Input|Fee Based'!G152),"",'Input|Fee Based'!G152)</f>
        <v/>
      </c>
      <c r="H152" s="120">
        <f t="shared" si="22"/>
        <v>0</v>
      </c>
      <c r="I152" s="14"/>
      <c r="J152" s="77" t="str">
        <f>IF(ISBLANK('Input|Fee Based'!I152),"",'Input|Fee Based'!I152)</f>
        <v/>
      </c>
      <c r="K152" s="77" cm="1">
        <f t="array" ref="K152">_xlfn.IFNA(LOOKUP(2,1/('Calc|Labour Rates'!$B$10:$B$39='Calc|Fee Based'!J152)/('Calc|Labour Rates'!$C$10:$C$39='Input|Fee Based'!J152),'Calc|Labour Rates'!$I$10:$I$39),"-")</f>
        <v>0</v>
      </c>
      <c r="L152" s="208">
        <f>IFERROR(K152*'Input|Fee Based'!K152*'Input|Fee Based'!L152/'Input|Setup'!$E$19,0)</f>
        <v>0</v>
      </c>
      <c r="M152" s="206" t="str">
        <f>IF(ISBLANK('Input|Fee Based'!M152),"",'Input|Fee Based'!M152)</f>
        <v/>
      </c>
      <c r="N152" s="77" cm="1">
        <f t="array" ref="N152">_xlfn.IFNA(LOOKUP(2,1/('Calc|Labour Rates'!$B$10:$B$39='Calc|Fee Based'!M152)/('Calc|Labour Rates'!$C$10:$C$39='Input|Fee Based'!N152),'Calc|Labour Rates'!$I$10:$I$39),"-")</f>
        <v>0</v>
      </c>
      <c r="O152" s="208">
        <f>IFERROR(N152*'Input|Fee Based'!O152*'Input|Fee Based'!P152/'Input|Setup'!$E$19,0)</f>
        <v>0</v>
      </c>
      <c r="P152" s="206" t="str">
        <f>IF(ISBLANK('Input|Fee Based'!Q152),"",'Input|Fee Based'!Q152)</f>
        <v/>
      </c>
      <c r="Q152" s="77" cm="1">
        <f t="array" ref="Q152">_xlfn.IFNA(LOOKUP(2,1/('Calc|Labour Rates'!$B$10:$B$39='Calc|Fee Based'!P152)/('Calc|Labour Rates'!$C$10:$C$39='Input|Fee Based'!R152),'Calc|Labour Rates'!$I$10:$I$39),"-")</f>
        <v>0</v>
      </c>
      <c r="R152" s="77">
        <f>IFERROR(Q152*'Input|Fee Based'!S152*'Input|Fee Based'!T152/'Input|Setup'!$E$19,0)</f>
        <v>0</v>
      </c>
      <c r="S152" s="197">
        <f t="shared" si="23"/>
        <v>0</v>
      </c>
      <c r="T152" s="139">
        <f t="shared" si="24"/>
        <v>0</v>
      </c>
      <c r="U152" s="77" t="str">
        <f>IF(ISBLANK('Input|Fee Based'!$V152),"",'Input|Fee Based'!$V152)</f>
        <v/>
      </c>
      <c r="V152" s="77" cm="1">
        <f t="array" ref="V152">_xlfn.IFNA(LOOKUP(2,1/('Calc|Labour Rates'!$B$10:$B$39='Calc|Fee Based'!U152)/('Calc|Labour Rates'!$C$10:$C$39='Input|Fee Based'!W152),'Calc|Labour Rates'!$I$10:$I$39),"-")</f>
        <v>0</v>
      </c>
      <c r="W152" s="77">
        <f>IFERROR(V152*'Input|Fee Based'!X152*'Input|Fee Based'!Y152/'Input|Setup'!$E$19,0)</f>
        <v>0</v>
      </c>
      <c r="X152" s="77">
        <f>IFERROR(V152*'Input|Fee Based'!X152*'Input|Fee Based'!Z152/'Input|Setup'!$E$19,0)</f>
        <v>0</v>
      </c>
      <c r="Y152" s="208">
        <f t="shared" si="25"/>
        <v>0</v>
      </c>
      <c r="Z152" s="206" t="str">
        <f>IF(ISBLANK('Input|Fee Based'!$AA152),"",'Input|Fee Based'!$AA152)</f>
        <v/>
      </c>
      <c r="AA152" s="77" cm="1">
        <f t="array" ref="AA152">_xlfn.IFNA(LOOKUP(2,1/('Calc|Labour Rates'!$B$10:$B$39='Calc|Fee Based'!Z152)/('Calc|Labour Rates'!$C$10:$C$39='Input|Fee Based'!AB152),'Calc|Labour Rates'!$I$10:$I$39),"-")</f>
        <v>0</v>
      </c>
      <c r="AB152" s="77">
        <f>IFERROR(AA152*'Input|Fee Based'!AC152*'Input|Fee Based'!AD152/'Input|Setup'!$E$19,0)</f>
        <v>0</v>
      </c>
      <c r="AC152" s="77">
        <f>IFERROR(AA152*'Input|Fee Based'!AC152*'Input|Fee Based'!AE152/'Input|Setup'!$E$19,0)</f>
        <v>0</v>
      </c>
      <c r="AD152" s="208">
        <f t="shared" si="26"/>
        <v>0</v>
      </c>
      <c r="AE152" s="77" t="str">
        <f>IF(ISBLANK('Input|Fee Based'!$AF152),"",'Input|Fee Based'!$AF152)</f>
        <v/>
      </c>
      <c r="AF152" s="77" cm="1">
        <f t="array" ref="AF152">_xlfn.IFNA(LOOKUP(2,1/('Calc|Labour Rates'!$B$10:$B$39='Calc|Fee Based'!AE152)/('Calc|Labour Rates'!$C$10:$C$39='Input|Fee Based'!AG152),'Calc|Labour Rates'!$I$10:$I$39),"-")</f>
        <v>0</v>
      </c>
      <c r="AG152" s="77">
        <f>IFERROR(AF152*'Input|Fee Based'!AH152*'Input|Fee Based'!AI152/'Input|Setup'!$E$19,0)</f>
        <v>0</v>
      </c>
      <c r="AH152" s="77">
        <f>IFERROR(AF152*'Input|Fee Based'!AH152*'Input|Fee Based'!AJ152/'Input|Setup'!$E$19,0)</f>
        <v>0</v>
      </c>
      <c r="AI152" s="208">
        <f t="shared" si="27"/>
        <v>0</v>
      </c>
      <c r="AJ152" s="77" t="str">
        <f>IF(ISBLANK('Input|Fee Based'!$AK152),"",'Input|Fee Based'!$AK152)</f>
        <v/>
      </c>
      <c r="AK152" s="77" cm="1">
        <f t="array" ref="AK152">_xlfn.IFNA(LOOKUP(2,1/('Calc|Labour Rates'!$B$10:$B$39='Calc|Fee Based'!AJ152)/('Calc|Labour Rates'!$C$10:$C$39='Input|Fee Based'!AL152),'Calc|Labour Rates'!$I$10:$I$39),"-")</f>
        <v>0</v>
      </c>
      <c r="AL152" s="77">
        <f>IFERROR(AK152*'Input|Fee Based'!AM152*'Input|Fee Based'!AN152/'Input|Setup'!$E$19,0)</f>
        <v>0</v>
      </c>
      <c r="AM152" s="77">
        <f>IFERROR(AK152*'Input|Fee Based'!AM152*'Input|Fee Based'!AO152/'Input|Setup'!$E$19,0)</f>
        <v>0</v>
      </c>
      <c r="AN152" s="208">
        <f t="shared" si="28"/>
        <v>0</v>
      </c>
      <c r="AO152" s="199">
        <f t="shared" si="29"/>
        <v>0</v>
      </c>
      <c r="AP152" s="139">
        <f t="shared" si="30"/>
        <v>0</v>
      </c>
      <c r="AQ152" s="86">
        <f>'Input|Fee Based'!AQ152*CPI_Escalator_to_Y1*RealMaterials_Escalator_to_Y1</f>
        <v>0</v>
      </c>
      <c r="AR152" s="86">
        <f>'Input|Fee Based'!AR152*CPI_Escalator_to_Y1*RealContracts_Escalator_to_Y1</f>
        <v>0</v>
      </c>
      <c r="AS152" s="77">
        <f>'Input|Fee Based'!AS152*CPI_Escalator_to_Y1*RealVehicles_Escalator_to_Y1</f>
        <v>0</v>
      </c>
      <c r="AT152" s="86">
        <f>'Input|Fee Based'!AT152*CPI_Escalator_to_Y1*RealOther_Escalator_to_Y1</f>
        <v>0</v>
      </c>
      <c r="AU152" s="89"/>
      <c r="AV152" s="79">
        <f t="shared" si="31"/>
        <v>0</v>
      </c>
      <c r="AW152" s="84"/>
      <c r="AX152" s="162">
        <f>$AV152*'Input|Fee Based'!AV152</f>
        <v>0</v>
      </c>
      <c r="AY152" s="162">
        <f>$AV152*'Input|Fee Based'!AW152</f>
        <v>0</v>
      </c>
      <c r="AZ152" s="162">
        <f>$AV152*'Input|Fee Based'!AX152</f>
        <v>0</v>
      </c>
      <c r="BA152" s="163">
        <f>SUM($AV152,$AX152:$AZ152)*'Input|Fee Based'!$AY152</f>
        <v>0</v>
      </c>
      <c r="BB152" s="109"/>
      <c r="BC152" s="173"/>
      <c r="BD152" s="15"/>
    </row>
    <row r="153" spans="1:56" customFormat="1" x14ac:dyDescent="0.2">
      <c r="A153" s="16">
        <f t="shared" si="32"/>
        <v>144</v>
      </c>
      <c r="B153" s="128" t="str">
        <f>IF(ISBLANK('Input|Fee Based'!B153),"",'Input|Fee Based'!B153)</f>
        <v/>
      </c>
      <c r="C153" s="128" t="str">
        <f>IF(ISBLANK('Input|Fee Based'!C153),"",'Input|Fee Based'!C153)</f>
        <v/>
      </c>
      <c r="D153" s="129" t="str">
        <f>IF(ISBLANK('Input|Fee Based'!D153),"",'Input|Fee Based'!D153)</f>
        <v/>
      </c>
      <c r="E153" s="191" t="str">
        <f>IF(ISBLANK('Input|Fee Based'!E153),"",'Input|Fee Based'!E153)</f>
        <v/>
      </c>
      <c r="F153" s="129" t="str">
        <f>IF(ISBLANK('Input|Fee Based'!F153),"",'Input|Fee Based'!F153)</f>
        <v/>
      </c>
      <c r="G153" s="129" t="str">
        <f>IF(ISBLANK('Input|Fee Based'!G153),"",'Input|Fee Based'!G153)</f>
        <v/>
      </c>
      <c r="H153" s="120">
        <f t="shared" si="22"/>
        <v>0</v>
      </c>
      <c r="I153" s="14"/>
      <c r="J153" s="77" t="str">
        <f>IF(ISBLANK('Input|Fee Based'!I153),"",'Input|Fee Based'!I153)</f>
        <v/>
      </c>
      <c r="K153" s="77" cm="1">
        <f t="array" ref="K153">_xlfn.IFNA(LOOKUP(2,1/('Calc|Labour Rates'!$B$10:$B$39='Calc|Fee Based'!J153)/('Calc|Labour Rates'!$C$10:$C$39='Input|Fee Based'!J153),'Calc|Labour Rates'!$I$10:$I$39),"-")</f>
        <v>0</v>
      </c>
      <c r="L153" s="208">
        <f>IFERROR(K153*'Input|Fee Based'!K153*'Input|Fee Based'!L153/'Input|Setup'!$E$19,0)</f>
        <v>0</v>
      </c>
      <c r="M153" s="206" t="str">
        <f>IF(ISBLANK('Input|Fee Based'!M153),"",'Input|Fee Based'!M153)</f>
        <v/>
      </c>
      <c r="N153" s="77" cm="1">
        <f t="array" ref="N153">_xlfn.IFNA(LOOKUP(2,1/('Calc|Labour Rates'!$B$10:$B$39='Calc|Fee Based'!M153)/('Calc|Labour Rates'!$C$10:$C$39='Input|Fee Based'!N153),'Calc|Labour Rates'!$I$10:$I$39),"-")</f>
        <v>0</v>
      </c>
      <c r="O153" s="208">
        <f>IFERROR(N153*'Input|Fee Based'!O153*'Input|Fee Based'!P153/'Input|Setup'!$E$19,0)</f>
        <v>0</v>
      </c>
      <c r="P153" s="206" t="str">
        <f>IF(ISBLANK('Input|Fee Based'!Q153),"",'Input|Fee Based'!Q153)</f>
        <v/>
      </c>
      <c r="Q153" s="77" cm="1">
        <f t="array" ref="Q153">_xlfn.IFNA(LOOKUP(2,1/('Calc|Labour Rates'!$B$10:$B$39='Calc|Fee Based'!P153)/('Calc|Labour Rates'!$C$10:$C$39='Input|Fee Based'!R153),'Calc|Labour Rates'!$I$10:$I$39),"-")</f>
        <v>0</v>
      </c>
      <c r="R153" s="77">
        <f>IFERROR(Q153*'Input|Fee Based'!S153*'Input|Fee Based'!T153/'Input|Setup'!$E$19,0)</f>
        <v>0</v>
      </c>
      <c r="S153" s="197">
        <f t="shared" si="23"/>
        <v>0</v>
      </c>
      <c r="T153" s="139">
        <f t="shared" si="24"/>
        <v>0</v>
      </c>
      <c r="U153" s="77" t="str">
        <f>IF(ISBLANK('Input|Fee Based'!$V153),"",'Input|Fee Based'!$V153)</f>
        <v/>
      </c>
      <c r="V153" s="77" cm="1">
        <f t="array" ref="V153">_xlfn.IFNA(LOOKUP(2,1/('Calc|Labour Rates'!$B$10:$B$39='Calc|Fee Based'!U153)/('Calc|Labour Rates'!$C$10:$C$39='Input|Fee Based'!W153),'Calc|Labour Rates'!$I$10:$I$39),"-")</f>
        <v>0</v>
      </c>
      <c r="W153" s="77">
        <f>IFERROR(V153*'Input|Fee Based'!X153*'Input|Fee Based'!Y153/'Input|Setup'!$E$19,0)</f>
        <v>0</v>
      </c>
      <c r="X153" s="77">
        <f>IFERROR(V153*'Input|Fee Based'!X153*'Input|Fee Based'!Z153/'Input|Setup'!$E$19,0)</f>
        <v>0</v>
      </c>
      <c r="Y153" s="208">
        <f t="shared" si="25"/>
        <v>0</v>
      </c>
      <c r="Z153" s="206" t="str">
        <f>IF(ISBLANK('Input|Fee Based'!$AA153),"",'Input|Fee Based'!$AA153)</f>
        <v/>
      </c>
      <c r="AA153" s="77" cm="1">
        <f t="array" ref="AA153">_xlfn.IFNA(LOOKUP(2,1/('Calc|Labour Rates'!$B$10:$B$39='Calc|Fee Based'!Z153)/('Calc|Labour Rates'!$C$10:$C$39='Input|Fee Based'!AB153),'Calc|Labour Rates'!$I$10:$I$39),"-")</f>
        <v>0</v>
      </c>
      <c r="AB153" s="77">
        <f>IFERROR(AA153*'Input|Fee Based'!AC153*'Input|Fee Based'!AD153/'Input|Setup'!$E$19,0)</f>
        <v>0</v>
      </c>
      <c r="AC153" s="77">
        <f>IFERROR(AA153*'Input|Fee Based'!AC153*'Input|Fee Based'!AE153/'Input|Setup'!$E$19,0)</f>
        <v>0</v>
      </c>
      <c r="AD153" s="208">
        <f t="shared" si="26"/>
        <v>0</v>
      </c>
      <c r="AE153" s="77" t="str">
        <f>IF(ISBLANK('Input|Fee Based'!$AF153),"",'Input|Fee Based'!$AF153)</f>
        <v/>
      </c>
      <c r="AF153" s="77" cm="1">
        <f t="array" ref="AF153">_xlfn.IFNA(LOOKUP(2,1/('Calc|Labour Rates'!$B$10:$B$39='Calc|Fee Based'!AE153)/('Calc|Labour Rates'!$C$10:$C$39='Input|Fee Based'!AG153),'Calc|Labour Rates'!$I$10:$I$39),"-")</f>
        <v>0</v>
      </c>
      <c r="AG153" s="77">
        <f>IFERROR(AF153*'Input|Fee Based'!AH153*'Input|Fee Based'!AI153/'Input|Setup'!$E$19,0)</f>
        <v>0</v>
      </c>
      <c r="AH153" s="77">
        <f>IFERROR(AF153*'Input|Fee Based'!AH153*'Input|Fee Based'!AJ153/'Input|Setup'!$E$19,0)</f>
        <v>0</v>
      </c>
      <c r="AI153" s="208">
        <f t="shared" si="27"/>
        <v>0</v>
      </c>
      <c r="AJ153" s="77" t="str">
        <f>IF(ISBLANK('Input|Fee Based'!$AK153),"",'Input|Fee Based'!$AK153)</f>
        <v/>
      </c>
      <c r="AK153" s="77" cm="1">
        <f t="array" ref="AK153">_xlfn.IFNA(LOOKUP(2,1/('Calc|Labour Rates'!$B$10:$B$39='Calc|Fee Based'!AJ153)/('Calc|Labour Rates'!$C$10:$C$39='Input|Fee Based'!AL153),'Calc|Labour Rates'!$I$10:$I$39),"-")</f>
        <v>0</v>
      </c>
      <c r="AL153" s="77">
        <f>IFERROR(AK153*'Input|Fee Based'!AM153*'Input|Fee Based'!AN153/'Input|Setup'!$E$19,0)</f>
        <v>0</v>
      </c>
      <c r="AM153" s="77">
        <f>IFERROR(AK153*'Input|Fee Based'!AM153*'Input|Fee Based'!AO153/'Input|Setup'!$E$19,0)</f>
        <v>0</v>
      </c>
      <c r="AN153" s="208">
        <f t="shared" si="28"/>
        <v>0</v>
      </c>
      <c r="AO153" s="199">
        <f t="shared" si="29"/>
        <v>0</v>
      </c>
      <c r="AP153" s="139">
        <f t="shared" si="30"/>
        <v>0</v>
      </c>
      <c r="AQ153" s="86">
        <f>'Input|Fee Based'!AQ153*CPI_Escalator_to_Y1*RealMaterials_Escalator_to_Y1</f>
        <v>0</v>
      </c>
      <c r="AR153" s="86">
        <f>'Input|Fee Based'!AR153*CPI_Escalator_to_Y1*RealContracts_Escalator_to_Y1</f>
        <v>0</v>
      </c>
      <c r="AS153" s="77">
        <f>'Input|Fee Based'!AS153*CPI_Escalator_to_Y1*RealVehicles_Escalator_to_Y1</f>
        <v>0</v>
      </c>
      <c r="AT153" s="86">
        <f>'Input|Fee Based'!AT153*CPI_Escalator_to_Y1*RealOther_Escalator_to_Y1</f>
        <v>0</v>
      </c>
      <c r="AU153" s="89"/>
      <c r="AV153" s="79">
        <f t="shared" si="31"/>
        <v>0</v>
      </c>
      <c r="AW153" s="84"/>
      <c r="AX153" s="162">
        <f>$AV153*'Input|Fee Based'!AV153</f>
        <v>0</v>
      </c>
      <c r="AY153" s="162">
        <f>$AV153*'Input|Fee Based'!AW153</f>
        <v>0</v>
      </c>
      <c r="AZ153" s="162">
        <f>$AV153*'Input|Fee Based'!AX153</f>
        <v>0</v>
      </c>
      <c r="BA153" s="163">
        <f>SUM($AV153,$AX153:$AZ153)*'Input|Fee Based'!$AY153</f>
        <v>0</v>
      </c>
      <c r="BB153" s="109"/>
      <c r="BC153" s="173"/>
      <c r="BD153" s="15"/>
    </row>
    <row r="154" spans="1:56" customFormat="1" x14ac:dyDescent="0.2">
      <c r="A154" s="16">
        <f t="shared" si="32"/>
        <v>145</v>
      </c>
      <c r="B154" s="128" t="str">
        <f>IF(ISBLANK('Input|Fee Based'!B154),"",'Input|Fee Based'!B154)</f>
        <v/>
      </c>
      <c r="C154" s="128" t="str">
        <f>IF(ISBLANK('Input|Fee Based'!C154),"",'Input|Fee Based'!C154)</f>
        <v/>
      </c>
      <c r="D154" s="129" t="str">
        <f>IF(ISBLANK('Input|Fee Based'!D154),"",'Input|Fee Based'!D154)</f>
        <v/>
      </c>
      <c r="E154" s="191" t="str">
        <f>IF(ISBLANK('Input|Fee Based'!E154),"",'Input|Fee Based'!E154)</f>
        <v/>
      </c>
      <c r="F154" s="129" t="str">
        <f>IF(ISBLANK('Input|Fee Based'!F154),"",'Input|Fee Based'!F154)</f>
        <v/>
      </c>
      <c r="G154" s="129" t="str">
        <f>IF(ISBLANK('Input|Fee Based'!G154),"",'Input|Fee Based'!G154)</f>
        <v/>
      </c>
      <c r="H154" s="120">
        <f t="shared" si="22"/>
        <v>0</v>
      </c>
      <c r="I154" s="14"/>
      <c r="J154" s="77" t="str">
        <f>IF(ISBLANK('Input|Fee Based'!I154),"",'Input|Fee Based'!I154)</f>
        <v/>
      </c>
      <c r="K154" s="77" cm="1">
        <f t="array" ref="K154">_xlfn.IFNA(LOOKUP(2,1/('Calc|Labour Rates'!$B$10:$B$39='Calc|Fee Based'!J154)/('Calc|Labour Rates'!$C$10:$C$39='Input|Fee Based'!J154),'Calc|Labour Rates'!$I$10:$I$39),"-")</f>
        <v>0</v>
      </c>
      <c r="L154" s="208">
        <f>IFERROR(K154*'Input|Fee Based'!K154*'Input|Fee Based'!L154/'Input|Setup'!$E$19,0)</f>
        <v>0</v>
      </c>
      <c r="M154" s="206" t="str">
        <f>IF(ISBLANK('Input|Fee Based'!M154),"",'Input|Fee Based'!M154)</f>
        <v/>
      </c>
      <c r="N154" s="77" cm="1">
        <f t="array" ref="N154">_xlfn.IFNA(LOOKUP(2,1/('Calc|Labour Rates'!$B$10:$B$39='Calc|Fee Based'!M154)/('Calc|Labour Rates'!$C$10:$C$39='Input|Fee Based'!N154),'Calc|Labour Rates'!$I$10:$I$39),"-")</f>
        <v>0</v>
      </c>
      <c r="O154" s="208">
        <f>IFERROR(N154*'Input|Fee Based'!O154*'Input|Fee Based'!P154/'Input|Setup'!$E$19,0)</f>
        <v>0</v>
      </c>
      <c r="P154" s="206" t="str">
        <f>IF(ISBLANK('Input|Fee Based'!Q154),"",'Input|Fee Based'!Q154)</f>
        <v/>
      </c>
      <c r="Q154" s="77" cm="1">
        <f t="array" ref="Q154">_xlfn.IFNA(LOOKUP(2,1/('Calc|Labour Rates'!$B$10:$B$39='Calc|Fee Based'!P154)/('Calc|Labour Rates'!$C$10:$C$39='Input|Fee Based'!R154),'Calc|Labour Rates'!$I$10:$I$39),"-")</f>
        <v>0</v>
      </c>
      <c r="R154" s="77">
        <f>IFERROR(Q154*'Input|Fee Based'!S154*'Input|Fee Based'!T154/'Input|Setup'!$E$19,0)</f>
        <v>0</v>
      </c>
      <c r="S154" s="197">
        <f t="shared" si="23"/>
        <v>0</v>
      </c>
      <c r="T154" s="139">
        <f t="shared" si="24"/>
        <v>0</v>
      </c>
      <c r="U154" s="77" t="str">
        <f>IF(ISBLANK('Input|Fee Based'!$V154),"",'Input|Fee Based'!$V154)</f>
        <v/>
      </c>
      <c r="V154" s="77" cm="1">
        <f t="array" ref="V154">_xlfn.IFNA(LOOKUP(2,1/('Calc|Labour Rates'!$B$10:$B$39='Calc|Fee Based'!U154)/('Calc|Labour Rates'!$C$10:$C$39='Input|Fee Based'!W154),'Calc|Labour Rates'!$I$10:$I$39),"-")</f>
        <v>0</v>
      </c>
      <c r="W154" s="77">
        <f>IFERROR(V154*'Input|Fee Based'!X154*'Input|Fee Based'!Y154/'Input|Setup'!$E$19,0)</f>
        <v>0</v>
      </c>
      <c r="X154" s="77">
        <f>IFERROR(V154*'Input|Fee Based'!X154*'Input|Fee Based'!Z154/'Input|Setup'!$E$19,0)</f>
        <v>0</v>
      </c>
      <c r="Y154" s="208">
        <f t="shared" si="25"/>
        <v>0</v>
      </c>
      <c r="Z154" s="206" t="str">
        <f>IF(ISBLANK('Input|Fee Based'!$AA154),"",'Input|Fee Based'!$AA154)</f>
        <v/>
      </c>
      <c r="AA154" s="77" cm="1">
        <f t="array" ref="AA154">_xlfn.IFNA(LOOKUP(2,1/('Calc|Labour Rates'!$B$10:$B$39='Calc|Fee Based'!Z154)/('Calc|Labour Rates'!$C$10:$C$39='Input|Fee Based'!AB154),'Calc|Labour Rates'!$I$10:$I$39),"-")</f>
        <v>0</v>
      </c>
      <c r="AB154" s="77">
        <f>IFERROR(AA154*'Input|Fee Based'!AC154*'Input|Fee Based'!AD154/'Input|Setup'!$E$19,0)</f>
        <v>0</v>
      </c>
      <c r="AC154" s="77">
        <f>IFERROR(AA154*'Input|Fee Based'!AC154*'Input|Fee Based'!AE154/'Input|Setup'!$E$19,0)</f>
        <v>0</v>
      </c>
      <c r="AD154" s="208">
        <f t="shared" si="26"/>
        <v>0</v>
      </c>
      <c r="AE154" s="77" t="str">
        <f>IF(ISBLANK('Input|Fee Based'!$AF154),"",'Input|Fee Based'!$AF154)</f>
        <v/>
      </c>
      <c r="AF154" s="77" cm="1">
        <f t="array" ref="AF154">_xlfn.IFNA(LOOKUP(2,1/('Calc|Labour Rates'!$B$10:$B$39='Calc|Fee Based'!AE154)/('Calc|Labour Rates'!$C$10:$C$39='Input|Fee Based'!AG154),'Calc|Labour Rates'!$I$10:$I$39),"-")</f>
        <v>0</v>
      </c>
      <c r="AG154" s="77">
        <f>IFERROR(AF154*'Input|Fee Based'!AH154*'Input|Fee Based'!AI154/'Input|Setup'!$E$19,0)</f>
        <v>0</v>
      </c>
      <c r="AH154" s="77">
        <f>IFERROR(AF154*'Input|Fee Based'!AH154*'Input|Fee Based'!AJ154/'Input|Setup'!$E$19,0)</f>
        <v>0</v>
      </c>
      <c r="AI154" s="208">
        <f t="shared" si="27"/>
        <v>0</v>
      </c>
      <c r="AJ154" s="77" t="str">
        <f>IF(ISBLANK('Input|Fee Based'!$AK154),"",'Input|Fee Based'!$AK154)</f>
        <v/>
      </c>
      <c r="AK154" s="77" cm="1">
        <f t="array" ref="AK154">_xlfn.IFNA(LOOKUP(2,1/('Calc|Labour Rates'!$B$10:$B$39='Calc|Fee Based'!AJ154)/('Calc|Labour Rates'!$C$10:$C$39='Input|Fee Based'!AL154),'Calc|Labour Rates'!$I$10:$I$39),"-")</f>
        <v>0</v>
      </c>
      <c r="AL154" s="77">
        <f>IFERROR(AK154*'Input|Fee Based'!AM154*'Input|Fee Based'!AN154/'Input|Setup'!$E$19,0)</f>
        <v>0</v>
      </c>
      <c r="AM154" s="77">
        <f>IFERROR(AK154*'Input|Fee Based'!AM154*'Input|Fee Based'!AO154/'Input|Setup'!$E$19,0)</f>
        <v>0</v>
      </c>
      <c r="AN154" s="208">
        <f t="shared" si="28"/>
        <v>0</v>
      </c>
      <c r="AO154" s="199">
        <f t="shared" si="29"/>
        <v>0</v>
      </c>
      <c r="AP154" s="139">
        <f t="shared" si="30"/>
        <v>0</v>
      </c>
      <c r="AQ154" s="86">
        <f>'Input|Fee Based'!AQ154*CPI_Escalator_to_Y1*RealMaterials_Escalator_to_Y1</f>
        <v>0</v>
      </c>
      <c r="AR154" s="86">
        <f>'Input|Fee Based'!AR154*CPI_Escalator_to_Y1*RealContracts_Escalator_to_Y1</f>
        <v>0</v>
      </c>
      <c r="AS154" s="77">
        <f>'Input|Fee Based'!AS154*CPI_Escalator_to_Y1*RealVehicles_Escalator_to_Y1</f>
        <v>0</v>
      </c>
      <c r="AT154" s="86">
        <f>'Input|Fee Based'!AT154*CPI_Escalator_to_Y1*RealOther_Escalator_to_Y1</f>
        <v>0</v>
      </c>
      <c r="AU154" s="89"/>
      <c r="AV154" s="79">
        <f t="shared" si="31"/>
        <v>0</v>
      </c>
      <c r="AW154" s="84"/>
      <c r="AX154" s="162">
        <f>$AV154*'Input|Fee Based'!AV154</f>
        <v>0</v>
      </c>
      <c r="AY154" s="162">
        <f>$AV154*'Input|Fee Based'!AW154</f>
        <v>0</v>
      </c>
      <c r="AZ154" s="162">
        <f>$AV154*'Input|Fee Based'!AX154</f>
        <v>0</v>
      </c>
      <c r="BA154" s="163">
        <f>SUM($AV154,$AX154:$AZ154)*'Input|Fee Based'!$AY154</f>
        <v>0</v>
      </c>
      <c r="BB154" s="109"/>
      <c r="BC154" s="173"/>
      <c r="BD154" s="15"/>
    </row>
    <row r="155" spans="1:56" customFormat="1" x14ac:dyDescent="0.2">
      <c r="A155" s="16">
        <f t="shared" si="32"/>
        <v>146</v>
      </c>
      <c r="B155" s="128" t="str">
        <f>IF(ISBLANK('Input|Fee Based'!B155),"",'Input|Fee Based'!B155)</f>
        <v/>
      </c>
      <c r="C155" s="128" t="str">
        <f>IF(ISBLANK('Input|Fee Based'!C155),"",'Input|Fee Based'!C155)</f>
        <v/>
      </c>
      <c r="D155" s="129" t="str">
        <f>IF(ISBLANK('Input|Fee Based'!D155),"",'Input|Fee Based'!D155)</f>
        <v/>
      </c>
      <c r="E155" s="191" t="str">
        <f>IF(ISBLANK('Input|Fee Based'!E155),"",'Input|Fee Based'!E155)</f>
        <v/>
      </c>
      <c r="F155" s="129" t="str">
        <f>IF(ISBLANK('Input|Fee Based'!F155),"",'Input|Fee Based'!F155)</f>
        <v/>
      </c>
      <c r="G155" s="129" t="str">
        <f>IF(ISBLANK('Input|Fee Based'!G155),"",'Input|Fee Based'!G155)</f>
        <v/>
      </c>
      <c r="H155" s="120">
        <f t="shared" si="22"/>
        <v>0</v>
      </c>
      <c r="I155" s="14"/>
      <c r="J155" s="77" t="str">
        <f>IF(ISBLANK('Input|Fee Based'!I155),"",'Input|Fee Based'!I155)</f>
        <v/>
      </c>
      <c r="K155" s="77" cm="1">
        <f t="array" ref="K155">_xlfn.IFNA(LOOKUP(2,1/('Calc|Labour Rates'!$B$10:$B$39='Calc|Fee Based'!J155)/('Calc|Labour Rates'!$C$10:$C$39='Input|Fee Based'!J155),'Calc|Labour Rates'!$I$10:$I$39),"-")</f>
        <v>0</v>
      </c>
      <c r="L155" s="208">
        <f>IFERROR(K155*'Input|Fee Based'!K155*'Input|Fee Based'!L155/'Input|Setup'!$E$19,0)</f>
        <v>0</v>
      </c>
      <c r="M155" s="206" t="str">
        <f>IF(ISBLANK('Input|Fee Based'!M155),"",'Input|Fee Based'!M155)</f>
        <v/>
      </c>
      <c r="N155" s="77" cm="1">
        <f t="array" ref="N155">_xlfn.IFNA(LOOKUP(2,1/('Calc|Labour Rates'!$B$10:$B$39='Calc|Fee Based'!M155)/('Calc|Labour Rates'!$C$10:$C$39='Input|Fee Based'!N155),'Calc|Labour Rates'!$I$10:$I$39),"-")</f>
        <v>0</v>
      </c>
      <c r="O155" s="208">
        <f>IFERROR(N155*'Input|Fee Based'!O155*'Input|Fee Based'!P155/'Input|Setup'!$E$19,0)</f>
        <v>0</v>
      </c>
      <c r="P155" s="206" t="str">
        <f>IF(ISBLANK('Input|Fee Based'!Q155),"",'Input|Fee Based'!Q155)</f>
        <v/>
      </c>
      <c r="Q155" s="77" cm="1">
        <f t="array" ref="Q155">_xlfn.IFNA(LOOKUP(2,1/('Calc|Labour Rates'!$B$10:$B$39='Calc|Fee Based'!P155)/('Calc|Labour Rates'!$C$10:$C$39='Input|Fee Based'!R155),'Calc|Labour Rates'!$I$10:$I$39),"-")</f>
        <v>0</v>
      </c>
      <c r="R155" s="77">
        <f>IFERROR(Q155*'Input|Fee Based'!S155*'Input|Fee Based'!T155/'Input|Setup'!$E$19,0)</f>
        <v>0</v>
      </c>
      <c r="S155" s="197">
        <f t="shared" si="23"/>
        <v>0</v>
      </c>
      <c r="T155" s="139">
        <f t="shared" si="24"/>
        <v>0</v>
      </c>
      <c r="U155" s="77" t="str">
        <f>IF(ISBLANK('Input|Fee Based'!$V155),"",'Input|Fee Based'!$V155)</f>
        <v/>
      </c>
      <c r="V155" s="77" cm="1">
        <f t="array" ref="V155">_xlfn.IFNA(LOOKUP(2,1/('Calc|Labour Rates'!$B$10:$B$39='Calc|Fee Based'!U155)/('Calc|Labour Rates'!$C$10:$C$39='Input|Fee Based'!W155),'Calc|Labour Rates'!$I$10:$I$39),"-")</f>
        <v>0</v>
      </c>
      <c r="W155" s="77">
        <f>IFERROR(V155*'Input|Fee Based'!X155*'Input|Fee Based'!Y155/'Input|Setup'!$E$19,0)</f>
        <v>0</v>
      </c>
      <c r="X155" s="77">
        <f>IFERROR(V155*'Input|Fee Based'!X155*'Input|Fee Based'!Z155/'Input|Setup'!$E$19,0)</f>
        <v>0</v>
      </c>
      <c r="Y155" s="208">
        <f t="shared" si="25"/>
        <v>0</v>
      </c>
      <c r="Z155" s="206" t="str">
        <f>IF(ISBLANK('Input|Fee Based'!$AA155),"",'Input|Fee Based'!$AA155)</f>
        <v/>
      </c>
      <c r="AA155" s="77" cm="1">
        <f t="array" ref="AA155">_xlfn.IFNA(LOOKUP(2,1/('Calc|Labour Rates'!$B$10:$B$39='Calc|Fee Based'!Z155)/('Calc|Labour Rates'!$C$10:$C$39='Input|Fee Based'!AB155),'Calc|Labour Rates'!$I$10:$I$39),"-")</f>
        <v>0</v>
      </c>
      <c r="AB155" s="77">
        <f>IFERROR(AA155*'Input|Fee Based'!AC155*'Input|Fee Based'!AD155/'Input|Setup'!$E$19,0)</f>
        <v>0</v>
      </c>
      <c r="AC155" s="77">
        <f>IFERROR(AA155*'Input|Fee Based'!AC155*'Input|Fee Based'!AE155/'Input|Setup'!$E$19,0)</f>
        <v>0</v>
      </c>
      <c r="AD155" s="208">
        <f t="shared" si="26"/>
        <v>0</v>
      </c>
      <c r="AE155" s="77" t="str">
        <f>IF(ISBLANK('Input|Fee Based'!$AF155),"",'Input|Fee Based'!$AF155)</f>
        <v/>
      </c>
      <c r="AF155" s="77" cm="1">
        <f t="array" ref="AF155">_xlfn.IFNA(LOOKUP(2,1/('Calc|Labour Rates'!$B$10:$B$39='Calc|Fee Based'!AE155)/('Calc|Labour Rates'!$C$10:$C$39='Input|Fee Based'!AG155),'Calc|Labour Rates'!$I$10:$I$39),"-")</f>
        <v>0</v>
      </c>
      <c r="AG155" s="77">
        <f>IFERROR(AF155*'Input|Fee Based'!AH155*'Input|Fee Based'!AI155/'Input|Setup'!$E$19,0)</f>
        <v>0</v>
      </c>
      <c r="AH155" s="77">
        <f>IFERROR(AF155*'Input|Fee Based'!AH155*'Input|Fee Based'!AJ155/'Input|Setup'!$E$19,0)</f>
        <v>0</v>
      </c>
      <c r="AI155" s="208">
        <f t="shared" si="27"/>
        <v>0</v>
      </c>
      <c r="AJ155" s="77" t="str">
        <f>IF(ISBLANK('Input|Fee Based'!$AK155),"",'Input|Fee Based'!$AK155)</f>
        <v/>
      </c>
      <c r="AK155" s="77" cm="1">
        <f t="array" ref="AK155">_xlfn.IFNA(LOOKUP(2,1/('Calc|Labour Rates'!$B$10:$B$39='Calc|Fee Based'!AJ155)/('Calc|Labour Rates'!$C$10:$C$39='Input|Fee Based'!AL155),'Calc|Labour Rates'!$I$10:$I$39),"-")</f>
        <v>0</v>
      </c>
      <c r="AL155" s="77">
        <f>IFERROR(AK155*'Input|Fee Based'!AM155*'Input|Fee Based'!AN155/'Input|Setup'!$E$19,0)</f>
        <v>0</v>
      </c>
      <c r="AM155" s="77">
        <f>IFERROR(AK155*'Input|Fee Based'!AM155*'Input|Fee Based'!AO155/'Input|Setup'!$E$19,0)</f>
        <v>0</v>
      </c>
      <c r="AN155" s="208">
        <f t="shared" si="28"/>
        <v>0</v>
      </c>
      <c r="AO155" s="199">
        <f t="shared" si="29"/>
        <v>0</v>
      </c>
      <c r="AP155" s="139">
        <f t="shared" si="30"/>
        <v>0</v>
      </c>
      <c r="AQ155" s="86">
        <f>'Input|Fee Based'!AQ155*CPI_Escalator_to_Y1*RealMaterials_Escalator_to_Y1</f>
        <v>0</v>
      </c>
      <c r="AR155" s="86">
        <f>'Input|Fee Based'!AR155*CPI_Escalator_to_Y1*RealContracts_Escalator_to_Y1</f>
        <v>0</v>
      </c>
      <c r="AS155" s="77">
        <f>'Input|Fee Based'!AS155*CPI_Escalator_to_Y1*RealVehicles_Escalator_to_Y1</f>
        <v>0</v>
      </c>
      <c r="AT155" s="86">
        <f>'Input|Fee Based'!AT155*CPI_Escalator_to_Y1*RealOther_Escalator_to_Y1</f>
        <v>0</v>
      </c>
      <c r="AU155" s="89"/>
      <c r="AV155" s="79">
        <f t="shared" si="31"/>
        <v>0</v>
      </c>
      <c r="AW155" s="84"/>
      <c r="AX155" s="162">
        <f>$AV155*'Input|Fee Based'!AV155</f>
        <v>0</v>
      </c>
      <c r="AY155" s="162">
        <f>$AV155*'Input|Fee Based'!AW155</f>
        <v>0</v>
      </c>
      <c r="AZ155" s="162">
        <f>$AV155*'Input|Fee Based'!AX155</f>
        <v>0</v>
      </c>
      <c r="BA155" s="163">
        <f>SUM($AV155,$AX155:$AZ155)*'Input|Fee Based'!$AY155</f>
        <v>0</v>
      </c>
      <c r="BB155" s="109"/>
      <c r="BC155" s="173"/>
      <c r="BD155" s="15"/>
    </row>
    <row r="156" spans="1:56" customFormat="1" x14ac:dyDescent="0.2">
      <c r="A156" s="16">
        <f t="shared" si="32"/>
        <v>147</v>
      </c>
      <c r="B156" s="128" t="str">
        <f>IF(ISBLANK('Input|Fee Based'!B156),"",'Input|Fee Based'!B156)</f>
        <v/>
      </c>
      <c r="C156" s="128" t="str">
        <f>IF(ISBLANK('Input|Fee Based'!C156),"",'Input|Fee Based'!C156)</f>
        <v/>
      </c>
      <c r="D156" s="129" t="str">
        <f>IF(ISBLANK('Input|Fee Based'!D156),"",'Input|Fee Based'!D156)</f>
        <v/>
      </c>
      <c r="E156" s="191" t="str">
        <f>IF(ISBLANK('Input|Fee Based'!E156),"",'Input|Fee Based'!E156)</f>
        <v/>
      </c>
      <c r="F156" s="129" t="str">
        <f>IF(ISBLANK('Input|Fee Based'!F156),"",'Input|Fee Based'!F156)</f>
        <v/>
      </c>
      <c r="G156" s="129" t="str">
        <f>IF(ISBLANK('Input|Fee Based'!G156),"",'Input|Fee Based'!G156)</f>
        <v/>
      </c>
      <c r="H156" s="120">
        <f t="shared" si="22"/>
        <v>0</v>
      </c>
      <c r="I156" s="14"/>
      <c r="J156" s="77" t="str">
        <f>IF(ISBLANK('Input|Fee Based'!I156),"",'Input|Fee Based'!I156)</f>
        <v/>
      </c>
      <c r="K156" s="77" cm="1">
        <f t="array" ref="K156">_xlfn.IFNA(LOOKUP(2,1/('Calc|Labour Rates'!$B$10:$B$39='Calc|Fee Based'!J156)/('Calc|Labour Rates'!$C$10:$C$39='Input|Fee Based'!J156),'Calc|Labour Rates'!$I$10:$I$39),"-")</f>
        <v>0</v>
      </c>
      <c r="L156" s="208">
        <f>IFERROR(K156*'Input|Fee Based'!K156*'Input|Fee Based'!L156/'Input|Setup'!$E$19,0)</f>
        <v>0</v>
      </c>
      <c r="M156" s="206" t="str">
        <f>IF(ISBLANK('Input|Fee Based'!M156),"",'Input|Fee Based'!M156)</f>
        <v/>
      </c>
      <c r="N156" s="77" cm="1">
        <f t="array" ref="N156">_xlfn.IFNA(LOOKUP(2,1/('Calc|Labour Rates'!$B$10:$B$39='Calc|Fee Based'!M156)/('Calc|Labour Rates'!$C$10:$C$39='Input|Fee Based'!N156),'Calc|Labour Rates'!$I$10:$I$39),"-")</f>
        <v>0</v>
      </c>
      <c r="O156" s="208">
        <f>IFERROR(N156*'Input|Fee Based'!O156*'Input|Fee Based'!P156/'Input|Setup'!$E$19,0)</f>
        <v>0</v>
      </c>
      <c r="P156" s="206" t="str">
        <f>IF(ISBLANK('Input|Fee Based'!Q156),"",'Input|Fee Based'!Q156)</f>
        <v/>
      </c>
      <c r="Q156" s="77" cm="1">
        <f t="array" ref="Q156">_xlfn.IFNA(LOOKUP(2,1/('Calc|Labour Rates'!$B$10:$B$39='Calc|Fee Based'!P156)/('Calc|Labour Rates'!$C$10:$C$39='Input|Fee Based'!R156),'Calc|Labour Rates'!$I$10:$I$39),"-")</f>
        <v>0</v>
      </c>
      <c r="R156" s="77">
        <f>IFERROR(Q156*'Input|Fee Based'!S156*'Input|Fee Based'!T156/'Input|Setup'!$E$19,0)</f>
        <v>0</v>
      </c>
      <c r="S156" s="197">
        <f t="shared" si="23"/>
        <v>0</v>
      </c>
      <c r="T156" s="139">
        <f t="shared" si="24"/>
        <v>0</v>
      </c>
      <c r="U156" s="77" t="str">
        <f>IF(ISBLANK('Input|Fee Based'!$V156),"",'Input|Fee Based'!$V156)</f>
        <v/>
      </c>
      <c r="V156" s="77" cm="1">
        <f t="array" ref="V156">_xlfn.IFNA(LOOKUP(2,1/('Calc|Labour Rates'!$B$10:$B$39='Calc|Fee Based'!U156)/('Calc|Labour Rates'!$C$10:$C$39='Input|Fee Based'!W156),'Calc|Labour Rates'!$I$10:$I$39),"-")</f>
        <v>0</v>
      </c>
      <c r="W156" s="77">
        <f>IFERROR(V156*'Input|Fee Based'!X156*'Input|Fee Based'!Y156/'Input|Setup'!$E$19,0)</f>
        <v>0</v>
      </c>
      <c r="X156" s="77">
        <f>IFERROR(V156*'Input|Fee Based'!X156*'Input|Fee Based'!Z156/'Input|Setup'!$E$19,0)</f>
        <v>0</v>
      </c>
      <c r="Y156" s="208">
        <f t="shared" si="25"/>
        <v>0</v>
      </c>
      <c r="Z156" s="206" t="str">
        <f>IF(ISBLANK('Input|Fee Based'!$AA156),"",'Input|Fee Based'!$AA156)</f>
        <v/>
      </c>
      <c r="AA156" s="77" cm="1">
        <f t="array" ref="AA156">_xlfn.IFNA(LOOKUP(2,1/('Calc|Labour Rates'!$B$10:$B$39='Calc|Fee Based'!Z156)/('Calc|Labour Rates'!$C$10:$C$39='Input|Fee Based'!AB156),'Calc|Labour Rates'!$I$10:$I$39),"-")</f>
        <v>0</v>
      </c>
      <c r="AB156" s="77">
        <f>IFERROR(AA156*'Input|Fee Based'!AC156*'Input|Fee Based'!AD156/'Input|Setup'!$E$19,0)</f>
        <v>0</v>
      </c>
      <c r="AC156" s="77">
        <f>IFERROR(AA156*'Input|Fee Based'!AC156*'Input|Fee Based'!AE156/'Input|Setup'!$E$19,0)</f>
        <v>0</v>
      </c>
      <c r="AD156" s="208">
        <f t="shared" si="26"/>
        <v>0</v>
      </c>
      <c r="AE156" s="77" t="str">
        <f>IF(ISBLANK('Input|Fee Based'!$AF156),"",'Input|Fee Based'!$AF156)</f>
        <v/>
      </c>
      <c r="AF156" s="77" cm="1">
        <f t="array" ref="AF156">_xlfn.IFNA(LOOKUP(2,1/('Calc|Labour Rates'!$B$10:$B$39='Calc|Fee Based'!AE156)/('Calc|Labour Rates'!$C$10:$C$39='Input|Fee Based'!AG156),'Calc|Labour Rates'!$I$10:$I$39),"-")</f>
        <v>0</v>
      </c>
      <c r="AG156" s="77">
        <f>IFERROR(AF156*'Input|Fee Based'!AH156*'Input|Fee Based'!AI156/'Input|Setup'!$E$19,0)</f>
        <v>0</v>
      </c>
      <c r="AH156" s="77">
        <f>IFERROR(AF156*'Input|Fee Based'!AH156*'Input|Fee Based'!AJ156/'Input|Setup'!$E$19,0)</f>
        <v>0</v>
      </c>
      <c r="AI156" s="208">
        <f t="shared" si="27"/>
        <v>0</v>
      </c>
      <c r="AJ156" s="77" t="str">
        <f>IF(ISBLANK('Input|Fee Based'!$AK156),"",'Input|Fee Based'!$AK156)</f>
        <v/>
      </c>
      <c r="AK156" s="77" cm="1">
        <f t="array" ref="AK156">_xlfn.IFNA(LOOKUP(2,1/('Calc|Labour Rates'!$B$10:$B$39='Calc|Fee Based'!AJ156)/('Calc|Labour Rates'!$C$10:$C$39='Input|Fee Based'!AL156),'Calc|Labour Rates'!$I$10:$I$39),"-")</f>
        <v>0</v>
      </c>
      <c r="AL156" s="77">
        <f>IFERROR(AK156*'Input|Fee Based'!AM156*'Input|Fee Based'!AN156/'Input|Setup'!$E$19,0)</f>
        <v>0</v>
      </c>
      <c r="AM156" s="77">
        <f>IFERROR(AK156*'Input|Fee Based'!AM156*'Input|Fee Based'!AO156/'Input|Setup'!$E$19,0)</f>
        <v>0</v>
      </c>
      <c r="AN156" s="208">
        <f t="shared" si="28"/>
        <v>0</v>
      </c>
      <c r="AO156" s="199">
        <f t="shared" si="29"/>
        <v>0</v>
      </c>
      <c r="AP156" s="139">
        <f t="shared" si="30"/>
        <v>0</v>
      </c>
      <c r="AQ156" s="86">
        <f>'Input|Fee Based'!AQ156*CPI_Escalator_to_Y1*RealMaterials_Escalator_to_Y1</f>
        <v>0</v>
      </c>
      <c r="AR156" s="86">
        <f>'Input|Fee Based'!AR156*CPI_Escalator_to_Y1*RealContracts_Escalator_to_Y1</f>
        <v>0</v>
      </c>
      <c r="AS156" s="77">
        <f>'Input|Fee Based'!AS156*CPI_Escalator_to_Y1*RealVehicles_Escalator_to_Y1</f>
        <v>0</v>
      </c>
      <c r="AT156" s="86">
        <f>'Input|Fee Based'!AT156*CPI_Escalator_to_Y1*RealOther_Escalator_to_Y1</f>
        <v>0</v>
      </c>
      <c r="AU156" s="89"/>
      <c r="AV156" s="79">
        <f t="shared" si="31"/>
        <v>0</v>
      </c>
      <c r="AW156" s="84"/>
      <c r="AX156" s="162">
        <f>$AV156*'Input|Fee Based'!AV156</f>
        <v>0</v>
      </c>
      <c r="AY156" s="162">
        <f>$AV156*'Input|Fee Based'!AW156</f>
        <v>0</v>
      </c>
      <c r="AZ156" s="162">
        <f>$AV156*'Input|Fee Based'!AX156</f>
        <v>0</v>
      </c>
      <c r="BA156" s="163">
        <f>SUM($AV156,$AX156:$AZ156)*'Input|Fee Based'!$AY156</f>
        <v>0</v>
      </c>
      <c r="BB156" s="109"/>
      <c r="BC156" s="173"/>
      <c r="BD156" s="15"/>
    </row>
    <row r="157" spans="1:56" customFormat="1" x14ac:dyDescent="0.2">
      <c r="A157" s="16">
        <f t="shared" si="32"/>
        <v>148</v>
      </c>
      <c r="B157" s="128" t="str">
        <f>IF(ISBLANK('Input|Fee Based'!B157),"",'Input|Fee Based'!B157)</f>
        <v/>
      </c>
      <c r="C157" s="128" t="str">
        <f>IF(ISBLANK('Input|Fee Based'!C157),"",'Input|Fee Based'!C157)</f>
        <v/>
      </c>
      <c r="D157" s="129" t="str">
        <f>IF(ISBLANK('Input|Fee Based'!D157),"",'Input|Fee Based'!D157)</f>
        <v/>
      </c>
      <c r="E157" s="191" t="str">
        <f>IF(ISBLANK('Input|Fee Based'!E157),"",'Input|Fee Based'!E157)</f>
        <v/>
      </c>
      <c r="F157" s="129" t="str">
        <f>IF(ISBLANK('Input|Fee Based'!F157),"",'Input|Fee Based'!F157)</f>
        <v/>
      </c>
      <c r="G157" s="129" t="str">
        <f>IF(ISBLANK('Input|Fee Based'!G157),"",'Input|Fee Based'!G157)</f>
        <v/>
      </c>
      <c r="H157" s="120">
        <f t="shared" si="22"/>
        <v>0</v>
      </c>
      <c r="I157" s="14"/>
      <c r="J157" s="77" t="str">
        <f>IF(ISBLANK('Input|Fee Based'!I157),"",'Input|Fee Based'!I157)</f>
        <v/>
      </c>
      <c r="K157" s="77" cm="1">
        <f t="array" ref="K157">_xlfn.IFNA(LOOKUP(2,1/('Calc|Labour Rates'!$B$10:$B$39='Calc|Fee Based'!J157)/('Calc|Labour Rates'!$C$10:$C$39='Input|Fee Based'!J157),'Calc|Labour Rates'!$I$10:$I$39),"-")</f>
        <v>0</v>
      </c>
      <c r="L157" s="208">
        <f>IFERROR(K157*'Input|Fee Based'!K157*'Input|Fee Based'!L157/'Input|Setup'!$E$19,0)</f>
        <v>0</v>
      </c>
      <c r="M157" s="206" t="str">
        <f>IF(ISBLANK('Input|Fee Based'!M157),"",'Input|Fee Based'!M157)</f>
        <v/>
      </c>
      <c r="N157" s="77" cm="1">
        <f t="array" ref="N157">_xlfn.IFNA(LOOKUP(2,1/('Calc|Labour Rates'!$B$10:$B$39='Calc|Fee Based'!M157)/('Calc|Labour Rates'!$C$10:$C$39='Input|Fee Based'!N157),'Calc|Labour Rates'!$I$10:$I$39),"-")</f>
        <v>0</v>
      </c>
      <c r="O157" s="208">
        <f>IFERROR(N157*'Input|Fee Based'!O157*'Input|Fee Based'!P157/'Input|Setup'!$E$19,0)</f>
        <v>0</v>
      </c>
      <c r="P157" s="206" t="str">
        <f>IF(ISBLANK('Input|Fee Based'!Q157),"",'Input|Fee Based'!Q157)</f>
        <v/>
      </c>
      <c r="Q157" s="77" cm="1">
        <f t="array" ref="Q157">_xlfn.IFNA(LOOKUP(2,1/('Calc|Labour Rates'!$B$10:$B$39='Calc|Fee Based'!P157)/('Calc|Labour Rates'!$C$10:$C$39='Input|Fee Based'!R157),'Calc|Labour Rates'!$I$10:$I$39),"-")</f>
        <v>0</v>
      </c>
      <c r="R157" s="77">
        <f>IFERROR(Q157*'Input|Fee Based'!S157*'Input|Fee Based'!T157/'Input|Setup'!$E$19,0)</f>
        <v>0</v>
      </c>
      <c r="S157" s="197">
        <f t="shared" si="23"/>
        <v>0</v>
      </c>
      <c r="T157" s="139">
        <f t="shared" si="24"/>
        <v>0</v>
      </c>
      <c r="U157" s="77" t="str">
        <f>IF(ISBLANK('Input|Fee Based'!$V157),"",'Input|Fee Based'!$V157)</f>
        <v/>
      </c>
      <c r="V157" s="77" cm="1">
        <f t="array" ref="V157">_xlfn.IFNA(LOOKUP(2,1/('Calc|Labour Rates'!$B$10:$B$39='Calc|Fee Based'!U157)/('Calc|Labour Rates'!$C$10:$C$39='Input|Fee Based'!W157),'Calc|Labour Rates'!$I$10:$I$39),"-")</f>
        <v>0</v>
      </c>
      <c r="W157" s="77">
        <f>IFERROR(V157*'Input|Fee Based'!X157*'Input|Fee Based'!Y157/'Input|Setup'!$E$19,0)</f>
        <v>0</v>
      </c>
      <c r="X157" s="77">
        <f>IFERROR(V157*'Input|Fee Based'!X157*'Input|Fee Based'!Z157/'Input|Setup'!$E$19,0)</f>
        <v>0</v>
      </c>
      <c r="Y157" s="208">
        <f t="shared" si="25"/>
        <v>0</v>
      </c>
      <c r="Z157" s="206" t="str">
        <f>IF(ISBLANK('Input|Fee Based'!$AA157),"",'Input|Fee Based'!$AA157)</f>
        <v/>
      </c>
      <c r="AA157" s="77" cm="1">
        <f t="array" ref="AA157">_xlfn.IFNA(LOOKUP(2,1/('Calc|Labour Rates'!$B$10:$B$39='Calc|Fee Based'!Z157)/('Calc|Labour Rates'!$C$10:$C$39='Input|Fee Based'!AB157),'Calc|Labour Rates'!$I$10:$I$39),"-")</f>
        <v>0</v>
      </c>
      <c r="AB157" s="77">
        <f>IFERROR(AA157*'Input|Fee Based'!AC157*'Input|Fee Based'!AD157/'Input|Setup'!$E$19,0)</f>
        <v>0</v>
      </c>
      <c r="AC157" s="77">
        <f>IFERROR(AA157*'Input|Fee Based'!AC157*'Input|Fee Based'!AE157/'Input|Setup'!$E$19,0)</f>
        <v>0</v>
      </c>
      <c r="AD157" s="208">
        <f t="shared" si="26"/>
        <v>0</v>
      </c>
      <c r="AE157" s="77" t="str">
        <f>IF(ISBLANK('Input|Fee Based'!$AF157),"",'Input|Fee Based'!$AF157)</f>
        <v/>
      </c>
      <c r="AF157" s="77" cm="1">
        <f t="array" ref="AF157">_xlfn.IFNA(LOOKUP(2,1/('Calc|Labour Rates'!$B$10:$B$39='Calc|Fee Based'!AE157)/('Calc|Labour Rates'!$C$10:$C$39='Input|Fee Based'!AG157),'Calc|Labour Rates'!$I$10:$I$39),"-")</f>
        <v>0</v>
      </c>
      <c r="AG157" s="77">
        <f>IFERROR(AF157*'Input|Fee Based'!AH157*'Input|Fee Based'!AI157/'Input|Setup'!$E$19,0)</f>
        <v>0</v>
      </c>
      <c r="AH157" s="77">
        <f>IFERROR(AF157*'Input|Fee Based'!AH157*'Input|Fee Based'!AJ157/'Input|Setup'!$E$19,0)</f>
        <v>0</v>
      </c>
      <c r="AI157" s="208">
        <f t="shared" si="27"/>
        <v>0</v>
      </c>
      <c r="AJ157" s="77" t="str">
        <f>IF(ISBLANK('Input|Fee Based'!$AK157),"",'Input|Fee Based'!$AK157)</f>
        <v/>
      </c>
      <c r="AK157" s="77" cm="1">
        <f t="array" ref="AK157">_xlfn.IFNA(LOOKUP(2,1/('Calc|Labour Rates'!$B$10:$B$39='Calc|Fee Based'!AJ157)/('Calc|Labour Rates'!$C$10:$C$39='Input|Fee Based'!AL157),'Calc|Labour Rates'!$I$10:$I$39),"-")</f>
        <v>0</v>
      </c>
      <c r="AL157" s="77">
        <f>IFERROR(AK157*'Input|Fee Based'!AM157*'Input|Fee Based'!AN157/'Input|Setup'!$E$19,0)</f>
        <v>0</v>
      </c>
      <c r="AM157" s="77">
        <f>IFERROR(AK157*'Input|Fee Based'!AM157*'Input|Fee Based'!AO157/'Input|Setup'!$E$19,0)</f>
        <v>0</v>
      </c>
      <c r="AN157" s="208">
        <f t="shared" si="28"/>
        <v>0</v>
      </c>
      <c r="AO157" s="199">
        <f t="shared" si="29"/>
        <v>0</v>
      </c>
      <c r="AP157" s="139">
        <f t="shared" si="30"/>
        <v>0</v>
      </c>
      <c r="AQ157" s="86">
        <f>'Input|Fee Based'!AQ157*CPI_Escalator_to_Y1*RealMaterials_Escalator_to_Y1</f>
        <v>0</v>
      </c>
      <c r="AR157" s="86">
        <f>'Input|Fee Based'!AR157*CPI_Escalator_to_Y1*RealContracts_Escalator_to_Y1</f>
        <v>0</v>
      </c>
      <c r="AS157" s="77">
        <f>'Input|Fee Based'!AS157*CPI_Escalator_to_Y1*RealVehicles_Escalator_to_Y1</f>
        <v>0</v>
      </c>
      <c r="AT157" s="86">
        <f>'Input|Fee Based'!AT157*CPI_Escalator_to_Y1*RealOther_Escalator_to_Y1</f>
        <v>0</v>
      </c>
      <c r="AU157" s="89"/>
      <c r="AV157" s="79">
        <f t="shared" si="31"/>
        <v>0</v>
      </c>
      <c r="AW157" s="84"/>
      <c r="AX157" s="162">
        <f>$AV157*'Input|Fee Based'!AV157</f>
        <v>0</v>
      </c>
      <c r="AY157" s="162">
        <f>$AV157*'Input|Fee Based'!AW157</f>
        <v>0</v>
      </c>
      <c r="AZ157" s="162">
        <f>$AV157*'Input|Fee Based'!AX157</f>
        <v>0</v>
      </c>
      <c r="BA157" s="163">
        <f>SUM($AV157,$AX157:$AZ157)*'Input|Fee Based'!$AY157</f>
        <v>0</v>
      </c>
      <c r="BB157" s="109"/>
      <c r="BC157" s="173"/>
      <c r="BD157" s="15"/>
    </row>
    <row r="158" spans="1:56" customFormat="1" x14ac:dyDescent="0.2">
      <c r="A158" s="16">
        <f t="shared" si="32"/>
        <v>149</v>
      </c>
      <c r="B158" s="128" t="str">
        <f>IF(ISBLANK('Input|Fee Based'!B158),"",'Input|Fee Based'!B158)</f>
        <v/>
      </c>
      <c r="C158" s="128" t="str">
        <f>IF(ISBLANK('Input|Fee Based'!C158),"",'Input|Fee Based'!C158)</f>
        <v/>
      </c>
      <c r="D158" s="129" t="str">
        <f>IF(ISBLANK('Input|Fee Based'!D158),"",'Input|Fee Based'!D158)</f>
        <v/>
      </c>
      <c r="E158" s="191" t="str">
        <f>IF(ISBLANK('Input|Fee Based'!E158),"",'Input|Fee Based'!E158)</f>
        <v/>
      </c>
      <c r="F158" s="129" t="str">
        <f>IF(ISBLANK('Input|Fee Based'!F158),"",'Input|Fee Based'!F158)</f>
        <v/>
      </c>
      <c r="G158" s="129" t="str">
        <f>IF(ISBLANK('Input|Fee Based'!G158),"",'Input|Fee Based'!G158)</f>
        <v/>
      </c>
      <c r="H158" s="120">
        <f t="shared" si="22"/>
        <v>0</v>
      </c>
      <c r="I158" s="14"/>
      <c r="J158" s="77" t="str">
        <f>IF(ISBLANK('Input|Fee Based'!I158),"",'Input|Fee Based'!I158)</f>
        <v/>
      </c>
      <c r="K158" s="77" cm="1">
        <f t="array" ref="K158">_xlfn.IFNA(LOOKUP(2,1/('Calc|Labour Rates'!$B$10:$B$39='Calc|Fee Based'!J158)/('Calc|Labour Rates'!$C$10:$C$39='Input|Fee Based'!J158),'Calc|Labour Rates'!$I$10:$I$39),"-")</f>
        <v>0</v>
      </c>
      <c r="L158" s="208">
        <f>IFERROR(K158*'Input|Fee Based'!K158*'Input|Fee Based'!L158/'Input|Setup'!$E$19,0)</f>
        <v>0</v>
      </c>
      <c r="M158" s="206" t="str">
        <f>IF(ISBLANK('Input|Fee Based'!M158),"",'Input|Fee Based'!M158)</f>
        <v/>
      </c>
      <c r="N158" s="77" cm="1">
        <f t="array" ref="N158">_xlfn.IFNA(LOOKUP(2,1/('Calc|Labour Rates'!$B$10:$B$39='Calc|Fee Based'!M158)/('Calc|Labour Rates'!$C$10:$C$39='Input|Fee Based'!N158),'Calc|Labour Rates'!$I$10:$I$39),"-")</f>
        <v>0</v>
      </c>
      <c r="O158" s="208">
        <f>IFERROR(N158*'Input|Fee Based'!O158*'Input|Fee Based'!P158/'Input|Setup'!$E$19,0)</f>
        <v>0</v>
      </c>
      <c r="P158" s="206" t="str">
        <f>IF(ISBLANK('Input|Fee Based'!Q158),"",'Input|Fee Based'!Q158)</f>
        <v/>
      </c>
      <c r="Q158" s="77" cm="1">
        <f t="array" ref="Q158">_xlfn.IFNA(LOOKUP(2,1/('Calc|Labour Rates'!$B$10:$B$39='Calc|Fee Based'!P158)/('Calc|Labour Rates'!$C$10:$C$39='Input|Fee Based'!R158),'Calc|Labour Rates'!$I$10:$I$39),"-")</f>
        <v>0</v>
      </c>
      <c r="R158" s="77">
        <f>IFERROR(Q158*'Input|Fee Based'!S158*'Input|Fee Based'!T158/'Input|Setup'!$E$19,0)</f>
        <v>0</v>
      </c>
      <c r="S158" s="197">
        <f t="shared" si="23"/>
        <v>0</v>
      </c>
      <c r="T158" s="139">
        <f t="shared" si="24"/>
        <v>0</v>
      </c>
      <c r="U158" s="77" t="str">
        <f>IF(ISBLANK('Input|Fee Based'!$V158),"",'Input|Fee Based'!$V158)</f>
        <v/>
      </c>
      <c r="V158" s="77" cm="1">
        <f t="array" ref="V158">_xlfn.IFNA(LOOKUP(2,1/('Calc|Labour Rates'!$B$10:$B$39='Calc|Fee Based'!U158)/('Calc|Labour Rates'!$C$10:$C$39='Input|Fee Based'!W158),'Calc|Labour Rates'!$I$10:$I$39),"-")</f>
        <v>0</v>
      </c>
      <c r="W158" s="77">
        <f>IFERROR(V158*'Input|Fee Based'!X158*'Input|Fee Based'!Y158/'Input|Setup'!$E$19,0)</f>
        <v>0</v>
      </c>
      <c r="X158" s="77">
        <f>IFERROR(V158*'Input|Fee Based'!X158*'Input|Fee Based'!Z158/'Input|Setup'!$E$19,0)</f>
        <v>0</v>
      </c>
      <c r="Y158" s="208">
        <f t="shared" si="25"/>
        <v>0</v>
      </c>
      <c r="Z158" s="206" t="str">
        <f>IF(ISBLANK('Input|Fee Based'!$AA158),"",'Input|Fee Based'!$AA158)</f>
        <v/>
      </c>
      <c r="AA158" s="77" cm="1">
        <f t="array" ref="AA158">_xlfn.IFNA(LOOKUP(2,1/('Calc|Labour Rates'!$B$10:$B$39='Calc|Fee Based'!Z158)/('Calc|Labour Rates'!$C$10:$C$39='Input|Fee Based'!AB158),'Calc|Labour Rates'!$I$10:$I$39),"-")</f>
        <v>0</v>
      </c>
      <c r="AB158" s="77">
        <f>IFERROR(AA158*'Input|Fee Based'!AC158*'Input|Fee Based'!AD158/'Input|Setup'!$E$19,0)</f>
        <v>0</v>
      </c>
      <c r="AC158" s="77">
        <f>IFERROR(AA158*'Input|Fee Based'!AC158*'Input|Fee Based'!AE158/'Input|Setup'!$E$19,0)</f>
        <v>0</v>
      </c>
      <c r="AD158" s="208">
        <f t="shared" si="26"/>
        <v>0</v>
      </c>
      <c r="AE158" s="77" t="str">
        <f>IF(ISBLANK('Input|Fee Based'!$AF158),"",'Input|Fee Based'!$AF158)</f>
        <v/>
      </c>
      <c r="AF158" s="77" cm="1">
        <f t="array" ref="AF158">_xlfn.IFNA(LOOKUP(2,1/('Calc|Labour Rates'!$B$10:$B$39='Calc|Fee Based'!AE158)/('Calc|Labour Rates'!$C$10:$C$39='Input|Fee Based'!AG158),'Calc|Labour Rates'!$I$10:$I$39),"-")</f>
        <v>0</v>
      </c>
      <c r="AG158" s="77">
        <f>IFERROR(AF158*'Input|Fee Based'!AH158*'Input|Fee Based'!AI158/'Input|Setup'!$E$19,0)</f>
        <v>0</v>
      </c>
      <c r="AH158" s="77">
        <f>IFERROR(AF158*'Input|Fee Based'!AH158*'Input|Fee Based'!AJ158/'Input|Setup'!$E$19,0)</f>
        <v>0</v>
      </c>
      <c r="AI158" s="208">
        <f t="shared" si="27"/>
        <v>0</v>
      </c>
      <c r="AJ158" s="77" t="str">
        <f>IF(ISBLANK('Input|Fee Based'!$AK158),"",'Input|Fee Based'!$AK158)</f>
        <v/>
      </c>
      <c r="AK158" s="77" cm="1">
        <f t="array" ref="AK158">_xlfn.IFNA(LOOKUP(2,1/('Calc|Labour Rates'!$B$10:$B$39='Calc|Fee Based'!AJ158)/('Calc|Labour Rates'!$C$10:$C$39='Input|Fee Based'!AL158),'Calc|Labour Rates'!$I$10:$I$39),"-")</f>
        <v>0</v>
      </c>
      <c r="AL158" s="77">
        <f>IFERROR(AK158*'Input|Fee Based'!AM158*'Input|Fee Based'!AN158/'Input|Setup'!$E$19,0)</f>
        <v>0</v>
      </c>
      <c r="AM158" s="77">
        <f>IFERROR(AK158*'Input|Fee Based'!AM158*'Input|Fee Based'!AO158/'Input|Setup'!$E$19,0)</f>
        <v>0</v>
      </c>
      <c r="AN158" s="208">
        <f t="shared" si="28"/>
        <v>0</v>
      </c>
      <c r="AO158" s="199">
        <f t="shared" si="29"/>
        <v>0</v>
      </c>
      <c r="AP158" s="139">
        <f t="shared" si="30"/>
        <v>0</v>
      </c>
      <c r="AQ158" s="86">
        <f>'Input|Fee Based'!AQ158*CPI_Escalator_to_Y1*RealMaterials_Escalator_to_Y1</f>
        <v>0</v>
      </c>
      <c r="AR158" s="86">
        <f>'Input|Fee Based'!AR158*CPI_Escalator_to_Y1*RealContracts_Escalator_to_Y1</f>
        <v>0</v>
      </c>
      <c r="AS158" s="77">
        <f>'Input|Fee Based'!AS158*CPI_Escalator_to_Y1*RealVehicles_Escalator_to_Y1</f>
        <v>0</v>
      </c>
      <c r="AT158" s="86">
        <f>'Input|Fee Based'!AT158*CPI_Escalator_to_Y1*RealOther_Escalator_to_Y1</f>
        <v>0</v>
      </c>
      <c r="AU158" s="89"/>
      <c r="AV158" s="79">
        <f t="shared" si="31"/>
        <v>0</v>
      </c>
      <c r="AW158" s="84"/>
      <c r="AX158" s="162">
        <f>$AV158*'Input|Fee Based'!AV158</f>
        <v>0</v>
      </c>
      <c r="AY158" s="162">
        <f>$AV158*'Input|Fee Based'!AW158</f>
        <v>0</v>
      </c>
      <c r="AZ158" s="162">
        <f>$AV158*'Input|Fee Based'!AX158</f>
        <v>0</v>
      </c>
      <c r="BA158" s="163">
        <f>SUM($AV158,$AX158:$AZ158)*'Input|Fee Based'!$AY158</f>
        <v>0</v>
      </c>
      <c r="BB158" s="109"/>
      <c r="BC158" s="173"/>
      <c r="BD158" s="15"/>
    </row>
    <row r="159" spans="1:56" customFormat="1" x14ac:dyDescent="0.2">
      <c r="A159" s="16">
        <f t="shared" si="32"/>
        <v>150</v>
      </c>
      <c r="B159" s="128" t="str">
        <f>IF(ISBLANK('Input|Fee Based'!B159),"",'Input|Fee Based'!B159)</f>
        <v/>
      </c>
      <c r="C159" s="128" t="str">
        <f>IF(ISBLANK('Input|Fee Based'!C159),"",'Input|Fee Based'!C159)</f>
        <v/>
      </c>
      <c r="D159" s="129" t="str">
        <f>IF(ISBLANK('Input|Fee Based'!D159),"",'Input|Fee Based'!D159)</f>
        <v/>
      </c>
      <c r="E159" s="191" t="str">
        <f>IF(ISBLANK('Input|Fee Based'!E159),"",'Input|Fee Based'!E159)</f>
        <v/>
      </c>
      <c r="F159" s="129" t="str">
        <f>IF(ISBLANK('Input|Fee Based'!F159),"",'Input|Fee Based'!F159)</f>
        <v/>
      </c>
      <c r="G159" s="129" t="str">
        <f>IF(ISBLANK('Input|Fee Based'!G159),"",'Input|Fee Based'!G159)</f>
        <v/>
      </c>
      <c r="H159" s="120">
        <f t="shared" si="22"/>
        <v>0</v>
      </c>
      <c r="I159" s="14"/>
      <c r="J159" s="77" t="str">
        <f>IF(ISBLANK('Input|Fee Based'!I159),"",'Input|Fee Based'!I159)</f>
        <v/>
      </c>
      <c r="K159" s="77" cm="1">
        <f t="array" ref="K159">_xlfn.IFNA(LOOKUP(2,1/('Calc|Labour Rates'!$B$10:$B$39='Calc|Fee Based'!J159)/('Calc|Labour Rates'!$C$10:$C$39='Input|Fee Based'!J159),'Calc|Labour Rates'!$I$10:$I$39),"-")</f>
        <v>0</v>
      </c>
      <c r="L159" s="208">
        <f>IFERROR(K159*'Input|Fee Based'!K159*'Input|Fee Based'!L159/'Input|Setup'!$E$19,0)</f>
        <v>0</v>
      </c>
      <c r="M159" s="206" t="str">
        <f>IF(ISBLANK('Input|Fee Based'!M159),"",'Input|Fee Based'!M159)</f>
        <v/>
      </c>
      <c r="N159" s="77" cm="1">
        <f t="array" ref="N159">_xlfn.IFNA(LOOKUP(2,1/('Calc|Labour Rates'!$B$10:$B$39='Calc|Fee Based'!M159)/('Calc|Labour Rates'!$C$10:$C$39='Input|Fee Based'!N159),'Calc|Labour Rates'!$I$10:$I$39),"-")</f>
        <v>0</v>
      </c>
      <c r="O159" s="208">
        <f>IFERROR(N159*'Input|Fee Based'!O159*'Input|Fee Based'!P159/'Input|Setup'!$E$19,0)</f>
        <v>0</v>
      </c>
      <c r="P159" s="206" t="str">
        <f>IF(ISBLANK('Input|Fee Based'!Q159),"",'Input|Fee Based'!Q159)</f>
        <v/>
      </c>
      <c r="Q159" s="77" cm="1">
        <f t="array" ref="Q159">_xlfn.IFNA(LOOKUP(2,1/('Calc|Labour Rates'!$B$10:$B$39='Calc|Fee Based'!P159)/('Calc|Labour Rates'!$C$10:$C$39='Input|Fee Based'!R159),'Calc|Labour Rates'!$I$10:$I$39),"-")</f>
        <v>0</v>
      </c>
      <c r="R159" s="77">
        <f>IFERROR(Q159*'Input|Fee Based'!S159*'Input|Fee Based'!T159/'Input|Setup'!$E$19,0)</f>
        <v>0</v>
      </c>
      <c r="S159" s="197">
        <f t="shared" si="23"/>
        <v>0</v>
      </c>
      <c r="T159" s="139">
        <f t="shared" si="24"/>
        <v>0</v>
      </c>
      <c r="U159" s="77" t="str">
        <f>IF(ISBLANK('Input|Fee Based'!$V159),"",'Input|Fee Based'!$V159)</f>
        <v/>
      </c>
      <c r="V159" s="77" cm="1">
        <f t="array" ref="V159">_xlfn.IFNA(LOOKUP(2,1/('Calc|Labour Rates'!$B$10:$B$39='Calc|Fee Based'!U159)/('Calc|Labour Rates'!$C$10:$C$39='Input|Fee Based'!W159),'Calc|Labour Rates'!$I$10:$I$39),"-")</f>
        <v>0</v>
      </c>
      <c r="W159" s="77">
        <f>IFERROR(V159*'Input|Fee Based'!X159*'Input|Fee Based'!Y159/'Input|Setup'!$E$19,0)</f>
        <v>0</v>
      </c>
      <c r="X159" s="77">
        <f>IFERROR(V159*'Input|Fee Based'!X159*'Input|Fee Based'!Z159/'Input|Setup'!$E$19,0)</f>
        <v>0</v>
      </c>
      <c r="Y159" s="208">
        <f t="shared" si="25"/>
        <v>0</v>
      </c>
      <c r="Z159" s="206" t="str">
        <f>IF(ISBLANK('Input|Fee Based'!$AA159),"",'Input|Fee Based'!$AA159)</f>
        <v/>
      </c>
      <c r="AA159" s="77" cm="1">
        <f t="array" ref="AA159">_xlfn.IFNA(LOOKUP(2,1/('Calc|Labour Rates'!$B$10:$B$39='Calc|Fee Based'!Z159)/('Calc|Labour Rates'!$C$10:$C$39='Input|Fee Based'!AB159),'Calc|Labour Rates'!$I$10:$I$39),"-")</f>
        <v>0</v>
      </c>
      <c r="AB159" s="77">
        <f>IFERROR(AA159*'Input|Fee Based'!AC159*'Input|Fee Based'!AD159/'Input|Setup'!$E$19,0)</f>
        <v>0</v>
      </c>
      <c r="AC159" s="77">
        <f>IFERROR(AA159*'Input|Fee Based'!AC159*'Input|Fee Based'!AE159/'Input|Setup'!$E$19,0)</f>
        <v>0</v>
      </c>
      <c r="AD159" s="208">
        <f t="shared" si="26"/>
        <v>0</v>
      </c>
      <c r="AE159" s="77" t="str">
        <f>IF(ISBLANK('Input|Fee Based'!$AF159),"",'Input|Fee Based'!$AF159)</f>
        <v/>
      </c>
      <c r="AF159" s="77" cm="1">
        <f t="array" ref="AF159">_xlfn.IFNA(LOOKUP(2,1/('Calc|Labour Rates'!$B$10:$B$39='Calc|Fee Based'!AE159)/('Calc|Labour Rates'!$C$10:$C$39='Input|Fee Based'!AG159),'Calc|Labour Rates'!$I$10:$I$39),"-")</f>
        <v>0</v>
      </c>
      <c r="AG159" s="77">
        <f>IFERROR(AF159*'Input|Fee Based'!AH159*'Input|Fee Based'!AI159/'Input|Setup'!$E$19,0)</f>
        <v>0</v>
      </c>
      <c r="AH159" s="77">
        <f>IFERROR(AF159*'Input|Fee Based'!AH159*'Input|Fee Based'!AJ159/'Input|Setup'!$E$19,0)</f>
        <v>0</v>
      </c>
      <c r="AI159" s="208">
        <f t="shared" si="27"/>
        <v>0</v>
      </c>
      <c r="AJ159" s="77" t="str">
        <f>IF(ISBLANK('Input|Fee Based'!$AK159),"",'Input|Fee Based'!$AK159)</f>
        <v/>
      </c>
      <c r="AK159" s="77" cm="1">
        <f t="array" ref="AK159">_xlfn.IFNA(LOOKUP(2,1/('Calc|Labour Rates'!$B$10:$B$39='Calc|Fee Based'!AJ159)/('Calc|Labour Rates'!$C$10:$C$39='Input|Fee Based'!AL159),'Calc|Labour Rates'!$I$10:$I$39),"-")</f>
        <v>0</v>
      </c>
      <c r="AL159" s="77">
        <f>IFERROR(AK159*'Input|Fee Based'!AM159*'Input|Fee Based'!AN159/'Input|Setup'!$E$19,0)</f>
        <v>0</v>
      </c>
      <c r="AM159" s="77">
        <f>IFERROR(AK159*'Input|Fee Based'!AM159*'Input|Fee Based'!AO159/'Input|Setup'!$E$19,0)</f>
        <v>0</v>
      </c>
      <c r="AN159" s="208">
        <f t="shared" si="28"/>
        <v>0</v>
      </c>
      <c r="AO159" s="199">
        <f t="shared" si="29"/>
        <v>0</v>
      </c>
      <c r="AP159" s="139">
        <f t="shared" si="30"/>
        <v>0</v>
      </c>
      <c r="AQ159" s="86">
        <f>'Input|Fee Based'!AQ159*CPI_Escalator_to_Y1*RealMaterials_Escalator_to_Y1</f>
        <v>0</v>
      </c>
      <c r="AR159" s="86">
        <f>'Input|Fee Based'!AR159*CPI_Escalator_to_Y1*RealContracts_Escalator_to_Y1</f>
        <v>0</v>
      </c>
      <c r="AS159" s="77">
        <f>'Input|Fee Based'!AS159*CPI_Escalator_to_Y1*RealVehicles_Escalator_to_Y1</f>
        <v>0</v>
      </c>
      <c r="AT159" s="86">
        <f>'Input|Fee Based'!AT159*CPI_Escalator_to_Y1*RealOther_Escalator_to_Y1</f>
        <v>0</v>
      </c>
      <c r="AU159" s="89"/>
      <c r="AV159" s="79">
        <f t="shared" si="31"/>
        <v>0</v>
      </c>
      <c r="AW159" s="84"/>
      <c r="AX159" s="162">
        <f>$AV159*'Input|Fee Based'!AV159</f>
        <v>0</v>
      </c>
      <c r="AY159" s="162">
        <f>$AV159*'Input|Fee Based'!AW159</f>
        <v>0</v>
      </c>
      <c r="AZ159" s="162">
        <f>$AV159*'Input|Fee Based'!AX159</f>
        <v>0</v>
      </c>
      <c r="BA159" s="163">
        <f>SUM($AV159,$AX159:$AZ159)*'Input|Fee Based'!$AY159</f>
        <v>0</v>
      </c>
      <c r="BB159" s="109"/>
      <c r="BC159" s="173"/>
      <c r="BD159" s="15"/>
    </row>
    <row r="160" spans="1:56" customFormat="1" x14ac:dyDescent="0.2">
      <c r="A160" s="16">
        <f t="shared" si="32"/>
        <v>151</v>
      </c>
      <c r="B160" s="128" t="str">
        <f>IF(ISBLANK('Input|Fee Based'!B160),"",'Input|Fee Based'!B160)</f>
        <v/>
      </c>
      <c r="C160" s="128" t="str">
        <f>IF(ISBLANK('Input|Fee Based'!C160),"",'Input|Fee Based'!C160)</f>
        <v/>
      </c>
      <c r="D160" s="129" t="str">
        <f>IF(ISBLANK('Input|Fee Based'!D160),"",'Input|Fee Based'!D160)</f>
        <v/>
      </c>
      <c r="E160" s="191" t="str">
        <f>IF(ISBLANK('Input|Fee Based'!E160),"",'Input|Fee Based'!E160)</f>
        <v/>
      </c>
      <c r="F160" s="129" t="str">
        <f>IF(ISBLANK('Input|Fee Based'!F160),"",'Input|Fee Based'!F160)</f>
        <v/>
      </c>
      <c r="G160" s="129" t="str">
        <f>IF(ISBLANK('Input|Fee Based'!G160),"",'Input|Fee Based'!G160)</f>
        <v/>
      </c>
      <c r="H160" s="120">
        <f t="shared" si="22"/>
        <v>0</v>
      </c>
      <c r="I160" s="14"/>
      <c r="J160" s="77" t="str">
        <f>IF(ISBLANK('Input|Fee Based'!I160),"",'Input|Fee Based'!I160)</f>
        <v/>
      </c>
      <c r="K160" s="77" cm="1">
        <f t="array" ref="K160">_xlfn.IFNA(LOOKUP(2,1/('Calc|Labour Rates'!$B$10:$B$39='Calc|Fee Based'!J160)/('Calc|Labour Rates'!$C$10:$C$39='Input|Fee Based'!J160),'Calc|Labour Rates'!$I$10:$I$39),"-")</f>
        <v>0</v>
      </c>
      <c r="L160" s="208">
        <f>IFERROR(K160*'Input|Fee Based'!K160*'Input|Fee Based'!L160/'Input|Setup'!$E$19,0)</f>
        <v>0</v>
      </c>
      <c r="M160" s="206" t="str">
        <f>IF(ISBLANK('Input|Fee Based'!M160),"",'Input|Fee Based'!M160)</f>
        <v/>
      </c>
      <c r="N160" s="77" cm="1">
        <f t="array" ref="N160">_xlfn.IFNA(LOOKUP(2,1/('Calc|Labour Rates'!$B$10:$B$39='Calc|Fee Based'!M160)/('Calc|Labour Rates'!$C$10:$C$39='Input|Fee Based'!N160),'Calc|Labour Rates'!$I$10:$I$39),"-")</f>
        <v>0</v>
      </c>
      <c r="O160" s="208">
        <f>IFERROR(N160*'Input|Fee Based'!O160*'Input|Fee Based'!P160/'Input|Setup'!$E$19,0)</f>
        <v>0</v>
      </c>
      <c r="P160" s="206" t="str">
        <f>IF(ISBLANK('Input|Fee Based'!Q160),"",'Input|Fee Based'!Q160)</f>
        <v/>
      </c>
      <c r="Q160" s="77" cm="1">
        <f t="array" ref="Q160">_xlfn.IFNA(LOOKUP(2,1/('Calc|Labour Rates'!$B$10:$B$39='Calc|Fee Based'!P160)/('Calc|Labour Rates'!$C$10:$C$39='Input|Fee Based'!R160),'Calc|Labour Rates'!$I$10:$I$39),"-")</f>
        <v>0</v>
      </c>
      <c r="R160" s="77">
        <f>IFERROR(Q160*'Input|Fee Based'!S160*'Input|Fee Based'!T160/'Input|Setup'!$E$19,0)</f>
        <v>0</v>
      </c>
      <c r="S160" s="197">
        <f t="shared" si="23"/>
        <v>0</v>
      </c>
      <c r="T160" s="139">
        <f t="shared" si="24"/>
        <v>0</v>
      </c>
      <c r="U160" s="77" t="str">
        <f>IF(ISBLANK('Input|Fee Based'!$V160),"",'Input|Fee Based'!$V160)</f>
        <v/>
      </c>
      <c r="V160" s="77" cm="1">
        <f t="array" ref="V160">_xlfn.IFNA(LOOKUP(2,1/('Calc|Labour Rates'!$B$10:$B$39='Calc|Fee Based'!U160)/('Calc|Labour Rates'!$C$10:$C$39='Input|Fee Based'!W160),'Calc|Labour Rates'!$I$10:$I$39),"-")</f>
        <v>0</v>
      </c>
      <c r="W160" s="77">
        <f>IFERROR(V160*'Input|Fee Based'!X160*'Input|Fee Based'!Y160/'Input|Setup'!$E$19,0)</f>
        <v>0</v>
      </c>
      <c r="X160" s="77">
        <f>IFERROR(V160*'Input|Fee Based'!X160*'Input|Fee Based'!Z160/'Input|Setup'!$E$19,0)</f>
        <v>0</v>
      </c>
      <c r="Y160" s="208">
        <f t="shared" si="25"/>
        <v>0</v>
      </c>
      <c r="Z160" s="206" t="str">
        <f>IF(ISBLANK('Input|Fee Based'!$AA160),"",'Input|Fee Based'!$AA160)</f>
        <v/>
      </c>
      <c r="AA160" s="77" cm="1">
        <f t="array" ref="AA160">_xlfn.IFNA(LOOKUP(2,1/('Calc|Labour Rates'!$B$10:$B$39='Calc|Fee Based'!Z160)/('Calc|Labour Rates'!$C$10:$C$39='Input|Fee Based'!AB160),'Calc|Labour Rates'!$I$10:$I$39),"-")</f>
        <v>0</v>
      </c>
      <c r="AB160" s="77">
        <f>IFERROR(AA160*'Input|Fee Based'!AC160*'Input|Fee Based'!AD160/'Input|Setup'!$E$19,0)</f>
        <v>0</v>
      </c>
      <c r="AC160" s="77">
        <f>IFERROR(AA160*'Input|Fee Based'!AC160*'Input|Fee Based'!AE160/'Input|Setup'!$E$19,0)</f>
        <v>0</v>
      </c>
      <c r="AD160" s="208">
        <f t="shared" si="26"/>
        <v>0</v>
      </c>
      <c r="AE160" s="77" t="str">
        <f>IF(ISBLANK('Input|Fee Based'!$AF160),"",'Input|Fee Based'!$AF160)</f>
        <v/>
      </c>
      <c r="AF160" s="77" cm="1">
        <f t="array" ref="AF160">_xlfn.IFNA(LOOKUP(2,1/('Calc|Labour Rates'!$B$10:$B$39='Calc|Fee Based'!AE160)/('Calc|Labour Rates'!$C$10:$C$39='Input|Fee Based'!AG160),'Calc|Labour Rates'!$I$10:$I$39),"-")</f>
        <v>0</v>
      </c>
      <c r="AG160" s="77">
        <f>IFERROR(AF160*'Input|Fee Based'!AH160*'Input|Fee Based'!AI160/'Input|Setup'!$E$19,0)</f>
        <v>0</v>
      </c>
      <c r="AH160" s="77">
        <f>IFERROR(AF160*'Input|Fee Based'!AH160*'Input|Fee Based'!AJ160/'Input|Setup'!$E$19,0)</f>
        <v>0</v>
      </c>
      <c r="AI160" s="208">
        <f t="shared" si="27"/>
        <v>0</v>
      </c>
      <c r="AJ160" s="77" t="str">
        <f>IF(ISBLANK('Input|Fee Based'!$AK160),"",'Input|Fee Based'!$AK160)</f>
        <v/>
      </c>
      <c r="AK160" s="77" cm="1">
        <f t="array" ref="AK160">_xlfn.IFNA(LOOKUP(2,1/('Calc|Labour Rates'!$B$10:$B$39='Calc|Fee Based'!AJ160)/('Calc|Labour Rates'!$C$10:$C$39='Input|Fee Based'!AL160),'Calc|Labour Rates'!$I$10:$I$39),"-")</f>
        <v>0</v>
      </c>
      <c r="AL160" s="77">
        <f>IFERROR(AK160*'Input|Fee Based'!AM160*'Input|Fee Based'!AN160/'Input|Setup'!$E$19,0)</f>
        <v>0</v>
      </c>
      <c r="AM160" s="77">
        <f>IFERROR(AK160*'Input|Fee Based'!AM160*'Input|Fee Based'!AO160/'Input|Setup'!$E$19,0)</f>
        <v>0</v>
      </c>
      <c r="AN160" s="208">
        <f t="shared" si="28"/>
        <v>0</v>
      </c>
      <c r="AO160" s="199">
        <f t="shared" si="29"/>
        <v>0</v>
      </c>
      <c r="AP160" s="139">
        <f t="shared" si="30"/>
        <v>0</v>
      </c>
      <c r="AQ160" s="86">
        <f>'Input|Fee Based'!AQ160*CPI_Escalator_to_Y1*RealMaterials_Escalator_to_Y1</f>
        <v>0</v>
      </c>
      <c r="AR160" s="86">
        <f>'Input|Fee Based'!AR160*CPI_Escalator_to_Y1*RealContracts_Escalator_to_Y1</f>
        <v>0</v>
      </c>
      <c r="AS160" s="77">
        <f>'Input|Fee Based'!AS160*CPI_Escalator_to_Y1*RealVehicles_Escalator_to_Y1</f>
        <v>0</v>
      </c>
      <c r="AT160" s="86">
        <f>'Input|Fee Based'!AT160*CPI_Escalator_to_Y1*RealOther_Escalator_to_Y1</f>
        <v>0</v>
      </c>
      <c r="AU160" s="89"/>
      <c r="AV160" s="79">
        <f t="shared" si="31"/>
        <v>0</v>
      </c>
      <c r="AW160" s="84"/>
      <c r="AX160" s="162">
        <f>$AV160*'Input|Fee Based'!AV160</f>
        <v>0</v>
      </c>
      <c r="AY160" s="162">
        <f>$AV160*'Input|Fee Based'!AW160</f>
        <v>0</v>
      </c>
      <c r="AZ160" s="162">
        <f>$AV160*'Input|Fee Based'!AX160</f>
        <v>0</v>
      </c>
      <c r="BA160" s="163">
        <f>SUM($AV160,$AX160:$AZ160)*'Input|Fee Based'!$AY160</f>
        <v>0</v>
      </c>
      <c r="BB160" s="109"/>
      <c r="BC160" s="173"/>
      <c r="BD160" s="15"/>
    </row>
    <row r="161" spans="1:56" customFormat="1" x14ac:dyDescent="0.2">
      <c r="A161" s="16">
        <f t="shared" si="32"/>
        <v>152</v>
      </c>
      <c r="B161" s="128" t="str">
        <f>IF(ISBLANK('Input|Fee Based'!B161),"",'Input|Fee Based'!B161)</f>
        <v/>
      </c>
      <c r="C161" s="128" t="str">
        <f>IF(ISBLANK('Input|Fee Based'!C161),"",'Input|Fee Based'!C161)</f>
        <v/>
      </c>
      <c r="D161" s="129" t="str">
        <f>IF(ISBLANK('Input|Fee Based'!D161),"",'Input|Fee Based'!D161)</f>
        <v/>
      </c>
      <c r="E161" s="191" t="str">
        <f>IF(ISBLANK('Input|Fee Based'!E161),"",'Input|Fee Based'!E161)</f>
        <v/>
      </c>
      <c r="F161" s="129" t="str">
        <f>IF(ISBLANK('Input|Fee Based'!F161),"",'Input|Fee Based'!F161)</f>
        <v/>
      </c>
      <c r="G161" s="129" t="str">
        <f>IF(ISBLANK('Input|Fee Based'!G161),"",'Input|Fee Based'!G161)</f>
        <v/>
      </c>
      <c r="H161" s="120">
        <f t="shared" si="22"/>
        <v>0</v>
      </c>
      <c r="I161" s="14"/>
      <c r="J161" s="77" t="str">
        <f>IF(ISBLANK('Input|Fee Based'!I161),"",'Input|Fee Based'!I161)</f>
        <v/>
      </c>
      <c r="K161" s="77" cm="1">
        <f t="array" ref="K161">_xlfn.IFNA(LOOKUP(2,1/('Calc|Labour Rates'!$B$10:$B$39='Calc|Fee Based'!J161)/('Calc|Labour Rates'!$C$10:$C$39='Input|Fee Based'!J161),'Calc|Labour Rates'!$I$10:$I$39),"-")</f>
        <v>0</v>
      </c>
      <c r="L161" s="208">
        <f>IFERROR(K161*'Input|Fee Based'!K161*'Input|Fee Based'!L161/'Input|Setup'!$E$19,0)</f>
        <v>0</v>
      </c>
      <c r="M161" s="206" t="str">
        <f>IF(ISBLANK('Input|Fee Based'!M161),"",'Input|Fee Based'!M161)</f>
        <v/>
      </c>
      <c r="N161" s="77" cm="1">
        <f t="array" ref="N161">_xlfn.IFNA(LOOKUP(2,1/('Calc|Labour Rates'!$B$10:$B$39='Calc|Fee Based'!M161)/('Calc|Labour Rates'!$C$10:$C$39='Input|Fee Based'!N161),'Calc|Labour Rates'!$I$10:$I$39),"-")</f>
        <v>0</v>
      </c>
      <c r="O161" s="208">
        <f>IFERROR(N161*'Input|Fee Based'!O161*'Input|Fee Based'!P161/'Input|Setup'!$E$19,0)</f>
        <v>0</v>
      </c>
      <c r="P161" s="206" t="str">
        <f>IF(ISBLANK('Input|Fee Based'!Q161),"",'Input|Fee Based'!Q161)</f>
        <v/>
      </c>
      <c r="Q161" s="77" cm="1">
        <f t="array" ref="Q161">_xlfn.IFNA(LOOKUP(2,1/('Calc|Labour Rates'!$B$10:$B$39='Calc|Fee Based'!P161)/('Calc|Labour Rates'!$C$10:$C$39='Input|Fee Based'!R161),'Calc|Labour Rates'!$I$10:$I$39),"-")</f>
        <v>0</v>
      </c>
      <c r="R161" s="77">
        <f>IFERROR(Q161*'Input|Fee Based'!S161*'Input|Fee Based'!T161/'Input|Setup'!$E$19,0)</f>
        <v>0</v>
      </c>
      <c r="S161" s="197">
        <f t="shared" si="23"/>
        <v>0</v>
      </c>
      <c r="T161" s="139">
        <f t="shared" si="24"/>
        <v>0</v>
      </c>
      <c r="U161" s="77" t="str">
        <f>IF(ISBLANK('Input|Fee Based'!$V161),"",'Input|Fee Based'!$V161)</f>
        <v/>
      </c>
      <c r="V161" s="77" cm="1">
        <f t="array" ref="V161">_xlfn.IFNA(LOOKUP(2,1/('Calc|Labour Rates'!$B$10:$B$39='Calc|Fee Based'!U161)/('Calc|Labour Rates'!$C$10:$C$39='Input|Fee Based'!W161),'Calc|Labour Rates'!$I$10:$I$39),"-")</f>
        <v>0</v>
      </c>
      <c r="W161" s="77">
        <f>IFERROR(V161*'Input|Fee Based'!X161*'Input|Fee Based'!Y161/'Input|Setup'!$E$19,0)</f>
        <v>0</v>
      </c>
      <c r="X161" s="77">
        <f>IFERROR(V161*'Input|Fee Based'!X161*'Input|Fee Based'!Z161/'Input|Setup'!$E$19,0)</f>
        <v>0</v>
      </c>
      <c r="Y161" s="208">
        <f t="shared" si="25"/>
        <v>0</v>
      </c>
      <c r="Z161" s="206" t="str">
        <f>IF(ISBLANK('Input|Fee Based'!$AA161),"",'Input|Fee Based'!$AA161)</f>
        <v/>
      </c>
      <c r="AA161" s="77" cm="1">
        <f t="array" ref="AA161">_xlfn.IFNA(LOOKUP(2,1/('Calc|Labour Rates'!$B$10:$B$39='Calc|Fee Based'!Z161)/('Calc|Labour Rates'!$C$10:$C$39='Input|Fee Based'!AB161),'Calc|Labour Rates'!$I$10:$I$39),"-")</f>
        <v>0</v>
      </c>
      <c r="AB161" s="77">
        <f>IFERROR(AA161*'Input|Fee Based'!AC161*'Input|Fee Based'!AD161/'Input|Setup'!$E$19,0)</f>
        <v>0</v>
      </c>
      <c r="AC161" s="77">
        <f>IFERROR(AA161*'Input|Fee Based'!AC161*'Input|Fee Based'!AE161/'Input|Setup'!$E$19,0)</f>
        <v>0</v>
      </c>
      <c r="AD161" s="208">
        <f t="shared" si="26"/>
        <v>0</v>
      </c>
      <c r="AE161" s="77" t="str">
        <f>IF(ISBLANK('Input|Fee Based'!$AF161),"",'Input|Fee Based'!$AF161)</f>
        <v/>
      </c>
      <c r="AF161" s="77" cm="1">
        <f t="array" ref="AF161">_xlfn.IFNA(LOOKUP(2,1/('Calc|Labour Rates'!$B$10:$B$39='Calc|Fee Based'!AE161)/('Calc|Labour Rates'!$C$10:$C$39='Input|Fee Based'!AG161),'Calc|Labour Rates'!$I$10:$I$39),"-")</f>
        <v>0</v>
      </c>
      <c r="AG161" s="77">
        <f>IFERROR(AF161*'Input|Fee Based'!AH161*'Input|Fee Based'!AI161/'Input|Setup'!$E$19,0)</f>
        <v>0</v>
      </c>
      <c r="AH161" s="77">
        <f>IFERROR(AF161*'Input|Fee Based'!AH161*'Input|Fee Based'!AJ161/'Input|Setup'!$E$19,0)</f>
        <v>0</v>
      </c>
      <c r="AI161" s="208">
        <f t="shared" si="27"/>
        <v>0</v>
      </c>
      <c r="AJ161" s="77" t="str">
        <f>IF(ISBLANK('Input|Fee Based'!$AK161),"",'Input|Fee Based'!$AK161)</f>
        <v/>
      </c>
      <c r="AK161" s="77" cm="1">
        <f t="array" ref="AK161">_xlfn.IFNA(LOOKUP(2,1/('Calc|Labour Rates'!$B$10:$B$39='Calc|Fee Based'!AJ161)/('Calc|Labour Rates'!$C$10:$C$39='Input|Fee Based'!AL161),'Calc|Labour Rates'!$I$10:$I$39),"-")</f>
        <v>0</v>
      </c>
      <c r="AL161" s="77">
        <f>IFERROR(AK161*'Input|Fee Based'!AM161*'Input|Fee Based'!AN161/'Input|Setup'!$E$19,0)</f>
        <v>0</v>
      </c>
      <c r="AM161" s="77">
        <f>IFERROR(AK161*'Input|Fee Based'!AM161*'Input|Fee Based'!AO161/'Input|Setup'!$E$19,0)</f>
        <v>0</v>
      </c>
      <c r="AN161" s="208">
        <f t="shared" si="28"/>
        <v>0</v>
      </c>
      <c r="AO161" s="199">
        <f t="shared" si="29"/>
        <v>0</v>
      </c>
      <c r="AP161" s="139">
        <f t="shared" si="30"/>
        <v>0</v>
      </c>
      <c r="AQ161" s="86">
        <f>'Input|Fee Based'!AQ161*CPI_Escalator_to_Y1*RealMaterials_Escalator_to_Y1</f>
        <v>0</v>
      </c>
      <c r="AR161" s="86">
        <f>'Input|Fee Based'!AR161*CPI_Escalator_to_Y1*RealContracts_Escalator_to_Y1</f>
        <v>0</v>
      </c>
      <c r="AS161" s="77">
        <f>'Input|Fee Based'!AS161*CPI_Escalator_to_Y1*RealVehicles_Escalator_to_Y1</f>
        <v>0</v>
      </c>
      <c r="AT161" s="86">
        <f>'Input|Fee Based'!AT161*CPI_Escalator_to_Y1*RealOther_Escalator_to_Y1</f>
        <v>0</v>
      </c>
      <c r="AU161" s="89"/>
      <c r="AV161" s="79">
        <f t="shared" si="31"/>
        <v>0</v>
      </c>
      <c r="AW161" s="84"/>
      <c r="AX161" s="162">
        <f>$AV161*'Input|Fee Based'!AV161</f>
        <v>0</v>
      </c>
      <c r="AY161" s="162">
        <f>$AV161*'Input|Fee Based'!AW161</f>
        <v>0</v>
      </c>
      <c r="AZ161" s="162">
        <f>$AV161*'Input|Fee Based'!AX161</f>
        <v>0</v>
      </c>
      <c r="BA161" s="163">
        <f>SUM($AV161,$AX161:$AZ161)*'Input|Fee Based'!$AY161</f>
        <v>0</v>
      </c>
      <c r="BB161" s="109"/>
      <c r="BC161" s="173"/>
      <c r="BD161" s="15"/>
    </row>
    <row r="162" spans="1:56" customFormat="1" x14ac:dyDescent="0.2">
      <c r="A162" s="16">
        <f t="shared" si="32"/>
        <v>153</v>
      </c>
      <c r="B162" s="128" t="str">
        <f>IF(ISBLANK('Input|Fee Based'!B162),"",'Input|Fee Based'!B162)</f>
        <v/>
      </c>
      <c r="C162" s="128" t="str">
        <f>IF(ISBLANK('Input|Fee Based'!C162),"",'Input|Fee Based'!C162)</f>
        <v/>
      </c>
      <c r="D162" s="129" t="str">
        <f>IF(ISBLANK('Input|Fee Based'!D162),"",'Input|Fee Based'!D162)</f>
        <v/>
      </c>
      <c r="E162" s="191" t="str">
        <f>IF(ISBLANK('Input|Fee Based'!E162),"",'Input|Fee Based'!E162)</f>
        <v/>
      </c>
      <c r="F162" s="129" t="str">
        <f>IF(ISBLANK('Input|Fee Based'!F162),"",'Input|Fee Based'!F162)</f>
        <v/>
      </c>
      <c r="G162" s="129" t="str">
        <f>IF(ISBLANK('Input|Fee Based'!G162),"",'Input|Fee Based'!G162)</f>
        <v/>
      </c>
      <c r="H162" s="120">
        <f t="shared" si="22"/>
        <v>0</v>
      </c>
      <c r="I162" s="14"/>
      <c r="J162" s="77" t="str">
        <f>IF(ISBLANK('Input|Fee Based'!I162),"",'Input|Fee Based'!I162)</f>
        <v/>
      </c>
      <c r="K162" s="77" cm="1">
        <f t="array" ref="K162">_xlfn.IFNA(LOOKUP(2,1/('Calc|Labour Rates'!$B$10:$B$39='Calc|Fee Based'!J162)/('Calc|Labour Rates'!$C$10:$C$39='Input|Fee Based'!J162),'Calc|Labour Rates'!$I$10:$I$39),"-")</f>
        <v>0</v>
      </c>
      <c r="L162" s="208">
        <f>IFERROR(K162*'Input|Fee Based'!K162*'Input|Fee Based'!L162/'Input|Setup'!$E$19,0)</f>
        <v>0</v>
      </c>
      <c r="M162" s="206" t="str">
        <f>IF(ISBLANK('Input|Fee Based'!M162),"",'Input|Fee Based'!M162)</f>
        <v/>
      </c>
      <c r="N162" s="77" cm="1">
        <f t="array" ref="N162">_xlfn.IFNA(LOOKUP(2,1/('Calc|Labour Rates'!$B$10:$B$39='Calc|Fee Based'!M162)/('Calc|Labour Rates'!$C$10:$C$39='Input|Fee Based'!N162),'Calc|Labour Rates'!$I$10:$I$39),"-")</f>
        <v>0</v>
      </c>
      <c r="O162" s="208">
        <f>IFERROR(N162*'Input|Fee Based'!O162*'Input|Fee Based'!P162/'Input|Setup'!$E$19,0)</f>
        <v>0</v>
      </c>
      <c r="P162" s="206" t="str">
        <f>IF(ISBLANK('Input|Fee Based'!Q162),"",'Input|Fee Based'!Q162)</f>
        <v/>
      </c>
      <c r="Q162" s="77" cm="1">
        <f t="array" ref="Q162">_xlfn.IFNA(LOOKUP(2,1/('Calc|Labour Rates'!$B$10:$B$39='Calc|Fee Based'!P162)/('Calc|Labour Rates'!$C$10:$C$39='Input|Fee Based'!R162),'Calc|Labour Rates'!$I$10:$I$39),"-")</f>
        <v>0</v>
      </c>
      <c r="R162" s="77">
        <f>IFERROR(Q162*'Input|Fee Based'!S162*'Input|Fee Based'!T162/'Input|Setup'!$E$19,0)</f>
        <v>0</v>
      </c>
      <c r="S162" s="197">
        <f t="shared" si="23"/>
        <v>0</v>
      </c>
      <c r="T162" s="139">
        <f t="shared" si="24"/>
        <v>0</v>
      </c>
      <c r="U162" s="77" t="str">
        <f>IF(ISBLANK('Input|Fee Based'!$V162),"",'Input|Fee Based'!$V162)</f>
        <v/>
      </c>
      <c r="V162" s="77" cm="1">
        <f t="array" ref="V162">_xlfn.IFNA(LOOKUP(2,1/('Calc|Labour Rates'!$B$10:$B$39='Calc|Fee Based'!U162)/('Calc|Labour Rates'!$C$10:$C$39='Input|Fee Based'!W162),'Calc|Labour Rates'!$I$10:$I$39),"-")</f>
        <v>0</v>
      </c>
      <c r="W162" s="77">
        <f>IFERROR(V162*'Input|Fee Based'!X162*'Input|Fee Based'!Y162/'Input|Setup'!$E$19,0)</f>
        <v>0</v>
      </c>
      <c r="X162" s="77">
        <f>IFERROR(V162*'Input|Fee Based'!X162*'Input|Fee Based'!Z162/'Input|Setup'!$E$19,0)</f>
        <v>0</v>
      </c>
      <c r="Y162" s="208">
        <f t="shared" si="25"/>
        <v>0</v>
      </c>
      <c r="Z162" s="206" t="str">
        <f>IF(ISBLANK('Input|Fee Based'!$AA162),"",'Input|Fee Based'!$AA162)</f>
        <v/>
      </c>
      <c r="AA162" s="77" cm="1">
        <f t="array" ref="AA162">_xlfn.IFNA(LOOKUP(2,1/('Calc|Labour Rates'!$B$10:$B$39='Calc|Fee Based'!Z162)/('Calc|Labour Rates'!$C$10:$C$39='Input|Fee Based'!AB162),'Calc|Labour Rates'!$I$10:$I$39),"-")</f>
        <v>0</v>
      </c>
      <c r="AB162" s="77">
        <f>IFERROR(AA162*'Input|Fee Based'!AC162*'Input|Fee Based'!AD162/'Input|Setup'!$E$19,0)</f>
        <v>0</v>
      </c>
      <c r="AC162" s="77">
        <f>IFERROR(AA162*'Input|Fee Based'!AC162*'Input|Fee Based'!AE162/'Input|Setup'!$E$19,0)</f>
        <v>0</v>
      </c>
      <c r="AD162" s="208">
        <f t="shared" si="26"/>
        <v>0</v>
      </c>
      <c r="AE162" s="77" t="str">
        <f>IF(ISBLANK('Input|Fee Based'!$AF162),"",'Input|Fee Based'!$AF162)</f>
        <v/>
      </c>
      <c r="AF162" s="77" cm="1">
        <f t="array" ref="AF162">_xlfn.IFNA(LOOKUP(2,1/('Calc|Labour Rates'!$B$10:$B$39='Calc|Fee Based'!AE162)/('Calc|Labour Rates'!$C$10:$C$39='Input|Fee Based'!AG162),'Calc|Labour Rates'!$I$10:$I$39),"-")</f>
        <v>0</v>
      </c>
      <c r="AG162" s="77">
        <f>IFERROR(AF162*'Input|Fee Based'!AH162*'Input|Fee Based'!AI162/'Input|Setup'!$E$19,0)</f>
        <v>0</v>
      </c>
      <c r="AH162" s="77">
        <f>IFERROR(AF162*'Input|Fee Based'!AH162*'Input|Fee Based'!AJ162/'Input|Setup'!$E$19,0)</f>
        <v>0</v>
      </c>
      <c r="AI162" s="208">
        <f t="shared" si="27"/>
        <v>0</v>
      </c>
      <c r="AJ162" s="77" t="str">
        <f>IF(ISBLANK('Input|Fee Based'!$AK162),"",'Input|Fee Based'!$AK162)</f>
        <v/>
      </c>
      <c r="AK162" s="77" cm="1">
        <f t="array" ref="AK162">_xlfn.IFNA(LOOKUP(2,1/('Calc|Labour Rates'!$B$10:$B$39='Calc|Fee Based'!AJ162)/('Calc|Labour Rates'!$C$10:$C$39='Input|Fee Based'!AL162),'Calc|Labour Rates'!$I$10:$I$39),"-")</f>
        <v>0</v>
      </c>
      <c r="AL162" s="77">
        <f>IFERROR(AK162*'Input|Fee Based'!AM162*'Input|Fee Based'!AN162/'Input|Setup'!$E$19,0)</f>
        <v>0</v>
      </c>
      <c r="AM162" s="77">
        <f>IFERROR(AK162*'Input|Fee Based'!AM162*'Input|Fee Based'!AO162/'Input|Setup'!$E$19,0)</f>
        <v>0</v>
      </c>
      <c r="AN162" s="208">
        <f t="shared" si="28"/>
        <v>0</v>
      </c>
      <c r="AO162" s="199">
        <f t="shared" si="29"/>
        <v>0</v>
      </c>
      <c r="AP162" s="139">
        <f t="shared" si="30"/>
        <v>0</v>
      </c>
      <c r="AQ162" s="86">
        <f>'Input|Fee Based'!AQ162*CPI_Escalator_to_Y1*RealMaterials_Escalator_to_Y1</f>
        <v>0</v>
      </c>
      <c r="AR162" s="86">
        <f>'Input|Fee Based'!AR162*CPI_Escalator_to_Y1*RealContracts_Escalator_to_Y1</f>
        <v>0</v>
      </c>
      <c r="AS162" s="77">
        <f>'Input|Fee Based'!AS162*CPI_Escalator_to_Y1*RealVehicles_Escalator_to_Y1</f>
        <v>0</v>
      </c>
      <c r="AT162" s="86">
        <f>'Input|Fee Based'!AT162*CPI_Escalator_to_Y1*RealOther_Escalator_to_Y1</f>
        <v>0</v>
      </c>
      <c r="AU162" s="89"/>
      <c r="AV162" s="79">
        <f t="shared" si="31"/>
        <v>0</v>
      </c>
      <c r="AW162" s="84"/>
      <c r="AX162" s="162">
        <f>$AV162*'Input|Fee Based'!AV162</f>
        <v>0</v>
      </c>
      <c r="AY162" s="162">
        <f>$AV162*'Input|Fee Based'!AW162</f>
        <v>0</v>
      </c>
      <c r="AZ162" s="162">
        <f>$AV162*'Input|Fee Based'!AX162</f>
        <v>0</v>
      </c>
      <c r="BA162" s="163">
        <f>SUM($AV162,$AX162:$AZ162)*'Input|Fee Based'!$AY162</f>
        <v>0</v>
      </c>
      <c r="BB162" s="109"/>
      <c r="BC162" s="173"/>
      <c r="BD162" s="15"/>
    </row>
    <row r="163" spans="1:56" customFormat="1" x14ac:dyDescent="0.2">
      <c r="A163" s="16">
        <f t="shared" si="32"/>
        <v>154</v>
      </c>
      <c r="B163" s="128" t="str">
        <f>IF(ISBLANK('Input|Fee Based'!B163),"",'Input|Fee Based'!B163)</f>
        <v/>
      </c>
      <c r="C163" s="128" t="str">
        <f>IF(ISBLANK('Input|Fee Based'!C163),"",'Input|Fee Based'!C163)</f>
        <v/>
      </c>
      <c r="D163" s="129" t="str">
        <f>IF(ISBLANK('Input|Fee Based'!D163),"",'Input|Fee Based'!D163)</f>
        <v/>
      </c>
      <c r="E163" s="191" t="str">
        <f>IF(ISBLANK('Input|Fee Based'!E163),"",'Input|Fee Based'!E163)</f>
        <v/>
      </c>
      <c r="F163" s="129" t="str">
        <f>IF(ISBLANK('Input|Fee Based'!F163),"",'Input|Fee Based'!F163)</f>
        <v/>
      </c>
      <c r="G163" s="129" t="str">
        <f>IF(ISBLANK('Input|Fee Based'!G163),"",'Input|Fee Based'!G163)</f>
        <v/>
      </c>
      <c r="H163" s="120">
        <f t="shared" si="22"/>
        <v>0</v>
      </c>
      <c r="I163" s="14"/>
      <c r="J163" s="77" t="str">
        <f>IF(ISBLANK('Input|Fee Based'!I163),"",'Input|Fee Based'!I163)</f>
        <v/>
      </c>
      <c r="K163" s="77" cm="1">
        <f t="array" ref="K163">_xlfn.IFNA(LOOKUP(2,1/('Calc|Labour Rates'!$B$10:$B$39='Calc|Fee Based'!J163)/('Calc|Labour Rates'!$C$10:$C$39='Input|Fee Based'!J163),'Calc|Labour Rates'!$I$10:$I$39),"-")</f>
        <v>0</v>
      </c>
      <c r="L163" s="208">
        <f>IFERROR(K163*'Input|Fee Based'!K163*'Input|Fee Based'!L163/'Input|Setup'!$E$19,0)</f>
        <v>0</v>
      </c>
      <c r="M163" s="206" t="str">
        <f>IF(ISBLANK('Input|Fee Based'!M163),"",'Input|Fee Based'!M163)</f>
        <v/>
      </c>
      <c r="N163" s="77" cm="1">
        <f t="array" ref="N163">_xlfn.IFNA(LOOKUP(2,1/('Calc|Labour Rates'!$B$10:$B$39='Calc|Fee Based'!M163)/('Calc|Labour Rates'!$C$10:$C$39='Input|Fee Based'!N163),'Calc|Labour Rates'!$I$10:$I$39),"-")</f>
        <v>0</v>
      </c>
      <c r="O163" s="208">
        <f>IFERROR(N163*'Input|Fee Based'!O163*'Input|Fee Based'!P163/'Input|Setup'!$E$19,0)</f>
        <v>0</v>
      </c>
      <c r="P163" s="206" t="str">
        <f>IF(ISBLANK('Input|Fee Based'!Q163),"",'Input|Fee Based'!Q163)</f>
        <v/>
      </c>
      <c r="Q163" s="77" cm="1">
        <f t="array" ref="Q163">_xlfn.IFNA(LOOKUP(2,1/('Calc|Labour Rates'!$B$10:$B$39='Calc|Fee Based'!P163)/('Calc|Labour Rates'!$C$10:$C$39='Input|Fee Based'!R163),'Calc|Labour Rates'!$I$10:$I$39),"-")</f>
        <v>0</v>
      </c>
      <c r="R163" s="77">
        <f>IFERROR(Q163*'Input|Fee Based'!S163*'Input|Fee Based'!T163/'Input|Setup'!$E$19,0)</f>
        <v>0</v>
      </c>
      <c r="S163" s="197">
        <f t="shared" si="23"/>
        <v>0</v>
      </c>
      <c r="T163" s="139">
        <f t="shared" si="24"/>
        <v>0</v>
      </c>
      <c r="U163" s="77" t="str">
        <f>IF(ISBLANK('Input|Fee Based'!$V163),"",'Input|Fee Based'!$V163)</f>
        <v/>
      </c>
      <c r="V163" s="77" cm="1">
        <f t="array" ref="V163">_xlfn.IFNA(LOOKUP(2,1/('Calc|Labour Rates'!$B$10:$B$39='Calc|Fee Based'!U163)/('Calc|Labour Rates'!$C$10:$C$39='Input|Fee Based'!W163),'Calc|Labour Rates'!$I$10:$I$39),"-")</f>
        <v>0</v>
      </c>
      <c r="W163" s="77">
        <f>IFERROR(V163*'Input|Fee Based'!X163*'Input|Fee Based'!Y163/'Input|Setup'!$E$19,0)</f>
        <v>0</v>
      </c>
      <c r="X163" s="77">
        <f>IFERROR(V163*'Input|Fee Based'!X163*'Input|Fee Based'!Z163/'Input|Setup'!$E$19,0)</f>
        <v>0</v>
      </c>
      <c r="Y163" s="208">
        <f t="shared" si="25"/>
        <v>0</v>
      </c>
      <c r="Z163" s="206" t="str">
        <f>IF(ISBLANK('Input|Fee Based'!$AA163),"",'Input|Fee Based'!$AA163)</f>
        <v/>
      </c>
      <c r="AA163" s="77" cm="1">
        <f t="array" ref="AA163">_xlfn.IFNA(LOOKUP(2,1/('Calc|Labour Rates'!$B$10:$B$39='Calc|Fee Based'!Z163)/('Calc|Labour Rates'!$C$10:$C$39='Input|Fee Based'!AB163),'Calc|Labour Rates'!$I$10:$I$39),"-")</f>
        <v>0</v>
      </c>
      <c r="AB163" s="77">
        <f>IFERROR(AA163*'Input|Fee Based'!AC163*'Input|Fee Based'!AD163/'Input|Setup'!$E$19,0)</f>
        <v>0</v>
      </c>
      <c r="AC163" s="77">
        <f>IFERROR(AA163*'Input|Fee Based'!AC163*'Input|Fee Based'!AE163/'Input|Setup'!$E$19,0)</f>
        <v>0</v>
      </c>
      <c r="AD163" s="208">
        <f t="shared" si="26"/>
        <v>0</v>
      </c>
      <c r="AE163" s="77" t="str">
        <f>IF(ISBLANK('Input|Fee Based'!$AF163),"",'Input|Fee Based'!$AF163)</f>
        <v/>
      </c>
      <c r="AF163" s="77" cm="1">
        <f t="array" ref="AF163">_xlfn.IFNA(LOOKUP(2,1/('Calc|Labour Rates'!$B$10:$B$39='Calc|Fee Based'!AE163)/('Calc|Labour Rates'!$C$10:$C$39='Input|Fee Based'!AG163),'Calc|Labour Rates'!$I$10:$I$39),"-")</f>
        <v>0</v>
      </c>
      <c r="AG163" s="77">
        <f>IFERROR(AF163*'Input|Fee Based'!AH163*'Input|Fee Based'!AI163/'Input|Setup'!$E$19,0)</f>
        <v>0</v>
      </c>
      <c r="AH163" s="77">
        <f>IFERROR(AF163*'Input|Fee Based'!AH163*'Input|Fee Based'!AJ163/'Input|Setup'!$E$19,0)</f>
        <v>0</v>
      </c>
      <c r="AI163" s="208">
        <f t="shared" si="27"/>
        <v>0</v>
      </c>
      <c r="AJ163" s="77" t="str">
        <f>IF(ISBLANK('Input|Fee Based'!$AK163),"",'Input|Fee Based'!$AK163)</f>
        <v/>
      </c>
      <c r="AK163" s="77" cm="1">
        <f t="array" ref="AK163">_xlfn.IFNA(LOOKUP(2,1/('Calc|Labour Rates'!$B$10:$B$39='Calc|Fee Based'!AJ163)/('Calc|Labour Rates'!$C$10:$C$39='Input|Fee Based'!AL163),'Calc|Labour Rates'!$I$10:$I$39),"-")</f>
        <v>0</v>
      </c>
      <c r="AL163" s="77">
        <f>IFERROR(AK163*'Input|Fee Based'!AM163*'Input|Fee Based'!AN163/'Input|Setup'!$E$19,0)</f>
        <v>0</v>
      </c>
      <c r="AM163" s="77">
        <f>IFERROR(AK163*'Input|Fee Based'!AM163*'Input|Fee Based'!AO163/'Input|Setup'!$E$19,0)</f>
        <v>0</v>
      </c>
      <c r="AN163" s="208">
        <f t="shared" si="28"/>
        <v>0</v>
      </c>
      <c r="AO163" s="199">
        <f t="shared" si="29"/>
        <v>0</v>
      </c>
      <c r="AP163" s="139">
        <f t="shared" si="30"/>
        <v>0</v>
      </c>
      <c r="AQ163" s="86">
        <f>'Input|Fee Based'!AQ163*CPI_Escalator_to_Y1*RealMaterials_Escalator_to_Y1</f>
        <v>0</v>
      </c>
      <c r="AR163" s="86">
        <f>'Input|Fee Based'!AR163*CPI_Escalator_to_Y1*RealContracts_Escalator_to_Y1</f>
        <v>0</v>
      </c>
      <c r="AS163" s="77">
        <f>'Input|Fee Based'!AS163*CPI_Escalator_to_Y1*RealVehicles_Escalator_to_Y1</f>
        <v>0</v>
      </c>
      <c r="AT163" s="86">
        <f>'Input|Fee Based'!AT163*CPI_Escalator_to_Y1*RealOther_Escalator_to_Y1</f>
        <v>0</v>
      </c>
      <c r="AU163" s="89"/>
      <c r="AV163" s="79">
        <f t="shared" si="31"/>
        <v>0</v>
      </c>
      <c r="AW163" s="84"/>
      <c r="AX163" s="162">
        <f>$AV163*'Input|Fee Based'!AV163</f>
        <v>0</v>
      </c>
      <c r="AY163" s="162">
        <f>$AV163*'Input|Fee Based'!AW163</f>
        <v>0</v>
      </c>
      <c r="AZ163" s="162">
        <f>$AV163*'Input|Fee Based'!AX163</f>
        <v>0</v>
      </c>
      <c r="BA163" s="163">
        <f>SUM($AV163,$AX163:$AZ163)*'Input|Fee Based'!$AY163</f>
        <v>0</v>
      </c>
      <c r="BB163" s="109"/>
      <c r="BC163" s="173"/>
      <c r="BD163" s="15"/>
    </row>
    <row r="164" spans="1:56" customFormat="1" x14ac:dyDescent="0.2">
      <c r="A164" s="16">
        <f t="shared" si="32"/>
        <v>155</v>
      </c>
      <c r="B164" s="128" t="str">
        <f>IF(ISBLANK('Input|Fee Based'!B164),"",'Input|Fee Based'!B164)</f>
        <v/>
      </c>
      <c r="C164" s="128" t="str">
        <f>IF(ISBLANK('Input|Fee Based'!C164),"",'Input|Fee Based'!C164)</f>
        <v/>
      </c>
      <c r="D164" s="129" t="str">
        <f>IF(ISBLANK('Input|Fee Based'!D164),"",'Input|Fee Based'!D164)</f>
        <v/>
      </c>
      <c r="E164" s="191" t="str">
        <f>IF(ISBLANK('Input|Fee Based'!E164),"",'Input|Fee Based'!E164)</f>
        <v/>
      </c>
      <c r="F164" s="129" t="str">
        <f>IF(ISBLANK('Input|Fee Based'!F164),"",'Input|Fee Based'!F164)</f>
        <v/>
      </c>
      <c r="G164" s="129" t="str">
        <f>IF(ISBLANK('Input|Fee Based'!G164),"",'Input|Fee Based'!G164)</f>
        <v/>
      </c>
      <c r="H164" s="120">
        <f t="shared" si="22"/>
        <v>0</v>
      </c>
      <c r="I164" s="14"/>
      <c r="J164" s="77" t="str">
        <f>IF(ISBLANK('Input|Fee Based'!I164),"",'Input|Fee Based'!I164)</f>
        <v/>
      </c>
      <c r="K164" s="77" cm="1">
        <f t="array" ref="K164">_xlfn.IFNA(LOOKUP(2,1/('Calc|Labour Rates'!$B$10:$B$39='Calc|Fee Based'!J164)/('Calc|Labour Rates'!$C$10:$C$39='Input|Fee Based'!J164),'Calc|Labour Rates'!$I$10:$I$39),"-")</f>
        <v>0</v>
      </c>
      <c r="L164" s="208">
        <f>IFERROR(K164*'Input|Fee Based'!K164*'Input|Fee Based'!L164/'Input|Setup'!$E$19,0)</f>
        <v>0</v>
      </c>
      <c r="M164" s="206" t="str">
        <f>IF(ISBLANK('Input|Fee Based'!M164),"",'Input|Fee Based'!M164)</f>
        <v/>
      </c>
      <c r="N164" s="77" cm="1">
        <f t="array" ref="N164">_xlfn.IFNA(LOOKUP(2,1/('Calc|Labour Rates'!$B$10:$B$39='Calc|Fee Based'!M164)/('Calc|Labour Rates'!$C$10:$C$39='Input|Fee Based'!N164),'Calc|Labour Rates'!$I$10:$I$39),"-")</f>
        <v>0</v>
      </c>
      <c r="O164" s="208">
        <f>IFERROR(N164*'Input|Fee Based'!O164*'Input|Fee Based'!P164/'Input|Setup'!$E$19,0)</f>
        <v>0</v>
      </c>
      <c r="P164" s="206" t="str">
        <f>IF(ISBLANK('Input|Fee Based'!Q164),"",'Input|Fee Based'!Q164)</f>
        <v/>
      </c>
      <c r="Q164" s="77" cm="1">
        <f t="array" ref="Q164">_xlfn.IFNA(LOOKUP(2,1/('Calc|Labour Rates'!$B$10:$B$39='Calc|Fee Based'!P164)/('Calc|Labour Rates'!$C$10:$C$39='Input|Fee Based'!R164),'Calc|Labour Rates'!$I$10:$I$39),"-")</f>
        <v>0</v>
      </c>
      <c r="R164" s="77">
        <f>IFERROR(Q164*'Input|Fee Based'!S164*'Input|Fee Based'!T164/'Input|Setup'!$E$19,0)</f>
        <v>0</v>
      </c>
      <c r="S164" s="197">
        <f t="shared" si="23"/>
        <v>0</v>
      </c>
      <c r="T164" s="139">
        <f t="shared" si="24"/>
        <v>0</v>
      </c>
      <c r="U164" s="77" t="str">
        <f>IF(ISBLANK('Input|Fee Based'!$V164),"",'Input|Fee Based'!$V164)</f>
        <v/>
      </c>
      <c r="V164" s="77" cm="1">
        <f t="array" ref="V164">_xlfn.IFNA(LOOKUP(2,1/('Calc|Labour Rates'!$B$10:$B$39='Calc|Fee Based'!U164)/('Calc|Labour Rates'!$C$10:$C$39='Input|Fee Based'!W164),'Calc|Labour Rates'!$I$10:$I$39),"-")</f>
        <v>0</v>
      </c>
      <c r="W164" s="77">
        <f>IFERROR(V164*'Input|Fee Based'!X164*'Input|Fee Based'!Y164/'Input|Setup'!$E$19,0)</f>
        <v>0</v>
      </c>
      <c r="X164" s="77">
        <f>IFERROR(V164*'Input|Fee Based'!X164*'Input|Fee Based'!Z164/'Input|Setup'!$E$19,0)</f>
        <v>0</v>
      </c>
      <c r="Y164" s="208">
        <f t="shared" si="25"/>
        <v>0</v>
      </c>
      <c r="Z164" s="206" t="str">
        <f>IF(ISBLANK('Input|Fee Based'!$AA164),"",'Input|Fee Based'!$AA164)</f>
        <v/>
      </c>
      <c r="AA164" s="77" cm="1">
        <f t="array" ref="AA164">_xlfn.IFNA(LOOKUP(2,1/('Calc|Labour Rates'!$B$10:$B$39='Calc|Fee Based'!Z164)/('Calc|Labour Rates'!$C$10:$C$39='Input|Fee Based'!AB164),'Calc|Labour Rates'!$I$10:$I$39),"-")</f>
        <v>0</v>
      </c>
      <c r="AB164" s="77">
        <f>IFERROR(AA164*'Input|Fee Based'!AC164*'Input|Fee Based'!AD164/'Input|Setup'!$E$19,0)</f>
        <v>0</v>
      </c>
      <c r="AC164" s="77">
        <f>IFERROR(AA164*'Input|Fee Based'!AC164*'Input|Fee Based'!AE164/'Input|Setup'!$E$19,0)</f>
        <v>0</v>
      </c>
      <c r="AD164" s="208">
        <f t="shared" si="26"/>
        <v>0</v>
      </c>
      <c r="AE164" s="77" t="str">
        <f>IF(ISBLANK('Input|Fee Based'!$AF164),"",'Input|Fee Based'!$AF164)</f>
        <v/>
      </c>
      <c r="AF164" s="77" cm="1">
        <f t="array" ref="AF164">_xlfn.IFNA(LOOKUP(2,1/('Calc|Labour Rates'!$B$10:$B$39='Calc|Fee Based'!AE164)/('Calc|Labour Rates'!$C$10:$C$39='Input|Fee Based'!AG164),'Calc|Labour Rates'!$I$10:$I$39),"-")</f>
        <v>0</v>
      </c>
      <c r="AG164" s="77">
        <f>IFERROR(AF164*'Input|Fee Based'!AH164*'Input|Fee Based'!AI164/'Input|Setup'!$E$19,0)</f>
        <v>0</v>
      </c>
      <c r="AH164" s="77">
        <f>IFERROR(AF164*'Input|Fee Based'!AH164*'Input|Fee Based'!AJ164/'Input|Setup'!$E$19,0)</f>
        <v>0</v>
      </c>
      <c r="AI164" s="208">
        <f t="shared" si="27"/>
        <v>0</v>
      </c>
      <c r="AJ164" s="77" t="str">
        <f>IF(ISBLANK('Input|Fee Based'!$AK164),"",'Input|Fee Based'!$AK164)</f>
        <v/>
      </c>
      <c r="AK164" s="77" cm="1">
        <f t="array" ref="AK164">_xlfn.IFNA(LOOKUP(2,1/('Calc|Labour Rates'!$B$10:$B$39='Calc|Fee Based'!AJ164)/('Calc|Labour Rates'!$C$10:$C$39='Input|Fee Based'!AL164),'Calc|Labour Rates'!$I$10:$I$39),"-")</f>
        <v>0</v>
      </c>
      <c r="AL164" s="77">
        <f>IFERROR(AK164*'Input|Fee Based'!AM164*'Input|Fee Based'!AN164/'Input|Setup'!$E$19,0)</f>
        <v>0</v>
      </c>
      <c r="AM164" s="77">
        <f>IFERROR(AK164*'Input|Fee Based'!AM164*'Input|Fee Based'!AO164/'Input|Setup'!$E$19,0)</f>
        <v>0</v>
      </c>
      <c r="AN164" s="208">
        <f t="shared" si="28"/>
        <v>0</v>
      </c>
      <c r="AO164" s="199">
        <f t="shared" si="29"/>
        <v>0</v>
      </c>
      <c r="AP164" s="139">
        <f t="shared" si="30"/>
        <v>0</v>
      </c>
      <c r="AQ164" s="86">
        <f>'Input|Fee Based'!AQ164*CPI_Escalator_to_Y1*RealMaterials_Escalator_to_Y1</f>
        <v>0</v>
      </c>
      <c r="AR164" s="86">
        <f>'Input|Fee Based'!AR164*CPI_Escalator_to_Y1*RealContracts_Escalator_to_Y1</f>
        <v>0</v>
      </c>
      <c r="AS164" s="77">
        <f>'Input|Fee Based'!AS164*CPI_Escalator_to_Y1*RealVehicles_Escalator_to_Y1</f>
        <v>0</v>
      </c>
      <c r="AT164" s="86">
        <f>'Input|Fee Based'!AT164*CPI_Escalator_to_Y1*RealOther_Escalator_to_Y1</f>
        <v>0</v>
      </c>
      <c r="AU164" s="89"/>
      <c r="AV164" s="79">
        <f t="shared" si="31"/>
        <v>0</v>
      </c>
      <c r="AW164" s="84"/>
      <c r="AX164" s="162">
        <f>$AV164*'Input|Fee Based'!AV164</f>
        <v>0</v>
      </c>
      <c r="AY164" s="162">
        <f>$AV164*'Input|Fee Based'!AW164</f>
        <v>0</v>
      </c>
      <c r="AZ164" s="162">
        <f>$AV164*'Input|Fee Based'!AX164</f>
        <v>0</v>
      </c>
      <c r="BA164" s="163">
        <f>SUM($AV164,$AX164:$AZ164)*'Input|Fee Based'!$AY164</f>
        <v>0</v>
      </c>
      <c r="BB164" s="109"/>
      <c r="BC164" s="173"/>
      <c r="BD164" s="15"/>
    </row>
    <row r="165" spans="1:56" customFormat="1" x14ac:dyDescent="0.2">
      <c r="A165" s="16">
        <f t="shared" si="32"/>
        <v>156</v>
      </c>
      <c r="B165" s="128" t="str">
        <f>IF(ISBLANK('Input|Fee Based'!B165),"",'Input|Fee Based'!B165)</f>
        <v/>
      </c>
      <c r="C165" s="128" t="str">
        <f>IF(ISBLANK('Input|Fee Based'!C165),"",'Input|Fee Based'!C165)</f>
        <v/>
      </c>
      <c r="D165" s="129" t="str">
        <f>IF(ISBLANK('Input|Fee Based'!D165),"",'Input|Fee Based'!D165)</f>
        <v/>
      </c>
      <c r="E165" s="191" t="str">
        <f>IF(ISBLANK('Input|Fee Based'!E165),"",'Input|Fee Based'!E165)</f>
        <v/>
      </c>
      <c r="F165" s="129" t="str">
        <f>IF(ISBLANK('Input|Fee Based'!F165),"",'Input|Fee Based'!F165)</f>
        <v/>
      </c>
      <c r="G165" s="129" t="str">
        <f>IF(ISBLANK('Input|Fee Based'!G165),"",'Input|Fee Based'!G165)</f>
        <v/>
      </c>
      <c r="H165" s="120">
        <f t="shared" si="22"/>
        <v>0</v>
      </c>
      <c r="I165" s="14"/>
      <c r="J165" s="77" t="str">
        <f>IF(ISBLANK('Input|Fee Based'!I165),"",'Input|Fee Based'!I165)</f>
        <v/>
      </c>
      <c r="K165" s="77" cm="1">
        <f t="array" ref="K165">_xlfn.IFNA(LOOKUP(2,1/('Calc|Labour Rates'!$B$10:$B$39='Calc|Fee Based'!J165)/('Calc|Labour Rates'!$C$10:$C$39='Input|Fee Based'!J165),'Calc|Labour Rates'!$I$10:$I$39),"-")</f>
        <v>0</v>
      </c>
      <c r="L165" s="208">
        <f>IFERROR(K165*'Input|Fee Based'!K165*'Input|Fee Based'!L165/'Input|Setup'!$E$19,0)</f>
        <v>0</v>
      </c>
      <c r="M165" s="206" t="str">
        <f>IF(ISBLANK('Input|Fee Based'!M165),"",'Input|Fee Based'!M165)</f>
        <v/>
      </c>
      <c r="N165" s="77" cm="1">
        <f t="array" ref="N165">_xlfn.IFNA(LOOKUP(2,1/('Calc|Labour Rates'!$B$10:$B$39='Calc|Fee Based'!M165)/('Calc|Labour Rates'!$C$10:$C$39='Input|Fee Based'!N165),'Calc|Labour Rates'!$I$10:$I$39),"-")</f>
        <v>0</v>
      </c>
      <c r="O165" s="208">
        <f>IFERROR(N165*'Input|Fee Based'!O165*'Input|Fee Based'!P165/'Input|Setup'!$E$19,0)</f>
        <v>0</v>
      </c>
      <c r="P165" s="206" t="str">
        <f>IF(ISBLANK('Input|Fee Based'!Q165),"",'Input|Fee Based'!Q165)</f>
        <v/>
      </c>
      <c r="Q165" s="77" cm="1">
        <f t="array" ref="Q165">_xlfn.IFNA(LOOKUP(2,1/('Calc|Labour Rates'!$B$10:$B$39='Calc|Fee Based'!P165)/('Calc|Labour Rates'!$C$10:$C$39='Input|Fee Based'!R165),'Calc|Labour Rates'!$I$10:$I$39),"-")</f>
        <v>0</v>
      </c>
      <c r="R165" s="77">
        <f>IFERROR(Q165*'Input|Fee Based'!S165*'Input|Fee Based'!T165/'Input|Setup'!$E$19,0)</f>
        <v>0</v>
      </c>
      <c r="S165" s="197">
        <f t="shared" si="23"/>
        <v>0</v>
      </c>
      <c r="T165" s="139">
        <f t="shared" si="24"/>
        <v>0</v>
      </c>
      <c r="U165" s="77" t="str">
        <f>IF(ISBLANK('Input|Fee Based'!$V165),"",'Input|Fee Based'!$V165)</f>
        <v/>
      </c>
      <c r="V165" s="77" cm="1">
        <f t="array" ref="V165">_xlfn.IFNA(LOOKUP(2,1/('Calc|Labour Rates'!$B$10:$B$39='Calc|Fee Based'!U165)/('Calc|Labour Rates'!$C$10:$C$39='Input|Fee Based'!W165),'Calc|Labour Rates'!$I$10:$I$39),"-")</f>
        <v>0</v>
      </c>
      <c r="W165" s="77">
        <f>IFERROR(V165*'Input|Fee Based'!X165*'Input|Fee Based'!Y165/'Input|Setup'!$E$19,0)</f>
        <v>0</v>
      </c>
      <c r="X165" s="77">
        <f>IFERROR(V165*'Input|Fee Based'!X165*'Input|Fee Based'!Z165/'Input|Setup'!$E$19,0)</f>
        <v>0</v>
      </c>
      <c r="Y165" s="208">
        <f t="shared" si="25"/>
        <v>0</v>
      </c>
      <c r="Z165" s="206" t="str">
        <f>IF(ISBLANK('Input|Fee Based'!$AA165),"",'Input|Fee Based'!$AA165)</f>
        <v/>
      </c>
      <c r="AA165" s="77" cm="1">
        <f t="array" ref="AA165">_xlfn.IFNA(LOOKUP(2,1/('Calc|Labour Rates'!$B$10:$B$39='Calc|Fee Based'!Z165)/('Calc|Labour Rates'!$C$10:$C$39='Input|Fee Based'!AB165),'Calc|Labour Rates'!$I$10:$I$39),"-")</f>
        <v>0</v>
      </c>
      <c r="AB165" s="77">
        <f>IFERROR(AA165*'Input|Fee Based'!AC165*'Input|Fee Based'!AD165/'Input|Setup'!$E$19,0)</f>
        <v>0</v>
      </c>
      <c r="AC165" s="77">
        <f>IFERROR(AA165*'Input|Fee Based'!AC165*'Input|Fee Based'!AE165/'Input|Setup'!$E$19,0)</f>
        <v>0</v>
      </c>
      <c r="AD165" s="208">
        <f t="shared" si="26"/>
        <v>0</v>
      </c>
      <c r="AE165" s="77" t="str">
        <f>IF(ISBLANK('Input|Fee Based'!$AF165),"",'Input|Fee Based'!$AF165)</f>
        <v/>
      </c>
      <c r="AF165" s="77" cm="1">
        <f t="array" ref="AF165">_xlfn.IFNA(LOOKUP(2,1/('Calc|Labour Rates'!$B$10:$B$39='Calc|Fee Based'!AE165)/('Calc|Labour Rates'!$C$10:$C$39='Input|Fee Based'!AG165),'Calc|Labour Rates'!$I$10:$I$39),"-")</f>
        <v>0</v>
      </c>
      <c r="AG165" s="77">
        <f>IFERROR(AF165*'Input|Fee Based'!AH165*'Input|Fee Based'!AI165/'Input|Setup'!$E$19,0)</f>
        <v>0</v>
      </c>
      <c r="AH165" s="77">
        <f>IFERROR(AF165*'Input|Fee Based'!AH165*'Input|Fee Based'!AJ165/'Input|Setup'!$E$19,0)</f>
        <v>0</v>
      </c>
      <c r="AI165" s="208">
        <f t="shared" si="27"/>
        <v>0</v>
      </c>
      <c r="AJ165" s="77" t="str">
        <f>IF(ISBLANK('Input|Fee Based'!$AK165),"",'Input|Fee Based'!$AK165)</f>
        <v/>
      </c>
      <c r="AK165" s="77" cm="1">
        <f t="array" ref="AK165">_xlfn.IFNA(LOOKUP(2,1/('Calc|Labour Rates'!$B$10:$B$39='Calc|Fee Based'!AJ165)/('Calc|Labour Rates'!$C$10:$C$39='Input|Fee Based'!AL165),'Calc|Labour Rates'!$I$10:$I$39),"-")</f>
        <v>0</v>
      </c>
      <c r="AL165" s="77">
        <f>IFERROR(AK165*'Input|Fee Based'!AM165*'Input|Fee Based'!AN165/'Input|Setup'!$E$19,0)</f>
        <v>0</v>
      </c>
      <c r="AM165" s="77">
        <f>IFERROR(AK165*'Input|Fee Based'!AM165*'Input|Fee Based'!AO165/'Input|Setup'!$E$19,0)</f>
        <v>0</v>
      </c>
      <c r="AN165" s="208">
        <f t="shared" si="28"/>
        <v>0</v>
      </c>
      <c r="AO165" s="199">
        <f t="shared" si="29"/>
        <v>0</v>
      </c>
      <c r="AP165" s="139">
        <f t="shared" si="30"/>
        <v>0</v>
      </c>
      <c r="AQ165" s="86">
        <f>'Input|Fee Based'!AQ165*CPI_Escalator_to_Y1*RealMaterials_Escalator_to_Y1</f>
        <v>0</v>
      </c>
      <c r="AR165" s="86">
        <f>'Input|Fee Based'!AR165*CPI_Escalator_to_Y1*RealContracts_Escalator_to_Y1</f>
        <v>0</v>
      </c>
      <c r="AS165" s="77">
        <f>'Input|Fee Based'!AS165*CPI_Escalator_to_Y1*RealVehicles_Escalator_to_Y1</f>
        <v>0</v>
      </c>
      <c r="AT165" s="86">
        <f>'Input|Fee Based'!AT165*CPI_Escalator_to_Y1*RealOther_Escalator_to_Y1</f>
        <v>0</v>
      </c>
      <c r="AU165" s="89"/>
      <c r="AV165" s="79">
        <f t="shared" si="31"/>
        <v>0</v>
      </c>
      <c r="AW165" s="84"/>
      <c r="AX165" s="162">
        <f>$AV165*'Input|Fee Based'!AV165</f>
        <v>0</v>
      </c>
      <c r="AY165" s="162">
        <f>$AV165*'Input|Fee Based'!AW165</f>
        <v>0</v>
      </c>
      <c r="AZ165" s="162">
        <f>$AV165*'Input|Fee Based'!AX165</f>
        <v>0</v>
      </c>
      <c r="BA165" s="163">
        <f>SUM($AV165,$AX165:$AZ165)*'Input|Fee Based'!$AY165</f>
        <v>0</v>
      </c>
      <c r="BB165" s="109"/>
      <c r="BC165" s="173"/>
      <c r="BD165" s="15"/>
    </row>
    <row r="166" spans="1:56" customFormat="1" x14ac:dyDescent="0.2">
      <c r="A166" s="16">
        <f t="shared" si="32"/>
        <v>157</v>
      </c>
      <c r="B166" s="128" t="str">
        <f>IF(ISBLANK('Input|Fee Based'!B166),"",'Input|Fee Based'!B166)</f>
        <v/>
      </c>
      <c r="C166" s="128" t="str">
        <f>IF(ISBLANK('Input|Fee Based'!C166),"",'Input|Fee Based'!C166)</f>
        <v/>
      </c>
      <c r="D166" s="129" t="str">
        <f>IF(ISBLANK('Input|Fee Based'!D166),"",'Input|Fee Based'!D166)</f>
        <v/>
      </c>
      <c r="E166" s="191" t="str">
        <f>IF(ISBLANK('Input|Fee Based'!E166),"",'Input|Fee Based'!E166)</f>
        <v/>
      </c>
      <c r="F166" s="129" t="str">
        <f>IF(ISBLANK('Input|Fee Based'!F166),"",'Input|Fee Based'!F166)</f>
        <v/>
      </c>
      <c r="G166" s="129" t="str">
        <f>IF(ISBLANK('Input|Fee Based'!G166),"",'Input|Fee Based'!G166)</f>
        <v/>
      </c>
      <c r="H166" s="120">
        <f t="shared" si="22"/>
        <v>0</v>
      </c>
      <c r="I166" s="14"/>
      <c r="J166" s="77" t="str">
        <f>IF(ISBLANK('Input|Fee Based'!I166),"",'Input|Fee Based'!I166)</f>
        <v/>
      </c>
      <c r="K166" s="77" cm="1">
        <f t="array" ref="K166">_xlfn.IFNA(LOOKUP(2,1/('Calc|Labour Rates'!$B$10:$B$39='Calc|Fee Based'!J166)/('Calc|Labour Rates'!$C$10:$C$39='Input|Fee Based'!J166),'Calc|Labour Rates'!$I$10:$I$39),"-")</f>
        <v>0</v>
      </c>
      <c r="L166" s="208">
        <f>IFERROR(K166*'Input|Fee Based'!K166*'Input|Fee Based'!L166/'Input|Setup'!$E$19,0)</f>
        <v>0</v>
      </c>
      <c r="M166" s="206" t="str">
        <f>IF(ISBLANK('Input|Fee Based'!M166),"",'Input|Fee Based'!M166)</f>
        <v/>
      </c>
      <c r="N166" s="77" cm="1">
        <f t="array" ref="N166">_xlfn.IFNA(LOOKUP(2,1/('Calc|Labour Rates'!$B$10:$B$39='Calc|Fee Based'!M166)/('Calc|Labour Rates'!$C$10:$C$39='Input|Fee Based'!N166),'Calc|Labour Rates'!$I$10:$I$39),"-")</f>
        <v>0</v>
      </c>
      <c r="O166" s="208">
        <f>IFERROR(N166*'Input|Fee Based'!O166*'Input|Fee Based'!P166/'Input|Setup'!$E$19,0)</f>
        <v>0</v>
      </c>
      <c r="P166" s="206" t="str">
        <f>IF(ISBLANK('Input|Fee Based'!Q166),"",'Input|Fee Based'!Q166)</f>
        <v/>
      </c>
      <c r="Q166" s="77" cm="1">
        <f t="array" ref="Q166">_xlfn.IFNA(LOOKUP(2,1/('Calc|Labour Rates'!$B$10:$B$39='Calc|Fee Based'!P166)/('Calc|Labour Rates'!$C$10:$C$39='Input|Fee Based'!R166),'Calc|Labour Rates'!$I$10:$I$39),"-")</f>
        <v>0</v>
      </c>
      <c r="R166" s="77">
        <f>IFERROR(Q166*'Input|Fee Based'!S166*'Input|Fee Based'!T166/'Input|Setup'!$E$19,0)</f>
        <v>0</v>
      </c>
      <c r="S166" s="197">
        <f t="shared" si="23"/>
        <v>0</v>
      </c>
      <c r="T166" s="139">
        <f t="shared" si="24"/>
        <v>0</v>
      </c>
      <c r="U166" s="77" t="str">
        <f>IF(ISBLANK('Input|Fee Based'!$V166),"",'Input|Fee Based'!$V166)</f>
        <v/>
      </c>
      <c r="V166" s="77" cm="1">
        <f t="array" ref="V166">_xlfn.IFNA(LOOKUP(2,1/('Calc|Labour Rates'!$B$10:$B$39='Calc|Fee Based'!U166)/('Calc|Labour Rates'!$C$10:$C$39='Input|Fee Based'!W166),'Calc|Labour Rates'!$I$10:$I$39),"-")</f>
        <v>0</v>
      </c>
      <c r="W166" s="77">
        <f>IFERROR(V166*'Input|Fee Based'!X166*'Input|Fee Based'!Y166/'Input|Setup'!$E$19,0)</f>
        <v>0</v>
      </c>
      <c r="X166" s="77">
        <f>IFERROR(V166*'Input|Fee Based'!X166*'Input|Fee Based'!Z166/'Input|Setup'!$E$19,0)</f>
        <v>0</v>
      </c>
      <c r="Y166" s="208">
        <f t="shared" si="25"/>
        <v>0</v>
      </c>
      <c r="Z166" s="206" t="str">
        <f>IF(ISBLANK('Input|Fee Based'!$AA166),"",'Input|Fee Based'!$AA166)</f>
        <v/>
      </c>
      <c r="AA166" s="77" cm="1">
        <f t="array" ref="AA166">_xlfn.IFNA(LOOKUP(2,1/('Calc|Labour Rates'!$B$10:$B$39='Calc|Fee Based'!Z166)/('Calc|Labour Rates'!$C$10:$C$39='Input|Fee Based'!AB166),'Calc|Labour Rates'!$I$10:$I$39),"-")</f>
        <v>0</v>
      </c>
      <c r="AB166" s="77">
        <f>IFERROR(AA166*'Input|Fee Based'!AC166*'Input|Fee Based'!AD166/'Input|Setup'!$E$19,0)</f>
        <v>0</v>
      </c>
      <c r="AC166" s="77">
        <f>IFERROR(AA166*'Input|Fee Based'!AC166*'Input|Fee Based'!AE166/'Input|Setup'!$E$19,0)</f>
        <v>0</v>
      </c>
      <c r="AD166" s="208">
        <f t="shared" si="26"/>
        <v>0</v>
      </c>
      <c r="AE166" s="77" t="str">
        <f>IF(ISBLANK('Input|Fee Based'!$AF166),"",'Input|Fee Based'!$AF166)</f>
        <v/>
      </c>
      <c r="AF166" s="77" cm="1">
        <f t="array" ref="AF166">_xlfn.IFNA(LOOKUP(2,1/('Calc|Labour Rates'!$B$10:$B$39='Calc|Fee Based'!AE166)/('Calc|Labour Rates'!$C$10:$C$39='Input|Fee Based'!AG166),'Calc|Labour Rates'!$I$10:$I$39),"-")</f>
        <v>0</v>
      </c>
      <c r="AG166" s="77">
        <f>IFERROR(AF166*'Input|Fee Based'!AH166*'Input|Fee Based'!AI166/'Input|Setup'!$E$19,0)</f>
        <v>0</v>
      </c>
      <c r="AH166" s="77">
        <f>IFERROR(AF166*'Input|Fee Based'!AH166*'Input|Fee Based'!AJ166/'Input|Setup'!$E$19,0)</f>
        <v>0</v>
      </c>
      <c r="AI166" s="208">
        <f t="shared" si="27"/>
        <v>0</v>
      </c>
      <c r="AJ166" s="77" t="str">
        <f>IF(ISBLANK('Input|Fee Based'!$AK166),"",'Input|Fee Based'!$AK166)</f>
        <v/>
      </c>
      <c r="AK166" s="77" cm="1">
        <f t="array" ref="AK166">_xlfn.IFNA(LOOKUP(2,1/('Calc|Labour Rates'!$B$10:$B$39='Calc|Fee Based'!AJ166)/('Calc|Labour Rates'!$C$10:$C$39='Input|Fee Based'!AL166),'Calc|Labour Rates'!$I$10:$I$39),"-")</f>
        <v>0</v>
      </c>
      <c r="AL166" s="77">
        <f>IFERROR(AK166*'Input|Fee Based'!AM166*'Input|Fee Based'!AN166/'Input|Setup'!$E$19,0)</f>
        <v>0</v>
      </c>
      <c r="AM166" s="77">
        <f>IFERROR(AK166*'Input|Fee Based'!AM166*'Input|Fee Based'!AO166/'Input|Setup'!$E$19,0)</f>
        <v>0</v>
      </c>
      <c r="AN166" s="208">
        <f t="shared" si="28"/>
        <v>0</v>
      </c>
      <c r="AO166" s="199">
        <f t="shared" si="29"/>
        <v>0</v>
      </c>
      <c r="AP166" s="139">
        <f t="shared" si="30"/>
        <v>0</v>
      </c>
      <c r="AQ166" s="86">
        <f>'Input|Fee Based'!AQ166*CPI_Escalator_to_Y1*RealMaterials_Escalator_to_Y1</f>
        <v>0</v>
      </c>
      <c r="AR166" s="86">
        <f>'Input|Fee Based'!AR166*CPI_Escalator_to_Y1*RealContracts_Escalator_to_Y1</f>
        <v>0</v>
      </c>
      <c r="AS166" s="77">
        <f>'Input|Fee Based'!AS166*CPI_Escalator_to_Y1*RealVehicles_Escalator_to_Y1</f>
        <v>0</v>
      </c>
      <c r="AT166" s="86">
        <f>'Input|Fee Based'!AT166*CPI_Escalator_to_Y1*RealOther_Escalator_to_Y1</f>
        <v>0</v>
      </c>
      <c r="AU166" s="89"/>
      <c r="AV166" s="79">
        <f t="shared" si="31"/>
        <v>0</v>
      </c>
      <c r="AW166" s="84"/>
      <c r="AX166" s="162">
        <f>$AV166*'Input|Fee Based'!AV166</f>
        <v>0</v>
      </c>
      <c r="AY166" s="162">
        <f>$AV166*'Input|Fee Based'!AW166</f>
        <v>0</v>
      </c>
      <c r="AZ166" s="162">
        <f>$AV166*'Input|Fee Based'!AX166</f>
        <v>0</v>
      </c>
      <c r="BA166" s="163">
        <f>SUM($AV166,$AX166:$AZ166)*'Input|Fee Based'!$AY166</f>
        <v>0</v>
      </c>
      <c r="BB166" s="109"/>
      <c r="BC166" s="173"/>
      <c r="BD166" s="15"/>
    </row>
    <row r="167" spans="1:56" customFormat="1" x14ac:dyDescent="0.2">
      <c r="A167" s="16">
        <f t="shared" si="32"/>
        <v>158</v>
      </c>
      <c r="B167" s="128" t="str">
        <f>IF(ISBLANK('Input|Fee Based'!B167),"",'Input|Fee Based'!B167)</f>
        <v/>
      </c>
      <c r="C167" s="128" t="str">
        <f>IF(ISBLANK('Input|Fee Based'!C167),"",'Input|Fee Based'!C167)</f>
        <v/>
      </c>
      <c r="D167" s="129" t="str">
        <f>IF(ISBLANK('Input|Fee Based'!D167),"",'Input|Fee Based'!D167)</f>
        <v/>
      </c>
      <c r="E167" s="191" t="str">
        <f>IF(ISBLANK('Input|Fee Based'!E167),"",'Input|Fee Based'!E167)</f>
        <v/>
      </c>
      <c r="F167" s="129" t="str">
        <f>IF(ISBLANK('Input|Fee Based'!F167),"",'Input|Fee Based'!F167)</f>
        <v/>
      </c>
      <c r="G167" s="129" t="str">
        <f>IF(ISBLANK('Input|Fee Based'!G167),"",'Input|Fee Based'!G167)</f>
        <v/>
      </c>
      <c r="H167" s="120">
        <f t="shared" si="22"/>
        <v>0</v>
      </c>
      <c r="I167" s="14"/>
      <c r="J167" s="77" t="str">
        <f>IF(ISBLANK('Input|Fee Based'!I167),"",'Input|Fee Based'!I167)</f>
        <v/>
      </c>
      <c r="K167" s="77" cm="1">
        <f t="array" ref="K167">_xlfn.IFNA(LOOKUP(2,1/('Calc|Labour Rates'!$B$10:$B$39='Calc|Fee Based'!J167)/('Calc|Labour Rates'!$C$10:$C$39='Input|Fee Based'!J167),'Calc|Labour Rates'!$I$10:$I$39),"-")</f>
        <v>0</v>
      </c>
      <c r="L167" s="208">
        <f>IFERROR(K167*'Input|Fee Based'!K167*'Input|Fee Based'!L167/'Input|Setup'!$E$19,0)</f>
        <v>0</v>
      </c>
      <c r="M167" s="206" t="str">
        <f>IF(ISBLANK('Input|Fee Based'!M167),"",'Input|Fee Based'!M167)</f>
        <v/>
      </c>
      <c r="N167" s="77" cm="1">
        <f t="array" ref="N167">_xlfn.IFNA(LOOKUP(2,1/('Calc|Labour Rates'!$B$10:$B$39='Calc|Fee Based'!M167)/('Calc|Labour Rates'!$C$10:$C$39='Input|Fee Based'!N167),'Calc|Labour Rates'!$I$10:$I$39),"-")</f>
        <v>0</v>
      </c>
      <c r="O167" s="208">
        <f>IFERROR(N167*'Input|Fee Based'!O167*'Input|Fee Based'!P167/'Input|Setup'!$E$19,0)</f>
        <v>0</v>
      </c>
      <c r="P167" s="206" t="str">
        <f>IF(ISBLANK('Input|Fee Based'!Q167),"",'Input|Fee Based'!Q167)</f>
        <v/>
      </c>
      <c r="Q167" s="77" cm="1">
        <f t="array" ref="Q167">_xlfn.IFNA(LOOKUP(2,1/('Calc|Labour Rates'!$B$10:$B$39='Calc|Fee Based'!P167)/('Calc|Labour Rates'!$C$10:$C$39='Input|Fee Based'!R167),'Calc|Labour Rates'!$I$10:$I$39),"-")</f>
        <v>0</v>
      </c>
      <c r="R167" s="77">
        <f>IFERROR(Q167*'Input|Fee Based'!S167*'Input|Fee Based'!T167/'Input|Setup'!$E$19,0)</f>
        <v>0</v>
      </c>
      <c r="S167" s="197">
        <f t="shared" si="23"/>
        <v>0</v>
      </c>
      <c r="T167" s="139">
        <f t="shared" si="24"/>
        <v>0</v>
      </c>
      <c r="U167" s="77" t="str">
        <f>IF(ISBLANK('Input|Fee Based'!$V167),"",'Input|Fee Based'!$V167)</f>
        <v/>
      </c>
      <c r="V167" s="77" cm="1">
        <f t="array" ref="V167">_xlfn.IFNA(LOOKUP(2,1/('Calc|Labour Rates'!$B$10:$B$39='Calc|Fee Based'!U167)/('Calc|Labour Rates'!$C$10:$C$39='Input|Fee Based'!W167),'Calc|Labour Rates'!$I$10:$I$39),"-")</f>
        <v>0</v>
      </c>
      <c r="W167" s="77">
        <f>IFERROR(V167*'Input|Fee Based'!X167*'Input|Fee Based'!Y167/'Input|Setup'!$E$19,0)</f>
        <v>0</v>
      </c>
      <c r="X167" s="77">
        <f>IFERROR(V167*'Input|Fee Based'!X167*'Input|Fee Based'!Z167/'Input|Setup'!$E$19,0)</f>
        <v>0</v>
      </c>
      <c r="Y167" s="208">
        <f t="shared" si="25"/>
        <v>0</v>
      </c>
      <c r="Z167" s="206" t="str">
        <f>IF(ISBLANK('Input|Fee Based'!$AA167),"",'Input|Fee Based'!$AA167)</f>
        <v/>
      </c>
      <c r="AA167" s="77" cm="1">
        <f t="array" ref="AA167">_xlfn.IFNA(LOOKUP(2,1/('Calc|Labour Rates'!$B$10:$B$39='Calc|Fee Based'!Z167)/('Calc|Labour Rates'!$C$10:$C$39='Input|Fee Based'!AB167),'Calc|Labour Rates'!$I$10:$I$39),"-")</f>
        <v>0</v>
      </c>
      <c r="AB167" s="77">
        <f>IFERROR(AA167*'Input|Fee Based'!AC167*'Input|Fee Based'!AD167/'Input|Setup'!$E$19,0)</f>
        <v>0</v>
      </c>
      <c r="AC167" s="77">
        <f>IFERROR(AA167*'Input|Fee Based'!AC167*'Input|Fee Based'!AE167/'Input|Setup'!$E$19,0)</f>
        <v>0</v>
      </c>
      <c r="AD167" s="208">
        <f t="shared" si="26"/>
        <v>0</v>
      </c>
      <c r="AE167" s="77" t="str">
        <f>IF(ISBLANK('Input|Fee Based'!$AF167),"",'Input|Fee Based'!$AF167)</f>
        <v/>
      </c>
      <c r="AF167" s="77" cm="1">
        <f t="array" ref="AF167">_xlfn.IFNA(LOOKUP(2,1/('Calc|Labour Rates'!$B$10:$B$39='Calc|Fee Based'!AE167)/('Calc|Labour Rates'!$C$10:$C$39='Input|Fee Based'!AG167),'Calc|Labour Rates'!$I$10:$I$39),"-")</f>
        <v>0</v>
      </c>
      <c r="AG167" s="77">
        <f>IFERROR(AF167*'Input|Fee Based'!AH167*'Input|Fee Based'!AI167/'Input|Setup'!$E$19,0)</f>
        <v>0</v>
      </c>
      <c r="AH167" s="77">
        <f>IFERROR(AF167*'Input|Fee Based'!AH167*'Input|Fee Based'!AJ167/'Input|Setup'!$E$19,0)</f>
        <v>0</v>
      </c>
      <c r="AI167" s="208">
        <f t="shared" si="27"/>
        <v>0</v>
      </c>
      <c r="AJ167" s="77" t="str">
        <f>IF(ISBLANK('Input|Fee Based'!$AK167),"",'Input|Fee Based'!$AK167)</f>
        <v/>
      </c>
      <c r="AK167" s="77" cm="1">
        <f t="array" ref="AK167">_xlfn.IFNA(LOOKUP(2,1/('Calc|Labour Rates'!$B$10:$B$39='Calc|Fee Based'!AJ167)/('Calc|Labour Rates'!$C$10:$C$39='Input|Fee Based'!AL167),'Calc|Labour Rates'!$I$10:$I$39),"-")</f>
        <v>0</v>
      </c>
      <c r="AL167" s="77">
        <f>IFERROR(AK167*'Input|Fee Based'!AM167*'Input|Fee Based'!AN167/'Input|Setup'!$E$19,0)</f>
        <v>0</v>
      </c>
      <c r="AM167" s="77">
        <f>IFERROR(AK167*'Input|Fee Based'!AM167*'Input|Fee Based'!AO167/'Input|Setup'!$E$19,0)</f>
        <v>0</v>
      </c>
      <c r="AN167" s="208">
        <f t="shared" si="28"/>
        <v>0</v>
      </c>
      <c r="AO167" s="199">
        <f t="shared" si="29"/>
        <v>0</v>
      </c>
      <c r="AP167" s="139">
        <f t="shared" si="30"/>
        <v>0</v>
      </c>
      <c r="AQ167" s="86">
        <f>'Input|Fee Based'!AQ167*CPI_Escalator_to_Y1*RealMaterials_Escalator_to_Y1</f>
        <v>0</v>
      </c>
      <c r="AR167" s="86">
        <f>'Input|Fee Based'!AR167*CPI_Escalator_to_Y1*RealContracts_Escalator_to_Y1</f>
        <v>0</v>
      </c>
      <c r="AS167" s="77">
        <f>'Input|Fee Based'!AS167*CPI_Escalator_to_Y1*RealVehicles_Escalator_to_Y1</f>
        <v>0</v>
      </c>
      <c r="AT167" s="86">
        <f>'Input|Fee Based'!AT167*CPI_Escalator_to_Y1*RealOther_Escalator_to_Y1</f>
        <v>0</v>
      </c>
      <c r="AU167" s="89"/>
      <c r="AV167" s="79">
        <f t="shared" si="31"/>
        <v>0</v>
      </c>
      <c r="AW167" s="84"/>
      <c r="AX167" s="162">
        <f>$AV167*'Input|Fee Based'!AV167</f>
        <v>0</v>
      </c>
      <c r="AY167" s="162">
        <f>$AV167*'Input|Fee Based'!AW167</f>
        <v>0</v>
      </c>
      <c r="AZ167" s="162">
        <f>$AV167*'Input|Fee Based'!AX167</f>
        <v>0</v>
      </c>
      <c r="BA167" s="163">
        <f>SUM($AV167,$AX167:$AZ167)*'Input|Fee Based'!$AY167</f>
        <v>0</v>
      </c>
      <c r="BB167" s="109"/>
      <c r="BC167" s="173"/>
      <c r="BD167" s="15"/>
    </row>
    <row r="168" spans="1:56" customFormat="1" x14ac:dyDescent="0.2">
      <c r="A168" s="16">
        <f t="shared" si="32"/>
        <v>159</v>
      </c>
      <c r="B168" s="128" t="str">
        <f>IF(ISBLANK('Input|Fee Based'!B168),"",'Input|Fee Based'!B168)</f>
        <v/>
      </c>
      <c r="C168" s="128" t="str">
        <f>IF(ISBLANK('Input|Fee Based'!C168),"",'Input|Fee Based'!C168)</f>
        <v/>
      </c>
      <c r="D168" s="129" t="str">
        <f>IF(ISBLANK('Input|Fee Based'!D168),"",'Input|Fee Based'!D168)</f>
        <v/>
      </c>
      <c r="E168" s="191" t="str">
        <f>IF(ISBLANK('Input|Fee Based'!E168),"",'Input|Fee Based'!E168)</f>
        <v/>
      </c>
      <c r="F168" s="129" t="str">
        <f>IF(ISBLANK('Input|Fee Based'!F168),"",'Input|Fee Based'!F168)</f>
        <v/>
      </c>
      <c r="G168" s="129" t="str">
        <f>IF(ISBLANK('Input|Fee Based'!G168),"",'Input|Fee Based'!G168)</f>
        <v/>
      </c>
      <c r="H168" s="120">
        <f t="shared" si="22"/>
        <v>0</v>
      </c>
      <c r="I168" s="14"/>
      <c r="J168" s="77" t="str">
        <f>IF(ISBLANK('Input|Fee Based'!I168),"",'Input|Fee Based'!I168)</f>
        <v/>
      </c>
      <c r="K168" s="77" cm="1">
        <f t="array" ref="K168">_xlfn.IFNA(LOOKUP(2,1/('Calc|Labour Rates'!$B$10:$B$39='Calc|Fee Based'!J168)/('Calc|Labour Rates'!$C$10:$C$39='Input|Fee Based'!J168),'Calc|Labour Rates'!$I$10:$I$39),"-")</f>
        <v>0</v>
      </c>
      <c r="L168" s="208">
        <f>IFERROR(K168*'Input|Fee Based'!K168*'Input|Fee Based'!L168/'Input|Setup'!$E$19,0)</f>
        <v>0</v>
      </c>
      <c r="M168" s="206" t="str">
        <f>IF(ISBLANK('Input|Fee Based'!M168),"",'Input|Fee Based'!M168)</f>
        <v/>
      </c>
      <c r="N168" s="77" cm="1">
        <f t="array" ref="N168">_xlfn.IFNA(LOOKUP(2,1/('Calc|Labour Rates'!$B$10:$B$39='Calc|Fee Based'!M168)/('Calc|Labour Rates'!$C$10:$C$39='Input|Fee Based'!N168),'Calc|Labour Rates'!$I$10:$I$39),"-")</f>
        <v>0</v>
      </c>
      <c r="O168" s="208">
        <f>IFERROR(N168*'Input|Fee Based'!O168*'Input|Fee Based'!P168/'Input|Setup'!$E$19,0)</f>
        <v>0</v>
      </c>
      <c r="P168" s="206" t="str">
        <f>IF(ISBLANK('Input|Fee Based'!Q168),"",'Input|Fee Based'!Q168)</f>
        <v/>
      </c>
      <c r="Q168" s="77" cm="1">
        <f t="array" ref="Q168">_xlfn.IFNA(LOOKUP(2,1/('Calc|Labour Rates'!$B$10:$B$39='Calc|Fee Based'!P168)/('Calc|Labour Rates'!$C$10:$C$39='Input|Fee Based'!R168),'Calc|Labour Rates'!$I$10:$I$39),"-")</f>
        <v>0</v>
      </c>
      <c r="R168" s="77">
        <f>IFERROR(Q168*'Input|Fee Based'!S168*'Input|Fee Based'!T168/'Input|Setup'!$E$19,0)</f>
        <v>0</v>
      </c>
      <c r="S168" s="197">
        <f t="shared" si="23"/>
        <v>0</v>
      </c>
      <c r="T168" s="139">
        <f t="shared" si="24"/>
        <v>0</v>
      </c>
      <c r="U168" s="77" t="str">
        <f>IF(ISBLANK('Input|Fee Based'!$V168),"",'Input|Fee Based'!$V168)</f>
        <v/>
      </c>
      <c r="V168" s="77" cm="1">
        <f t="array" ref="V168">_xlfn.IFNA(LOOKUP(2,1/('Calc|Labour Rates'!$B$10:$B$39='Calc|Fee Based'!U168)/('Calc|Labour Rates'!$C$10:$C$39='Input|Fee Based'!W168),'Calc|Labour Rates'!$I$10:$I$39),"-")</f>
        <v>0</v>
      </c>
      <c r="W168" s="77">
        <f>IFERROR(V168*'Input|Fee Based'!X168*'Input|Fee Based'!Y168/'Input|Setup'!$E$19,0)</f>
        <v>0</v>
      </c>
      <c r="X168" s="77">
        <f>IFERROR(V168*'Input|Fee Based'!X168*'Input|Fee Based'!Z168/'Input|Setup'!$E$19,0)</f>
        <v>0</v>
      </c>
      <c r="Y168" s="208">
        <f t="shared" si="25"/>
        <v>0</v>
      </c>
      <c r="Z168" s="206" t="str">
        <f>IF(ISBLANK('Input|Fee Based'!$AA168),"",'Input|Fee Based'!$AA168)</f>
        <v/>
      </c>
      <c r="AA168" s="77" cm="1">
        <f t="array" ref="AA168">_xlfn.IFNA(LOOKUP(2,1/('Calc|Labour Rates'!$B$10:$B$39='Calc|Fee Based'!Z168)/('Calc|Labour Rates'!$C$10:$C$39='Input|Fee Based'!AB168),'Calc|Labour Rates'!$I$10:$I$39),"-")</f>
        <v>0</v>
      </c>
      <c r="AB168" s="77">
        <f>IFERROR(AA168*'Input|Fee Based'!AC168*'Input|Fee Based'!AD168/'Input|Setup'!$E$19,0)</f>
        <v>0</v>
      </c>
      <c r="AC168" s="77">
        <f>IFERROR(AA168*'Input|Fee Based'!AC168*'Input|Fee Based'!AE168/'Input|Setup'!$E$19,0)</f>
        <v>0</v>
      </c>
      <c r="AD168" s="208">
        <f t="shared" si="26"/>
        <v>0</v>
      </c>
      <c r="AE168" s="77" t="str">
        <f>IF(ISBLANK('Input|Fee Based'!$AF168),"",'Input|Fee Based'!$AF168)</f>
        <v/>
      </c>
      <c r="AF168" s="77" cm="1">
        <f t="array" ref="AF168">_xlfn.IFNA(LOOKUP(2,1/('Calc|Labour Rates'!$B$10:$B$39='Calc|Fee Based'!AE168)/('Calc|Labour Rates'!$C$10:$C$39='Input|Fee Based'!AG168),'Calc|Labour Rates'!$I$10:$I$39),"-")</f>
        <v>0</v>
      </c>
      <c r="AG168" s="77">
        <f>IFERROR(AF168*'Input|Fee Based'!AH168*'Input|Fee Based'!AI168/'Input|Setup'!$E$19,0)</f>
        <v>0</v>
      </c>
      <c r="AH168" s="77">
        <f>IFERROR(AF168*'Input|Fee Based'!AH168*'Input|Fee Based'!AJ168/'Input|Setup'!$E$19,0)</f>
        <v>0</v>
      </c>
      <c r="AI168" s="208">
        <f t="shared" si="27"/>
        <v>0</v>
      </c>
      <c r="AJ168" s="77" t="str">
        <f>IF(ISBLANK('Input|Fee Based'!$AK168),"",'Input|Fee Based'!$AK168)</f>
        <v/>
      </c>
      <c r="AK168" s="77" cm="1">
        <f t="array" ref="AK168">_xlfn.IFNA(LOOKUP(2,1/('Calc|Labour Rates'!$B$10:$B$39='Calc|Fee Based'!AJ168)/('Calc|Labour Rates'!$C$10:$C$39='Input|Fee Based'!AL168),'Calc|Labour Rates'!$I$10:$I$39),"-")</f>
        <v>0</v>
      </c>
      <c r="AL168" s="77">
        <f>IFERROR(AK168*'Input|Fee Based'!AM168*'Input|Fee Based'!AN168/'Input|Setup'!$E$19,0)</f>
        <v>0</v>
      </c>
      <c r="AM168" s="77">
        <f>IFERROR(AK168*'Input|Fee Based'!AM168*'Input|Fee Based'!AO168/'Input|Setup'!$E$19,0)</f>
        <v>0</v>
      </c>
      <c r="AN168" s="208">
        <f t="shared" si="28"/>
        <v>0</v>
      </c>
      <c r="AO168" s="199">
        <f t="shared" si="29"/>
        <v>0</v>
      </c>
      <c r="AP168" s="139">
        <f t="shared" si="30"/>
        <v>0</v>
      </c>
      <c r="AQ168" s="86">
        <f>'Input|Fee Based'!AQ168*CPI_Escalator_to_Y1*RealMaterials_Escalator_to_Y1</f>
        <v>0</v>
      </c>
      <c r="AR168" s="86">
        <f>'Input|Fee Based'!AR168*CPI_Escalator_to_Y1*RealContracts_Escalator_to_Y1</f>
        <v>0</v>
      </c>
      <c r="AS168" s="77">
        <f>'Input|Fee Based'!AS168*CPI_Escalator_to_Y1*RealVehicles_Escalator_to_Y1</f>
        <v>0</v>
      </c>
      <c r="AT168" s="86">
        <f>'Input|Fee Based'!AT168*CPI_Escalator_to_Y1*RealOther_Escalator_to_Y1</f>
        <v>0</v>
      </c>
      <c r="AU168" s="89"/>
      <c r="AV168" s="79">
        <f t="shared" si="31"/>
        <v>0</v>
      </c>
      <c r="AW168" s="84"/>
      <c r="AX168" s="162">
        <f>$AV168*'Input|Fee Based'!AV168</f>
        <v>0</v>
      </c>
      <c r="AY168" s="162">
        <f>$AV168*'Input|Fee Based'!AW168</f>
        <v>0</v>
      </c>
      <c r="AZ168" s="162">
        <f>$AV168*'Input|Fee Based'!AX168</f>
        <v>0</v>
      </c>
      <c r="BA168" s="163">
        <f>SUM($AV168,$AX168:$AZ168)*'Input|Fee Based'!$AY168</f>
        <v>0</v>
      </c>
      <c r="BB168" s="109"/>
      <c r="BC168" s="173"/>
      <c r="BD168" s="15"/>
    </row>
    <row r="169" spans="1:56" customFormat="1" x14ac:dyDescent="0.2">
      <c r="A169" s="16">
        <f t="shared" si="32"/>
        <v>160</v>
      </c>
      <c r="B169" s="128" t="str">
        <f>IF(ISBLANK('Input|Fee Based'!B169),"",'Input|Fee Based'!B169)</f>
        <v/>
      </c>
      <c r="C169" s="128" t="str">
        <f>IF(ISBLANK('Input|Fee Based'!C169),"",'Input|Fee Based'!C169)</f>
        <v/>
      </c>
      <c r="D169" s="129" t="str">
        <f>IF(ISBLANK('Input|Fee Based'!D169),"",'Input|Fee Based'!D169)</f>
        <v/>
      </c>
      <c r="E169" s="191" t="str">
        <f>IF(ISBLANK('Input|Fee Based'!E169),"",'Input|Fee Based'!E169)</f>
        <v/>
      </c>
      <c r="F169" s="129" t="str">
        <f>IF(ISBLANK('Input|Fee Based'!F169),"",'Input|Fee Based'!F169)</f>
        <v/>
      </c>
      <c r="G169" s="129" t="str">
        <f>IF(ISBLANK('Input|Fee Based'!G169),"",'Input|Fee Based'!G169)</f>
        <v/>
      </c>
      <c r="H169" s="120">
        <f t="shared" si="22"/>
        <v>0</v>
      </c>
      <c r="I169" s="14"/>
      <c r="J169" s="77" t="str">
        <f>IF(ISBLANK('Input|Fee Based'!I169),"",'Input|Fee Based'!I169)</f>
        <v/>
      </c>
      <c r="K169" s="77" cm="1">
        <f t="array" ref="K169">_xlfn.IFNA(LOOKUP(2,1/('Calc|Labour Rates'!$B$10:$B$39='Calc|Fee Based'!J169)/('Calc|Labour Rates'!$C$10:$C$39='Input|Fee Based'!J169),'Calc|Labour Rates'!$I$10:$I$39),"-")</f>
        <v>0</v>
      </c>
      <c r="L169" s="208">
        <f>IFERROR(K169*'Input|Fee Based'!K169*'Input|Fee Based'!L169/'Input|Setup'!$E$19,0)</f>
        <v>0</v>
      </c>
      <c r="M169" s="206" t="str">
        <f>IF(ISBLANK('Input|Fee Based'!M169),"",'Input|Fee Based'!M169)</f>
        <v/>
      </c>
      <c r="N169" s="77" cm="1">
        <f t="array" ref="N169">_xlfn.IFNA(LOOKUP(2,1/('Calc|Labour Rates'!$B$10:$B$39='Calc|Fee Based'!M169)/('Calc|Labour Rates'!$C$10:$C$39='Input|Fee Based'!N169),'Calc|Labour Rates'!$I$10:$I$39),"-")</f>
        <v>0</v>
      </c>
      <c r="O169" s="208">
        <f>IFERROR(N169*'Input|Fee Based'!O169*'Input|Fee Based'!P169/'Input|Setup'!$E$19,0)</f>
        <v>0</v>
      </c>
      <c r="P169" s="206" t="str">
        <f>IF(ISBLANK('Input|Fee Based'!Q169),"",'Input|Fee Based'!Q169)</f>
        <v/>
      </c>
      <c r="Q169" s="77" cm="1">
        <f t="array" ref="Q169">_xlfn.IFNA(LOOKUP(2,1/('Calc|Labour Rates'!$B$10:$B$39='Calc|Fee Based'!P169)/('Calc|Labour Rates'!$C$10:$C$39='Input|Fee Based'!R169),'Calc|Labour Rates'!$I$10:$I$39),"-")</f>
        <v>0</v>
      </c>
      <c r="R169" s="77">
        <f>IFERROR(Q169*'Input|Fee Based'!S169*'Input|Fee Based'!T169/'Input|Setup'!$E$19,0)</f>
        <v>0</v>
      </c>
      <c r="S169" s="197">
        <f t="shared" si="23"/>
        <v>0</v>
      </c>
      <c r="T169" s="139">
        <f t="shared" si="24"/>
        <v>0</v>
      </c>
      <c r="U169" s="77" t="str">
        <f>IF(ISBLANK('Input|Fee Based'!$V169),"",'Input|Fee Based'!$V169)</f>
        <v/>
      </c>
      <c r="V169" s="77" cm="1">
        <f t="array" ref="V169">_xlfn.IFNA(LOOKUP(2,1/('Calc|Labour Rates'!$B$10:$B$39='Calc|Fee Based'!U169)/('Calc|Labour Rates'!$C$10:$C$39='Input|Fee Based'!W169),'Calc|Labour Rates'!$I$10:$I$39),"-")</f>
        <v>0</v>
      </c>
      <c r="W169" s="77">
        <f>IFERROR(V169*'Input|Fee Based'!X169*'Input|Fee Based'!Y169/'Input|Setup'!$E$19,0)</f>
        <v>0</v>
      </c>
      <c r="X169" s="77">
        <f>IFERROR(V169*'Input|Fee Based'!X169*'Input|Fee Based'!Z169/'Input|Setup'!$E$19,0)</f>
        <v>0</v>
      </c>
      <c r="Y169" s="208">
        <f t="shared" si="25"/>
        <v>0</v>
      </c>
      <c r="Z169" s="206" t="str">
        <f>IF(ISBLANK('Input|Fee Based'!$AA169),"",'Input|Fee Based'!$AA169)</f>
        <v/>
      </c>
      <c r="AA169" s="77" cm="1">
        <f t="array" ref="AA169">_xlfn.IFNA(LOOKUP(2,1/('Calc|Labour Rates'!$B$10:$B$39='Calc|Fee Based'!Z169)/('Calc|Labour Rates'!$C$10:$C$39='Input|Fee Based'!AB169),'Calc|Labour Rates'!$I$10:$I$39),"-")</f>
        <v>0</v>
      </c>
      <c r="AB169" s="77">
        <f>IFERROR(AA169*'Input|Fee Based'!AC169*'Input|Fee Based'!AD169/'Input|Setup'!$E$19,0)</f>
        <v>0</v>
      </c>
      <c r="AC169" s="77">
        <f>IFERROR(AA169*'Input|Fee Based'!AC169*'Input|Fee Based'!AE169/'Input|Setup'!$E$19,0)</f>
        <v>0</v>
      </c>
      <c r="AD169" s="208">
        <f t="shared" si="26"/>
        <v>0</v>
      </c>
      <c r="AE169" s="77" t="str">
        <f>IF(ISBLANK('Input|Fee Based'!$AF169),"",'Input|Fee Based'!$AF169)</f>
        <v/>
      </c>
      <c r="AF169" s="77" cm="1">
        <f t="array" ref="AF169">_xlfn.IFNA(LOOKUP(2,1/('Calc|Labour Rates'!$B$10:$B$39='Calc|Fee Based'!AE169)/('Calc|Labour Rates'!$C$10:$C$39='Input|Fee Based'!AG169),'Calc|Labour Rates'!$I$10:$I$39),"-")</f>
        <v>0</v>
      </c>
      <c r="AG169" s="77">
        <f>IFERROR(AF169*'Input|Fee Based'!AH169*'Input|Fee Based'!AI169/'Input|Setup'!$E$19,0)</f>
        <v>0</v>
      </c>
      <c r="AH169" s="77">
        <f>IFERROR(AF169*'Input|Fee Based'!AH169*'Input|Fee Based'!AJ169/'Input|Setup'!$E$19,0)</f>
        <v>0</v>
      </c>
      <c r="AI169" s="208">
        <f t="shared" si="27"/>
        <v>0</v>
      </c>
      <c r="AJ169" s="77" t="str">
        <f>IF(ISBLANK('Input|Fee Based'!$AK169),"",'Input|Fee Based'!$AK169)</f>
        <v/>
      </c>
      <c r="AK169" s="77" cm="1">
        <f t="array" ref="AK169">_xlfn.IFNA(LOOKUP(2,1/('Calc|Labour Rates'!$B$10:$B$39='Calc|Fee Based'!AJ169)/('Calc|Labour Rates'!$C$10:$C$39='Input|Fee Based'!AL169),'Calc|Labour Rates'!$I$10:$I$39),"-")</f>
        <v>0</v>
      </c>
      <c r="AL169" s="77">
        <f>IFERROR(AK169*'Input|Fee Based'!AM169*'Input|Fee Based'!AN169/'Input|Setup'!$E$19,0)</f>
        <v>0</v>
      </c>
      <c r="AM169" s="77">
        <f>IFERROR(AK169*'Input|Fee Based'!AM169*'Input|Fee Based'!AO169/'Input|Setup'!$E$19,0)</f>
        <v>0</v>
      </c>
      <c r="AN169" s="208">
        <f t="shared" si="28"/>
        <v>0</v>
      </c>
      <c r="AO169" s="199">
        <f t="shared" si="29"/>
        <v>0</v>
      </c>
      <c r="AP169" s="139">
        <f t="shared" si="30"/>
        <v>0</v>
      </c>
      <c r="AQ169" s="86">
        <f>'Input|Fee Based'!AQ169*CPI_Escalator_to_Y1*RealMaterials_Escalator_to_Y1</f>
        <v>0</v>
      </c>
      <c r="AR169" s="86">
        <f>'Input|Fee Based'!AR169*CPI_Escalator_to_Y1*RealContracts_Escalator_to_Y1</f>
        <v>0</v>
      </c>
      <c r="AS169" s="77">
        <f>'Input|Fee Based'!AS169*CPI_Escalator_to_Y1*RealVehicles_Escalator_to_Y1</f>
        <v>0</v>
      </c>
      <c r="AT169" s="86">
        <f>'Input|Fee Based'!AT169*CPI_Escalator_to_Y1*RealOther_Escalator_to_Y1</f>
        <v>0</v>
      </c>
      <c r="AU169" s="89"/>
      <c r="AV169" s="79">
        <f t="shared" si="31"/>
        <v>0</v>
      </c>
      <c r="AW169" s="84"/>
      <c r="AX169" s="162">
        <f>$AV169*'Input|Fee Based'!AV169</f>
        <v>0</v>
      </c>
      <c r="AY169" s="162">
        <f>$AV169*'Input|Fee Based'!AW169</f>
        <v>0</v>
      </c>
      <c r="AZ169" s="162">
        <f>$AV169*'Input|Fee Based'!AX169</f>
        <v>0</v>
      </c>
      <c r="BA169" s="163">
        <f>SUM($AV169,$AX169:$AZ169)*'Input|Fee Based'!$AY169</f>
        <v>0</v>
      </c>
      <c r="BB169" s="109"/>
      <c r="BC169" s="173"/>
      <c r="BD169" s="15"/>
    </row>
    <row r="170" spans="1:56" customFormat="1" x14ac:dyDescent="0.2">
      <c r="A170" s="16">
        <f t="shared" si="32"/>
        <v>161</v>
      </c>
      <c r="B170" s="128" t="str">
        <f>IF(ISBLANK('Input|Fee Based'!B170),"",'Input|Fee Based'!B170)</f>
        <v/>
      </c>
      <c r="C170" s="128" t="str">
        <f>IF(ISBLANK('Input|Fee Based'!C170),"",'Input|Fee Based'!C170)</f>
        <v/>
      </c>
      <c r="D170" s="129" t="str">
        <f>IF(ISBLANK('Input|Fee Based'!D170),"",'Input|Fee Based'!D170)</f>
        <v/>
      </c>
      <c r="E170" s="191" t="str">
        <f>IF(ISBLANK('Input|Fee Based'!E170),"",'Input|Fee Based'!E170)</f>
        <v/>
      </c>
      <c r="F170" s="129" t="str">
        <f>IF(ISBLANK('Input|Fee Based'!F170),"",'Input|Fee Based'!F170)</f>
        <v/>
      </c>
      <c r="G170" s="129" t="str">
        <f>IF(ISBLANK('Input|Fee Based'!G170),"",'Input|Fee Based'!G170)</f>
        <v/>
      </c>
      <c r="H170" s="120">
        <f t="shared" si="22"/>
        <v>0</v>
      </c>
      <c r="I170" s="14"/>
      <c r="J170" s="77" t="str">
        <f>IF(ISBLANK('Input|Fee Based'!I170),"",'Input|Fee Based'!I170)</f>
        <v/>
      </c>
      <c r="K170" s="77" cm="1">
        <f t="array" ref="K170">_xlfn.IFNA(LOOKUP(2,1/('Calc|Labour Rates'!$B$10:$B$39='Calc|Fee Based'!J170)/('Calc|Labour Rates'!$C$10:$C$39='Input|Fee Based'!J170),'Calc|Labour Rates'!$I$10:$I$39),"-")</f>
        <v>0</v>
      </c>
      <c r="L170" s="208">
        <f>IFERROR(K170*'Input|Fee Based'!K170*'Input|Fee Based'!L170/'Input|Setup'!$E$19,0)</f>
        <v>0</v>
      </c>
      <c r="M170" s="206" t="str">
        <f>IF(ISBLANK('Input|Fee Based'!M170),"",'Input|Fee Based'!M170)</f>
        <v/>
      </c>
      <c r="N170" s="77" cm="1">
        <f t="array" ref="N170">_xlfn.IFNA(LOOKUP(2,1/('Calc|Labour Rates'!$B$10:$B$39='Calc|Fee Based'!M170)/('Calc|Labour Rates'!$C$10:$C$39='Input|Fee Based'!N170),'Calc|Labour Rates'!$I$10:$I$39),"-")</f>
        <v>0</v>
      </c>
      <c r="O170" s="208">
        <f>IFERROR(N170*'Input|Fee Based'!O170*'Input|Fee Based'!P170/'Input|Setup'!$E$19,0)</f>
        <v>0</v>
      </c>
      <c r="P170" s="206" t="str">
        <f>IF(ISBLANK('Input|Fee Based'!Q170),"",'Input|Fee Based'!Q170)</f>
        <v/>
      </c>
      <c r="Q170" s="77" cm="1">
        <f t="array" ref="Q170">_xlfn.IFNA(LOOKUP(2,1/('Calc|Labour Rates'!$B$10:$B$39='Calc|Fee Based'!P170)/('Calc|Labour Rates'!$C$10:$C$39='Input|Fee Based'!R170),'Calc|Labour Rates'!$I$10:$I$39),"-")</f>
        <v>0</v>
      </c>
      <c r="R170" s="77">
        <f>IFERROR(Q170*'Input|Fee Based'!S170*'Input|Fee Based'!T170/'Input|Setup'!$E$19,0)</f>
        <v>0</v>
      </c>
      <c r="S170" s="197">
        <f t="shared" si="23"/>
        <v>0</v>
      </c>
      <c r="T170" s="139">
        <f t="shared" si="24"/>
        <v>0</v>
      </c>
      <c r="U170" s="77" t="str">
        <f>IF(ISBLANK('Input|Fee Based'!$V170),"",'Input|Fee Based'!$V170)</f>
        <v/>
      </c>
      <c r="V170" s="77" cm="1">
        <f t="array" ref="V170">_xlfn.IFNA(LOOKUP(2,1/('Calc|Labour Rates'!$B$10:$B$39='Calc|Fee Based'!U170)/('Calc|Labour Rates'!$C$10:$C$39='Input|Fee Based'!W170),'Calc|Labour Rates'!$I$10:$I$39),"-")</f>
        <v>0</v>
      </c>
      <c r="W170" s="77">
        <f>IFERROR(V170*'Input|Fee Based'!X170*'Input|Fee Based'!Y170/'Input|Setup'!$E$19,0)</f>
        <v>0</v>
      </c>
      <c r="X170" s="77">
        <f>IFERROR(V170*'Input|Fee Based'!X170*'Input|Fee Based'!Z170/'Input|Setup'!$E$19,0)</f>
        <v>0</v>
      </c>
      <c r="Y170" s="208">
        <f t="shared" si="25"/>
        <v>0</v>
      </c>
      <c r="Z170" s="206" t="str">
        <f>IF(ISBLANK('Input|Fee Based'!$AA170),"",'Input|Fee Based'!$AA170)</f>
        <v/>
      </c>
      <c r="AA170" s="77" cm="1">
        <f t="array" ref="AA170">_xlfn.IFNA(LOOKUP(2,1/('Calc|Labour Rates'!$B$10:$B$39='Calc|Fee Based'!Z170)/('Calc|Labour Rates'!$C$10:$C$39='Input|Fee Based'!AB170),'Calc|Labour Rates'!$I$10:$I$39),"-")</f>
        <v>0</v>
      </c>
      <c r="AB170" s="77">
        <f>IFERROR(AA170*'Input|Fee Based'!AC170*'Input|Fee Based'!AD170/'Input|Setup'!$E$19,0)</f>
        <v>0</v>
      </c>
      <c r="AC170" s="77">
        <f>IFERROR(AA170*'Input|Fee Based'!AC170*'Input|Fee Based'!AE170/'Input|Setup'!$E$19,0)</f>
        <v>0</v>
      </c>
      <c r="AD170" s="208">
        <f t="shared" si="26"/>
        <v>0</v>
      </c>
      <c r="AE170" s="77" t="str">
        <f>IF(ISBLANK('Input|Fee Based'!$AF170),"",'Input|Fee Based'!$AF170)</f>
        <v/>
      </c>
      <c r="AF170" s="77" cm="1">
        <f t="array" ref="AF170">_xlfn.IFNA(LOOKUP(2,1/('Calc|Labour Rates'!$B$10:$B$39='Calc|Fee Based'!AE170)/('Calc|Labour Rates'!$C$10:$C$39='Input|Fee Based'!AG170),'Calc|Labour Rates'!$I$10:$I$39),"-")</f>
        <v>0</v>
      </c>
      <c r="AG170" s="77">
        <f>IFERROR(AF170*'Input|Fee Based'!AH170*'Input|Fee Based'!AI170/'Input|Setup'!$E$19,0)</f>
        <v>0</v>
      </c>
      <c r="AH170" s="77">
        <f>IFERROR(AF170*'Input|Fee Based'!AH170*'Input|Fee Based'!AJ170/'Input|Setup'!$E$19,0)</f>
        <v>0</v>
      </c>
      <c r="AI170" s="208">
        <f t="shared" si="27"/>
        <v>0</v>
      </c>
      <c r="AJ170" s="77" t="str">
        <f>IF(ISBLANK('Input|Fee Based'!$AK170),"",'Input|Fee Based'!$AK170)</f>
        <v/>
      </c>
      <c r="AK170" s="77" cm="1">
        <f t="array" ref="AK170">_xlfn.IFNA(LOOKUP(2,1/('Calc|Labour Rates'!$B$10:$B$39='Calc|Fee Based'!AJ170)/('Calc|Labour Rates'!$C$10:$C$39='Input|Fee Based'!AL170),'Calc|Labour Rates'!$I$10:$I$39),"-")</f>
        <v>0</v>
      </c>
      <c r="AL170" s="77">
        <f>IFERROR(AK170*'Input|Fee Based'!AM170*'Input|Fee Based'!AN170/'Input|Setup'!$E$19,0)</f>
        <v>0</v>
      </c>
      <c r="AM170" s="77">
        <f>IFERROR(AK170*'Input|Fee Based'!AM170*'Input|Fee Based'!AO170/'Input|Setup'!$E$19,0)</f>
        <v>0</v>
      </c>
      <c r="AN170" s="208">
        <f t="shared" si="28"/>
        <v>0</v>
      </c>
      <c r="AO170" s="199">
        <f t="shared" si="29"/>
        <v>0</v>
      </c>
      <c r="AP170" s="139">
        <f t="shared" si="30"/>
        <v>0</v>
      </c>
      <c r="AQ170" s="86">
        <f>'Input|Fee Based'!AQ170*CPI_Escalator_to_Y1*RealMaterials_Escalator_to_Y1</f>
        <v>0</v>
      </c>
      <c r="AR170" s="86">
        <f>'Input|Fee Based'!AR170*CPI_Escalator_to_Y1*RealContracts_Escalator_to_Y1</f>
        <v>0</v>
      </c>
      <c r="AS170" s="77">
        <f>'Input|Fee Based'!AS170*CPI_Escalator_to_Y1*RealVehicles_Escalator_to_Y1</f>
        <v>0</v>
      </c>
      <c r="AT170" s="86">
        <f>'Input|Fee Based'!AT170*CPI_Escalator_to_Y1*RealOther_Escalator_to_Y1</f>
        <v>0</v>
      </c>
      <c r="AU170" s="89"/>
      <c r="AV170" s="79">
        <f t="shared" si="31"/>
        <v>0</v>
      </c>
      <c r="AW170" s="84"/>
      <c r="AX170" s="162">
        <f>$AV170*'Input|Fee Based'!AV170</f>
        <v>0</v>
      </c>
      <c r="AY170" s="162">
        <f>$AV170*'Input|Fee Based'!AW170</f>
        <v>0</v>
      </c>
      <c r="AZ170" s="162">
        <f>$AV170*'Input|Fee Based'!AX170</f>
        <v>0</v>
      </c>
      <c r="BA170" s="163">
        <f>SUM($AV170,$AX170:$AZ170)*'Input|Fee Based'!$AY170</f>
        <v>0</v>
      </c>
      <c r="BB170" s="109"/>
      <c r="BC170" s="173"/>
      <c r="BD170" s="15"/>
    </row>
    <row r="171" spans="1:56" customFormat="1" x14ac:dyDescent="0.2">
      <c r="A171" s="16">
        <f t="shared" si="32"/>
        <v>162</v>
      </c>
      <c r="B171" s="128" t="str">
        <f>IF(ISBLANK('Input|Fee Based'!B171),"",'Input|Fee Based'!B171)</f>
        <v/>
      </c>
      <c r="C171" s="128" t="str">
        <f>IF(ISBLANK('Input|Fee Based'!C171),"",'Input|Fee Based'!C171)</f>
        <v/>
      </c>
      <c r="D171" s="129" t="str">
        <f>IF(ISBLANK('Input|Fee Based'!D171),"",'Input|Fee Based'!D171)</f>
        <v/>
      </c>
      <c r="E171" s="191" t="str">
        <f>IF(ISBLANK('Input|Fee Based'!E171),"",'Input|Fee Based'!E171)</f>
        <v/>
      </c>
      <c r="F171" s="129" t="str">
        <f>IF(ISBLANK('Input|Fee Based'!F171),"",'Input|Fee Based'!F171)</f>
        <v/>
      </c>
      <c r="G171" s="129" t="str">
        <f>IF(ISBLANK('Input|Fee Based'!G171),"",'Input|Fee Based'!G171)</f>
        <v/>
      </c>
      <c r="H171" s="120">
        <f t="shared" si="22"/>
        <v>0</v>
      </c>
      <c r="I171" s="14"/>
      <c r="J171" s="77" t="str">
        <f>IF(ISBLANK('Input|Fee Based'!I171),"",'Input|Fee Based'!I171)</f>
        <v/>
      </c>
      <c r="K171" s="77" cm="1">
        <f t="array" ref="K171">_xlfn.IFNA(LOOKUP(2,1/('Calc|Labour Rates'!$B$10:$B$39='Calc|Fee Based'!J171)/('Calc|Labour Rates'!$C$10:$C$39='Input|Fee Based'!J171),'Calc|Labour Rates'!$I$10:$I$39),"-")</f>
        <v>0</v>
      </c>
      <c r="L171" s="208">
        <f>IFERROR(K171*'Input|Fee Based'!K171*'Input|Fee Based'!L171/'Input|Setup'!$E$19,0)</f>
        <v>0</v>
      </c>
      <c r="M171" s="206" t="str">
        <f>IF(ISBLANK('Input|Fee Based'!M171),"",'Input|Fee Based'!M171)</f>
        <v/>
      </c>
      <c r="N171" s="77" cm="1">
        <f t="array" ref="N171">_xlfn.IFNA(LOOKUP(2,1/('Calc|Labour Rates'!$B$10:$B$39='Calc|Fee Based'!M171)/('Calc|Labour Rates'!$C$10:$C$39='Input|Fee Based'!N171),'Calc|Labour Rates'!$I$10:$I$39),"-")</f>
        <v>0</v>
      </c>
      <c r="O171" s="208">
        <f>IFERROR(N171*'Input|Fee Based'!O171*'Input|Fee Based'!P171/'Input|Setup'!$E$19,0)</f>
        <v>0</v>
      </c>
      <c r="P171" s="206" t="str">
        <f>IF(ISBLANK('Input|Fee Based'!Q171),"",'Input|Fee Based'!Q171)</f>
        <v/>
      </c>
      <c r="Q171" s="77" cm="1">
        <f t="array" ref="Q171">_xlfn.IFNA(LOOKUP(2,1/('Calc|Labour Rates'!$B$10:$B$39='Calc|Fee Based'!P171)/('Calc|Labour Rates'!$C$10:$C$39='Input|Fee Based'!R171),'Calc|Labour Rates'!$I$10:$I$39),"-")</f>
        <v>0</v>
      </c>
      <c r="R171" s="77">
        <f>IFERROR(Q171*'Input|Fee Based'!S171*'Input|Fee Based'!T171/'Input|Setup'!$E$19,0)</f>
        <v>0</v>
      </c>
      <c r="S171" s="197">
        <f t="shared" si="23"/>
        <v>0</v>
      </c>
      <c r="T171" s="139">
        <f t="shared" si="24"/>
        <v>0</v>
      </c>
      <c r="U171" s="77" t="str">
        <f>IF(ISBLANK('Input|Fee Based'!$V171),"",'Input|Fee Based'!$V171)</f>
        <v/>
      </c>
      <c r="V171" s="77" cm="1">
        <f t="array" ref="V171">_xlfn.IFNA(LOOKUP(2,1/('Calc|Labour Rates'!$B$10:$B$39='Calc|Fee Based'!U171)/('Calc|Labour Rates'!$C$10:$C$39='Input|Fee Based'!W171),'Calc|Labour Rates'!$I$10:$I$39),"-")</f>
        <v>0</v>
      </c>
      <c r="W171" s="77">
        <f>IFERROR(V171*'Input|Fee Based'!X171*'Input|Fee Based'!Y171/'Input|Setup'!$E$19,0)</f>
        <v>0</v>
      </c>
      <c r="X171" s="77">
        <f>IFERROR(V171*'Input|Fee Based'!X171*'Input|Fee Based'!Z171/'Input|Setup'!$E$19,0)</f>
        <v>0</v>
      </c>
      <c r="Y171" s="208">
        <f t="shared" si="25"/>
        <v>0</v>
      </c>
      <c r="Z171" s="206" t="str">
        <f>IF(ISBLANK('Input|Fee Based'!$AA171),"",'Input|Fee Based'!$AA171)</f>
        <v/>
      </c>
      <c r="AA171" s="77" cm="1">
        <f t="array" ref="AA171">_xlfn.IFNA(LOOKUP(2,1/('Calc|Labour Rates'!$B$10:$B$39='Calc|Fee Based'!Z171)/('Calc|Labour Rates'!$C$10:$C$39='Input|Fee Based'!AB171),'Calc|Labour Rates'!$I$10:$I$39),"-")</f>
        <v>0</v>
      </c>
      <c r="AB171" s="77">
        <f>IFERROR(AA171*'Input|Fee Based'!AC171*'Input|Fee Based'!AD171/'Input|Setup'!$E$19,0)</f>
        <v>0</v>
      </c>
      <c r="AC171" s="77">
        <f>IFERROR(AA171*'Input|Fee Based'!AC171*'Input|Fee Based'!AE171/'Input|Setup'!$E$19,0)</f>
        <v>0</v>
      </c>
      <c r="AD171" s="208">
        <f t="shared" si="26"/>
        <v>0</v>
      </c>
      <c r="AE171" s="77" t="str">
        <f>IF(ISBLANK('Input|Fee Based'!$AF171),"",'Input|Fee Based'!$AF171)</f>
        <v/>
      </c>
      <c r="AF171" s="77" cm="1">
        <f t="array" ref="AF171">_xlfn.IFNA(LOOKUP(2,1/('Calc|Labour Rates'!$B$10:$B$39='Calc|Fee Based'!AE171)/('Calc|Labour Rates'!$C$10:$C$39='Input|Fee Based'!AG171),'Calc|Labour Rates'!$I$10:$I$39),"-")</f>
        <v>0</v>
      </c>
      <c r="AG171" s="77">
        <f>IFERROR(AF171*'Input|Fee Based'!AH171*'Input|Fee Based'!AI171/'Input|Setup'!$E$19,0)</f>
        <v>0</v>
      </c>
      <c r="AH171" s="77">
        <f>IFERROR(AF171*'Input|Fee Based'!AH171*'Input|Fee Based'!AJ171/'Input|Setup'!$E$19,0)</f>
        <v>0</v>
      </c>
      <c r="AI171" s="208">
        <f t="shared" si="27"/>
        <v>0</v>
      </c>
      <c r="AJ171" s="77" t="str">
        <f>IF(ISBLANK('Input|Fee Based'!$AK171),"",'Input|Fee Based'!$AK171)</f>
        <v/>
      </c>
      <c r="AK171" s="77" cm="1">
        <f t="array" ref="AK171">_xlfn.IFNA(LOOKUP(2,1/('Calc|Labour Rates'!$B$10:$B$39='Calc|Fee Based'!AJ171)/('Calc|Labour Rates'!$C$10:$C$39='Input|Fee Based'!AL171),'Calc|Labour Rates'!$I$10:$I$39),"-")</f>
        <v>0</v>
      </c>
      <c r="AL171" s="77">
        <f>IFERROR(AK171*'Input|Fee Based'!AM171*'Input|Fee Based'!AN171/'Input|Setup'!$E$19,0)</f>
        <v>0</v>
      </c>
      <c r="AM171" s="77">
        <f>IFERROR(AK171*'Input|Fee Based'!AM171*'Input|Fee Based'!AO171/'Input|Setup'!$E$19,0)</f>
        <v>0</v>
      </c>
      <c r="AN171" s="208">
        <f t="shared" si="28"/>
        <v>0</v>
      </c>
      <c r="AO171" s="199">
        <f t="shared" si="29"/>
        <v>0</v>
      </c>
      <c r="AP171" s="139">
        <f t="shared" si="30"/>
        <v>0</v>
      </c>
      <c r="AQ171" s="86">
        <f>'Input|Fee Based'!AQ171*CPI_Escalator_to_Y1*RealMaterials_Escalator_to_Y1</f>
        <v>0</v>
      </c>
      <c r="AR171" s="86">
        <f>'Input|Fee Based'!AR171*CPI_Escalator_to_Y1*RealContracts_Escalator_to_Y1</f>
        <v>0</v>
      </c>
      <c r="AS171" s="77">
        <f>'Input|Fee Based'!AS171*CPI_Escalator_to_Y1*RealVehicles_Escalator_to_Y1</f>
        <v>0</v>
      </c>
      <c r="AT171" s="86">
        <f>'Input|Fee Based'!AT171*CPI_Escalator_to_Y1*RealOther_Escalator_to_Y1</f>
        <v>0</v>
      </c>
      <c r="AU171" s="89"/>
      <c r="AV171" s="79">
        <f t="shared" si="31"/>
        <v>0</v>
      </c>
      <c r="AW171" s="84"/>
      <c r="AX171" s="162">
        <f>$AV171*'Input|Fee Based'!AV171</f>
        <v>0</v>
      </c>
      <c r="AY171" s="162">
        <f>$AV171*'Input|Fee Based'!AW171</f>
        <v>0</v>
      </c>
      <c r="AZ171" s="162">
        <f>$AV171*'Input|Fee Based'!AX171</f>
        <v>0</v>
      </c>
      <c r="BA171" s="163">
        <f>SUM($AV171,$AX171:$AZ171)*'Input|Fee Based'!$AY171</f>
        <v>0</v>
      </c>
      <c r="BB171" s="109"/>
      <c r="BC171" s="173"/>
      <c r="BD171" s="15"/>
    </row>
    <row r="172" spans="1:56" customFormat="1" x14ac:dyDescent="0.2">
      <c r="A172" s="16">
        <f t="shared" si="32"/>
        <v>163</v>
      </c>
      <c r="B172" s="128" t="str">
        <f>IF(ISBLANK('Input|Fee Based'!B172),"",'Input|Fee Based'!B172)</f>
        <v/>
      </c>
      <c r="C172" s="128" t="str">
        <f>IF(ISBLANK('Input|Fee Based'!C172),"",'Input|Fee Based'!C172)</f>
        <v/>
      </c>
      <c r="D172" s="129" t="str">
        <f>IF(ISBLANK('Input|Fee Based'!D172),"",'Input|Fee Based'!D172)</f>
        <v/>
      </c>
      <c r="E172" s="191" t="str">
        <f>IF(ISBLANK('Input|Fee Based'!E172),"",'Input|Fee Based'!E172)</f>
        <v/>
      </c>
      <c r="F172" s="129" t="str">
        <f>IF(ISBLANK('Input|Fee Based'!F172),"",'Input|Fee Based'!F172)</f>
        <v/>
      </c>
      <c r="G172" s="129" t="str">
        <f>IF(ISBLANK('Input|Fee Based'!G172),"",'Input|Fee Based'!G172)</f>
        <v/>
      </c>
      <c r="H172" s="120">
        <f t="shared" si="22"/>
        <v>0</v>
      </c>
      <c r="I172" s="14"/>
      <c r="J172" s="77" t="str">
        <f>IF(ISBLANK('Input|Fee Based'!I172),"",'Input|Fee Based'!I172)</f>
        <v/>
      </c>
      <c r="K172" s="77" cm="1">
        <f t="array" ref="K172">_xlfn.IFNA(LOOKUP(2,1/('Calc|Labour Rates'!$B$10:$B$39='Calc|Fee Based'!J172)/('Calc|Labour Rates'!$C$10:$C$39='Input|Fee Based'!J172),'Calc|Labour Rates'!$I$10:$I$39),"-")</f>
        <v>0</v>
      </c>
      <c r="L172" s="208">
        <f>IFERROR(K172*'Input|Fee Based'!K172*'Input|Fee Based'!L172/'Input|Setup'!$E$19,0)</f>
        <v>0</v>
      </c>
      <c r="M172" s="206" t="str">
        <f>IF(ISBLANK('Input|Fee Based'!M172),"",'Input|Fee Based'!M172)</f>
        <v/>
      </c>
      <c r="N172" s="77" cm="1">
        <f t="array" ref="N172">_xlfn.IFNA(LOOKUP(2,1/('Calc|Labour Rates'!$B$10:$B$39='Calc|Fee Based'!M172)/('Calc|Labour Rates'!$C$10:$C$39='Input|Fee Based'!N172),'Calc|Labour Rates'!$I$10:$I$39),"-")</f>
        <v>0</v>
      </c>
      <c r="O172" s="208">
        <f>IFERROR(N172*'Input|Fee Based'!O172*'Input|Fee Based'!P172/'Input|Setup'!$E$19,0)</f>
        <v>0</v>
      </c>
      <c r="P172" s="206" t="str">
        <f>IF(ISBLANK('Input|Fee Based'!Q172),"",'Input|Fee Based'!Q172)</f>
        <v/>
      </c>
      <c r="Q172" s="77" cm="1">
        <f t="array" ref="Q172">_xlfn.IFNA(LOOKUP(2,1/('Calc|Labour Rates'!$B$10:$B$39='Calc|Fee Based'!P172)/('Calc|Labour Rates'!$C$10:$C$39='Input|Fee Based'!R172),'Calc|Labour Rates'!$I$10:$I$39),"-")</f>
        <v>0</v>
      </c>
      <c r="R172" s="77">
        <f>IFERROR(Q172*'Input|Fee Based'!S172*'Input|Fee Based'!T172/'Input|Setup'!$E$19,0)</f>
        <v>0</v>
      </c>
      <c r="S172" s="197">
        <f t="shared" si="23"/>
        <v>0</v>
      </c>
      <c r="T172" s="139">
        <f t="shared" si="24"/>
        <v>0</v>
      </c>
      <c r="U172" s="77" t="str">
        <f>IF(ISBLANK('Input|Fee Based'!$V172),"",'Input|Fee Based'!$V172)</f>
        <v/>
      </c>
      <c r="V172" s="77" cm="1">
        <f t="array" ref="V172">_xlfn.IFNA(LOOKUP(2,1/('Calc|Labour Rates'!$B$10:$B$39='Calc|Fee Based'!U172)/('Calc|Labour Rates'!$C$10:$C$39='Input|Fee Based'!W172),'Calc|Labour Rates'!$I$10:$I$39),"-")</f>
        <v>0</v>
      </c>
      <c r="W172" s="77">
        <f>IFERROR(V172*'Input|Fee Based'!X172*'Input|Fee Based'!Y172/'Input|Setup'!$E$19,0)</f>
        <v>0</v>
      </c>
      <c r="X172" s="77">
        <f>IFERROR(V172*'Input|Fee Based'!X172*'Input|Fee Based'!Z172/'Input|Setup'!$E$19,0)</f>
        <v>0</v>
      </c>
      <c r="Y172" s="208">
        <f t="shared" si="25"/>
        <v>0</v>
      </c>
      <c r="Z172" s="206" t="str">
        <f>IF(ISBLANK('Input|Fee Based'!$AA172),"",'Input|Fee Based'!$AA172)</f>
        <v/>
      </c>
      <c r="AA172" s="77" cm="1">
        <f t="array" ref="AA172">_xlfn.IFNA(LOOKUP(2,1/('Calc|Labour Rates'!$B$10:$B$39='Calc|Fee Based'!Z172)/('Calc|Labour Rates'!$C$10:$C$39='Input|Fee Based'!AB172),'Calc|Labour Rates'!$I$10:$I$39),"-")</f>
        <v>0</v>
      </c>
      <c r="AB172" s="77">
        <f>IFERROR(AA172*'Input|Fee Based'!AC172*'Input|Fee Based'!AD172/'Input|Setup'!$E$19,0)</f>
        <v>0</v>
      </c>
      <c r="AC172" s="77">
        <f>IFERROR(AA172*'Input|Fee Based'!AC172*'Input|Fee Based'!AE172/'Input|Setup'!$E$19,0)</f>
        <v>0</v>
      </c>
      <c r="AD172" s="208">
        <f t="shared" si="26"/>
        <v>0</v>
      </c>
      <c r="AE172" s="77" t="str">
        <f>IF(ISBLANK('Input|Fee Based'!$AF172),"",'Input|Fee Based'!$AF172)</f>
        <v/>
      </c>
      <c r="AF172" s="77" cm="1">
        <f t="array" ref="AF172">_xlfn.IFNA(LOOKUP(2,1/('Calc|Labour Rates'!$B$10:$B$39='Calc|Fee Based'!AE172)/('Calc|Labour Rates'!$C$10:$C$39='Input|Fee Based'!AG172),'Calc|Labour Rates'!$I$10:$I$39),"-")</f>
        <v>0</v>
      </c>
      <c r="AG172" s="77">
        <f>IFERROR(AF172*'Input|Fee Based'!AH172*'Input|Fee Based'!AI172/'Input|Setup'!$E$19,0)</f>
        <v>0</v>
      </c>
      <c r="AH172" s="77">
        <f>IFERROR(AF172*'Input|Fee Based'!AH172*'Input|Fee Based'!AJ172/'Input|Setup'!$E$19,0)</f>
        <v>0</v>
      </c>
      <c r="AI172" s="208">
        <f t="shared" si="27"/>
        <v>0</v>
      </c>
      <c r="AJ172" s="77" t="str">
        <f>IF(ISBLANK('Input|Fee Based'!$AK172),"",'Input|Fee Based'!$AK172)</f>
        <v/>
      </c>
      <c r="AK172" s="77" cm="1">
        <f t="array" ref="AK172">_xlfn.IFNA(LOOKUP(2,1/('Calc|Labour Rates'!$B$10:$B$39='Calc|Fee Based'!AJ172)/('Calc|Labour Rates'!$C$10:$C$39='Input|Fee Based'!AL172),'Calc|Labour Rates'!$I$10:$I$39),"-")</f>
        <v>0</v>
      </c>
      <c r="AL172" s="77">
        <f>IFERROR(AK172*'Input|Fee Based'!AM172*'Input|Fee Based'!AN172/'Input|Setup'!$E$19,0)</f>
        <v>0</v>
      </c>
      <c r="AM172" s="77">
        <f>IFERROR(AK172*'Input|Fee Based'!AM172*'Input|Fee Based'!AO172/'Input|Setup'!$E$19,0)</f>
        <v>0</v>
      </c>
      <c r="AN172" s="208">
        <f t="shared" si="28"/>
        <v>0</v>
      </c>
      <c r="AO172" s="199">
        <f t="shared" si="29"/>
        <v>0</v>
      </c>
      <c r="AP172" s="139">
        <f t="shared" si="30"/>
        <v>0</v>
      </c>
      <c r="AQ172" s="86">
        <f>'Input|Fee Based'!AQ172*CPI_Escalator_to_Y1*RealMaterials_Escalator_to_Y1</f>
        <v>0</v>
      </c>
      <c r="AR172" s="86">
        <f>'Input|Fee Based'!AR172*CPI_Escalator_to_Y1*RealContracts_Escalator_to_Y1</f>
        <v>0</v>
      </c>
      <c r="AS172" s="77">
        <f>'Input|Fee Based'!AS172*CPI_Escalator_to_Y1*RealVehicles_Escalator_to_Y1</f>
        <v>0</v>
      </c>
      <c r="AT172" s="86">
        <f>'Input|Fee Based'!AT172*CPI_Escalator_to_Y1*RealOther_Escalator_to_Y1</f>
        <v>0</v>
      </c>
      <c r="AU172" s="89"/>
      <c r="AV172" s="79">
        <f t="shared" si="31"/>
        <v>0</v>
      </c>
      <c r="AW172" s="84"/>
      <c r="AX172" s="162">
        <f>$AV172*'Input|Fee Based'!AV172</f>
        <v>0</v>
      </c>
      <c r="AY172" s="162">
        <f>$AV172*'Input|Fee Based'!AW172</f>
        <v>0</v>
      </c>
      <c r="AZ172" s="162">
        <f>$AV172*'Input|Fee Based'!AX172</f>
        <v>0</v>
      </c>
      <c r="BA172" s="163">
        <f>SUM($AV172,$AX172:$AZ172)*'Input|Fee Based'!$AY172</f>
        <v>0</v>
      </c>
      <c r="BB172" s="109"/>
      <c r="BC172" s="173"/>
      <c r="BD172" s="15"/>
    </row>
    <row r="173" spans="1:56" customFormat="1" x14ac:dyDescent="0.2">
      <c r="A173" s="16">
        <f t="shared" si="32"/>
        <v>164</v>
      </c>
      <c r="B173" s="128" t="str">
        <f>IF(ISBLANK('Input|Fee Based'!B173),"",'Input|Fee Based'!B173)</f>
        <v/>
      </c>
      <c r="C173" s="128" t="str">
        <f>IF(ISBLANK('Input|Fee Based'!C173),"",'Input|Fee Based'!C173)</f>
        <v/>
      </c>
      <c r="D173" s="129" t="str">
        <f>IF(ISBLANK('Input|Fee Based'!D173),"",'Input|Fee Based'!D173)</f>
        <v/>
      </c>
      <c r="E173" s="191" t="str">
        <f>IF(ISBLANK('Input|Fee Based'!E173),"",'Input|Fee Based'!E173)</f>
        <v/>
      </c>
      <c r="F173" s="129" t="str">
        <f>IF(ISBLANK('Input|Fee Based'!F173),"",'Input|Fee Based'!F173)</f>
        <v/>
      </c>
      <c r="G173" s="129" t="str">
        <f>IF(ISBLANK('Input|Fee Based'!G173),"",'Input|Fee Based'!G173)</f>
        <v/>
      </c>
      <c r="H173" s="120">
        <f t="shared" si="22"/>
        <v>0</v>
      </c>
      <c r="I173" s="14"/>
      <c r="J173" s="77" t="str">
        <f>IF(ISBLANK('Input|Fee Based'!I173),"",'Input|Fee Based'!I173)</f>
        <v/>
      </c>
      <c r="K173" s="77" cm="1">
        <f t="array" ref="K173">_xlfn.IFNA(LOOKUP(2,1/('Calc|Labour Rates'!$B$10:$B$39='Calc|Fee Based'!J173)/('Calc|Labour Rates'!$C$10:$C$39='Input|Fee Based'!J173),'Calc|Labour Rates'!$I$10:$I$39),"-")</f>
        <v>0</v>
      </c>
      <c r="L173" s="208">
        <f>IFERROR(K173*'Input|Fee Based'!K173*'Input|Fee Based'!L173/'Input|Setup'!$E$19,0)</f>
        <v>0</v>
      </c>
      <c r="M173" s="206" t="str">
        <f>IF(ISBLANK('Input|Fee Based'!M173),"",'Input|Fee Based'!M173)</f>
        <v/>
      </c>
      <c r="N173" s="77" cm="1">
        <f t="array" ref="N173">_xlfn.IFNA(LOOKUP(2,1/('Calc|Labour Rates'!$B$10:$B$39='Calc|Fee Based'!M173)/('Calc|Labour Rates'!$C$10:$C$39='Input|Fee Based'!N173),'Calc|Labour Rates'!$I$10:$I$39),"-")</f>
        <v>0</v>
      </c>
      <c r="O173" s="208">
        <f>IFERROR(N173*'Input|Fee Based'!O173*'Input|Fee Based'!P173/'Input|Setup'!$E$19,0)</f>
        <v>0</v>
      </c>
      <c r="P173" s="206" t="str">
        <f>IF(ISBLANK('Input|Fee Based'!Q173),"",'Input|Fee Based'!Q173)</f>
        <v/>
      </c>
      <c r="Q173" s="77" cm="1">
        <f t="array" ref="Q173">_xlfn.IFNA(LOOKUP(2,1/('Calc|Labour Rates'!$B$10:$B$39='Calc|Fee Based'!P173)/('Calc|Labour Rates'!$C$10:$C$39='Input|Fee Based'!R173),'Calc|Labour Rates'!$I$10:$I$39),"-")</f>
        <v>0</v>
      </c>
      <c r="R173" s="77">
        <f>IFERROR(Q173*'Input|Fee Based'!S173*'Input|Fee Based'!T173/'Input|Setup'!$E$19,0)</f>
        <v>0</v>
      </c>
      <c r="S173" s="197">
        <f t="shared" si="23"/>
        <v>0</v>
      </c>
      <c r="T173" s="139">
        <f t="shared" si="24"/>
        <v>0</v>
      </c>
      <c r="U173" s="77" t="str">
        <f>IF(ISBLANK('Input|Fee Based'!$V173),"",'Input|Fee Based'!$V173)</f>
        <v/>
      </c>
      <c r="V173" s="77" cm="1">
        <f t="array" ref="V173">_xlfn.IFNA(LOOKUP(2,1/('Calc|Labour Rates'!$B$10:$B$39='Calc|Fee Based'!U173)/('Calc|Labour Rates'!$C$10:$C$39='Input|Fee Based'!W173),'Calc|Labour Rates'!$I$10:$I$39),"-")</f>
        <v>0</v>
      </c>
      <c r="W173" s="77">
        <f>IFERROR(V173*'Input|Fee Based'!X173*'Input|Fee Based'!Y173/'Input|Setup'!$E$19,0)</f>
        <v>0</v>
      </c>
      <c r="X173" s="77">
        <f>IFERROR(V173*'Input|Fee Based'!X173*'Input|Fee Based'!Z173/'Input|Setup'!$E$19,0)</f>
        <v>0</v>
      </c>
      <c r="Y173" s="208">
        <f t="shared" si="25"/>
        <v>0</v>
      </c>
      <c r="Z173" s="206" t="str">
        <f>IF(ISBLANK('Input|Fee Based'!$AA173),"",'Input|Fee Based'!$AA173)</f>
        <v/>
      </c>
      <c r="AA173" s="77" cm="1">
        <f t="array" ref="AA173">_xlfn.IFNA(LOOKUP(2,1/('Calc|Labour Rates'!$B$10:$B$39='Calc|Fee Based'!Z173)/('Calc|Labour Rates'!$C$10:$C$39='Input|Fee Based'!AB173),'Calc|Labour Rates'!$I$10:$I$39),"-")</f>
        <v>0</v>
      </c>
      <c r="AB173" s="77">
        <f>IFERROR(AA173*'Input|Fee Based'!AC173*'Input|Fee Based'!AD173/'Input|Setup'!$E$19,0)</f>
        <v>0</v>
      </c>
      <c r="AC173" s="77">
        <f>IFERROR(AA173*'Input|Fee Based'!AC173*'Input|Fee Based'!AE173/'Input|Setup'!$E$19,0)</f>
        <v>0</v>
      </c>
      <c r="AD173" s="208">
        <f t="shared" si="26"/>
        <v>0</v>
      </c>
      <c r="AE173" s="77" t="str">
        <f>IF(ISBLANK('Input|Fee Based'!$AF173),"",'Input|Fee Based'!$AF173)</f>
        <v/>
      </c>
      <c r="AF173" s="77" cm="1">
        <f t="array" ref="AF173">_xlfn.IFNA(LOOKUP(2,1/('Calc|Labour Rates'!$B$10:$B$39='Calc|Fee Based'!AE173)/('Calc|Labour Rates'!$C$10:$C$39='Input|Fee Based'!AG173),'Calc|Labour Rates'!$I$10:$I$39),"-")</f>
        <v>0</v>
      </c>
      <c r="AG173" s="77">
        <f>IFERROR(AF173*'Input|Fee Based'!AH173*'Input|Fee Based'!AI173/'Input|Setup'!$E$19,0)</f>
        <v>0</v>
      </c>
      <c r="AH173" s="77">
        <f>IFERROR(AF173*'Input|Fee Based'!AH173*'Input|Fee Based'!AJ173/'Input|Setup'!$E$19,0)</f>
        <v>0</v>
      </c>
      <c r="AI173" s="208">
        <f t="shared" si="27"/>
        <v>0</v>
      </c>
      <c r="AJ173" s="77" t="str">
        <f>IF(ISBLANK('Input|Fee Based'!$AK173),"",'Input|Fee Based'!$AK173)</f>
        <v/>
      </c>
      <c r="AK173" s="77" cm="1">
        <f t="array" ref="AK173">_xlfn.IFNA(LOOKUP(2,1/('Calc|Labour Rates'!$B$10:$B$39='Calc|Fee Based'!AJ173)/('Calc|Labour Rates'!$C$10:$C$39='Input|Fee Based'!AL173),'Calc|Labour Rates'!$I$10:$I$39),"-")</f>
        <v>0</v>
      </c>
      <c r="AL173" s="77">
        <f>IFERROR(AK173*'Input|Fee Based'!AM173*'Input|Fee Based'!AN173/'Input|Setup'!$E$19,0)</f>
        <v>0</v>
      </c>
      <c r="AM173" s="77">
        <f>IFERROR(AK173*'Input|Fee Based'!AM173*'Input|Fee Based'!AO173/'Input|Setup'!$E$19,0)</f>
        <v>0</v>
      </c>
      <c r="AN173" s="208">
        <f t="shared" si="28"/>
        <v>0</v>
      </c>
      <c r="AO173" s="199">
        <f t="shared" si="29"/>
        <v>0</v>
      </c>
      <c r="AP173" s="139">
        <f t="shared" si="30"/>
        <v>0</v>
      </c>
      <c r="AQ173" s="86">
        <f>'Input|Fee Based'!AQ173*CPI_Escalator_to_Y1*RealMaterials_Escalator_to_Y1</f>
        <v>0</v>
      </c>
      <c r="AR173" s="86">
        <f>'Input|Fee Based'!AR173*CPI_Escalator_to_Y1*RealContracts_Escalator_to_Y1</f>
        <v>0</v>
      </c>
      <c r="AS173" s="77">
        <f>'Input|Fee Based'!AS173*CPI_Escalator_to_Y1*RealVehicles_Escalator_to_Y1</f>
        <v>0</v>
      </c>
      <c r="AT173" s="86">
        <f>'Input|Fee Based'!AT173*CPI_Escalator_to_Y1*RealOther_Escalator_to_Y1</f>
        <v>0</v>
      </c>
      <c r="AU173" s="89"/>
      <c r="AV173" s="79">
        <f t="shared" si="31"/>
        <v>0</v>
      </c>
      <c r="AW173" s="84"/>
      <c r="AX173" s="162">
        <f>$AV173*'Input|Fee Based'!AV173</f>
        <v>0</v>
      </c>
      <c r="AY173" s="162">
        <f>$AV173*'Input|Fee Based'!AW173</f>
        <v>0</v>
      </c>
      <c r="AZ173" s="162">
        <f>$AV173*'Input|Fee Based'!AX173</f>
        <v>0</v>
      </c>
      <c r="BA173" s="163">
        <f>SUM($AV173,$AX173:$AZ173)*'Input|Fee Based'!$AY173</f>
        <v>0</v>
      </c>
      <c r="BB173" s="109"/>
      <c r="BC173" s="173"/>
      <c r="BD173" s="15"/>
    </row>
    <row r="174" spans="1:56" customFormat="1" x14ac:dyDescent="0.2">
      <c r="A174" s="16">
        <f t="shared" si="32"/>
        <v>165</v>
      </c>
      <c r="B174" s="128" t="str">
        <f>IF(ISBLANK('Input|Fee Based'!B174),"",'Input|Fee Based'!B174)</f>
        <v/>
      </c>
      <c r="C174" s="128" t="str">
        <f>IF(ISBLANK('Input|Fee Based'!C174),"",'Input|Fee Based'!C174)</f>
        <v/>
      </c>
      <c r="D174" s="129" t="str">
        <f>IF(ISBLANK('Input|Fee Based'!D174),"",'Input|Fee Based'!D174)</f>
        <v/>
      </c>
      <c r="E174" s="191" t="str">
        <f>IF(ISBLANK('Input|Fee Based'!E174),"",'Input|Fee Based'!E174)</f>
        <v/>
      </c>
      <c r="F174" s="129" t="str">
        <f>IF(ISBLANK('Input|Fee Based'!F174),"",'Input|Fee Based'!F174)</f>
        <v/>
      </c>
      <c r="G174" s="129" t="str">
        <f>IF(ISBLANK('Input|Fee Based'!G174),"",'Input|Fee Based'!G174)</f>
        <v/>
      </c>
      <c r="H174" s="120">
        <f t="shared" si="22"/>
        <v>0</v>
      </c>
      <c r="I174" s="14"/>
      <c r="J174" s="77" t="str">
        <f>IF(ISBLANK('Input|Fee Based'!I174),"",'Input|Fee Based'!I174)</f>
        <v/>
      </c>
      <c r="K174" s="77" cm="1">
        <f t="array" ref="K174">_xlfn.IFNA(LOOKUP(2,1/('Calc|Labour Rates'!$B$10:$B$39='Calc|Fee Based'!J174)/('Calc|Labour Rates'!$C$10:$C$39='Input|Fee Based'!J174),'Calc|Labour Rates'!$I$10:$I$39),"-")</f>
        <v>0</v>
      </c>
      <c r="L174" s="208">
        <f>IFERROR(K174*'Input|Fee Based'!K174*'Input|Fee Based'!L174/'Input|Setup'!$E$19,0)</f>
        <v>0</v>
      </c>
      <c r="M174" s="206" t="str">
        <f>IF(ISBLANK('Input|Fee Based'!M174),"",'Input|Fee Based'!M174)</f>
        <v/>
      </c>
      <c r="N174" s="77" cm="1">
        <f t="array" ref="N174">_xlfn.IFNA(LOOKUP(2,1/('Calc|Labour Rates'!$B$10:$B$39='Calc|Fee Based'!M174)/('Calc|Labour Rates'!$C$10:$C$39='Input|Fee Based'!N174),'Calc|Labour Rates'!$I$10:$I$39),"-")</f>
        <v>0</v>
      </c>
      <c r="O174" s="208">
        <f>IFERROR(N174*'Input|Fee Based'!O174*'Input|Fee Based'!P174/'Input|Setup'!$E$19,0)</f>
        <v>0</v>
      </c>
      <c r="P174" s="206" t="str">
        <f>IF(ISBLANK('Input|Fee Based'!Q174),"",'Input|Fee Based'!Q174)</f>
        <v/>
      </c>
      <c r="Q174" s="77" cm="1">
        <f t="array" ref="Q174">_xlfn.IFNA(LOOKUP(2,1/('Calc|Labour Rates'!$B$10:$B$39='Calc|Fee Based'!P174)/('Calc|Labour Rates'!$C$10:$C$39='Input|Fee Based'!R174),'Calc|Labour Rates'!$I$10:$I$39),"-")</f>
        <v>0</v>
      </c>
      <c r="R174" s="77">
        <f>IFERROR(Q174*'Input|Fee Based'!S174*'Input|Fee Based'!T174/'Input|Setup'!$E$19,0)</f>
        <v>0</v>
      </c>
      <c r="S174" s="197">
        <f t="shared" si="23"/>
        <v>0</v>
      </c>
      <c r="T174" s="139">
        <f t="shared" si="24"/>
        <v>0</v>
      </c>
      <c r="U174" s="77" t="str">
        <f>IF(ISBLANK('Input|Fee Based'!$V174),"",'Input|Fee Based'!$V174)</f>
        <v/>
      </c>
      <c r="V174" s="77" cm="1">
        <f t="array" ref="V174">_xlfn.IFNA(LOOKUP(2,1/('Calc|Labour Rates'!$B$10:$B$39='Calc|Fee Based'!U174)/('Calc|Labour Rates'!$C$10:$C$39='Input|Fee Based'!W174),'Calc|Labour Rates'!$I$10:$I$39),"-")</f>
        <v>0</v>
      </c>
      <c r="W174" s="77">
        <f>IFERROR(V174*'Input|Fee Based'!X174*'Input|Fee Based'!Y174/'Input|Setup'!$E$19,0)</f>
        <v>0</v>
      </c>
      <c r="X174" s="77">
        <f>IFERROR(V174*'Input|Fee Based'!X174*'Input|Fee Based'!Z174/'Input|Setup'!$E$19,0)</f>
        <v>0</v>
      </c>
      <c r="Y174" s="208">
        <f t="shared" si="25"/>
        <v>0</v>
      </c>
      <c r="Z174" s="206" t="str">
        <f>IF(ISBLANK('Input|Fee Based'!$AA174),"",'Input|Fee Based'!$AA174)</f>
        <v/>
      </c>
      <c r="AA174" s="77" cm="1">
        <f t="array" ref="AA174">_xlfn.IFNA(LOOKUP(2,1/('Calc|Labour Rates'!$B$10:$B$39='Calc|Fee Based'!Z174)/('Calc|Labour Rates'!$C$10:$C$39='Input|Fee Based'!AB174),'Calc|Labour Rates'!$I$10:$I$39),"-")</f>
        <v>0</v>
      </c>
      <c r="AB174" s="77">
        <f>IFERROR(AA174*'Input|Fee Based'!AC174*'Input|Fee Based'!AD174/'Input|Setup'!$E$19,0)</f>
        <v>0</v>
      </c>
      <c r="AC174" s="77">
        <f>IFERROR(AA174*'Input|Fee Based'!AC174*'Input|Fee Based'!AE174/'Input|Setup'!$E$19,0)</f>
        <v>0</v>
      </c>
      <c r="AD174" s="208">
        <f t="shared" si="26"/>
        <v>0</v>
      </c>
      <c r="AE174" s="77" t="str">
        <f>IF(ISBLANK('Input|Fee Based'!$AF174),"",'Input|Fee Based'!$AF174)</f>
        <v/>
      </c>
      <c r="AF174" s="77" cm="1">
        <f t="array" ref="AF174">_xlfn.IFNA(LOOKUP(2,1/('Calc|Labour Rates'!$B$10:$B$39='Calc|Fee Based'!AE174)/('Calc|Labour Rates'!$C$10:$C$39='Input|Fee Based'!AG174),'Calc|Labour Rates'!$I$10:$I$39),"-")</f>
        <v>0</v>
      </c>
      <c r="AG174" s="77">
        <f>IFERROR(AF174*'Input|Fee Based'!AH174*'Input|Fee Based'!AI174/'Input|Setup'!$E$19,0)</f>
        <v>0</v>
      </c>
      <c r="AH174" s="77">
        <f>IFERROR(AF174*'Input|Fee Based'!AH174*'Input|Fee Based'!AJ174/'Input|Setup'!$E$19,0)</f>
        <v>0</v>
      </c>
      <c r="AI174" s="208">
        <f t="shared" si="27"/>
        <v>0</v>
      </c>
      <c r="AJ174" s="77" t="str">
        <f>IF(ISBLANK('Input|Fee Based'!$AK174),"",'Input|Fee Based'!$AK174)</f>
        <v/>
      </c>
      <c r="AK174" s="77" cm="1">
        <f t="array" ref="AK174">_xlfn.IFNA(LOOKUP(2,1/('Calc|Labour Rates'!$B$10:$B$39='Calc|Fee Based'!AJ174)/('Calc|Labour Rates'!$C$10:$C$39='Input|Fee Based'!AL174),'Calc|Labour Rates'!$I$10:$I$39),"-")</f>
        <v>0</v>
      </c>
      <c r="AL174" s="77">
        <f>IFERROR(AK174*'Input|Fee Based'!AM174*'Input|Fee Based'!AN174/'Input|Setup'!$E$19,0)</f>
        <v>0</v>
      </c>
      <c r="AM174" s="77">
        <f>IFERROR(AK174*'Input|Fee Based'!AM174*'Input|Fee Based'!AO174/'Input|Setup'!$E$19,0)</f>
        <v>0</v>
      </c>
      <c r="AN174" s="208">
        <f t="shared" si="28"/>
        <v>0</v>
      </c>
      <c r="AO174" s="199">
        <f t="shared" si="29"/>
        <v>0</v>
      </c>
      <c r="AP174" s="139">
        <f t="shared" si="30"/>
        <v>0</v>
      </c>
      <c r="AQ174" s="86">
        <f>'Input|Fee Based'!AQ174*CPI_Escalator_to_Y1*RealMaterials_Escalator_to_Y1</f>
        <v>0</v>
      </c>
      <c r="AR174" s="86">
        <f>'Input|Fee Based'!AR174*CPI_Escalator_to_Y1*RealContracts_Escalator_to_Y1</f>
        <v>0</v>
      </c>
      <c r="AS174" s="77">
        <f>'Input|Fee Based'!AS174*CPI_Escalator_to_Y1*RealVehicles_Escalator_to_Y1</f>
        <v>0</v>
      </c>
      <c r="AT174" s="86">
        <f>'Input|Fee Based'!AT174*CPI_Escalator_to_Y1*RealOther_Escalator_to_Y1</f>
        <v>0</v>
      </c>
      <c r="AU174" s="89"/>
      <c r="AV174" s="79">
        <f t="shared" si="31"/>
        <v>0</v>
      </c>
      <c r="AW174" s="84"/>
      <c r="AX174" s="162">
        <f>$AV174*'Input|Fee Based'!AV174</f>
        <v>0</v>
      </c>
      <c r="AY174" s="162">
        <f>$AV174*'Input|Fee Based'!AW174</f>
        <v>0</v>
      </c>
      <c r="AZ174" s="162">
        <f>$AV174*'Input|Fee Based'!AX174</f>
        <v>0</v>
      </c>
      <c r="BA174" s="163">
        <f>SUM($AV174,$AX174:$AZ174)*'Input|Fee Based'!$AY174</f>
        <v>0</v>
      </c>
      <c r="BB174" s="109"/>
      <c r="BC174" s="173"/>
      <c r="BD174" s="15"/>
    </row>
    <row r="175" spans="1:56" customFormat="1" x14ac:dyDescent="0.2">
      <c r="A175" s="16">
        <f t="shared" si="32"/>
        <v>166</v>
      </c>
      <c r="B175" s="128" t="str">
        <f>IF(ISBLANK('Input|Fee Based'!B175),"",'Input|Fee Based'!B175)</f>
        <v/>
      </c>
      <c r="C175" s="128" t="str">
        <f>IF(ISBLANK('Input|Fee Based'!C175),"",'Input|Fee Based'!C175)</f>
        <v/>
      </c>
      <c r="D175" s="129" t="str">
        <f>IF(ISBLANK('Input|Fee Based'!D175),"",'Input|Fee Based'!D175)</f>
        <v/>
      </c>
      <c r="E175" s="191" t="str">
        <f>IF(ISBLANK('Input|Fee Based'!E175),"",'Input|Fee Based'!E175)</f>
        <v/>
      </c>
      <c r="F175" s="129" t="str">
        <f>IF(ISBLANK('Input|Fee Based'!F175),"",'Input|Fee Based'!F175)</f>
        <v/>
      </c>
      <c r="G175" s="129" t="str">
        <f>IF(ISBLANK('Input|Fee Based'!G175),"",'Input|Fee Based'!G175)</f>
        <v/>
      </c>
      <c r="H175" s="120">
        <f t="shared" si="22"/>
        <v>0</v>
      </c>
      <c r="I175" s="14"/>
      <c r="J175" s="77" t="str">
        <f>IF(ISBLANK('Input|Fee Based'!I175),"",'Input|Fee Based'!I175)</f>
        <v/>
      </c>
      <c r="K175" s="77" cm="1">
        <f t="array" ref="K175">_xlfn.IFNA(LOOKUP(2,1/('Calc|Labour Rates'!$B$10:$B$39='Calc|Fee Based'!J175)/('Calc|Labour Rates'!$C$10:$C$39='Input|Fee Based'!J175),'Calc|Labour Rates'!$I$10:$I$39),"-")</f>
        <v>0</v>
      </c>
      <c r="L175" s="208">
        <f>IFERROR(K175*'Input|Fee Based'!K175*'Input|Fee Based'!L175/'Input|Setup'!$E$19,0)</f>
        <v>0</v>
      </c>
      <c r="M175" s="206" t="str">
        <f>IF(ISBLANK('Input|Fee Based'!M175),"",'Input|Fee Based'!M175)</f>
        <v/>
      </c>
      <c r="N175" s="77" cm="1">
        <f t="array" ref="N175">_xlfn.IFNA(LOOKUP(2,1/('Calc|Labour Rates'!$B$10:$B$39='Calc|Fee Based'!M175)/('Calc|Labour Rates'!$C$10:$C$39='Input|Fee Based'!N175),'Calc|Labour Rates'!$I$10:$I$39),"-")</f>
        <v>0</v>
      </c>
      <c r="O175" s="208">
        <f>IFERROR(N175*'Input|Fee Based'!O175*'Input|Fee Based'!P175/'Input|Setup'!$E$19,0)</f>
        <v>0</v>
      </c>
      <c r="P175" s="206" t="str">
        <f>IF(ISBLANK('Input|Fee Based'!Q175),"",'Input|Fee Based'!Q175)</f>
        <v/>
      </c>
      <c r="Q175" s="77" cm="1">
        <f t="array" ref="Q175">_xlfn.IFNA(LOOKUP(2,1/('Calc|Labour Rates'!$B$10:$B$39='Calc|Fee Based'!P175)/('Calc|Labour Rates'!$C$10:$C$39='Input|Fee Based'!R175),'Calc|Labour Rates'!$I$10:$I$39),"-")</f>
        <v>0</v>
      </c>
      <c r="R175" s="77">
        <f>IFERROR(Q175*'Input|Fee Based'!S175*'Input|Fee Based'!T175/'Input|Setup'!$E$19,0)</f>
        <v>0</v>
      </c>
      <c r="S175" s="197">
        <f t="shared" si="23"/>
        <v>0</v>
      </c>
      <c r="T175" s="139">
        <f t="shared" si="24"/>
        <v>0</v>
      </c>
      <c r="U175" s="77" t="str">
        <f>IF(ISBLANK('Input|Fee Based'!$V175),"",'Input|Fee Based'!$V175)</f>
        <v/>
      </c>
      <c r="V175" s="77" cm="1">
        <f t="array" ref="V175">_xlfn.IFNA(LOOKUP(2,1/('Calc|Labour Rates'!$B$10:$B$39='Calc|Fee Based'!U175)/('Calc|Labour Rates'!$C$10:$C$39='Input|Fee Based'!W175),'Calc|Labour Rates'!$I$10:$I$39),"-")</f>
        <v>0</v>
      </c>
      <c r="W175" s="77">
        <f>IFERROR(V175*'Input|Fee Based'!X175*'Input|Fee Based'!Y175/'Input|Setup'!$E$19,0)</f>
        <v>0</v>
      </c>
      <c r="X175" s="77">
        <f>IFERROR(V175*'Input|Fee Based'!X175*'Input|Fee Based'!Z175/'Input|Setup'!$E$19,0)</f>
        <v>0</v>
      </c>
      <c r="Y175" s="208">
        <f t="shared" si="25"/>
        <v>0</v>
      </c>
      <c r="Z175" s="206" t="str">
        <f>IF(ISBLANK('Input|Fee Based'!$AA175),"",'Input|Fee Based'!$AA175)</f>
        <v/>
      </c>
      <c r="AA175" s="77" cm="1">
        <f t="array" ref="AA175">_xlfn.IFNA(LOOKUP(2,1/('Calc|Labour Rates'!$B$10:$B$39='Calc|Fee Based'!Z175)/('Calc|Labour Rates'!$C$10:$C$39='Input|Fee Based'!AB175),'Calc|Labour Rates'!$I$10:$I$39),"-")</f>
        <v>0</v>
      </c>
      <c r="AB175" s="77">
        <f>IFERROR(AA175*'Input|Fee Based'!AC175*'Input|Fee Based'!AD175/'Input|Setup'!$E$19,0)</f>
        <v>0</v>
      </c>
      <c r="AC175" s="77">
        <f>IFERROR(AA175*'Input|Fee Based'!AC175*'Input|Fee Based'!AE175/'Input|Setup'!$E$19,0)</f>
        <v>0</v>
      </c>
      <c r="AD175" s="208">
        <f t="shared" si="26"/>
        <v>0</v>
      </c>
      <c r="AE175" s="77" t="str">
        <f>IF(ISBLANK('Input|Fee Based'!$AF175),"",'Input|Fee Based'!$AF175)</f>
        <v/>
      </c>
      <c r="AF175" s="77" cm="1">
        <f t="array" ref="AF175">_xlfn.IFNA(LOOKUP(2,1/('Calc|Labour Rates'!$B$10:$B$39='Calc|Fee Based'!AE175)/('Calc|Labour Rates'!$C$10:$C$39='Input|Fee Based'!AG175),'Calc|Labour Rates'!$I$10:$I$39),"-")</f>
        <v>0</v>
      </c>
      <c r="AG175" s="77">
        <f>IFERROR(AF175*'Input|Fee Based'!AH175*'Input|Fee Based'!AI175/'Input|Setup'!$E$19,0)</f>
        <v>0</v>
      </c>
      <c r="AH175" s="77">
        <f>IFERROR(AF175*'Input|Fee Based'!AH175*'Input|Fee Based'!AJ175/'Input|Setup'!$E$19,0)</f>
        <v>0</v>
      </c>
      <c r="AI175" s="208">
        <f t="shared" si="27"/>
        <v>0</v>
      </c>
      <c r="AJ175" s="77" t="str">
        <f>IF(ISBLANK('Input|Fee Based'!$AK175),"",'Input|Fee Based'!$AK175)</f>
        <v/>
      </c>
      <c r="AK175" s="77" cm="1">
        <f t="array" ref="AK175">_xlfn.IFNA(LOOKUP(2,1/('Calc|Labour Rates'!$B$10:$B$39='Calc|Fee Based'!AJ175)/('Calc|Labour Rates'!$C$10:$C$39='Input|Fee Based'!AL175),'Calc|Labour Rates'!$I$10:$I$39),"-")</f>
        <v>0</v>
      </c>
      <c r="AL175" s="77">
        <f>IFERROR(AK175*'Input|Fee Based'!AM175*'Input|Fee Based'!AN175/'Input|Setup'!$E$19,0)</f>
        <v>0</v>
      </c>
      <c r="AM175" s="77">
        <f>IFERROR(AK175*'Input|Fee Based'!AM175*'Input|Fee Based'!AO175/'Input|Setup'!$E$19,0)</f>
        <v>0</v>
      </c>
      <c r="AN175" s="208">
        <f t="shared" si="28"/>
        <v>0</v>
      </c>
      <c r="AO175" s="199">
        <f t="shared" si="29"/>
        <v>0</v>
      </c>
      <c r="AP175" s="139">
        <f t="shared" si="30"/>
        <v>0</v>
      </c>
      <c r="AQ175" s="86">
        <f>'Input|Fee Based'!AQ175*CPI_Escalator_to_Y1*RealMaterials_Escalator_to_Y1</f>
        <v>0</v>
      </c>
      <c r="AR175" s="86">
        <f>'Input|Fee Based'!AR175*CPI_Escalator_to_Y1*RealContracts_Escalator_to_Y1</f>
        <v>0</v>
      </c>
      <c r="AS175" s="77">
        <f>'Input|Fee Based'!AS175*CPI_Escalator_to_Y1*RealVehicles_Escalator_to_Y1</f>
        <v>0</v>
      </c>
      <c r="AT175" s="86">
        <f>'Input|Fee Based'!AT175*CPI_Escalator_to_Y1*RealOther_Escalator_to_Y1</f>
        <v>0</v>
      </c>
      <c r="AU175" s="89"/>
      <c r="AV175" s="79">
        <f t="shared" si="31"/>
        <v>0</v>
      </c>
      <c r="AW175" s="84"/>
      <c r="AX175" s="162">
        <f>$AV175*'Input|Fee Based'!AV175</f>
        <v>0</v>
      </c>
      <c r="AY175" s="162">
        <f>$AV175*'Input|Fee Based'!AW175</f>
        <v>0</v>
      </c>
      <c r="AZ175" s="162">
        <f>$AV175*'Input|Fee Based'!AX175</f>
        <v>0</v>
      </c>
      <c r="BA175" s="163">
        <f>SUM($AV175,$AX175:$AZ175)*'Input|Fee Based'!$AY175</f>
        <v>0</v>
      </c>
      <c r="BB175" s="109"/>
      <c r="BC175" s="173"/>
      <c r="BD175" s="15"/>
    </row>
    <row r="176" spans="1:56" customFormat="1" x14ac:dyDescent="0.2">
      <c r="A176" s="16">
        <f t="shared" si="32"/>
        <v>167</v>
      </c>
      <c r="B176" s="128" t="str">
        <f>IF(ISBLANK('Input|Fee Based'!B176),"",'Input|Fee Based'!B176)</f>
        <v/>
      </c>
      <c r="C176" s="128" t="str">
        <f>IF(ISBLANK('Input|Fee Based'!C176),"",'Input|Fee Based'!C176)</f>
        <v/>
      </c>
      <c r="D176" s="129" t="str">
        <f>IF(ISBLANK('Input|Fee Based'!D176),"",'Input|Fee Based'!D176)</f>
        <v/>
      </c>
      <c r="E176" s="191" t="str">
        <f>IF(ISBLANK('Input|Fee Based'!E176),"",'Input|Fee Based'!E176)</f>
        <v/>
      </c>
      <c r="F176" s="129" t="str">
        <f>IF(ISBLANK('Input|Fee Based'!F176),"",'Input|Fee Based'!F176)</f>
        <v/>
      </c>
      <c r="G176" s="129" t="str">
        <f>IF(ISBLANK('Input|Fee Based'!G176),"",'Input|Fee Based'!G176)</f>
        <v/>
      </c>
      <c r="H176" s="120">
        <f t="shared" si="22"/>
        <v>0</v>
      </c>
      <c r="I176" s="14"/>
      <c r="J176" s="77" t="str">
        <f>IF(ISBLANK('Input|Fee Based'!I176),"",'Input|Fee Based'!I176)</f>
        <v/>
      </c>
      <c r="K176" s="77" cm="1">
        <f t="array" ref="K176">_xlfn.IFNA(LOOKUP(2,1/('Calc|Labour Rates'!$B$10:$B$39='Calc|Fee Based'!J176)/('Calc|Labour Rates'!$C$10:$C$39='Input|Fee Based'!J176),'Calc|Labour Rates'!$I$10:$I$39),"-")</f>
        <v>0</v>
      </c>
      <c r="L176" s="208">
        <f>IFERROR(K176*'Input|Fee Based'!K176*'Input|Fee Based'!L176/'Input|Setup'!$E$19,0)</f>
        <v>0</v>
      </c>
      <c r="M176" s="206" t="str">
        <f>IF(ISBLANK('Input|Fee Based'!M176),"",'Input|Fee Based'!M176)</f>
        <v/>
      </c>
      <c r="N176" s="77" cm="1">
        <f t="array" ref="N176">_xlfn.IFNA(LOOKUP(2,1/('Calc|Labour Rates'!$B$10:$B$39='Calc|Fee Based'!M176)/('Calc|Labour Rates'!$C$10:$C$39='Input|Fee Based'!N176),'Calc|Labour Rates'!$I$10:$I$39),"-")</f>
        <v>0</v>
      </c>
      <c r="O176" s="208">
        <f>IFERROR(N176*'Input|Fee Based'!O176*'Input|Fee Based'!P176/'Input|Setup'!$E$19,0)</f>
        <v>0</v>
      </c>
      <c r="P176" s="206" t="str">
        <f>IF(ISBLANK('Input|Fee Based'!Q176),"",'Input|Fee Based'!Q176)</f>
        <v/>
      </c>
      <c r="Q176" s="77" cm="1">
        <f t="array" ref="Q176">_xlfn.IFNA(LOOKUP(2,1/('Calc|Labour Rates'!$B$10:$B$39='Calc|Fee Based'!P176)/('Calc|Labour Rates'!$C$10:$C$39='Input|Fee Based'!R176),'Calc|Labour Rates'!$I$10:$I$39),"-")</f>
        <v>0</v>
      </c>
      <c r="R176" s="77">
        <f>IFERROR(Q176*'Input|Fee Based'!S176*'Input|Fee Based'!T176/'Input|Setup'!$E$19,0)</f>
        <v>0</v>
      </c>
      <c r="S176" s="197">
        <f t="shared" si="23"/>
        <v>0</v>
      </c>
      <c r="T176" s="139">
        <f t="shared" si="24"/>
        <v>0</v>
      </c>
      <c r="U176" s="77" t="str">
        <f>IF(ISBLANK('Input|Fee Based'!$V176),"",'Input|Fee Based'!$V176)</f>
        <v/>
      </c>
      <c r="V176" s="77" cm="1">
        <f t="array" ref="V176">_xlfn.IFNA(LOOKUP(2,1/('Calc|Labour Rates'!$B$10:$B$39='Calc|Fee Based'!U176)/('Calc|Labour Rates'!$C$10:$C$39='Input|Fee Based'!W176),'Calc|Labour Rates'!$I$10:$I$39),"-")</f>
        <v>0</v>
      </c>
      <c r="W176" s="77">
        <f>IFERROR(V176*'Input|Fee Based'!X176*'Input|Fee Based'!Y176/'Input|Setup'!$E$19,0)</f>
        <v>0</v>
      </c>
      <c r="X176" s="77">
        <f>IFERROR(V176*'Input|Fee Based'!X176*'Input|Fee Based'!Z176/'Input|Setup'!$E$19,0)</f>
        <v>0</v>
      </c>
      <c r="Y176" s="208">
        <f t="shared" si="25"/>
        <v>0</v>
      </c>
      <c r="Z176" s="206" t="str">
        <f>IF(ISBLANK('Input|Fee Based'!$AA176),"",'Input|Fee Based'!$AA176)</f>
        <v/>
      </c>
      <c r="AA176" s="77" cm="1">
        <f t="array" ref="AA176">_xlfn.IFNA(LOOKUP(2,1/('Calc|Labour Rates'!$B$10:$B$39='Calc|Fee Based'!Z176)/('Calc|Labour Rates'!$C$10:$C$39='Input|Fee Based'!AB176),'Calc|Labour Rates'!$I$10:$I$39),"-")</f>
        <v>0</v>
      </c>
      <c r="AB176" s="77">
        <f>IFERROR(AA176*'Input|Fee Based'!AC176*'Input|Fee Based'!AD176/'Input|Setup'!$E$19,0)</f>
        <v>0</v>
      </c>
      <c r="AC176" s="77">
        <f>IFERROR(AA176*'Input|Fee Based'!AC176*'Input|Fee Based'!AE176/'Input|Setup'!$E$19,0)</f>
        <v>0</v>
      </c>
      <c r="AD176" s="208">
        <f t="shared" si="26"/>
        <v>0</v>
      </c>
      <c r="AE176" s="77" t="str">
        <f>IF(ISBLANK('Input|Fee Based'!$AF176),"",'Input|Fee Based'!$AF176)</f>
        <v/>
      </c>
      <c r="AF176" s="77" cm="1">
        <f t="array" ref="AF176">_xlfn.IFNA(LOOKUP(2,1/('Calc|Labour Rates'!$B$10:$B$39='Calc|Fee Based'!AE176)/('Calc|Labour Rates'!$C$10:$C$39='Input|Fee Based'!AG176),'Calc|Labour Rates'!$I$10:$I$39),"-")</f>
        <v>0</v>
      </c>
      <c r="AG176" s="77">
        <f>IFERROR(AF176*'Input|Fee Based'!AH176*'Input|Fee Based'!AI176/'Input|Setup'!$E$19,0)</f>
        <v>0</v>
      </c>
      <c r="AH176" s="77">
        <f>IFERROR(AF176*'Input|Fee Based'!AH176*'Input|Fee Based'!AJ176/'Input|Setup'!$E$19,0)</f>
        <v>0</v>
      </c>
      <c r="AI176" s="208">
        <f t="shared" si="27"/>
        <v>0</v>
      </c>
      <c r="AJ176" s="77" t="str">
        <f>IF(ISBLANK('Input|Fee Based'!$AK176),"",'Input|Fee Based'!$AK176)</f>
        <v/>
      </c>
      <c r="AK176" s="77" cm="1">
        <f t="array" ref="AK176">_xlfn.IFNA(LOOKUP(2,1/('Calc|Labour Rates'!$B$10:$B$39='Calc|Fee Based'!AJ176)/('Calc|Labour Rates'!$C$10:$C$39='Input|Fee Based'!AL176),'Calc|Labour Rates'!$I$10:$I$39),"-")</f>
        <v>0</v>
      </c>
      <c r="AL176" s="77">
        <f>IFERROR(AK176*'Input|Fee Based'!AM176*'Input|Fee Based'!AN176/'Input|Setup'!$E$19,0)</f>
        <v>0</v>
      </c>
      <c r="AM176" s="77">
        <f>IFERROR(AK176*'Input|Fee Based'!AM176*'Input|Fee Based'!AO176/'Input|Setup'!$E$19,0)</f>
        <v>0</v>
      </c>
      <c r="AN176" s="208">
        <f t="shared" si="28"/>
        <v>0</v>
      </c>
      <c r="AO176" s="199">
        <f t="shared" si="29"/>
        <v>0</v>
      </c>
      <c r="AP176" s="139">
        <f t="shared" si="30"/>
        <v>0</v>
      </c>
      <c r="AQ176" s="86">
        <f>'Input|Fee Based'!AQ176*CPI_Escalator_to_Y1*RealMaterials_Escalator_to_Y1</f>
        <v>0</v>
      </c>
      <c r="AR176" s="86">
        <f>'Input|Fee Based'!AR176*CPI_Escalator_to_Y1*RealContracts_Escalator_to_Y1</f>
        <v>0</v>
      </c>
      <c r="AS176" s="77">
        <f>'Input|Fee Based'!AS176*CPI_Escalator_to_Y1*RealVehicles_Escalator_to_Y1</f>
        <v>0</v>
      </c>
      <c r="AT176" s="86">
        <f>'Input|Fee Based'!AT176*CPI_Escalator_to_Y1*RealOther_Escalator_to_Y1</f>
        <v>0</v>
      </c>
      <c r="AU176" s="89"/>
      <c r="AV176" s="79">
        <f t="shared" si="31"/>
        <v>0</v>
      </c>
      <c r="AW176" s="84"/>
      <c r="AX176" s="162">
        <f>$AV176*'Input|Fee Based'!AV176</f>
        <v>0</v>
      </c>
      <c r="AY176" s="162">
        <f>$AV176*'Input|Fee Based'!AW176</f>
        <v>0</v>
      </c>
      <c r="AZ176" s="162">
        <f>$AV176*'Input|Fee Based'!AX176</f>
        <v>0</v>
      </c>
      <c r="BA176" s="163">
        <f>SUM($AV176,$AX176:$AZ176)*'Input|Fee Based'!$AY176</f>
        <v>0</v>
      </c>
      <c r="BB176" s="109"/>
      <c r="BC176" s="173"/>
      <c r="BD176" s="15"/>
    </row>
    <row r="177" spans="1:56" customFormat="1" x14ac:dyDescent="0.2">
      <c r="A177" s="16">
        <f t="shared" si="32"/>
        <v>168</v>
      </c>
      <c r="B177" s="128" t="str">
        <f>IF(ISBLANK('Input|Fee Based'!B177),"",'Input|Fee Based'!B177)</f>
        <v/>
      </c>
      <c r="C177" s="128" t="str">
        <f>IF(ISBLANK('Input|Fee Based'!C177),"",'Input|Fee Based'!C177)</f>
        <v/>
      </c>
      <c r="D177" s="129" t="str">
        <f>IF(ISBLANK('Input|Fee Based'!D177),"",'Input|Fee Based'!D177)</f>
        <v/>
      </c>
      <c r="E177" s="191" t="str">
        <f>IF(ISBLANK('Input|Fee Based'!E177),"",'Input|Fee Based'!E177)</f>
        <v/>
      </c>
      <c r="F177" s="129" t="str">
        <f>IF(ISBLANK('Input|Fee Based'!F177),"",'Input|Fee Based'!F177)</f>
        <v/>
      </c>
      <c r="G177" s="129" t="str">
        <f>IF(ISBLANK('Input|Fee Based'!G177),"",'Input|Fee Based'!G177)</f>
        <v/>
      </c>
      <c r="H177" s="120">
        <f t="shared" si="22"/>
        <v>0</v>
      </c>
      <c r="I177" s="14"/>
      <c r="J177" s="77" t="str">
        <f>IF(ISBLANK('Input|Fee Based'!I177),"",'Input|Fee Based'!I177)</f>
        <v/>
      </c>
      <c r="K177" s="77" cm="1">
        <f t="array" ref="K177">_xlfn.IFNA(LOOKUP(2,1/('Calc|Labour Rates'!$B$10:$B$39='Calc|Fee Based'!J177)/('Calc|Labour Rates'!$C$10:$C$39='Input|Fee Based'!J177),'Calc|Labour Rates'!$I$10:$I$39),"-")</f>
        <v>0</v>
      </c>
      <c r="L177" s="208">
        <f>IFERROR(K177*'Input|Fee Based'!K177*'Input|Fee Based'!L177/'Input|Setup'!$E$19,0)</f>
        <v>0</v>
      </c>
      <c r="M177" s="206" t="str">
        <f>IF(ISBLANK('Input|Fee Based'!M177),"",'Input|Fee Based'!M177)</f>
        <v/>
      </c>
      <c r="N177" s="77" cm="1">
        <f t="array" ref="N177">_xlfn.IFNA(LOOKUP(2,1/('Calc|Labour Rates'!$B$10:$B$39='Calc|Fee Based'!M177)/('Calc|Labour Rates'!$C$10:$C$39='Input|Fee Based'!N177),'Calc|Labour Rates'!$I$10:$I$39),"-")</f>
        <v>0</v>
      </c>
      <c r="O177" s="208">
        <f>IFERROR(N177*'Input|Fee Based'!O177*'Input|Fee Based'!P177/'Input|Setup'!$E$19,0)</f>
        <v>0</v>
      </c>
      <c r="P177" s="206" t="str">
        <f>IF(ISBLANK('Input|Fee Based'!Q177),"",'Input|Fee Based'!Q177)</f>
        <v/>
      </c>
      <c r="Q177" s="77" cm="1">
        <f t="array" ref="Q177">_xlfn.IFNA(LOOKUP(2,1/('Calc|Labour Rates'!$B$10:$B$39='Calc|Fee Based'!P177)/('Calc|Labour Rates'!$C$10:$C$39='Input|Fee Based'!R177),'Calc|Labour Rates'!$I$10:$I$39),"-")</f>
        <v>0</v>
      </c>
      <c r="R177" s="77">
        <f>IFERROR(Q177*'Input|Fee Based'!S177*'Input|Fee Based'!T177/'Input|Setup'!$E$19,0)</f>
        <v>0</v>
      </c>
      <c r="S177" s="197">
        <f t="shared" si="23"/>
        <v>0</v>
      </c>
      <c r="T177" s="139">
        <f t="shared" si="24"/>
        <v>0</v>
      </c>
      <c r="U177" s="77" t="str">
        <f>IF(ISBLANK('Input|Fee Based'!$V177),"",'Input|Fee Based'!$V177)</f>
        <v/>
      </c>
      <c r="V177" s="77" cm="1">
        <f t="array" ref="V177">_xlfn.IFNA(LOOKUP(2,1/('Calc|Labour Rates'!$B$10:$B$39='Calc|Fee Based'!U177)/('Calc|Labour Rates'!$C$10:$C$39='Input|Fee Based'!W177),'Calc|Labour Rates'!$I$10:$I$39),"-")</f>
        <v>0</v>
      </c>
      <c r="W177" s="77">
        <f>IFERROR(V177*'Input|Fee Based'!X177*'Input|Fee Based'!Y177/'Input|Setup'!$E$19,0)</f>
        <v>0</v>
      </c>
      <c r="X177" s="77">
        <f>IFERROR(V177*'Input|Fee Based'!X177*'Input|Fee Based'!Z177/'Input|Setup'!$E$19,0)</f>
        <v>0</v>
      </c>
      <c r="Y177" s="208">
        <f t="shared" si="25"/>
        <v>0</v>
      </c>
      <c r="Z177" s="206" t="str">
        <f>IF(ISBLANK('Input|Fee Based'!$AA177),"",'Input|Fee Based'!$AA177)</f>
        <v/>
      </c>
      <c r="AA177" s="77" cm="1">
        <f t="array" ref="AA177">_xlfn.IFNA(LOOKUP(2,1/('Calc|Labour Rates'!$B$10:$B$39='Calc|Fee Based'!Z177)/('Calc|Labour Rates'!$C$10:$C$39='Input|Fee Based'!AB177),'Calc|Labour Rates'!$I$10:$I$39),"-")</f>
        <v>0</v>
      </c>
      <c r="AB177" s="77">
        <f>IFERROR(AA177*'Input|Fee Based'!AC177*'Input|Fee Based'!AD177/'Input|Setup'!$E$19,0)</f>
        <v>0</v>
      </c>
      <c r="AC177" s="77">
        <f>IFERROR(AA177*'Input|Fee Based'!AC177*'Input|Fee Based'!AE177/'Input|Setup'!$E$19,0)</f>
        <v>0</v>
      </c>
      <c r="AD177" s="208">
        <f t="shared" si="26"/>
        <v>0</v>
      </c>
      <c r="AE177" s="77" t="str">
        <f>IF(ISBLANK('Input|Fee Based'!$AF177),"",'Input|Fee Based'!$AF177)</f>
        <v/>
      </c>
      <c r="AF177" s="77" cm="1">
        <f t="array" ref="AF177">_xlfn.IFNA(LOOKUP(2,1/('Calc|Labour Rates'!$B$10:$B$39='Calc|Fee Based'!AE177)/('Calc|Labour Rates'!$C$10:$C$39='Input|Fee Based'!AG177),'Calc|Labour Rates'!$I$10:$I$39),"-")</f>
        <v>0</v>
      </c>
      <c r="AG177" s="77">
        <f>IFERROR(AF177*'Input|Fee Based'!AH177*'Input|Fee Based'!AI177/'Input|Setup'!$E$19,0)</f>
        <v>0</v>
      </c>
      <c r="AH177" s="77">
        <f>IFERROR(AF177*'Input|Fee Based'!AH177*'Input|Fee Based'!AJ177/'Input|Setup'!$E$19,0)</f>
        <v>0</v>
      </c>
      <c r="AI177" s="208">
        <f t="shared" si="27"/>
        <v>0</v>
      </c>
      <c r="AJ177" s="77" t="str">
        <f>IF(ISBLANK('Input|Fee Based'!$AK177),"",'Input|Fee Based'!$AK177)</f>
        <v/>
      </c>
      <c r="AK177" s="77" cm="1">
        <f t="array" ref="AK177">_xlfn.IFNA(LOOKUP(2,1/('Calc|Labour Rates'!$B$10:$B$39='Calc|Fee Based'!AJ177)/('Calc|Labour Rates'!$C$10:$C$39='Input|Fee Based'!AL177),'Calc|Labour Rates'!$I$10:$I$39),"-")</f>
        <v>0</v>
      </c>
      <c r="AL177" s="77">
        <f>IFERROR(AK177*'Input|Fee Based'!AM177*'Input|Fee Based'!AN177/'Input|Setup'!$E$19,0)</f>
        <v>0</v>
      </c>
      <c r="AM177" s="77">
        <f>IFERROR(AK177*'Input|Fee Based'!AM177*'Input|Fee Based'!AO177/'Input|Setup'!$E$19,0)</f>
        <v>0</v>
      </c>
      <c r="AN177" s="208">
        <f t="shared" si="28"/>
        <v>0</v>
      </c>
      <c r="AO177" s="199">
        <f t="shared" si="29"/>
        <v>0</v>
      </c>
      <c r="AP177" s="139">
        <f t="shared" si="30"/>
        <v>0</v>
      </c>
      <c r="AQ177" s="86">
        <f>'Input|Fee Based'!AQ177*CPI_Escalator_to_Y1*RealMaterials_Escalator_to_Y1</f>
        <v>0</v>
      </c>
      <c r="AR177" s="86">
        <f>'Input|Fee Based'!AR177*CPI_Escalator_to_Y1*RealContracts_Escalator_to_Y1</f>
        <v>0</v>
      </c>
      <c r="AS177" s="77">
        <f>'Input|Fee Based'!AS177*CPI_Escalator_to_Y1*RealVehicles_Escalator_to_Y1</f>
        <v>0</v>
      </c>
      <c r="AT177" s="86">
        <f>'Input|Fee Based'!AT177*CPI_Escalator_to_Y1*RealOther_Escalator_to_Y1</f>
        <v>0</v>
      </c>
      <c r="AU177" s="89"/>
      <c r="AV177" s="79">
        <f t="shared" si="31"/>
        <v>0</v>
      </c>
      <c r="AW177" s="84"/>
      <c r="AX177" s="162">
        <f>$AV177*'Input|Fee Based'!AV177</f>
        <v>0</v>
      </c>
      <c r="AY177" s="162">
        <f>$AV177*'Input|Fee Based'!AW177</f>
        <v>0</v>
      </c>
      <c r="AZ177" s="162">
        <f>$AV177*'Input|Fee Based'!AX177</f>
        <v>0</v>
      </c>
      <c r="BA177" s="163">
        <f>SUM($AV177,$AX177:$AZ177)*'Input|Fee Based'!$AY177</f>
        <v>0</v>
      </c>
      <c r="BB177" s="109"/>
      <c r="BC177" s="173"/>
      <c r="BD177" s="15"/>
    </row>
    <row r="178" spans="1:56" customFormat="1" x14ac:dyDescent="0.2">
      <c r="A178" s="16">
        <f t="shared" si="32"/>
        <v>169</v>
      </c>
      <c r="B178" s="128" t="str">
        <f>IF(ISBLANK('Input|Fee Based'!B178),"",'Input|Fee Based'!B178)</f>
        <v/>
      </c>
      <c r="C178" s="128" t="str">
        <f>IF(ISBLANK('Input|Fee Based'!C178),"",'Input|Fee Based'!C178)</f>
        <v/>
      </c>
      <c r="D178" s="129" t="str">
        <f>IF(ISBLANK('Input|Fee Based'!D178),"",'Input|Fee Based'!D178)</f>
        <v/>
      </c>
      <c r="E178" s="191" t="str">
        <f>IF(ISBLANK('Input|Fee Based'!E178),"",'Input|Fee Based'!E178)</f>
        <v/>
      </c>
      <c r="F178" s="129" t="str">
        <f>IF(ISBLANK('Input|Fee Based'!F178),"",'Input|Fee Based'!F178)</f>
        <v/>
      </c>
      <c r="G178" s="129" t="str">
        <f>IF(ISBLANK('Input|Fee Based'!G178),"",'Input|Fee Based'!G178)</f>
        <v/>
      </c>
      <c r="H178" s="120">
        <f t="shared" si="22"/>
        <v>0</v>
      </c>
      <c r="I178" s="14"/>
      <c r="J178" s="77" t="str">
        <f>IF(ISBLANK('Input|Fee Based'!I178),"",'Input|Fee Based'!I178)</f>
        <v/>
      </c>
      <c r="K178" s="77" cm="1">
        <f t="array" ref="K178">_xlfn.IFNA(LOOKUP(2,1/('Calc|Labour Rates'!$B$10:$B$39='Calc|Fee Based'!J178)/('Calc|Labour Rates'!$C$10:$C$39='Input|Fee Based'!J178),'Calc|Labour Rates'!$I$10:$I$39),"-")</f>
        <v>0</v>
      </c>
      <c r="L178" s="208">
        <f>IFERROR(K178*'Input|Fee Based'!K178*'Input|Fee Based'!L178/'Input|Setup'!$E$19,0)</f>
        <v>0</v>
      </c>
      <c r="M178" s="206" t="str">
        <f>IF(ISBLANK('Input|Fee Based'!M178),"",'Input|Fee Based'!M178)</f>
        <v/>
      </c>
      <c r="N178" s="77" cm="1">
        <f t="array" ref="N178">_xlfn.IFNA(LOOKUP(2,1/('Calc|Labour Rates'!$B$10:$B$39='Calc|Fee Based'!M178)/('Calc|Labour Rates'!$C$10:$C$39='Input|Fee Based'!N178),'Calc|Labour Rates'!$I$10:$I$39),"-")</f>
        <v>0</v>
      </c>
      <c r="O178" s="208">
        <f>IFERROR(N178*'Input|Fee Based'!O178*'Input|Fee Based'!P178/'Input|Setup'!$E$19,0)</f>
        <v>0</v>
      </c>
      <c r="P178" s="206" t="str">
        <f>IF(ISBLANK('Input|Fee Based'!Q178),"",'Input|Fee Based'!Q178)</f>
        <v/>
      </c>
      <c r="Q178" s="77" cm="1">
        <f t="array" ref="Q178">_xlfn.IFNA(LOOKUP(2,1/('Calc|Labour Rates'!$B$10:$B$39='Calc|Fee Based'!P178)/('Calc|Labour Rates'!$C$10:$C$39='Input|Fee Based'!R178),'Calc|Labour Rates'!$I$10:$I$39),"-")</f>
        <v>0</v>
      </c>
      <c r="R178" s="77">
        <f>IFERROR(Q178*'Input|Fee Based'!S178*'Input|Fee Based'!T178/'Input|Setup'!$E$19,0)</f>
        <v>0</v>
      </c>
      <c r="S178" s="197">
        <f t="shared" si="23"/>
        <v>0</v>
      </c>
      <c r="T178" s="139">
        <f t="shared" si="24"/>
        <v>0</v>
      </c>
      <c r="U178" s="77" t="str">
        <f>IF(ISBLANK('Input|Fee Based'!$V178),"",'Input|Fee Based'!$V178)</f>
        <v/>
      </c>
      <c r="V178" s="77" cm="1">
        <f t="array" ref="V178">_xlfn.IFNA(LOOKUP(2,1/('Calc|Labour Rates'!$B$10:$B$39='Calc|Fee Based'!U178)/('Calc|Labour Rates'!$C$10:$C$39='Input|Fee Based'!W178),'Calc|Labour Rates'!$I$10:$I$39),"-")</f>
        <v>0</v>
      </c>
      <c r="W178" s="77">
        <f>IFERROR(V178*'Input|Fee Based'!X178*'Input|Fee Based'!Y178/'Input|Setup'!$E$19,0)</f>
        <v>0</v>
      </c>
      <c r="X178" s="77">
        <f>IFERROR(V178*'Input|Fee Based'!X178*'Input|Fee Based'!Z178/'Input|Setup'!$E$19,0)</f>
        <v>0</v>
      </c>
      <c r="Y178" s="208">
        <f t="shared" si="25"/>
        <v>0</v>
      </c>
      <c r="Z178" s="206" t="str">
        <f>IF(ISBLANK('Input|Fee Based'!$AA178),"",'Input|Fee Based'!$AA178)</f>
        <v/>
      </c>
      <c r="AA178" s="77" cm="1">
        <f t="array" ref="AA178">_xlfn.IFNA(LOOKUP(2,1/('Calc|Labour Rates'!$B$10:$B$39='Calc|Fee Based'!Z178)/('Calc|Labour Rates'!$C$10:$C$39='Input|Fee Based'!AB178),'Calc|Labour Rates'!$I$10:$I$39),"-")</f>
        <v>0</v>
      </c>
      <c r="AB178" s="77">
        <f>IFERROR(AA178*'Input|Fee Based'!AC178*'Input|Fee Based'!AD178/'Input|Setup'!$E$19,0)</f>
        <v>0</v>
      </c>
      <c r="AC178" s="77">
        <f>IFERROR(AA178*'Input|Fee Based'!AC178*'Input|Fee Based'!AE178/'Input|Setup'!$E$19,0)</f>
        <v>0</v>
      </c>
      <c r="AD178" s="208">
        <f t="shared" si="26"/>
        <v>0</v>
      </c>
      <c r="AE178" s="77" t="str">
        <f>IF(ISBLANK('Input|Fee Based'!$AF178),"",'Input|Fee Based'!$AF178)</f>
        <v/>
      </c>
      <c r="AF178" s="77" cm="1">
        <f t="array" ref="AF178">_xlfn.IFNA(LOOKUP(2,1/('Calc|Labour Rates'!$B$10:$B$39='Calc|Fee Based'!AE178)/('Calc|Labour Rates'!$C$10:$C$39='Input|Fee Based'!AG178),'Calc|Labour Rates'!$I$10:$I$39),"-")</f>
        <v>0</v>
      </c>
      <c r="AG178" s="77">
        <f>IFERROR(AF178*'Input|Fee Based'!AH178*'Input|Fee Based'!AI178/'Input|Setup'!$E$19,0)</f>
        <v>0</v>
      </c>
      <c r="AH178" s="77">
        <f>IFERROR(AF178*'Input|Fee Based'!AH178*'Input|Fee Based'!AJ178/'Input|Setup'!$E$19,0)</f>
        <v>0</v>
      </c>
      <c r="AI178" s="208">
        <f t="shared" si="27"/>
        <v>0</v>
      </c>
      <c r="AJ178" s="77" t="str">
        <f>IF(ISBLANK('Input|Fee Based'!$AK178),"",'Input|Fee Based'!$AK178)</f>
        <v/>
      </c>
      <c r="AK178" s="77" cm="1">
        <f t="array" ref="AK178">_xlfn.IFNA(LOOKUP(2,1/('Calc|Labour Rates'!$B$10:$B$39='Calc|Fee Based'!AJ178)/('Calc|Labour Rates'!$C$10:$C$39='Input|Fee Based'!AL178),'Calc|Labour Rates'!$I$10:$I$39),"-")</f>
        <v>0</v>
      </c>
      <c r="AL178" s="77">
        <f>IFERROR(AK178*'Input|Fee Based'!AM178*'Input|Fee Based'!AN178/'Input|Setup'!$E$19,0)</f>
        <v>0</v>
      </c>
      <c r="AM178" s="77">
        <f>IFERROR(AK178*'Input|Fee Based'!AM178*'Input|Fee Based'!AO178/'Input|Setup'!$E$19,0)</f>
        <v>0</v>
      </c>
      <c r="AN178" s="208">
        <f t="shared" si="28"/>
        <v>0</v>
      </c>
      <c r="AO178" s="199">
        <f t="shared" si="29"/>
        <v>0</v>
      </c>
      <c r="AP178" s="139">
        <f t="shared" si="30"/>
        <v>0</v>
      </c>
      <c r="AQ178" s="86">
        <f>'Input|Fee Based'!AQ178*CPI_Escalator_to_Y1*RealMaterials_Escalator_to_Y1</f>
        <v>0</v>
      </c>
      <c r="AR178" s="86">
        <f>'Input|Fee Based'!AR178*CPI_Escalator_to_Y1*RealContracts_Escalator_to_Y1</f>
        <v>0</v>
      </c>
      <c r="AS178" s="77">
        <f>'Input|Fee Based'!AS178*CPI_Escalator_to_Y1*RealVehicles_Escalator_to_Y1</f>
        <v>0</v>
      </c>
      <c r="AT178" s="86">
        <f>'Input|Fee Based'!AT178*CPI_Escalator_to_Y1*RealOther_Escalator_to_Y1</f>
        <v>0</v>
      </c>
      <c r="AU178" s="89"/>
      <c r="AV178" s="79">
        <f t="shared" si="31"/>
        <v>0</v>
      </c>
      <c r="AW178" s="84"/>
      <c r="AX178" s="162">
        <f>$AV178*'Input|Fee Based'!AV178</f>
        <v>0</v>
      </c>
      <c r="AY178" s="162">
        <f>$AV178*'Input|Fee Based'!AW178</f>
        <v>0</v>
      </c>
      <c r="AZ178" s="162">
        <f>$AV178*'Input|Fee Based'!AX178</f>
        <v>0</v>
      </c>
      <c r="BA178" s="163">
        <f>SUM($AV178,$AX178:$AZ178)*'Input|Fee Based'!$AY178</f>
        <v>0</v>
      </c>
      <c r="BB178" s="109"/>
      <c r="BC178" s="173"/>
      <c r="BD178" s="15"/>
    </row>
    <row r="179" spans="1:56" customFormat="1" x14ac:dyDescent="0.2">
      <c r="A179" s="16">
        <f t="shared" si="32"/>
        <v>170</v>
      </c>
      <c r="B179" s="128" t="str">
        <f>IF(ISBLANK('Input|Fee Based'!B179),"",'Input|Fee Based'!B179)</f>
        <v/>
      </c>
      <c r="C179" s="128" t="str">
        <f>IF(ISBLANK('Input|Fee Based'!C179),"",'Input|Fee Based'!C179)</f>
        <v/>
      </c>
      <c r="D179" s="129" t="str">
        <f>IF(ISBLANK('Input|Fee Based'!D179),"",'Input|Fee Based'!D179)</f>
        <v/>
      </c>
      <c r="E179" s="191" t="str">
        <f>IF(ISBLANK('Input|Fee Based'!E179),"",'Input|Fee Based'!E179)</f>
        <v/>
      </c>
      <c r="F179" s="129" t="str">
        <f>IF(ISBLANK('Input|Fee Based'!F179),"",'Input|Fee Based'!F179)</f>
        <v/>
      </c>
      <c r="G179" s="129" t="str">
        <f>IF(ISBLANK('Input|Fee Based'!G179),"",'Input|Fee Based'!G179)</f>
        <v/>
      </c>
      <c r="H179" s="120">
        <f t="shared" si="22"/>
        <v>0</v>
      </c>
      <c r="I179" s="14"/>
      <c r="J179" s="77" t="str">
        <f>IF(ISBLANK('Input|Fee Based'!I179),"",'Input|Fee Based'!I179)</f>
        <v/>
      </c>
      <c r="K179" s="77" cm="1">
        <f t="array" ref="K179">_xlfn.IFNA(LOOKUP(2,1/('Calc|Labour Rates'!$B$10:$B$39='Calc|Fee Based'!J179)/('Calc|Labour Rates'!$C$10:$C$39='Input|Fee Based'!J179),'Calc|Labour Rates'!$I$10:$I$39),"-")</f>
        <v>0</v>
      </c>
      <c r="L179" s="208">
        <f>IFERROR(K179*'Input|Fee Based'!K179*'Input|Fee Based'!L179/'Input|Setup'!$E$19,0)</f>
        <v>0</v>
      </c>
      <c r="M179" s="206" t="str">
        <f>IF(ISBLANK('Input|Fee Based'!M179),"",'Input|Fee Based'!M179)</f>
        <v/>
      </c>
      <c r="N179" s="77" cm="1">
        <f t="array" ref="N179">_xlfn.IFNA(LOOKUP(2,1/('Calc|Labour Rates'!$B$10:$B$39='Calc|Fee Based'!M179)/('Calc|Labour Rates'!$C$10:$C$39='Input|Fee Based'!N179),'Calc|Labour Rates'!$I$10:$I$39),"-")</f>
        <v>0</v>
      </c>
      <c r="O179" s="208">
        <f>IFERROR(N179*'Input|Fee Based'!O179*'Input|Fee Based'!P179/'Input|Setup'!$E$19,0)</f>
        <v>0</v>
      </c>
      <c r="P179" s="206" t="str">
        <f>IF(ISBLANK('Input|Fee Based'!Q179),"",'Input|Fee Based'!Q179)</f>
        <v/>
      </c>
      <c r="Q179" s="77" cm="1">
        <f t="array" ref="Q179">_xlfn.IFNA(LOOKUP(2,1/('Calc|Labour Rates'!$B$10:$B$39='Calc|Fee Based'!P179)/('Calc|Labour Rates'!$C$10:$C$39='Input|Fee Based'!R179),'Calc|Labour Rates'!$I$10:$I$39),"-")</f>
        <v>0</v>
      </c>
      <c r="R179" s="77">
        <f>IFERROR(Q179*'Input|Fee Based'!S179*'Input|Fee Based'!T179/'Input|Setup'!$E$19,0)</f>
        <v>0</v>
      </c>
      <c r="S179" s="197">
        <f t="shared" si="23"/>
        <v>0</v>
      </c>
      <c r="T179" s="139">
        <f t="shared" si="24"/>
        <v>0</v>
      </c>
      <c r="U179" s="77" t="str">
        <f>IF(ISBLANK('Input|Fee Based'!$V179),"",'Input|Fee Based'!$V179)</f>
        <v/>
      </c>
      <c r="V179" s="77" cm="1">
        <f t="array" ref="V179">_xlfn.IFNA(LOOKUP(2,1/('Calc|Labour Rates'!$B$10:$B$39='Calc|Fee Based'!U179)/('Calc|Labour Rates'!$C$10:$C$39='Input|Fee Based'!W179),'Calc|Labour Rates'!$I$10:$I$39),"-")</f>
        <v>0</v>
      </c>
      <c r="W179" s="77">
        <f>IFERROR(V179*'Input|Fee Based'!X179*'Input|Fee Based'!Y179/'Input|Setup'!$E$19,0)</f>
        <v>0</v>
      </c>
      <c r="X179" s="77">
        <f>IFERROR(V179*'Input|Fee Based'!X179*'Input|Fee Based'!Z179/'Input|Setup'!$E$19,0)</f>
        <v>0</v>
      </c>
      <c r="Y179" s="208">
        <f t="shared" si="25"/>
        <v>0</v>
      </c>
      <c r="Z179" s="206" t="str">
        <f>IF(ISBLANK('Input|Fee Based'!$AA179),"",'Input|Fee Based'!$AA179)</f>
        <v/>
      </c>
      <c r="AA179" s="77" cm="1">
        <f t="array" ref="AA179">_xlfn.IFNA(LOOKUP(2,1/('Calc|Labour Rates'!$B$10:$B$39='Calc|Fee Based'!Z179)/('Calc|Labour Rates'!$C$10:$C$39='Input|Fee Based'!AB179),'Calc|Labour Rates'!$I$10:$I$39),"-")</f>
        <v>0</v>
      </c>
      <c r="AB179" s="77">
        <f>IFERROR(AA179*'Input|Fee Based'!AC179*'Input|Fee Based'!AD179/'Input|Setup'!$E$19,0)</f>
        <v>0</v>
      </c>
      <c r="AC179" s="77">
        <f>IFERROR(AA179*'Input|Fee Based'!AC179*'Input|Fee Based'!AE179/'Input|Setup'!$E$19,0)</f>
        <v>0</v>
      </c>
      <c r="AD179" s="208">
        <f t="shared" si="26"/>
        <v>0</v>
      </c>
      <c r="AE179" s="77" t="str">
        <f>IF(ISBLANK('Input|Fee Based'!$AF179),"",'Input|Fee Based'!$AF179)</f>
        <v/>
      </c>
      <c r="AF179" s="77" cm="1">
        <f t="array" ref="AF179">_xlfn.IFNA(LOOKUP(2,1/('Calc|Labour Rates'!$B$10:$B$39='Calc|Fee Based'!AE179)/('Calc|Labour Rates'!$C$10:$C$39='Input|Fee Based'!AG179),'Calc|Labour Rates'!$I$10:$I$39),"-")</f>
        <v>0</v>
      </c>
      <c r="AG179" s="77">
        <f>IFERROR(AF179*'Input|Fee Based'!AH179*'Input|Fee Based'!AI179/'Input|Setup'!$E$19,0)</f>
        <v>0</v>
      </c>
      <c r="AH179" s="77">
        <f>IFERROR(AF179*'Input|Fee Based'!AH179*'Input|Fee Based'!AJ179/'Input|Setup'!$E$19,0)</f>
        <v>0</v>
      </c>
      <c r="AI179" s="208">
        <f t="shared" si="27"/>
        <v>0</v>
      </c>
      <c r="AJ179" s="77" t="str">
        <f>IF(ISBLANK('Input|Fee Based'!$AK179),"",'Input|Fee Based'!$AK179)</f>
        <v/>
      </c>
      <c r="AK179" s="77" cm="1">
        <f t="array" ref="AK179">_xlfn.IFNA(LOOKUP(2,1/('Calc|Labour Rates'!$B$10:$B$39='Calc|Fee Based'!AJ179)/('Calc|Labour Rates'!$C$10:$C$39='Input|Fee Based'!AL179),'Calc|Labour Rates'!$I$10:$I$39),"-")</f>
        <v>0</v>
      </c>
      <c r="AL179" s="77">
        <f>IFERROR(AK179*'Input|Fee Based'!AM179*'Input|Fee Based'!AN179/'Input|Setup'!$E$19,0)</f>
        <v>0</v>
      </c>
      <c r="AM179" s="77">
        <f>IFERROR(AK179*'Input|Fee Based'!AM179*'Input|Fee Based'!AO179/'Input|Setup'!$E$19,0)</f>
        <v>0</v>
      </c>
      <c r="AN179" s="208">
        <f t="shared" si="28"/>
        <v>0</v>
      </c>
      <c r="AO179" s="199">
        <f t="shared" si="29"/>
        <v>0</v>
      </c>
      <c r="AP179" s="139">
        <f t="shared" si="30"/>
        <v>0</v>
      </c>
      <c r="AQ179" s="86">
        <f>'Input|Fee Based'!AQ179*CPI_Escalator_to_Y1*RealMaterials_Escalator_to_Y1</f>
        <v>0</v>
      </c>
      <c r="AR179" s="86">
        <f>'Input|Fee Based'!AR179*CPI_Escalator_to_Y1*RealContracts_Escalator_to_Y1</f>
        <v>0</v>
      </c>
      <c r="AS179" s="77">
        <f>'Input|Fee Based'!AS179*CPI_Escalator_to_Y1*RealVehicles_Escalator_to_Y1</f>
        <v>0</v>
      </c>
      <c r="AT179" s="86">
        <f>'Input|Fee Based'!AT179*CPI_Escalator_to_Y1*RealOther_Escalator_to_Y1</f>
        <v>0</v>
      </c>
      <c r="AU179" s="89"/>
      <c r="AV179" s="79">
        <f t="shared" si="31"/>
        <v>0</v>
      </c>
      <c r="AW179" s="84"/>
      <c r="AX179" s="162">
        <f>$AV179*'Input|Fee Based'!AV179</f>
        <v>0</v>
      </c>
      <c r="AY179" s="162">
        <f>$AV179*'Input|Fee Based'!AW179</f>
        <v>0</v>
      </c>
      <c r="AZ179" s="162">
        <f>$AV179*'Input|Fee Based'!AX179</f>
        <v>0</v>
      </c>
      <c r="BA179" s="163">
        <f>SUM($AV179,$AX179:$AZ179)*'Input|Fee Based'!$AY179</f>
        <v>0</v>
      </c>
      <c r="BB179" s="109"/>
      <c r="BC179" s="173"/>
      <c r="BD179" s="15"/>
    </row>
    <row r="180" spans="1:56" customFormat="1" x14ac:dyDescent="0.2">
      <c r="A180" s="16">
        <f t="shared" si="32"/>
        <v>171</v>
      </c>
      <c r="B180" s="128" t="str">
        <f>IF(ISBLANK('Input|Fee Based'!B180),"",'Input|Fee Based'!B180)</f>
        <v/>
      </c>
      <c r="C180" s="128" t="str">
        <f>IF(ISBLANK('Input|Fee Based'!C180),"",'Input|Fee Based'!C180)</f>
        <v/>
      </c>
      <c r="D180" s="129" t="str">
        <f>IF(ISBLANK('Input|Fee Based'!D180),"",'Input|Fee Based'!D180)</f>
        <v/>
      </c>
      <c r="E180" s="191" t="str">
        <f>IF(ISBLANK('Input|Fee Based'!E180),"",'Input|Fee Based'!E180)</f>
        <v/>
      </c>
      <c r="F180" s="129" t="str">
        <f>IF(ISBLANK('Input|Fee Based'!F180),"",'Input|Fee Based'!F180)</f>
        <v/>
      </c>
      <c r="G180" s="129" t="str">
        <f>IF(ISBLANK('Input|Fee Based'!G180),"",'Input|Fee Based'!G180)</f>
        <v/>
      </c>
      <c r="H180" s="120">
        <f t="shared" si="22"/>
        <v>0</v>
      </c>
      <c r="I180" s="14"/>
      <c r="J180" s="77" t="str">
        <f>IF(ISBLANK('Input|Fee Based'!I180),"",'Input|Fee Based'!I180)</f>
        <v/>
      </c>
      <c r="K180" s="77" cm="1">
        <f t="array" ref="K180">_xlfn.IFNA(LOOKUP(2,1/('Calc|Labour Rates'!$B$10:$B$39='Calc|Fee Based'!J180)/('Calc|Labour Rates'!$C$10:$C$39='Input|Fee Based'!J180),'Calc|Labour Rates'!$I$10:$I$39),"-")</f>
        <v>0</v>
      </c>
      <c r="L180" s="208">
        <f>IFERROR(K180*'Input|Fee Based'!K180*'Input|Fee Based'!L180/'Input|Setup'!$E$19,0)</f>
        <v>0</v>
      </c>
      <c r="M180" s="206" t="str">
        <f>IF(ISBLANK('Input|Fee Based'!M180),"",'Input|Fee Based'!M180)</f>
        <v/>
      </c>
      <c r="N180" s="77" cm="1">
        <f t="array" ref="N180">_xlfn.IFNA(LOOKUP(2,1/('Calc|Labour Rates'!$B$10:$B$39='Calc|Fee Based'!M180)/('Calc|Labour Rates'!$C$10:$C$39='Input|Fee Based'!N180),'Calc|Labour Rates'!$I$10:$I$39),"-")</f>
        <v>0</v>
      </c>
      <c r="O180" s="208">
        <f>IFERROR(N180*'Input|Fee Based'!O180*'Input|Fee Based'!P180/'Input|Setup'!$E$19,0)</f>
        <v>0</v>
      </c>
      <c r="P180" s="206" t="str">
        <f>IF(ISBLANK('Input|Fee Based'!Q180),"",'Input|Fee Based'!Q180)</f>
        <v/>
      </c>
      <c r="Q180" s="77" cm="1">
        <f t="array" ref="Q180">_xlfn.IFNA(LOOKUP(2,1/('Calc|Labour Rates'!$B$10:$B$39='Calc|Fee Based'!P180)/('Calc|Labour Rates'!$C$10:$C$39='Input|Fee Based'!R180),'Calc|Labour Rates'!$I$10:$I$39),"-")</f>
        <v>0</v>
      </c>
      <c r="R180" s="77">
        <f>IFERROR(Q180*'Input|Fee Based'!S180*'Input|Fee Based'!T180/'Input|Setup'!$E$19,0)</f>
        <v>0</v>
      </c>
      <c r="S180" s="197">
        <f t="shared" si="23"/>
        <v>0</v>
      </c>
      <c r="T180" s="139">
        <f t="shared" si="24"/>
        <v>0</v>
      </c>
      <c r="U180" s="77" t="str">
        <f>IF(ISBLANK('Input|Fee Based'!$V180),"",'Input|Fee Based'!$V180)</f>
        <v/>
      </c>
      <c r="V180" s="77" cm="1">
        <f t="array" ref="V180">_xlfn.IFNA(LOOKUP(2,1/('Calc|Labour Rates'!$B$10:$B$39='Calc|Fee Based'!U180)/('Calc|Labour Rates'!$C$10:$C$39='Input|Fee Based'!W180),'Calc|Labour Rates'!$I$10:$I$39),"-")</f>
        <v>0</v>
      </c>
      <c r="W180" s="77">
        <f>IFERROR(V180*'Input|Fee Based'!X180*'Input|Fee Based'!Y180/'Input|Setup'!$E$19,0)</f>
        <v>0</v>
      </c>
      <c r="X180" s="77">
        <f>IFERROR(V180*'Input|Fee Based'!X180*'Input|Fee Based'!Z180/'Input|Setup'!$E$19,0)</f>
        <v>0</v>
      </c>
      <c r="Y180" s="208">
        <f t="shared" si="25"/>
        <v>0</v>
      </c>
      <c r="Z180" s="206" t="str">
        <f>IF(ISBLANK('Input|Fee Based'!$AA180),"",'Input|Fee Based'!$AA180)</f>
        <v/>
      </c>
      <c r="AA180" s="77" cm="1">
        <f t="array" ref="AA180">_xlfn.IFNA(LOOKUP(2,1/('Calc|Labour Rates'!$B$10:$B$39='Calc|Fee Based'!Z180)/('Calc|Labour Rates'!$C$10:$C$39='Input|Fee Based'!AB180),'Calc|Labour Rates'!$I$10:$I$39),"-")</f>
        <v>0</v>
      </c>
      <c r="AB180" s="77">
        <f>IFERROR(AA180*'Input|Fee Based'!AC180*'Input|Fee Based'!AD180/'Input|Setup'!$E$19,0)</f>
        <v>0</v>
      </c>
      <c r="AC180" s="77">
        <f>IFERROR(AA180*'Input|Fee Based'!AC180*'Input|Fee Based'!AE180/'Input|Setup'!$E$19,0)</f>
        <v>0</v>
      </c>
      <c r="AD180" s="208">
        <f t="shared" si="26"/>
        <v>0</v>
      </c>
      <c r="AE180" s="77" t="str">
        <f>IF(ISBLANK('Input|Fee Based'!$AF180),"",'Input|Fee Based'!$AF180)</f>
        <v/>
      </c>
      <c r="AF180" s="77" cm="1">
        <f t="array" ref="AF180">_xlfn.IFNA(LOOKUP(2,1/('Calc|Labour Rates'!$B$10:$B$39='Calc|Fee Based'!AE180)/('Calc|Labour Rates'!$C$10:$C$39='Input|Fee Based'!AG180),'Calc|Labour Rates'!$I$10:$I$39),"-")</f>
        <v>0</v>
      </c>
      <c r="AG180" s="77">
        <f>IFERROR(AF180*'Input|Fee Based'!AH180*'Input|Fee Based'!AI180/'Input|Setup'!$E$19,0)</f>
        <v>0</v>
      </c>
      <c r="AH180" s="77">
        <f>IFERROR(AF180*'Input|Fee Based'!AH180*'Input|Fee Based'!AJ180/'Input|Setup'!$E$19,0)</f>
        <v>0</v>
      </c>
      <c r="AI180" s="208">
        <f t="shared" si="27"/>
        <v>0</v>
      </c>
      <c r="AJ180" s="77" t="str">
        <f>IF(ISBLANK('Input|Fee Based'!$AK180),"",'Input|Fee Based'!$AK180)</f>
        <v/>
      </c>
      <c r="AK180" s="77" cm="1">
        <f t="array" ref="AK180">_xlfn.IFNA(LOOKUP(2,1/('Calc|Labour Rates'!$B$10:$B$39='Calc|Fee Based'!AJ180)/('Calc|Labour Rates'!$C$10:$C$39='Input|Fee Based'!AL180),'Calc|Labour Rates'!$I$10:$I$39),"-")</f>
        <v>0</v>
      </c>
      <c r="AL180" s="77">
        <f>IFERROR(AK180*'Input|Fee Based'!AM180*'Input|Fee Based'!AN180/'Input|Setup'!$E$19,0)</f>
        <v>0</v>
      </c>
      <c r="AM180" s="77">
        <f>IFERROR(AK180*'Input|Fee Based'!AM180*'Input|Fee Based'!AO180/'Input|Setup'!$E$19,0)</f>
        <v>0</v>
      </c>
      <c r="AN180" s="208">
        <f t="shared" si="28"/>
        <v>0</v>
      </c>
      <c r="AO180" s="199">
        <f t="shared" si="29"/>
        <v>0</v>
      </c>
      <c r="AP180" s="139">
        <f t="shared" si="30"/>
        <v>0</v>
      </c>
      <c r="AQ180" s="86">
        <f>'Input|Fee Based'!AQ180*CPI_Escalator_to_Y1*RealMaterials_Escalator_to_Y1</f>
        <v>0</v>
      </c>
      <c r="AR180" s="86">
        <f>'Input|Fee Based'!AR180*CPI_Escalator_to_Y1*RealContracts_Escalator_to_Y1</f>
        <v>0</v>
      </c>
      <c r="AS180" s="77">
        <f>'Input|Fee Based'!AS180*CPI_Escalator_to_Y1*RealVehicles_Escalator_to_Y1</f>
        <v>0</v>
      </c>
      <c r="AT180" s="86">
        <f>'Input|Fee Based'!AT180*CPI_Escalator_to_Y1*RealOther_Escalator_to_Y1</f>
        <v>0</v>
      </c>
      <c r="AU180" s="89"/>
      <c r="AV180" s="79">
        <f t="shared" si="31"/>
        <v>0</v>
      </c>
      <c r="AW180" s="84"/>
      <c r="AX180" s="162">
        <f>$AV180*'Input|Fee Based'!AV180</f>
        <v>0</v>
      </c>
      <c r="AY180" s="162">
        <f>$AV180*'Input|Fee Based'!AW180</f>
        <v>0</v>
      </c>
      <c r="AZ180" s="162">
        <f>$AV180*'Input|Fee Based'!AX180</f>
        <v>0</v>
      </c>
      <c r="BA180" s="163">
        <f>SUM($AV180,$AX180:$AZ180)*'Input|Fee Based'!$AY180</f>
        <v>0</v>
      </c>
      <c r="BB180" s="109"/>
      <c r="BC180" s="173"/>
      <c r="BD180" s="15"/>
    </row>
    <row r="181" spans="1:56" customFormat="1" x14ac:dyDescent="0.2">
      <c r="A181" s="16">
        <f t="shared" si="32"/>
        <v>172</v>
      </c>
      <c r="B181" s="128" t="str">
        <f>IF(ISBLANK('Input|Fee Based'!B181),"",'Input|Fee Based'!B181)</f>
        <v/>
      </c>
      <c r="C181" s="128" t="str">
        <f>IF(ISBLANK('Input|Fee Based'!C181),"",'Input|Fee Based'!C181)</f>
        <v/>
      </c>
      <c r="D181" s="129" t="str">
        <f>IF(ISBLANK('Input|Fee Based'!D181),"",'Input|Fee Based'!D181)</f>
        <v/>
      </c>
      <c r="E181" s="191" t="str">
        <f>IF(ISBLANK('Input|Fee Based'!E181),"",'Input|Fee Based'!E181)</f>
        <v/>
      </c>
      <c r="F181" s="129" t="str">
        <f>IF(ISBLANK('Input|Fee Based'!F181),"",'Input|Fee Based'!F181)</f>
        <v/>
      </c>
      <c r="G181" s="129" t="str">
        <f>IF(ISBLANK('Input|Fee Based'!G181),"",'Input|Fee Based'!G181)</f>
        <v/>
      </c>
      <c r="H181" s="120">
        <f t="shared" si="22"/>
        <v>0</v>
      </c>
      <c r="I181" s="14"/>
      <c r="J181" s="77" t="str">
        <f>IF(ISBLANK('Input|Fee Based'!I181),"",'Input|Fee Based'!I181)</f>
        <v/>
      </c>
      <c r="K181" s="77" cm="1">
        <f t="array" ref="K181">_xlfn.IFNA(LOOKUP(2,1/('Calc|Labour Rates'!$B$10:$B$39='Calc|Fee Based'!J181)/('Calc|Labour Rates'!$C$10:$C$39='Input|Fee Based'!J181),'Calc|Labour Rates'!$I$10:$I$39),"-")</f>
        <v>0</v>
      </c>
      <c r="L181" s="208">
        <f>IFERROR(K181*'Input|Fee Based'!K181*'Input|Fee Based'!L181/'Input|Setup'!$E$19,0)</f>
        <v>0</v>
      </c>
      <c r="M181" s="206" t="str">
        <f>IF(ISBLANK('Input|Fee Based'!M181),"",'Input|Fee Based'!M181)</f>
        <v/>
      </c>
      <c r="N181" s="77" cm="1">
        <f t="array" ref="N181">_xlfn.IFNA(LOOKUP(2,1/('Calc|Labour Rates'!$B$10:$B$39='Calc|Fee Based'!M181)/('Calc|Labour Rates'!$C$10:$C$39='Input|Fee Based'!N181),'Calc|Labour Rates'!$I$10:$I$39),"-")</f>
        <v>0</v>
      </c>
      <c r="O181" s="208">
        <f>IFERROR(N181*'Input|Fee Based'!O181*'Input|Fee Based'!P181/'Input|Setup'!$E$19,0)</f>
        <v>0</v>
      </c>
      <c r="P181" s="206" t="str">
        <f>IF(ISBLANK('Input|Fee Based'!Q181),"",'Input|Fee Based'!Q181)</f>
        <v/>
      </c>
      <c r="Q181" s="77" cm="1">
        <f t="array" ref="Q181">_xlfn.IFNA(LOOKUP(2,1/('Calc|Labour Rates'!$B$10:$B$39='Calc|Fee Based'!P181)/('Calc|Labour Rates'!$C$10:$C$39='Input|Fee Based'!R181),'Calc|Labour Rates'!$I$10:$I$39),"-")</f>
        <v>0</v>
      </c>
      <c r="R181" s="77">
        <f>IFERROR(Q181*'Input|Fee Based'!S181*'Input|Fee Based'!T181/'Input|Setup'!$E$19,0)</f>
        <v>0</v>
      </c>
      <c r="S181" s="197">
        <f t="shared" si="23"/>
        <v>0</v>
      </c>
      <c r="T181" s="139">
        <f t="shared" si="24"/>
        <v>0</v>
      </c>
      <c r="U181" s="77" t="str">
        <f>IF(ISBLANK('Input|Fee Based'!$V181),"",'Input|Fee Based'!$V181)</f>
        <v/>
      </c>
      <c r="V181" s="77" cm="1">
        <f t="array" ref="V181">_xlfn.IFNA(LOOKUP(2,1/('Calc|Labour Rates'!$B$10:$B$39='Calc|Fee Based'!U181)/('Calc|Labour Rates'!$C$10:$C$39='Input|Fee Based'!W181),'Calc|Labour Rates'!$I$10:$I$39),"-")</f>
        <v>0</v>
      </c>
      <c r="W181" s="77">
        <f>IFERROR(V181*'Input|Fee Based'!X181*'Input|Fee Based'!Y181/'Input|Setup'!$E$19,0)</f>
        <v>0</v>
      </c>
      <c r="X181" s="77">
        <f>IFERROR(V181*'Input|Fee Based'!X181*'Input|Fee Based'!Z181/'Input|Setup'!$E$19,0)</f>
        <v>0</v>
      </c>
      <c r="Y181" s="208">
        <f t="shared" si="25"/>
        <v>0</v>
      </c>
      <c r="Z181" s="206" t="str">
        <f>IF(ISBLANK('Input|Fee Based'!$AA181),"",'Input|Fee Based'!$AA181)</f>
        <v/>
      </c>
      <c r="AA181" s="77" cm="1">
        <f t="array" ref="AA181">_xlfn.IFNA(LOOKUP(2,1/('Calc|Labour Rates'!$B$10:$B$39='Calc|Fee Based'!Z181)/('Calc|Labour Rates'!$C$10:$C$39='Input|Fee Based'!AB181),'Calc|Labour Rates'!$I$10:$I$39),"-")</f>
        <v>0</v>
      </c>
      <c r="AB181" s="77">
        <f>IFERROR(AA181*'Input|Fee Based'!AC181*'Input|Fee Based'!AD181/'Input|Setup'!$E$19,0)</f>
        <v>0</v>
      </c>
      <c r="AC181" s="77">
        <f>IFERROR(AA181*'Input|Fee Based'!AC181*'Input|Fee Based'!AE181/'Input|Setup'!$E$19,0)</f>
        <v>0</v>
      </c>
      <c r="AD181" s="208">
        <f t="shared" si="26"/>
        <v>0</v>
      </c>
      <c r="AE181" s="77" t="str">
        <f>IF(ISBLANK('Input|Fee Based'!$AF181),"",'Input|Fee Based'!$AF181)</f>
        <v/>
      </c>
      <c r="AF181" s="77" cm="1">
        <f t="array" ref="AF181">_xlfn.IFNA(LOOKUP(2,1/('Calc|Labour Rates'!$B$10:$B$39='Calc|Fee Based'!AE181)/('Calc|Labour Rates'!$C$10:$C$39='Input|Fee Based'!AG181),'Calc|Labour Rates'!$I$10:$I$39),"-")</f>
        <v>0</v>
      </c>
      <c r="AG181" s="77">
        <f>IFERROR(AF181*'Input|Fee Based'!AH181*'Input|Fee Based'!AI181/'Input|Setup'!$E$19,0)</f>
        <v>0</v>
      </c>
      <c r="AH181" s="77">
        <f>IFERROR(AF181*'Input|Fee Based'!AH181*'Input|Fee Based'!AJ181/'Input|Setup'!$E$19,0)</f>
        <v>0</v>
      </c>
      <c r="AI181" s="208">
        <f t="shared" si="27"/>
        <v>0</v>
      </c>
      <c r="AJ181" s="77" t="str">
        <f>IF(ISBLANK('Input|Fee Based'!$AK181),"",'Input|Fee Based'!$AK181)</f>
        <v/>
      </c>
      <c r="AK181" s="77" cm="1">
        <f t="array" ref="AK181">_xlfn.IFNA(LOOKUP(2,1/('Calc|Labour Rates'!$B$10:$B$39='Calc|Fee Based'!AJ181)/('Calc|Labour Rates'!$C$10:$C$39='Input|Fee Based'!AL181),'Calc|Labour Rates'!$I$10:$I$39),"-")</f>
        <v>0</v>
      </c>
      <c r="AL181" s="77">
        <f>IFERROR(AK181*'Input|Fee Based'!AM181*'Input|Fee Based'!AN181/'Input|Setup'!$E$19,0)</f>
        <v>0</v>
      </c>
      <c r="AM181" s="77">
        <f>IFERROR(AK181*'Input|Fee Based'!AM181*'Input|Fee Based'!AO181/'Input|Setup'!$E$19,0)</f>
        <v>0</v>
      </c>
      <c r="AN181" s="208">
        <f t="shared" si="28"/>
        <v>0</v>
      </c>
      <c r="AO181" s="199">
        <f t="shared" si="29"/>
        <v>0</v>
      </c>
      <c r="AP181" s="139">
        <f t="shared" si="30"/>
        <v>0</v>
      </c>
      <c r="AQ181" s="86">
        <f>'Input|Fee Based'!AQ181*CPI_Escalator_to_Y1*RealMaterials_Escalator_to_Y1</f>
        <v>0</v>
      </c>
      <c r="AR181" s="86">
        <f>'Input|Fee Based'!AR181*CPI_Escalator_to_Y1*RealContracts_Escalator_to_Y1</f>
        <v>0</v>
      </c>
      <c r="AS181" s="77">
        <f>'Input|Fee Based'!AS181*CPI_Escalator_to_Y1*RealVehicles_Escalator_to_Y1</f>
        <v>0</v>
      </c>
      <c r="AT181" s="86">
        <f>'Input|Fee Based'!AT181*CPI_Escalator_to_Y1*RealOther_Escalator_to_Y1</f>
        <v>0</v>
      </c>
      <c r="AU181" s="89"/>
      <c r="AV181" s="79">
        <f t="shared" si="31"/>
        <v>0</v>
      </c>
      <c r="AW181" s="84"/>
      <c r="AX181" s="162">
        <f>$AV181*'Input|Fee Based'!AV181</f>
        <v>0</v>
      </c>
      <c r="AY181" s="162">
        <f>$AV181*'Input|Fee Based'!AW181</f>
        <v>0</v>
      </c>
      <c r="AZ181" s="162">
        <f>$AV181*'Input|Fee Based'!AX181</f>
        <v>0</v>
      </c>
      <c r="BA181" s="163">
        <f>SUM($AV181,$AX181:$AZ181)*'Input|Fee Based'!$AY181</f>
        <v>0</v>
      </c>
      <c r="BB181" s="109"/>
      <c r="BC181" s="173"/>
      <c r="BD181" s="15"/>
    </row>
    <row r="182" spans="1:56" customFormat="1" x14ac:dyDescent="0.2">
      <c r="A182" s="16">
        <f t="shared" si="32"/>
        <v>173</v>
      </c>
      <c r="B182" s="128" t="str">
        <f>IF(ISBLANK('Input|Fee Based'!B182),"",'Input|Fee Based'!B182)</f>
        <v/>
      </c>
      <c r="C182" s="128" t="str">
        <f>IF(ISBLANK('Input|Fee Based'!C182),"",'Input|Fee Based'!C182)</f>
        <v/>
      </c>
      <c r="D182" s="129" t="str">
        <f>IF(ISBLANK('Input|Fee Based'!D182),"",'Input|Fee Based'!D182)</f>
        <v/>
      </c>
      <c r="E182" s="191" t="str">
        <f>IF(ISBLANK('Input|Fee Based'!E182),"",'Input|Fee Based'!E182)</f>
        <v/>
      </c>
      <c r="F182" s="129" t="str">
        <f>IF(ISBLANK('Input|Fee Based'!F182),"",'Input|Fee Based'!F182)</f>
        <v/>
      </c>
      <c r="G182" s="129" t="str">
        <f>IF(ISBLANK('Input|Fee Based'!G182),"",'Input|Fee Based'!G182)</f>
        <v/>
      </c>
      <c r="H182" s="120">
        <f t="shared" si="22"/>
        <v>0</v>
      </c>
      <c r="I182" s="14"/>
      <c r="J182" s="77" t="str">
        <f>IF(ISBLANK('Input|Fee Based'!I182),"",'Input|Fee Based'!I182)</f>
        <v/>
      </c>
      <c r="K182" s="77" cm="1">
        <f t="array" ref="K182">_xlfn.IFNA(LOOKUP(2,1/('Calc|Labour Rates'!$B$10:$B$39='Calc|Fee Based'!J182)/('Calc|Labour Rates'!$C$10:$C$39='Input|Fee Based'!J182),'Calc|Labour Rates'!$I$10:$I$39),"-")</f>
        <v>0</v>
      </c>
      <c r="L182" s="208">
        <f>IFERROR(K182*'Input|Fee Based'!K182*'Input|Fee Based'!L182/'Input|Setup'!$E$19,0)</f>
        <v>0</v>
      </c>
      <c r="M182" s="206" t="str">
        <f>IF(ISBLANK('Input|Fee Based'!M182),"",'Input|Fee Based'!M182)</f>
        <v/>
      </c>
      <c r="N182" s="77" cm="1">
        <f t="array" ref="N182">_xlfn.IFNA(LOOKUP(2,1/('Calc|Labour Rates'!$B$10:$B$39='Calc|Fee Based'!M182)/('Calc|Labour Rates'!$C$10:$C$39='Input|Fee Based'!N182),'Calc|Labour Rates'!$I$10:$I$39),"-")</f>
        <v>0</v>
      </c>
      <c r="O182" s="208">
        <f>IFERROR(N182*'Input|Fee Based'!O182*'Input|Fee Based'!P182/'Input|Setup'!$E$19,0)</f>
        <v>0</v>
      </c>
      <c r="P182" s="206" t="str">
        <f>IF(ISBLANK('Input|Fee Based'!Q182),"",'Input|Fee Based'!Q182)</f>
        <v/>
      </c>
      <c r="Q182" s="77" cm="1">
        <f t="array" ref="Q182">_xlfn.IFNA(LOOKUP(2,1/('Calc|Labour Rates'!$B$10:$B$39='Calc|Fee Based'!P182)/('Calc|Labour Rates'!$C$10:$C$39='Input|Fee Based'!R182),'Calc|Labour Rates'!$I$10:$I$39),"-")</f>
        <v>0</v>
      </c>
      <c r="R182" s="77">
        <f>IFERROR(Q182*'Input|Fee Based'!S182*'Input|Fee Based'!T182/'Input|Setup'!$E$19,0)</f>
        <v>0</v>
      </c>
      <c r="S182" s="197">
        <f t="shared" si="23"/>
        <v>0</v>
      </c>
      <c r="T182" s="139">
        <f t="shared" si="24"/>
        <v>0</v>
      </c>
      <c r="U182" s="77" t="str">
        <f>IF(ISBLANK('Input|Fee Based'!$V182),"",'Input|Fee Based'!$V182)</f>
        <v/>
      </c>
      <c r="V182" s="77" cm="1">
        <f t="array" ref="V182">_xlfn.IFNA(LOOKUP(2,1/('Calc|Labour Rates'!$B$10:$B$39='Calc|Fee Based'!U182)/('Calc|Labour Rates'!$C$10:$C$39='Input|Fee Based'!W182),'Calc|Labour Rates'!$I$10:$I$39),"-")</f>
        <v>0</v>
      </c>
      <c r="W182" s="77">
        <f>IFERROR(V182*'Input|Fee Based'!X182*'Input|Fee Based'!Y182/'Input|Setup'!$E$19,0)</f>
        <v>0</v>
      </c>
      <c r="X182" s="77">
        <f>IFERROR(V182*'Input|Fee Based'!X182*'Input|Fee Based'!Z182/'Input|Setup'!$E$19,0)</f>
        <v>0</v>
      </c>
      <c r="Y182" s="208">
        <f t="shared" si="25"/>
        <v>0</v>
      </c>
      <c r="Z182" s="206" t="str">
        <f>IF(ISBLANK('Input|Fee Based'!$AA182),"",'Input|Fee Based'!$AA182)</f>
        <v/>
      </c>
      <c r="AA182" s="77" cm="1">
        <f t="array" ref="AA182">_xlfn.IFNA(LOOKUP(2,1/('Calc|Labour Rates'!$B$10:$B$39='Calc|Fee Based'!Z182)/('Calc|Labour Rates'!$C$10:$C$39='Input|Fee Based'!AB182),'Calc|Labour Rates'!$I$10:$I$39),"-")</f>
        <v>0</v>
      </c>
      <c r="AB182" s="77">
        <f>IFERROR(AA182*'Input|Fee Based'!AC182*'Input|Fee Based'!AD182/'Input|Setup'!$E$19,0)</f>
        <v>0</v>
      </c>
      <c r="AC182" s="77">
        <f>IFERROR(AA182*'Input|Fee Based'!AC182*'Input|Fee Based'!AE182/'Input|Setup'!$E$19,0)</f>
        <v>0</v>
      </c>
      <c r="AD182" s="208">
        <f t="shared" si="26"/>
        <v>0</v>
      </c>
      <c r="AE182" s="77" t="str">
        <f>IF(ISBLANK('Input|Fee Based'!$AF182),"",'Input|Fee Based'!$AF182)</f>
        <v/>
      </c>
      <c r="AF182" s="77" cm="1">
        <f t="array" ref="AF182">_xlfn.IFNA(LOOKUP(2,1/('Calc|Labour Rates'!$B$10:$B$39='Calc|Fee Based'!AE182)/('Calc|Labour Rates'!$C$10:$C$39='Input|Fee Based'!AG182),'Calc|Labour Rates'!$I$10:$I$39),"-")</f>
        <v>0</v>
      </c>
      <c r="AG182" s="77">
        <f>IFERROR(AF182*'Input|Fee Based'!AH182*'Input|Fee Based'!AI182/'Input|Setup'!$E$19,0)</f>
        <v>0</v>
      </c>
      <c r="AH182" s="77">
        <f>IFERROR(AF182*'Input|Fee Based'!AH182*'Input|Fee Based'!AJ182/'Input|Setup'!$E$19,0)</f>
        <v>0</v>
      </c>
      <c r="AI182" s="208">
        <f t="shared" si="27"/>
        <v>0</v>
      </c>
      <c r="AJ182" s="77" t="str">
        <f>IF(ISBLANK('Input|Fee Based'!$AK182),"",'Input|Fee Based'!$AK182)</f>
        <v/>
      </c>
      <c r="AK182" s="77" cm="1">
        <f t="array" ref="AK182">_xlfn.IFNA(LOOKUP(2,1/('Calc|Labour Rates'!$B$10:$B$39='Calc|Fee Based'!AJ182)/('Calc|Labour Rates'!$C$10:$C$39='Input|Fee Based'!AL182),'Calc|Labour Rates'!$I$10:$I$39),"-")</f>
        <v>0</v>
      </c>
      <c r="AL182" s="77">
        <f>IFERROR(AK182*'Input|Fee Based'!AM182*'Input|Fee Based'!AN182/'Input|Setup'!$E$19,0)</f>
        <v>0</v>
      </c>
      <c r="AM182" s="77">
        <f>IFERROR(AK182*'Input|Fee Based'!AM182*'Input|Fee Based'!AO182/'Input|Setup'!$E$19,0)</f>
        <v>0</v>
      </c>
      <c r="AN182" s="208">
        <f t="shared" si="28"/>
        <v>0</v>
      </c>
      <c r="AO182" s="199">
        <f t="shared" si="29"/>
        <v>0</v>
      </c>
      <c r="AP182" s="139">
        <f t="shared" si="30"/>
        <v>0</v>
      </c>
      <c r="AQ182" s="86">
        <f>'Input|Fee Based'!AQ182*CPI_Escalator_to_Y1*RealMaterials_Escalator_to_Y1</f>
        <v>0</v>
      </c>
      <c r="AR182" s="86">
        <f>'Input|Fee Based'!AR182*CPI_Escalator_to_Y1*RealContracts_Escalator_to_Y1</f>
        <v>0</v>
      </c>
      <c r="AS182" s="77">
        <f>'Input|Fee Based'!AS182*CPI_Escalator_to_Y1*RealVehicles_Escalator_to_Y1</f>
        <v>0</v>
      </c>
      <c r="AT182" s="86">
        <f>'Input|Fee Based'!AT182*CPI_Escalator_to_Y1*RealOther_Escalator_to_Y1</f>
        <v>0</v>
      </c>
      <c r="AU182" s="89"/>
      <c r="AV182" s="79">
        <f t="shared" si="31"/>
        <v>0</v>
      </c>
      <c r="AW182" s="84"/>
      <c r="AX182" s="162">
        <f>$AV182*'Input|Fee Based'!AV182</f>
        <v>0</v>
      </c>
      <c r="AY182" s="162">
        <f>$AV182*'Input|Fee Based'!AW182</f>
        <v>0</v>
      </c>
      <c r="AZ182" s="162">
        <f>$AV182*'Input|Fee Based'!AX182</f>
        <v>0</v>
      </c>
      <c r="BA182" s="163">
        <f>SUM($AV182,$AX182:$AZ182)*'Input|Fee Based'!$AY182</f>
        <v>0</v>
      </c>
      <c r="BB182" s="109"/>
      <c r="BC182" s="173"/>
      <c r="BD182" s="15"/>
    </row>
    <row r="183" spans="1:56" customFormat="1" x14ac:dyDescent="0.2">
      <c r="A183" s="16">
        <f t="shared" si="32"/>
        <v>174</v>
      </c>
      <c r="B183" s="128" t="str">
        <f>IF(ISBLANK('Input|Fee Based'!B183),"",'Input|Fee Based'!B183)</f>
        <v/>
      </c>
      <c r="C183" s="128" t="str">
        <f>IF(ISBLANK('Input|Fee Based'!C183),"",'Input|Fee Based'!C183)</f>
        <v/>
      </c>
      <c r="D183" s="129" t="str">
        <f>IF(ISBLANK('Input|Fee Based'!D183),"",'Input|Fee Based'!D183)</f>
        <v/>
      </c>
      <c r="E183" s="191" t="str">
        <f>IF(ISBLANK('Input|Fee Based'!E183),"",'Input|Fee Based'!E183)</f>
        <v/>
      </c>
      <c r="F183" s="129" t="str">
        <f>IF(ISBLANK('Input|Fee Based'!F183),"",'Input|Fee Based'!F183)</f>
        <v/>
      </c>
      <c r="G183" s="129" t="str">
        <f>IF(ISBLANK('Input|Fee Based'!G183),"",'Input|Fee Based'!G183)</f>
        <v/>
      </c>
      <c r="H183" s="120">
        <f t="shared" si="22"/>
        <v>0</v>
      </c>
      <c r="I183" s="14"/>
      <c r="J183" s="77" t="str">
        <f>IF(ISBLANK('Input|Fee Based'!I183),"",'Input|Fee Based'!I183)</f>
        <v/>
      </c>
      <c r="K183" s="77" cm="1">
        <f t="array" ref="K183">_xlfn.IFNA(LOOKUP(2,1/('Calc|Labour Rates'!$B$10:$B$39='Calc|Fee Based'!J183)/('Calc|Labour Rates'!$C$10:$C$39='Input|Fee Based'!J183),'Calc|Labour Rates'!$I$10:$I$39),"-")</f>
        <v>0</v>
      </c>
      <c r="L183" s="208">
        <f>IFERROR(K183*'Input|Fee Based'!K183*'Input|Fee Based'!L183/'Input|Setup'!$E$19,0)</f>
        <v>0</v>
      </c>
      <c r="M183" s="206" t="str">
        <f>IF(ISBLANK('Input|Fee Based'!M183),"",'Input|Fee Based'!M183)</f>
        <v/>
      </c>
      <c r="N183" s="77" cm="1">
        <f t="array" ref="N183">_xlfn.IFNA(LOOKUP(2,1/('Calc|Labour Rates'!$B$10:$B$39='Calc|Fee Based'!M183)/('Calc|Labour Rates'!$C$10:$C$39='Input|Fee Based'!N183),'Calc|Labour Rates'!$I$10:$I$39),"-")</f>
        <v>0</v>
      </c>
      <c r="O183" s="208">
        <f>IFERROR(N183*'Input|Fee Based'!O183*'Input|Fee Based'!P183/'Input|Setup'!$E$19,0)</f>
        <v>0</v>
      </c>
      <c r="P183" s="206" t="str">
        <f>IF(ISBLANK('Input|Fee Based'!Q183),"",'Input|Fee Based'!Q183)</f>
        <v/>
      </c>
      <c r="Q183" s="77" cm="1">
        <f t="array" ref="Q183">_xlfn.IFNA(LOOKUP(2,1/('Calc|Labour Rates'!$B$10:$B$39='Calc|Fee Based'!P183)/('Calc|Labour Rates'!$C$10:$C$39='Input|Fee Based'!R183),'Calc|Labour Rates'!$I$10:$I$39),"-")</f>
        <v>0</v>
      </c>
      <c r="R183" s="77">
        <f>IFERROR(Q183*'Input|Fee Based'!S183*'Input|Fee Based'!T183/'Input|Setup'!$E$19,0)</f>
        <v>0</v>
      </c>
      <c r="S183" s="197">
        <f t="shared" si="23"/>
        <v>0</v>
      </c>
      <c r="T183" s="139">
        <f t="shared" si="24"/>
        <v>0</v>
      </c>
      <c r="U183" s="77" t="str">
        <f>IF(ISBLANK('Input|Fee Based'!$V183),"",'Input|Fee Based'!$V183)</f>
        <v/>
      </c>
      <c r="V183" s="77" cm="1">
        <f t="array" ref="V183">_xlfn.IFNA(LOOKUP(2,1/('Calc|Labour Rates'!$B$10:$B$39='Calc|Fee Based'!U183)/('Calc|Labour Rates'!$C$10:$C$39='Input|Fee Based'!W183),'Calc|Labour Rates'!$I$10:$I$39),"-")</f>
        <v>0</v>
      </c>
      <c r="W183" s="77">
        <f>IFERROR(V183*'Input|Fee Based'!X183*'Input|Fee Based'!Y183/'Input|Setup'!$E$19,0)</f>
        <v>0</v>
      </c>
      <c r="X183" s="77">
        <f>IFERROR(V183*'Input|Fee Based'!X183*'Input|Fee Based'!Z183/'Input|Setup'!$E$19,0)</f>
        <v>0</v>
      </c>
      <c r="Y183" s="208">
        <f t="shared" si="25"/>
        <v>0</v>
      </c>
      <c r="Z183" s="206" t="str">
        <f>IF(ISBLANK('Input|Fee Based'!$AA183),"",'Input|Fee Based'!$AA183)</f>
        <v/>
      </c>
      <c r="AA183" s="77" cm="1">
        <f t="array" ref="AA183">_xlfn.IFNA(LOOKUP(2,1/('Calc|Labour Rates'!$B$10:$B$39='Calc|Fee Based'!Z183)/('Calc|Labour Rates'!$C$10:$C$39='Input|Fee Based'!AB183),'Calc|Labour Rates'!$I$10:$I$39),"-")</f>
        <v>0</v>
      </c>
      <c r="AB183" s="77">
        <f>IFERROR(AA183*'Input|Fee Based'!AC183*'Input|Fee Based'!AD183/'Input|Setup'!$E$19,0)</f>
        <v>0</v>
      </c>
      <c r="AC183" s="77">
        <f>IFERROR(AA183*'Input|Fee Based'!AC183*'Input|Fee Based'!AE183/'Input|Setup'!$E$19,0)</f>
        <v>0</v>
      </c>
      <c r="AD183" s="208">
        <f t="shared" si="26"/>
        <v>0</v>
      </c>
      <c r="AE183" s="77" t="str">
        <f>IF(ISBLANK('Input|Fee Based'!$AF183),"",'Input|Fee Based'!$AF183)</f>
        <v/>
      </c>
      <c r="AF183" s="77" cm="1">
        <f t="array" ref="AF183">_xlfn.IFNA(LOOKUP(2,1/('Calc|Labour Rates'!$B$10:$B$39='Calc|Fee Based'!AE183)/('Calc|Labour Rates'!$C$10:$C$39='Input|Fee Based'!AG183),'Calc|Labour Rates'!$I$10:$I$39),"-")</f>
        <v>0</v>
      </c>
      <c r="AG183" s="77">
        <f>IFERROR(AF183*'Input|Fee Based'!AH183*'Input|Fee Based'!AI183/'Input|Setup'!$E$19,0)</f>
        <v>0</v>
      </c>
      <c r="AH183" s="77">
        <f>IFERROR(AF183*'Input|Fee Based'!AH183*'Input|Fee Based'!AJ183/'Input|Setup'!$E$19,0)</f>
        <v>0</v>
      </c>
      <c r="AI183" s="208">
        <f t="shared" si="27"/>
        <v>0</v>
      </c>
      <c r="AJ183" s="77" t="str">
        <f>IF(ISBLANK('Input|Fee Based'!$AK183),"",'Input|Fee Based'!$AK183)</f>
        <v/>
      </c>
      <c r="AK183" s="77" cm="1">
        <f t="array" ref="AK183">_xlfn.IFNA(LOOKUP(2,1/('Calc|Labour Rates'!$B$10:$B$39='Calc|Fee Based'!AJ183)/('Calc|Labour Rates'!$C$10:$C$39='Input|Fee Based'!AL183),'Calc|Labour Rates'!$I$10:$I$39),"-")</f>
        <v>0</v>
      </c>
      <c r="AL183" s="77">
        <f>IFERROR(AK183*'Input|Fee Based'!AM183*'Input|Fee Based'!AN183/'Input|Setup'!$E$19,0)</f>
        <v>0</v>
      </c>
      <c r="AM183" s="77">
        <f>IFERROR(AK183*'Input|Fee Based'!AM183*'Input|Fee Based'!AO183/'Input|Setup'!$E$19,0)</f>
        <v>0</v>
      </c>
      <c r="AN183" s="208">
        <f t="shared" si="28"/>
        <v>0</v>
      </c>
      <c r="AO183" s="199">
        <f t="shared" si="29"/>
        <v>0</v>
      </c>
      <c r="AP183" s="139">
        <f t="shared" si="30"/>
        <v>0</v>
      </c>
      <c r="AQ183" s="86">
        <f>'Input|Fee Based'!AQ183*CPI_Escalator_to_Y1*RealMaterials_Escalator_to_Y1</f>
        <v>0</v>
      </c>
      <c r="AR183" s="86">
        <f>'Input|Fee Based'!AR183*CPI_Escalator_to_Y1*RealContracts_Escalator_to_Y1</f>
        <v>0</v>
      </c>
      <c r="AS183" s="77">
        <f>'Input|Fee Based'!AS183*CPI_Escalator_to_Y1*RealVehicles_Escalator_to_Y1</f>
        <v>0</v>
      </c>
      <c r="AT183" s="86">
        <f>'Input|Fee Based'!AT183*CPI_Escalator_to_Y1*RealOther_Escalator_to_Y1</f>
        <v>0</v>
      </c>
      <c r="AU183" s="89"/>
      <c r="AV183" s="79">
        <f t="shared" si="31"/>
        <v>0</v>
      </c>
      <c r="AW183" s="84"/>
      <c r="AX183" s="162">
        <f>$AV183*'Input|Fee Based'!AV183</f>
        <v>0</v>
      </c>
      <c r="AY183" s="162">
        <f>$AV183*'Input|Fee Based'!AW183</f>
        <v>0</v>
      </c>
      <c r="AZ183" s="162">
        <f>$AV183*'Input|Fee Based'!AX183</f>
        <v>0</v>
      </c>
      <c r="BA183" s="163">
        <f>SUM($AV183,$AX183:$AZ183)*'Input|Fee Based'!$AY183</f>
        <v>0</v>
      </c>
      <c r="BB183" s="109"/>
      <c r="BC183" s="173"/>
      <c r="BD183" s="15"/>
    </row>
    <row r="184" spans="1:56" customFormat="1" x14ac:dyDescent="0.2">
      <c r="A184" s="16">
        <f t="shared" si="32"/>
        <v>175</v>
      </c>
      <c r="B184" s="128" t="str">
        <f>IF(ISBLANK('Input|Fee Based'!B184),"",'Input|Fee Based'!B184)</f>
        <v/>
      </c>
      <c r="C184" s="128" t="str">
        <f>IF(ISBLANK('Input|Fee Based'!C184),"",'Input|Fee Based'!C184)</f>
        <v/>
      </c>
      <c r="D184" s="129" t="str">
        <f>IF(ISBLANK('Input|Fee Based'!D184),"",'Input|Fee Based'!D184)</f>
        <v/>
      </c>
      <c r="E184" s="191" t="str">
        <f>IF(ISBLANK('Input|Fee Based'!E184),"",'Input|Fee Based'!E184)</f>
        <v/>
      </c>
      <c r="F184" s="129" t="str">
        <f>IF(ISBLANK('Input|Fee Based'!F184),"",'Input|Fee Based'!F184)</f>
        <v/>
      </c>
      <c r="G184" s="129" t="str">
        <f>IF(ISBLANK('Input|Fee Based'!G184),"",'Input|Fee Based'!G184)</f>
        <v/>
      </c>
      <c r="H184" s="120">
        <f t="shared" si="22"/>
        <v>0</v>
      </c>
      <c r="I184" s="14"/>
      <c r="J184" s="77" t="str">
        <f>IF(ISBLANK('Input|Fee Based'!I184),"",'Input|Fee Based'!I184)</f>
        <v/>
      </c>
      <c r="K184" s="77" cm="1">
        <f t="array" ref="K184">_xlfn.IFNA(LOOKUP(2,1/('Calc|Labour Rates'!$B$10:$B$39='Calc|Fee Based'!J184)/('Calc|Labour Rates'!$C$10:$C$39='Input|Fee Based'!J184),'Calc|Labour Rates'!$I$10:$I$39),"-")</f>
        <v>0</v>
      </c>
      <c r="L184" s="208">
        <f>IFERROR(K184*'Input|Fee Based'!K184*'Input|Fee Based'!L184/'Input|Setup'!$E$19,0)</f>
        <v>0</v>
      </c>
      <c r="M184" s="206" t="str">
        <f>IF(ISBLANK('Input|Fee Based'!M184),"",'Input|Fee Based'!M184)</f>
        <v/>
      </c>
      <c r="N184" s="77" cm="1">
        <f t="array" ref="N184">_xlfn.IFNA(LOOKUP(2,1/('Calc|Labour Rates'!$B$10:$B$39='Calc|Fee Based'!M184)/('Calc|Labour Rates'!$C$10:$C$39='Input|Fee Based'!N184),'Calc|Labour Rates'!$I$10:$I$39),"-")</f>
        <v>0</v>
      </c>
      <c r="O184" s="208">
        <f>IFERROR(N184*'Input|Fee Based'!O184*'Input|Fee Based'!P184/'Input|Setup'!$E$19,0)</f>
        <v>0</v>
      </c>
      <c r="P184" s="206" t="str">
        <f>IF(ISBLANK('Input|Fee Based'!Q184),"",'Input|Fee Based'!Q184)</f>
        <v/>
      </c>
      <c r="Q184" s="77" cm="1">
        <f t="array" ref="Q184">_xlfn.IFNA(LOOKUP(2,1/('Calc|Labour Rates'!$B$10:$B$39='Calc|Fee Based'!P184)/('Calc|Labour Rates'!$C$10:$C$39='Input|Fee Based'!R184),'Calc|Labour Rates'!$I$10:$I$39),"-")</f>
        <v>0</v>
      </c>
      <c r="R184" s="77">
        <f>IFERROR(Q184*'Input|Fee Based'!S184*'Input|Fee Based'!T184/'Input|Setup'!$E$19,0)</f>
        <v>0</v>
      </c>
      <c r="S184" s="197">
        <f t="shared" si="23"/>
        <v>0</v>
      </c>
      <c r="T184" s="139">
        <f t="shared" si="24"/>
        <v>0</v>
      </c>
      <c r="U184" s="77" t="str">
        <f>IF(ISBLANK('Input|Fee Based'!$V184),"",'Input|Fee Based'!$V184)</f>
        <v/>
      </c>
      <c r="V184" s="77" cm="1">
        <f t="array" ref="V184">_xlfn.IFNA(LOOKUP(2,1/('Calc|Labour Rates'!$B$10:$B$39='Calc|Fee Based'!U184)/('Calc|Labour Rates'!$C$10:$C$39='Input|Fee Based'!W184),'Calc|Labour Rates'!$I$10:$I$39),"-")</f>
        <v>0</v>
      </c>
      <c r="W184" s="77">
        <f>IFERROR(V184*'Input|Fee Based'!X184*'Input|Fee Based'!Y184/'Input|Setup'!$E$19,0)</f>
        <v>0</v>
      </c>
      <c r="X184" s="77">
        <f>IFERROR(V184*'Input|Fee Based'!X184*'Input|Fee Based'!Z184/'Input|Setup'!$E$19,0)</f>
        <v>0</v>
      </c>
      <c r="Y184" s="208">
        <f t="shared" si="25"/>
        <v>0</v>
      </c>
      <c r="Z184" s="206" t="str">
        <f>IF(ISBLANK('Input|Fee Based'!$AA184),"",'Input|Fee Based'!$AA184)</f>
        <v/>
      </c>
      <c r="AA184" s="77" cm="1">
        <f t="array" ref="AA184">_xlfn.IFNA(LOOKUP(2,1/('Calc|Labour Rates'!$B$10:$B$39='Calc|Fee Based'!Z184)/('Calc|Labour Rates'!$C$10:$C$39='Input|Fee Based'!AB184),'Calc|Labour Rates'!$I$10:$I$39),"-")</f>
        <v>0</v>
      </c>
      <c r="AB184" s="77">
        <f>IFERROR(AA184*'Input|Fee Based'!AC184*'Input|Fee Based'!AD184/'Input|Setup'!$E$19,0)</f>
        <v>0</v>
      </c>
      <c r="AC184" s="77">
        <f>IFERROR(AA184*'Input|Fee Based'!AC184*'Input|Fee Based'!AE184/'Input|Setup'!$E$19,0)</f>
        <v>0</v>
      </c>
      <c r="AD184" s="208">
        <f t="shared" si="26"/>
        <v>0</v>
      </c>
      <c r="AE184" s="77" t="str">
        <f>IF(ISBLANK('Input|Fee Based'!$AF184),"",'Input|Fee Based'!$AF184)</f>
        <v/>
      </c>
      <c r="AF184" s="77" cm="1">
        <f t="array" ref="AF184">_xlfn.IFNA(LOOKUP(2,1/('Calc|Labour Rates'!$B$10:$B$39='Calc|Fee Based'!AE184)/('Calc|Labour Rates'!$C$10:$C$39='Input|Fee Based'!AG184),'Calc|Labour Rates'!$I$10:$I$39),"-")</f>
        <v>0</v>
      </c>
      <c r="AG184" s="77">
        <f>IFERROR(AF184*'Input|Fee Based'!AH184*'Input|Fee Based'!AI184/'Input|Setup'!$E$19,0)</f>
        <v>0</v>
      </c>
      <c r="AH184" s="77">
        <f>IFERROR(AF184*'Input|Fee Based'!AH184*'Input|Fee Based'!AJ184/'Input|Setup'!$E$19,0)</f>
        <v>0</v>
      </c>
      <c r="AI184" s="208">
        <f t="shared" si="27"/>
        <v>0</v>
      </c>
      <c r="AJ184" s="77" t="str">
        <f>IF(ISBLANK('Input|Fee Based'!$AK184),"",'Input|Fee Based'!$AK184)</f>
        <v/>
      </c>
      <c r="AK184" s="77" cm="1">
        <f t="array" ref="AK184">_xlfn.IFNA(LOOKUP(2,1/('Calc|Labour Rates'!$B$10:$B$39='Calc|Fee Based'!AJ184)/('Calc|Labour Rates'!$C$10:$C$39='Input|Fee Based'!AL184),'Calc|Labour Rates'!$I$10:$I$39),"-")</f>
        <v>0</v>
      </c>
      <c r="AL184" s="77">
        <f>IFERROR(AK184*'Input|Fee Based'!AM184*'Input|Fee Based'!AN184/'Input|Setup'!$E$19,0)</f>
        <v>0</v>
      </c>
      <c r="AM184" s="77">
        <f>IFERROR(AK184*'Input|Fee Based'!AM184*'Input|Fee Based'!AO184/'Input|Setup'!$E$19,0)</f>
        <v>0</v>
      </c>
      <c r="AN184" s="208">
        <f t="shared" si="28"/>
        <v>0</v>
      </c>
      <c r="AO184" s="199">
        <f t="shared" si="29"/>
        <v>0</v>
      </c>
      <c r="AP184" s="139">
        <f t="shared" si="30"/>
        <v>0</v>
      </c>
      <c r="AQ184" s="86">
        <f>'Input|Fee Based'!AQ184*CPI_Escalator_to_Y1*RealMaterials_Escalator_to_Y1</f>
        <v>0</v>
      </c>
      <c r="AR184" s="86">
        <f>'Input|Fee Based'!AR184*CPI_Escalator_to_Y1*RealContracts_Escalator_to_Y1</f>
        <v>0</v>
      </c>
      <c r="AS184" s="77">
        <f>'Input|Fee Based'!AS184*CPI_Escalator_to_Y1*RealVehicles_Escalator_to_Y1</f>
        <v>0</v>
      </c>
      <c r="AT184" s="86">
        <f>'Input|Fee Based'!AT184*CPI_Escalator_to_Y1*RealOther_Escalator_to_Y1</f>
        <v>0</v>
      </c>
      <c r="AU184" s="89"/>
      <c r="AV184" s="79">
        <f t="shared" si="31"/>
        <v>0</v>
      </c>
      <c r="AW184" s="84"/>
      <c r="AX184" s="162">
        <f>$AV184*'Input|Fee Based'!AV184</f>
        <v>0</v>
      </c>
      <c r="AY184" s="162">
        <f>$AV184*'Input|Fee Based'!AW184</f>
        <v>0</v>
      </c>
      <c r="AZ184" s="162">
        <f>$AV184*'Input|Fee Based'!AX184</f>
        <v>0</v>
      </c>
      <c r="BA184" s="163">
        <f>SUM($AV184,$AX184:$AZ184)*'Input|Fee Based'!$AY184</f>
        <v>0</v>
      </c>
      <c r="BB184" s="109"/>
      <c r="BC184" s="173"/>
      <c r="BD184" s="15"/>
    </row>
    <row r="185" spans="1:56" customFormat="1" x14ac:dyDescent="0.2">
      <c r="A185" s="16">
        <f t="shared" si="32"/>
        <v>176</v>
      </c>
      <c r="B185" s="128" t="str">
        <f>IF(ISBLANK('Input|Fee Based'!B185),"",'Input|Fee Based'!B185)</f>
        <v/>
      </c>
      <c r="C185" s="128" t="str">
        <f>IF(ISBLANK('Input|Fee Based'!C185),"",'Input|Fee Based'!C185)</f>
        <v/>
      </c>
      <c r="D185" s="129" t="str">
        <f>IF(ISBLANK('Input|Fee Based'!D185),"",'Input|Fee Based'!D185)</f>
        <v/>
      </c>
      <c r="E185" s="191" t="str">
        <f>IF(ISBLANK('Input|Fee Based'!E185),"",'Input|Fee Based'!E185)</f>
        <v/>
      </c>
      <c r="F185" s="129" t="str">
        <f>IF(ISBLANK('Input|Fee Based'!F185),"",'Input|Fee Based'!F185)</f>
        <v/>
      </c>
      <c r="G185" s="129" t="str">
        <f>IF(ISBLANK('Input|Fee Based'!G185),"",'Input|Fee Based'!G185)</f>
        <v/>
      </c>
      <c r="H185" s="120">
        <f t="shared" si="22"/>
        <v>0</v>
      </c>
      <c r="I185" s="14"/>
      <c r="J185" s="77" t="str">
        <f>IF(ISBLANK('Input|Fee Based'!I185),"",'Input|Fee Based'!I185)</f>
        <v/>
      </c>
      <c r="K185" s="77" cm="1">
        <f t="array" ref="K185">_xlfn.IFNA(LOOKUP(2,1/('Calc|Labour Rates'!$B$10:$B$39='Calc|Fee Based'!J185)/('Calc|Labour Rates'!$C$10:$C$39='Input|Fee Based'!J185),'Calc|Labour Rates'!$I$10:$I$39),"-")</f>
        <v>0</v>
      </c>
      <c r="L185" s="208">
        <f>IFERROR(K185*'Input|Fee Based'!K185*'Input|Fee Based'!L185/'Input|Setup'!$E$19,0)</f>
        <v>0</v>
      </c>
      <c r="M185" s="206" t="str">
        <f>IF(ISBLANK('Input|Fee Based'!M185),"",'Input|Fee Based'!M185)</f>
        <v/>
      </c>
      <c r="N185" s="77" cm="1">
        <f t="array" ref="N185">_xlfn.IFNA(LOOKUP(2,1/('Calc|Labour Rates'!$B$10:$B$39='Calc|Fee Based'!M185)/('Calc|Labour Rates'!$C$10:$C$39='Input|Fee Based'!N185),'Calc|Labour Rates'!$I$10:$I$39),"-")</f>
        <v>0</v>
      </c>
      <c r="O185" s="208">
        <f>IFERROR(N185*'Input|Fee Based'!O185*'Input|Fee Based'!P185/'Input|Setup'!$E$19,0)</f>
        <v>0</v>
      </c>
      <c r="P185" s="206" t="str">
        <f>IF(ISBLANK('Input|Fee Based'!Q185),"",'Input|Fee Based'!Q185)</f>
        <v/>
      </c>
      <c r="Q185" s="77" cm="1">
        <f t="array" ref="Q185">_xlfn.IFNA(LOOKUP(2,1/('Calc|Labour Rates'!$B$10:$B$39='Calc|Fee Based'!P185)/('Calc|Labour Rates'!$C$10:$C$39='Input|Fee Based'!R185),'Calc|Labour Rates'!$I$10:$I$39),"-")</f>
        <v>0</v>
      </c>
      <c r="R185" s="77">
        <f>IFERROR(Q185*'Input|Fee Based'!S185*'Input|Fee Based'!T185/'Input|Setup'!$E$19,0)</f>
        <v>0</v>
      </c>
      <c r="S185" s="197">
        <f t="shared" si="23"/>
        <v>0</v>
      </c>
      <c r="T185" s="139">
        <f t="shared" si="24"/>
        <v>0</v>
      </c>
      <c r="U185" s="77" t="str">
        <f>IF(ISBLANK('Input|Fee Based'!$V185),"",'Input|Fee Based'!$V185)</f>
        <v/>
      </c>
      <c r="V185" s="77" cm="1">
        <f t="array" ref="V185">_xlfn.IFNA(LOOKUP(2,1/('Calc|Labour Rates'!$B$10:$B$39='Calc|Fee Based'!U185)/('Calc|Labour Rates'!$C$10:$C$39='Input|Fee Based'!W185),'Calc|Labour Rates'!$I$10:$I$39),"-")</f>
        <v>0</v>
      </c>
      <c r="W185" s="77">
        <f>IFERROR(V185*'Input|Fee Based'!X185*'Input|Fee Based'!Y185/'Input|Setup'!$E$19,0)</f>
        <v>0</v>
      </c>
      <c r="X185" s="77">
        <f>IFERROR(V185*'Input|Fee Based'!X185*'Input|Fee Based'!Z185/'Input|Setup'!$E$19,0)</f>
        <v>0</v>
      </c>
      <c r="Y185" s="208">
        <f t="shared" si="25"/>
        <v>0</v>
      </c>
      <c r="Z185" s="206" t="str">
        <f>IF(ISBLANK('Input|Fee Based'!$AA185),"",'Input|Fee Based'!$AA185)</f>
        <v/>
      </c>
      <c r="AA185" s="77" cm="1">
        <f t="array" ref="AA185">_xlfn.IFNA(LOOKUP(2,1/('Calc|Labour Rates'!$B$10:$B$39='Calc|Fee Based'!Z185)/('Calc|Labour Rates'!$C$10:$C$39='Input|Fee Based'!AB185),'Calc|Labour Rates'!$I$10:$I$39),"-")</f>
        <v>0</v>
      </c>
      <c r="AB185" s="77">
        <f>IFERROR(AA185*'Input|Fee Based'!AC185*'Input|Fee Based'!AD185/'Input|Setup'!$E$19,0)</f>
        <v>0</v>
      </c>
      <c r="AC185" s="77">
        <f>IFERROR(AA185*'Input|Fee Based'!AC185*'Input|Fee Based'!AE185/'Input|Setup'!$E$19,0)</f>
        <v>0</v>
      </c>
      <c r="AD185" s="208">
        <f t="shared" si="26"/>
        <v>0</v>
      </c>
      <c r="AE185" s="77" t="str">
        <f>IF(ISBLANK('Input|Fee Based'!$AF185),"",'Input|Fee Based'!$AF185)</f>
        <v/>
      </c>
      <c r="AF185" s="77" cm="1">
        <f t="array" ref="AF185">_xlfn.IFNA(LOOKUP(2,1/('Calc|Labour Rates'!$B$10:$B$39='Calc|Fee Based'!AE185)/('Calc|Labour Rates'!$C$10:$C$39='Input|Fee Based'!AG185),'Calc|Labour Rates'!$I$10:$I$39),"-")</f>
        <v>0</v>
      </c>
      <c r="AG185" s="77">
        <f>IFERROR(AF185*'Input|Fee Based'!AH185*'Input|Fee Based'!AI185/'Input|Setup'!$E$19,0)</f>
        <v>0</v>
      </c>
      <c r="AH185" s="77">
        <f>IFERROR(AF185*'Input|Fee Based'!AH185*'Input|Fee Based'!AJ185/'Input|Setup'!$E$19,0)</f>
        <v>0</v>
      </c>
      <c r="AI185" s="208">
        <f t="shared" si="27"/>
        <v>0</v>
      </c>
      <c r="AJ185" s="77" t="str">
        <f>IF(ISBLANK('Input|Fee Based'!$AK185),"",'Input|Fee Based'!$AK185)</f>
        <v/>
      </c>
      <c r="AK185" s="77" cm="1">
        <f t="array" ref="AK185">_xlfn.IFNA(LOOKUP(2,1/('Calc|Labour Rates'!$B$10:$B$39='Calc|Fee Based'!AJ185)/('Calc|Labour Rates'!$C$10:$C$39='Input|Fee Based'!AL185),'Calc|Labour Rates'!$I$10:$I$39),"-")</f>
        <v>0</v>
      </c>
      <c r="AL185" s="77">
        <f>IFERROR(AK185*'Input|Fee Based'!AM185*'Input|Fee Based'!AN185/'Input|Setup'!$E$19,0)</f>
        <v>0</v>
      </c>
      <c r="AM185" s="77">
        <f>IFERROR(AK185*'Input|Fee Based'!AM185*'Input|Fee Based'!AO185/'Input|Setup'!$E$19,0)</f>
        <v>0</v>
      </c>
      <c r="AN185" s="208">
        <f t="shared" si="28"/>
        <v>0</v>
      </c>
      <c r="AO185" s="199">
        <f t="shared" si="29"/>
        <v>0</v>
      </c>
      <c r="AP185" s="139">
        <f t="shared" si="30"/>
        <v>0</v>
      </c>
      <c r="AQ185" s="86">
        <f>'Input|Fee Based'!AQ185*CPI_Escalator_to_Y1*RealMaterials_Escalator_to_Y1</f>
        <v>0</v>
      </c>
      <c r="AR185" s="86">
        <f>'Input|Fee Based'!AR185*CPI_Escalator_to_Y1*RealContracts_Escalator_to_Y1</f>
        <v>0</v>
      </c>
      <c r="AS185" s="77">
        <f>'Input|Fee Based'!AS185*CPI_Escalator_to_Y1*RealVehicles_Escalator_to_Y1</f>
        <v>0</v>
      </c>
      <c r="AT185" s="86">
        <f>'Input|Fee Based'!AT185*CPI_Escalator_to_Y1*RealOther_Escalator_to_Y1</f>
        <v>0</v>
      </c>
      <c r="AU185" s="89"/>
      <c r="AV185" s="79">
        <f t="shared" si="31"/>
        <v>0</v>
      </c>
      <c r="AW185" s="84"/>
      <c r="AX185" s="162">
        <f>$AV185*'Input|Fee Based'!AV185</f>
        <v>0</v>
      </c>
      <c r="AY185" s="162">
        <f>$AV185*'Input|Fee Based'!AW185</f>
        <v>0</v>
      </c>
      <c r="AZ185" s="162">
        <f>$AV185*'Input|Fee Based'!AX185</f>
        <v>0</v>
      </c>
      <c r="BA185" s="163">
        <f>SUM($AV185,$AX185:$AZ185)*'Input|Fee Based'!$AY185</f>
        <v>0</v>
      </c>
      <c r="BB185" s="109"/>
      <c r="BC185" s="173"/>
      <c r="BD185" s="15"/>
    </row>
    <row r="186" spans="1:56" customFormat="1" x14ac:dyDescent="0.2">
      <c r="A186" s="16">
        <f t="shared" si="32"/>
        <v>177</v>
      </c>
      <c r="B186" s="128" t="str">
        <f>IF(ISBLANK('Input|Fee Based'!B186),"",'Input|Fee Based'!B186)</f>
        <v/>
      </c>
      <c r="C186" s="128" t="str">
        <f>IF(ISBLANK('Input|Fee Based'!C186),"",'Input|Fee Based'!C186)</f>
        <v/>
      </c>
      <c r="D186" s="129" t="str">
        <f>IF(ISBLANK('Input|Fee Based'!D186),"",'Input|Fee Based'!D186)</f>
        <v/>
      </c>
      <c r="E186" s="191" t="str">
        <f>IF(ISBLANK('Input|Fee Based'!E186),"",'Input|Fee Based'!E186)</f>
        <v/>
      </c>
      <c r="F186" s="129" t="str">
        <f>IF(ISBLANK('Input|Fee Based'!F186),"",'Input|Fee Based'!F186)</f>
        <v/>
      </c>
      <c r="G186" s="129" t="str">
        <f>IF(ISBLANK('Input|Fee Based'!G186),"",'Input|Fee Based'!G186)</f>
        <v/>
      </c>
      <c r="H186" s="120">
        <f t="shared" si="22"/>
        <v>0</v>
      </c>
      <c r="I186" s="14"/>
      <c r="J186" s="77" t="str">
        <f>IF(ISBLANK('Input|Fee Based'!I186),"",'Input|Fee Based'!I186)</f>
        <v/>
      </c>
      <c r="K186" s="77" cm="1">
        <f t="array" ref="K186">_xlfn.IFNA(LOOKUP(2,1/('Calc|Labour Rates'!$B$10:$B$39='Calc|Fee Based'!J186)/('Calc|Labour Rates'!$C$10:$C$39='Input|Fee Based'!J186),'Calc|Labour Rates'!$I$10:$I$39),"-")</f>
        <v>0</v>
      </c>
      <c r="L186" s="208">
        <f>IFERROR(K186*'Input|Fee Based'!K186*'Input|Fee Based'!L186/'Input|Setup'!$E$19,0)</f>
        <v>0</v>
      </c>
      <c r="M186" s="206" t="str">
        <f>IF(ISBLANK('Input|Fee Based'!M186),"",'Input|Fee Based'!M186)</f>
        <v/>
      </c>
      <c r="N186" s="77" cm="1">
        <f t="array" ref="N186">_xlfn.IFNA(LOOKUP(2,1/('Calc|Labour Rates'!$B$10:$B$39='Calc|Fee Based'!M186)/('Calc|Labour Rates'!$C$10:$C$39='Input|Fee Based'!N186),'Calc|Labour Rates'!$I$10:$I$39),"-")</f>
        <v>0</v>
      </c>
      <c r="O186" s="208">
        <f>IFERROR(N186*'Input|Fee Based'!O186*'Input|Fee Based'!P186/'Input|Setup'!$E$19,0)</f>
        <v>0</v>
      </c>
      <c r="P186" s="206" t="str">
        <f>IF(ISBLANK('Input|Fee Based'!Q186),"",'Input|Fee Based'!Q186)</f>
        <v/>
      </c>
      <c r="Q186" s="77" cm="1">
        <f t="array" ref="Q186">_xlfn.IFNA(LOOKUP(2,1/('Calc|Labour Rates'!$B$10:$B$39='Calc|Fee Based'!P186)/('Calc|Labour Rates'!$C$10:$C$39='Input|Fee Based'!R186),'Calc|Labour Rates'!$I$10:$I$39),"-")</f>
        <v>0</v>
      </c>
      <c r="R186" s="77">
        <f>IFERROR(Q186*'Input|Fee Based'!S186*'Input|Fee Based'!T186/'Input|Setup'!$E$19,0)</f>
        <v>0</v>
      </c>
      <c r="S186" s="197">
        <f t="shared" si="23"/>
        <v>0</v>
      </c>
      <c r="T186" s="139">
        <f t="shared" si="24"/>
        <v>0</v>
      </c>
      <c r="U186" s="77" t="str">
        <f>IF(ISBLANK('Input|Fee Based'!$V186),"",'Input|Fee Based'!$V186)</f>
        <v/>
      </c>
      <c r="V186" s="77" cm="1">
        <f t="array" ref="V186">_xlfn.IFNA(LOOKUP(2,1/('Calc|Labour Rates'!$B$10:$B$39='Calc|Fee Based'!U186)/('Calc|Labour Rates'!$C$10:$C$39='Input|Fee Based'!W186),'Calc|Labour Rates'!$I$10:$I$39),"-")</f>
        <v>0</v>
      </c>
      <c r="W186" s="77">
        <f>IFERROR(V186*'Input|Fee Based'!X186*'Input|Fee Based'!Y186/'Input|Setup'!$E$19,0)</f>
        <v>0</v>
      </c>
      <c r="X186" s="77">
        <f>IFERROR(V186*'Input|Fee Based'!X186*'Input|Fee Based'!Z186/'Input|Setup'!$E$19,0)</f>
        <v>0</v>
      </c>
      <c r="Y186" s="208">
        <f t="shared" si="25"/>
        <v>0</v>
      </c>
      <c r="Z186" s="206" t="str">
        <f>IF(ISBLANK('Input|Fee Based'!$AA186),"",'Input|Fee Based'!$AA186)</f>
        <v/>
      </c>
      <c r="AA186" s="77" cm="1">
        <f t="array" ref="AA186">_xlfn.IFNA(LOOKUP(2,1/('Calc|Labour Rates'!$B$10:$B$39='Calc|Fee Based'!Z186)/('Calc|Labour Rates'!$C$10:$C$39='Input|Fee Based'!AB186),'Calc|Labour Rates'!$I$10:$I$39),"-")</f>
        <v>0</v>
      </c>
      <c r="AB186" s="77">
        <f>IFERROR(AA186*'Input|Fee Based'!AC186*'Input|Fee Based'!AD186/'Input|Setup'!$E$19,0)</f>
        <v>0</v>
      </c>
      <c r="AC186" s="77">
        <f>IFERROR(AA186*'Input|Fee Based'!AC186*'Input|Fee Based'!AE186/'Input|Setup'!$E$19,0)</f>
        <v>0</v>
      </c>
      <c r="AD186" s="208">
        <f t="shared" si="26"/>
        <v>0</v>
      </c>
      <c r="AE186" s="77" t="str">
        <f>IF(ISBLANK('Input|Fee Based'!$AF186),"",'Input|Fee Based'!$AF186)</f>
        <v/>
      </c>
      <c r="AF186" s="77" cm="1">
        <f t="array" ref="AF186">_xlfn.IFNA(LOOKUP(2,1/('Calc|Labour Rates'!$B$10:$B$39='Calc|Fee Based'!AE186)/('Calc|Labour Rates'!$C$10:$C$39='Input|Fee Based'!AG186),'Calc|Labour Rates'!$I$10:$I$39),"-")</f>
        <v>0</v>
      </c>
      <c r="AG186" s="77">
        <f>IFERROR(AF186*'Input|Fee Based'!AH186*'Input|Fee Based'!AI186/'Input|Setup'!$E$19,0)</f>
        <v>0</v>
      </c>
      <c r="AH186" s="77">
        <f>IFERROR(AF186*'Input|Fee Based'!AH186*'Input|Fee Based'!AJ186/'Input|Setup'!$E$19,0)</f>
        <v>0</v>
      </c>
      <c r="AI186" s="208">
        <f t="shared" si="27"/>
        <v>0</v>
      </c>
      <c r="AJ186" s="77" t="str">
        <f>IF(ISBLANK('Input|Fee Based'!$AK186),"",'Input|Fee Based'!$AK186)</f>
        <v/>
      </c>
      <c r="AK186" s="77" cm="1">
        <f t="array" ref="AK186">_xlfn.IFNA(LOOKUP(2,1/('Calc|Labour Rates'!$B$10:$B$39='Calc|Fee Based'!AJ186)/('Calc|Labour Rates'!$C$10:$C$39='Input|Fee Based'!AL186),'Calc|Labour Rates'!$I$10:$I$39),"-")</f>
        <v>0</v>
      </c>
      <c r="AL186" s="77">
        <f>IFERROR(AK186*'Input|Fee Based'!AM186*'Input|Fee Based'!AN186/'Input|Setup'!$E$19,0)</f>
        <v>0</v>
      </c>
      <c r="AM186" s="77">
        <f>IFERROR(AK186*'Input|Fee Based'!AM186*'Input|Fee Based'!AO186/'Input|Setup'!$E$19,0)</f>
        <v>0</v>
      </c>
      <c r="AN186" s="208">
        <f t="shared" si="28"/>
        <v>0</v>
      </c>
      <c r="AO186" s="199">
        <f t="shared" si="29"/>
        <v>0</v>
      </c>
      <c r="AP186" s="139">
        <f t="shared" si="30"/>
        <v>0</v>
      </c>
      <c r="AQ186" s="86">
        <f>'Input|Fee Based'!AQ186*CPI_Escalator_to_Y1*RealMaterials_Escalator_to_Y1</f>
        <v>0</v>
      </c>
      <c r="AR186" s="86">
        <f>'Input|Fee Based'!AR186*CPI_Escalator_to_Y1*RealContracts_Escalator_to_Y1</f>
        <v>0</v>
      </c>
      <c r="AS186" s="77">
        <f>'Input|Fee Based'!AS186*CPI_Escalator_to_Y1*RealVehicles_Escalator_to_Y1</f>
        <v>0</v>
      </c>
      <c r="AT186" s="86">
        <f>'Input|Fee Based'!AT186*CPI_Escalator_to_Y1*RealOther_Escalator_to_Y1</f>
        <v>0</v>
      </c>
      <c r="AU186" s="89"/>
      <c r="AV186" s="79">
        <f t="shared" si="31"/>
        <v>0</v>
      </c>
      <c r="AW186" s="84"/>
      <c r="AX186" s="162">
        <f>$AV186*'Input|Fee Based'!AV186</f>
        <v>0</v>
      </c>
      <c r="AY186" s="162">
        <f>$AV186*'Input|Fee Based'!AW186</f>
        <v>0</v>
      </c>
      <c r="AZ186" s="162">
        <f>$AV186*'Input|Fee Based'!AX186</f>
        <v>0</v>
      </c>
      <c r="BA186" s="163">
        <f>SUM($AV186,$AX186:$AZ186)*'Input|Fee Based'!$AY186</f>
        <v>0</v>
      </c>
      <c r="BB186" s="109"/>
      <c r="BC186" s="173"/>
      <c r="BD186" s="15"/>
    </row>
    <row r="187" spans="1:56" customFormat="1" x14ac:dyDescent="0.2">
      <c r="A187" s="16">
        <f t="shared" si="32"/>
        <v>178</v>
      </c>
      <c r="B187" s="128" t="str">
        <f>IF(ISBLANK('Input|Fee Based'!B187),"",'Input|Fee Based'!B187)</f>
        <v/>
      </c>
      <c r="C187" s="128" t="str">
        <f>IF(ISBLANK('Input|Fee Based'!C187),"",'Input|Fee Based'!C187)</f>
        <v/>
      </c>
      <c r="D187" s="129" t="str">
        <f>IF(ISBLANK('Input|Fee Based'!D187),"",'Input|Fee Based'!D187)</f>
        <v/>
      </c>
      <c r="E187" s="191" t="str">
        <f>IF(ISBLANK('Input|Fee Based'!E187),"",'Input|Fee Based'!E187)</f>
        <v/>
      </c>
      <c r="F187" s="129" t="str">
        <f>IF(ISBLANK('Input|Fee Based'!F187),"",'Input|Fee Based'!F187)</f>
        <v/>
      </c>
      <c r="G187" s="129" t="str">
        <f>IF(ISBLANK('Input|Fee Based'!G187),"",'Input|Fee Based'!G187)</f>
        <v/>
      </c>
      <c r="H187" s="120">
        <f t="shared" si="22"/>
        <v>0</v>
      </c>
      <c r="I187" s="14"/>
      <c r="J187" s="77" t="str">
        <f>IF(ISBLANK('Input|Fee Based'!I187),"",'Input|Fee Based'!I187)</f>
        <v/>
      </c>
      <c r="K187" s="77" cm="1">
        <f t="array" ref="K187">_xlfn.IFNA(LOOKUP(2,1/('Calc|Labour Rates'!$B$10:$B$39='Calc|Fee Based'!J187)/('Calc|Labour Rates'!$C$10:$C$39='Input|Fee Based'!J187),'Calc|Labour Rates'!$I$10:$I$39),"-")</f>
        <v>0</v>
      </c>
      <c r="L187" s="208">
        <f>IFERROR(K187*'Input|Fee Based'!K187*'Input|Fee Based'!L187/'Input|Setup'!$E$19,0)</f>
        <v>0</v>
      </c>
      <c r="M187" s="206" t="str">
        <f>IF(ISBLANK('Input|Fee Based'!M187),"",'Input|Fee Based'!M187)</f>
        <v/>
      </c>
      <c r="N187" s="77" cm="1">
        <f t="array" ref="N187">_xlfn.IFNA(LOOKUP(2,1/('Calc|Labour Rates'!$B$10:$B$39='Calc|Fee Based'!M187)/('Calc|Labour Rates'!$C$10:$C$39='Input|Fee Based'!N187),'Calc|Labour Rates'!$I$10:$I$39),"-")</f>
        <v>0</v>
      </c>
      <c r="O187" s="208">
        <f>IFERROR(N187*'Input|Fee Based'!O187*'Input|Fee Based'!P187/'Input|Setup'!$E$19,0)</f>
        <v>0</v>
      </c>
      <c r="P187" s="206" t="str">
        <f>IF(ISBLANK('Input|Fee Based'!Q187),"",'Input|Fee Based'!Q187)</f>
        <v/>
      </c>
      <c r="Q187" s="77" cm="1">
        <f t="array" ref="Q187">_xlfn.IFNA(LOOKUP(2,1/('Calc|Labour Rates'!$B$10:$B$39='Calc|Fee Based'!P187)/('Calc|Labour Rates'!$C$10:$C$39='Input|Fee Based'!R187),'Calc|Labour Rates'!$I$10:$I$39),"-")</f>
        <v>0</v>
      </c>
      <c r="R187" s="77">
        <f>IFERROR(Q187*'Input|Fee Based'!S187*'Input|Fee Based'!T187/'Input|Setup'!$E$19,0)</f>
        <v>0</v>
      </c>
      <c r="S187" s="197">
        <f t="shared" si="23"/>
        <v>0</v>
      </c>
      <c r="T187" s="139">
        <f t="shared" si="24"/>
        <v>0</v>
      </c>
      <c r="U187" s="77" t="str">
        <f>IF(ISBLANK('Input|Fee Based'!$V187),"",'Input|Fee Based'!$V187)</f>
        <v/>
      </c>
      <c r="V187" s="77" cm="1">
        <f t="array" ref="V187">_xlfn.IFNA(LOOKUP(2,1/('Calc|Labour Rates'!$B$10:$B$39='Calc|Fee Based'!U187)/('Calc|Labour Rates'!$C$10:$C$39='Input|Fee Based'!W187),'Calc|Labour Rates'!$I$10:$I$39),"-")</f>
        <v>0</v>
      </c>
      <c r="W187" s="77">
        <f>IFERROR(V187*'Input|Fee Based'!X187*'Input|Fee Based'!Y187/'Input|Setup'!$E$19,0)</f>
        <v>0</v>
      </c>
      <c r="X187" s="77">
        <f>IFERROR(V187*'Input|Fee Based'!X187*'Input|Fee Based'!Z187/'Input|Setup'!$E$19,0)</f>
        <v>0</v>
      </c>
      <c r="Y187" s="208">
        <f t="shared" si="25"/>
        <v>0</v>
      </c>
      <c r="Z187" s="206" t="str">
        <f>IF(ISBLANK('Input|Fee Based'!$AA187),"",'Input|Fee Based'!$AA187)</f>
        <v/>
      </c>
      <c r="AA187" s="77" cm="1">
        <f t="array" ref="AA187">_xlfn.IFNA(LOOKUP(2,1/('Calc|Labour Rates'!$B$10:$B$39='Calc|Fee Based'!Z187)/('Calc|Labour Rates'!$C$10:$C$39='Input|Fee Based'!AB187),'Calc|Labour Rates'!$I$10:$I$39),"-")</f>
        <v>0</v>
      </c>
      <c r="AB187" s="77">
        <f>IFERROR(AA187*'Input|Fee Based'!AC187*'Input|Fee Based'!AD187/'Input|Setup'!$E$19,0)</f>
        <v>0</v>
      </c>
      <c r="AC187" s="77">
        <f>IFERROR(AA187*'Input|Fee Based'!AC187*'Input|Fee Based'!AE187/'Input|Setup'!$E$19,0)</f>
        <v>0</v>
      </c>
      <c r="AD187" s="208">
        <f t="shared" si="26"/>
        <v>0</v>
      </c>
      <c r="AE187" s="77" t="str">
        <f>IF(ISBLANK('Input|Fee Based'!$AF187),"",'Input|Fee Based'!$AF187)</f>
        <v/>
      </c>
      <c r="AF187" s="77" cm="1">
        <f t="array" ref="AF187">_xlfn.IFNA(LOOKUP(2,1/('Calc|Labour Rates'!$B$10:$B$39='Calc|Fee Based'!AE187)/('Calc|Labour Rates'!$C$10:$C$39='Input|Fee Based'!AG187),'Calc|Labour Rates'!$I$10:$I$39),"-")</f>
        <v>0</v>
      </c>
      <c r="AG187" s="77">
        <f>IFERROR(AF187*'Input|Fee Based'!AH187*'Input|Fee Based'!AI187/'Input|Setup'!$E$19,0)</f>
        <v>0</v>
      </c>
      <c r="AH187" s="77">
        <f>IFERROR(AF187*'Input|Fee Based'!AH187*'Input|Fee Based'!AJ187/'Input|Setup'!$E$19,0)</f>
        <v>0</v>
      </c>
      <c r="AI187" s="208">
        <f t="shared" si="27"/>
        <v>0</v>
      </c>
      <c r="AJ187" s="77" t="str">
        <f>IF(ISBLANK('Input|Fee Based'!$AK187),"",'Input|Fee Based'!$AK187)</f>
        <v/>
      </c>
      <c r="AK187" s="77" cm="1">
        <f t="array" ref="AK187">_xlfn.IFNA(LOOKUP(2,1/('Calc|Labour Rates'!$B$10:$B$39='Calc|Fee Based'!AJ187)/('Calc|Labour Rates'!$C$10:$C$39='Input|Fee Based'!AL187),'Calc|Labour Rates'!$I$10:$I$39),"-")</f>
        <v>0</v>
      </c>
      <c r="AL187" s="77">
        <f>IFERROR(AK187*'Input|Fee Based'!AM187*'Input|Fee Based'!AN187/'Input|Setup'!$E$19,0)</f>
        <v>0</v>
      </c>
      <c r="AM187" s="77">
        <f>IFERROR(AK187*'Input|Fee Based'!AM187*'Input|Fee Based'!AO187/'Input|Setup'!$E$19,0)</f>
        <v>0</v>
      </c>
      <c r="AN187" s="208">
        <f t="shared" si="28"/>
        <v>0</v>
      </c>
      <c r="AO187" s="199">
        <f t="shared" si="29"/>
        <v>0</v>
      </c>
      <c r="AP187" s="139">
        <f t="shared" si="30"/>
        <v>0</v>
      </c>
      <c r="AQ187" s="86">
        <f>'Input|Fee Based'!AQ187*CPI_Escalator_to_Y1*RealMaterials_Escalator_to_Y1</f>
        <v>0</v>
      </c>
      <c r="AR187" s="86">
        <f>'Input|Fee Based'!AR187*CPI_Escalator_to_Y1*RealContracts_Escalator_to_Y1</f>
        <v>0</v>
      </c>
      <c r="AS187" s="77">
        <f>'Input|Fee Based'!AS187*CPI_Escalator_to_Y1*RealVehicles_Escalator_to_Y1</f>
        <v>0</v>
      </c>
      <c r="AT187" s="86">
        <f>'Input|Fee Based'!AT187*CPI_Escalator_to_Y1*RealOther_Escalator_to_Y1</f>
        <v>0</v>
      </c>
      <c r="AU187" s="89"/>
      <c r="AV187" s="79">
        <f t="shared" si="31"/>
        <v>0</v>
      </c>
      <c r="AW187" s="84"/>
      <c r="AX187" s="162">
        <f>$AV187*'Input|Fee Based'!AV187</f>
        <v>0</v>
      </c>
      <c r="AY187" s="162">
        <f>$AV187*'Input|Fee Based'!AW187</f>
        <v>0</v>
      </c>
      <c r="AZ187" s="162">
        <f>$AV187*'Input|Fee Based'!AX187</f>
        <v>0</v>
      </c>
      <c r="BA187" s="163">
        <f>SUM($AV187,$AX187:$AZ187)*'Input|Fee Based'!$AY187</f>
        <v>0</v>
      </c>
      <c r="BB187" s="109"/>
      <c r="BC187" s="173"/>
      <c r="BD187" s="15"/>
    </row>
    <row r="188" spans="1:56" customFormat="1" x14ac:dyDescent="0.2">
      <c r="A188" s="16">
        <f t="shared" si="32"/>
        <v>179</v>
      </c>
      <c r="B188" s="128" t="str">
        <f>IF(ISBLANK('Input|Fee Based'!B188),"",'Input|Fee Based'!B188)</f>
        <v/>
      </c>
      <c r="C188" s="128" t="str">
        <f>IF(ISBLANK('Input|Fee Based'!C188),"",'Input|Fee Based'!C188)</f>
        <v/>
      </c>
      <c r="D188" s="129" t="str">
        <f>IF(ISBLANK('Input|Fee Based'!D188),"",'Input|Fee Based'!D188)</f>
        <v/>
      </c>
      <c r="E188" s="191" t="str">
        <f>IF(ISBLANK('Input|Fee Based'!E188),"",'Input|Fee Based'!E188)</f>
        <v/>
      </c>
      <c r="F188" s="129" t="str">
        <f>IF(ISBLANK('Input|Fee Based'!F188),"",'Input|Fee Based'!F188)</f>
        <v/>
      </c>
      <c r="G188" s="129" t="str">
        <f>IF(ISBLANK('Input|Fee Based'!G188),"",'Input|Fee Based'!G188)</f>
        <v/>
      </c>
      <c r="H188" s="120">
        <f t="shared" si="22"/>
        <v>0</v>
      </c>
      <c r="I188" s="14"/>
      <c r="J188" s="77" t="str">
        <f>IF(ISBLANK('Input|Fee Based'!I188),"",'Input|Fee Based'!I188)</f>
        <v/>
      </c>
      <c r="K188" s="77" cm="1">
        <f t="array" ref="K188">_xlfn.IFNA(LOOKUP(2,1/('Calc|Labour Rates'!$B$10:$B$39='Calc|Fee Based'!J188)/('Calc|Labour Rates'!$C$10:$C$39='Input|Fee Based'!J188),'Calc|Labour Rates'!$I$10:$I$39),"-")</f>
        <v>0</v>
      </c>
      <c r="L188" s="208">
        <f>IFERROR(K188*'Input|Fee Based'!K188*'Input|Fee Based'!L188/'Input|Setup'!$E$19,0)</f>
        <v>0</v>
      </c>
      <c r="M188" s="206" t="str">
        <f>IF(ISBLANK('Input|Fee Based'!M188),"",'Input|Fee Based'!M188)</f>
        <v/>
      </c>
      <c r="N188" s="77" cm="1">
        <f t="array" ref="N188">_xlfn.IFNA(LOOKUP(2,1/('Calc|Labour Rates'!$B$10:$B$39='Calc|Fee Based'!M188)/('Calc|Labour Rates'!$C$10:$C$39='Input|Fee Based'!N188),'Calc|Labour Rates'!$I$10:$I$39),"-")</f>
        <v>0</v>
      </c>
      <c r="O188" s="208">
        <f>IFERROR(N188*'Input|Fee Based'!O188*'Input|Fee Based'!P188/'Input|Setup'!$E$19,0)</f>
        <v>0</v>
      </c>
      <c r="P188" s="206" t="str">
        <f>IF(ISBLANK('Input|Fee Based'!Q188),"",'Input|Fee Based'!Q188)</f>
        <v/>
      </c>
      <c r="Q188" s="77" cm="1">
        <f t="array" ref="Q188">_xlfn.IFNA(LOOKUP(2,1/('Calc|Labour Rates'!$B$10:$B$39='Calc|Fee Based'!P188)/('Calc|Labour Rates'!$C$10:$C$39='Input|Fee Based'!R188),'Calc|Labour Rates'!$I$10:$I$39),"-")</f>
        <v>0</v>
      </c>
      <c r="R188" s="77">
        <f>IFERROR(Q188*'Input|Fee Based'!S188*'Input|Fee Based'!T188/'Input|Setup'!$E$19,0)</f>
        <v>0</v>
      </c>
      <c r="S188" s="197">
        <f t="shared" si="23"/>
        <v>0</v>
      </c>
      <c r="T188" s="139">
        <f t="shared" si="24"/>
        <v>0</v>
      </c>
      <c r="U188" s="77" t="str">
        <f>IF(ISBLANK('Input|Fee Based'!$V188),"",'Input|Fee Based'!$V188)</f>
        <v/>
      </c>
      <c r="V188" s="77" cm="1">
        <f t="array" ref="V188">_xlfn.IFNA(LOOKUP(2,1/('Calc|Labour Rates'!$B$10:$B$39='Calc|Fee Based'!U188)/('Calc|Labour Rates'!$C$10:$C$39='Input|Fee Based'!W188),'Calc|Labour Rates'!$I$10:$I$39),"-")</f>
        <v>0</v>
      </c>
      <c r="W188" s="77">
        <f>IFERROR(V188*'Input|Fee Based'!X188*'Input|Fee Based'!Y188/'Input|Setup'!$E$19,0)</f>
        <v>0</v>
      </c>
      <c r="X188" s="77">
        <f>IFERROR(V188*'Input|Fee Based'!X188*'Input|Fee Based'!Z188/'Input|Setup'!$E$19,0)</f>
        <v>0</v>
      </c>
      <c r="Y188" s="208">
        <f t="shared" si="25"/>
        <v>0</v>
      </c>
      <c r="Z188" s="206" t="str">
        <f>IF(ISBLANK('Input|Fee Based'!$AA188),"",'Input|Fee Based'!$AA188)</f>
        <v/>
      </c>
      <c r="AA188" s="77" cm="1">
        <f t="array" ref="AA188">_xlfn.IFNA(LOOKUP(2,1/('Calc|Labour Rates'!$B$10:$B$39='Calc|Fee Based'!Z188)/('Calc|Labour Rates'!$C$10:$C$39='Input|Fee Based'!AB188),'Calc|Labour Rates'!$I$10:$I$39),"-")</f>
        <v>0</v>
      </c>
      <c r="AB188" s="77">
        <f>IFERROR(AA188*'Input|Fee Based'!AC188*'Input|Fee Based'!AD188/'Input|Setup'!$E$19,0)</f>
        <v>0</v>
      </c>
      <c r="AC188" s="77">
        <f>IFERROR(AA188*'Input|Fee Based'!AC188*'Input|Fee Based'!AE188/'Input|Setup'!$E$19,0)</f>
        <v>0</v>
      </c>
      <c r="AD188" s="208">
        <f t="shared" si="26"/>
        <v>0</v>
      </c>
      <c r="AE188" s="77" t="str">
        <f>IF(ISBLANK('Input|Fee Based'!$AF188),"",'Input|Fee Based'!$AF188)</f>
        <v/>
      </c>
      <c r="AF188" s="77" cm="1">
        <f t="array" ref="AF188">_xlfn.IFNA(LOOKUP(2,1/('Calc|Labour Rates'!$B$10:$B$39='Calc|Fee Based'!AE188)/('Calc|Labour Rates'!$C$10:$C$39='Input|Fee Based'!AG188),'Calc|Labour Rates'!$I$10:$I$39),"-")</f>
        <v>0</v>
      </c>
      <c r="AG188" s="77">
        <f>IFERROR(AF188*'Input|Fee Based'!AH188*'Input|Fee Based'!AI188/'Input|Setup'!$E$19,0)</f>
        <v>0</v>
      </c>
      <c r="AH188" s="77">
        <f>IFERROR(AF188*'Input|Fee Based'!AH188*'Input|Fee Based'!AJ188/'Input|Setup'!$E$19,0)</f>
        <v>0</v>
      </c>
      <c r="AI188" s="208">
        <f t="shared" si="27"/>
        <v>0</v>
      </c>
      <c r="AJ188" s="77" t="str">
        <f>IF(ISBLANK('Input|Fee Based'!$AK188),"",'Input|Fee Based'!$AK188)</f>
        <v/>
      </c>
      <c r="AK188" s="77" cm="1">
        <f t="array" ref="AK188">_xlfn.IFNA(LOOKUP(2,1/('Calc|Labour Rates'!$B$10:$B$39='Calc|Fee Based'!AJ188)/('Calc|Labour Rates'!$C$10:$C$39='Input|Fee Based'!AL188),'Calc|Labour Rates'!$I$10:$I$39),"-")</f>
        <v>0</v>
      </c>
      <c r="AL188" s="77">
        <f>IFERROR(AK188*'Input|Fee Based'!AM188*'Input|Fee Based'!AN188/'Input|Setup'!$E$19,0)</f>
        <v>0</v>
      </c>
      <c r="AM188" s="77">
        <f>IFERROR(AK188*'Input|Fee Based'!AM188*'Input|Fee Based'!AO188/'Input|Setup'!$E$19,0)</f>
        <v>0</v>
      </c>
      <c r="AN188" s="208">
        <f t="shared" si="28"/>
        <v>0</v>
      </c>
      <c r="AO188" s="199">
        <f t="shared" si="29"/>
        <v>0</v>
      </c>
      <c r="AP188" s="139">
        <f t="shared" si="30"/>
        <v>0</v>
      </c>
      <c r="AQ188" s="86">
        <f>'Input|Fee Based'!AQ188*CPI_Escalator_to_Y1*RealMaterials_Escalator_to_Y1</f>
        <v>0</v>
      </c>
      <c r="AR188" s="86">
        <f>'Input|Fee Based'!AR188*CPI_Escalator_to_Y1*RealContracts_Escalator_to_Y1</f>
        <v>0</v>
      </c>
      <c r="AS188" s="77">
        <f>'Input|Fee Based'!AS188*CPI_Escalator_to_Y1*RealVehicles_Escalator_to_Y1</f>
        <v>0</v>
      </c>
      <c r="AT188" s="86">
        <f>'Input|Fee Based'!AT188*CPI_Escalator_to_Y1*RealOther_Escalator_to_Y1</f>
        <v>0</v>
      </c>
      <c r="AU188" s="89"/>
      <c r="AV188" s="79">
        <f t="shared" si="31"/>
        <v>0</v>
      </c>
      <c r="AW188" s="84"/>
      <c r="AX188" s="162">
        <f>$AV188*'Input|Fee Based'!AV188</f>
        <v>0</v>
      </c>
      <c r="AY188" s="162">
        <f>$AV188*'Input|Fee Based'!AW188</f>
        <v>0</v>
      </c>
      <c r="AZ188" s="162">
        <f>$AV188*'Input|Fee Based'!AX188</f>
        <v>0</v>
      </c>
      <c r="BA188" s="163">
        <f>SUM($AV188,$AX188:$AZ188)*'Input|Fee Based'!$AY188</f>
        <v>0</v>
      </c>
      <c r="BB188" s="109"/>
      <c r="BC188" s="173"/>
      <c r="BD188" s="15"/>
    </row>
    <row r="189" spans="1:56" customFormat="1" x14ac:dyDescent="0.2">
      <c r="A189" s="16">
        <f t="shared" si="32"/>
        <v>180</v>
      </c>
      <c r="B189" s="128" t="str">
        <f>IF(ISBLANK('Input|Fee Based'!B189),"",'Input|Fee Based'!B189)</f>
        <v/>
      </c>
      <c r="C189" s="128" t="str">
        <f>IF(ISBLANK('Input|Fee Based'!C189),"",'Input|Fee Based'!C189)</f>
        <v/>
      </c>
      <c r="D189" s="129" t="str">
        <f>IF(ISBLANK('Input|Fee Based'!D189),"",'Input|Fee Based'!D189)</f>
        <v/>
      </c>
      <c r="E189" s="191" t="str">
        <f>IF(ISBLANK('Input|Fee Based'!E189),"",'Input|Fee Based'!E189)</f>
        <v/>
      </c>
      <c r="F189" s="129" t="str">
        <f>IF(ISBLANK('Input|Fee Based'!F189),"",'Input|Fee Based'!F189)</f>
        <v/>
      </c>
      <c r="G189" s="129" t="str">
        <f>IF(ISBLANK('Input|Fee Based'!G189),"",'Input|Fee Based'!G189)</f>
        <v/>
      </c>
      <c r="H189" s="120">
        <f t="shared" si="22"/>
        <v>0</v>
      </c>
      <c r="I189" s="14"/>
      <c r="J189" s="77" t="str">
        <f>IF(ISBLANK('Input|Fee Based'!I189),"",'Input|Fee Based'!I189)</f>
        <v/>
      </c>
      <c r="K189" s="77" cm="1">
        <f t="array" ref="K189">_xlfn.IFNA(LOOKUP(2,1/('Calc|Labour Rates'!$B$10:$B$39='Calc|Fee Based'!J189)/('Calc|Labour Rates'!$C$10:$C$39='Input|Fee Based'!J189),'Calc|Labour Rates'!$I$10:$I$39),"-")</f>
        <v>0</v>
      </c>
      <c r="L189" s="208">
        <f>IFERROR(K189*'Input|Fee Based'!K189*'Input|Fee Based'!L189/'Input|Setup'!$E$19,0)</f>
        <v>0</v>
      </c>
      <c r="M189" s="206" t="str">
        <f>IF(ISBLANK('Input|Fee Based'!M189),"",'Input|Fee Based'!M189)</f>
        <v/>
      </c>
      <c r="N189" s="77" cm="1">
        <f t="array" ref="N189">_xlfn.IFNA(LOOKUP(2,1/('Calc|Labour Rates'!$B$10:$B$39='Calc|Fee Based'!M189)/('Calc|Labour Rates'!$C$10:$C$39='Input|Fee Based'!N189),'Calc|Labour Rates'!$I$10:$I$39),"-")</f>
        <v>0</v>
      </c>
      <c r="O189" s="208">
        <f>IFERROR(N189*'Input|Fee Based'!O189*'Input|Fee Based'!P189/'Input|Setup'!$E$19,0)</f>
        <v>0</v>
      </c>
      <c r="P189" s="206" t="str">
        <f>IF(ISBLANK('Input|Fee Based'!Q189),"",'Input|Fee Based'!Q189)</f>
        <v/>
      </c>
      <c r="Q189" s="77" cm="1">
        <f t="array" ref="Q189">_xlfn.IFNA(LOOKUP(2,1/('Calc|Labour Rates'!$B$10:$B$39='Calc|Fee Based'!P189)/('Calc|Labour Rates'!$C$10:$C$39='Input|Fee Based'!R189),'Calc|Labour Rates'!$I$10:$I$39),"-")</f>
        <v>0</v>
      </c>
      <c r="R189" s="77">
        <f>IFERROR(Q189*'Input|Fee Based'!S189*'Input|Fee Based'!T189/'Input|Setup'!$E$19,0)</f>
        <v>0</v>
      </c>
      <c r="S189" s="197">
        <f t="shared" si="23"/>
        <v>0</v>
      </c>
      <c r="T189" s="139">
        <f t="shared" si="24"/>
        <v>0</v>
      </c>
      <c r="U189" s="77" t="str">
        <f>IF(ISBLANK('Input|Fee Based'!$V189),"",'Input|Fee Based'!$V189)</f>
        <v/>
      </c>
      <c r="V189" s="77" cm="1">
        <f t="array" ref="V189">_xlfn.IFNA(LOOKUP(2,1/('Calc|Labour Rates'!$B$10:$B$39='Calc|Fee Based'!U189)/('Calc|Labour Rates'!$C$10:$C$39='Input|Fee Based'!W189),'Calc|Labour Rates'!$I$10:$I$39),"-")</f>
        <v>0</v>
      </c>
      <c r="W189" s="77">
        <f>IFERROR(V189*'Input|Fee Based'!X189*'Input|Fee Based'!Y189/'Input|Setup'!$E$19,0)</f>
        <v>0</v>
      </c>
      <c r="X189" s="77">
        <f>IFERROR(V189*'Input|Fee Based'!X189*'Input|Fee Based'!Z189/'Input|Setup'!$E$19,0)</f>
        <v>0</v>
      </c>
      <c r="Y189" s="208">
        <f t="shared" si="25"/>
        <v>0</v>
      </c>
      <c r="Z189" s="206" t="str">
        <f>IF(ISBLANK('Input|Fee Based'!$AA189),"",'Input|Fee Based'!$AA189)</f>
        <v/>
      </c>
      <c r="AA189" s="77" cm="1">
        <f t="array" ref="AA189">_xlfn.IFNA(LOOKUP(2,1/('Calc|Labour Rates'!$B$10:$B$39='Calc|Fee Based'!Z189)/('Calc|Labour Rates'!$C$10:$C$39='Input|Fee Based'!AB189),'Calc|Labour Rates'!$I$10:$I$39),"-")</f>
        <v>0</v>
      </c>
      <c r="AB189" s="77">
        <f>IFERROR(AA189*'Input|Fee Based'!AC189*'Input|Fee Based'!AD189/'Input|Setup'!$E$19,0)</f>
        <v>0</v>
      </c>
      <c r="AC189" s="77">
        <f>IFERROR(AA189*'Input|Fee Based'!AC189*'Input|Fee Based'!AE189/'Input|Setup'!$E$19,0)</f>
        <v>0</v>
      </c>
      <c r="AD189" s="208">
        <f t="shared" si="26"/>
        <v>0</v>
      </c>
      <c r="AE189" s="77" t="str">
        <f>IF(ISBLANK('Input|Fee Based'!$AF189),"",'Input|Fee Based'!$AF189)</f>
        <v/>
      </c>
      <c r="AF189" s="77" cm="1">
        <f t="array" ref="AF189">_xlfn.IFNA(LOOKUP(2,1/('Calc|Labour Rates'!$B$10:$B$39='Calc|Fee Based'!AE189)/('Calc|Labour Rates'!$C$10:$C$39='Input|Fee Based'!AG189),'Calc|Labour Rates'!$I$10:$I$39),"-")</f>
        <v>0</v>
      </c>
      <c r="AG189" s="77">
        <f>IFERROR(AF189*'Input|Fee Based'!AH189*'Input|Fee Based'!AI189/'Input|Setup'!$E$19,0)</f>
        <v>0</v>
      </c>
      <c r="AH189" s="77">
        <f>IFERROR(AF189*'Input|Fee Based'!AH189*'Input|Fee Based'!AJ189/'Input|Setup'!$E$19,0)</f>
        <v>0</v>
      </c>
      <c r="AI189" s="208">
        <f t="shared" si="27"/>
        <v>0</v>
      </c>
      <c r="AJ189" s="77" t="str">
        <f>IF(ISBLANK('Input|Fee Based'!$AK189),"",'Input|Fee Based'!$AK189)</f>
        <v/>
      </c>
      <c r="AK189" s="77" cm="1">
        <f t="array" ref="AK189">_xlfn.IFNA(LOOKUP(2,1/('Calc|Labour Rates'!$B$10:$B$39='Calc|Fee Based'!AJ189)/('Calc|Labour Rates'!$C$10:$C$39='Input|Fee Based'!AL189),'Calc|Labour Rates'!$I$10:$I$39),"-")</f>
        <v>0</v>
      </c>
      <c r="AL189" s="77">
        <f>IFERROR(AK189*'Input|Fee Based'!AM189*'Input|Fee Based'!AN189/'Input|Setup'!$E$19,0)</f>
        <v>0</v>
      </c>
      <c r="AM189" s="77">
        <f>IFERROR(AK189*'Input|Fee Based'!AM189*'Input|Fee Based'!AO189/'Input|Setup'!$E$19,0)</f>
        <v>0</v>
      </c>
      <c r="AN189" s="208">
        <f t="shared" si="28"/>
        <v>0</v>
      </c>
      <c r="AO189" s="199">
        <f t="shared" si="29"/>
        <v>0</v>
      </c>
      <c r="AP189" s="139">
        <f t="shared" si="30"/>
        <v>0</v>
      </c>
      <c r="AQ189" s="86">
        <f>'Input|Fee Based'!AQ189*CPI_Escalator_to_Y1*RealMaterials_Escalator_to_Y1</f>
        <v>0</v>
      </c>
      <c r="AR189" s="86">
        <f>'Input|Fee Based'!AR189*CPI_Escalator_to_Y1*RealContracts_Escalator_to_Y1</f>
        <v>0</v>
      </c>
      <c r="AS189" s="77">
        <f>'Input|Fee Based'!AS189*CPI_Escalator_to_Y1*RealVehicles_Escalator_to_Y1</f>
        <v>0</v>
      </c>
      <c r="AT189" s="86">
        <f>'Input|Fee Based'!AT189*CPI_Escalator_to_Y1*RealOther_Escalator_to_Y1</f>
        <v>0</v>
      </c>
      <c r="AU189" s="89"/>
      <c r="AV189" s="79">
        <f t="shared" si="31"/>
        <v>0</v>
      </c>
      <c r="AW189" s="84"/>
      <c r="AX189" s="162">
        <f>$AV189*'Input|Fee Based'!AV189</f>
        <v>0</v>
      </c>
      <c r="AY189" s="162">
        <f>$AV189*'Input|Fee Based'!AW189</f>
        <v>0</v>
      </c>
      <c r="AZ189" s="162">
        <f>$AV189*'Input|Fee Based'!AX189</f>
        <v>0</v>
      </c>
      <c r="BA189" s="163">
        <f>SUM($AV189,$AX189:$AZ189)*'Input|Fee Based'!$AY189</f>
        <v>0</v>
      </c>
      <c r="BB189" s="109"/>
      <c r="BC189" s="173"/>
      <c r="BD189" s="15"/>
    </row>
    <row r="190" spans="1:56" customFormat="1" x14ac:dyDescent="0.2">
      <c r="A190" s="16">
        <f t="shared" si="32"/>
        <v>181</v>
      </c>
      <c r="B190" s="128" t="str">
        <f>IF(ISBLANK('Input|Fee Based'!B190),"",'Input|Fee Based'!B190)</f>
        <v/>
      </c>
      <c r="C190" s="128" t="str">
        <f>IF(ISBLANK('Input|Fee Based'!C190),"",'Input|Fee Based'!C190)</f>
        <v/>
      </c>
      <c r="D190" s="129" t="str">
        <f>IF(ISBLANK('Input|Fee Based'!D190),"",'Input|Fee Based'!D190)</f>
        <v/>
      </c>
      <c r="E190" s="191" t="str">
        <f>IF(ISBLANK('Input|Fee Based'!E190),"",'Input|Fee Based'!E190)</f>
        <v/>
      </c>
      <c r="F190" s="129" t="str">
        <f>IF(ISBLANK('Input|Fee Based'!F190),"",'Input|Fee Based'!F190)</f>
        <v/>
      </c>
      <c r="G190" s="129" t="str">
        <f>IF(ISBLANK('Input|Fee Based'!G190),"",'Input|Fee Based'!G190)</f>
        <v/>
      </c>
      <c r="H190" s="120">
        <f t="shared" si="22"/>
        <v>0</v>
      </c>
      <c r="I190" s="14"/>
      <c r="J190" s="77" t="str">
        <f>IF(ISBLANK('Input|Fee Based'!I190),"",'Input|Fee Based'!I190)</f>
        <v/>
      </c>
      <c r="K190" s="77" cm="1">
        <f t="array" ref="K190">_xlfn.IFNA(LOOKUP(2,1/('Calc|Labour Rates'!$B$10:$B$39='Calc|Fee Based'!J190)/('Calc|Labour Rates'!$C$10:$C$39='Input|Fee Based'!J190),'Calc|Labour Rates'!$I$10:$I$39),"-")</f>
        <v>0</v>
      </c>
      <c r="L190" s="208">
        <f>IFERROR(K190*'Input|Fee Based'!K190*'Input|Fee Based'!L190/'Input|Setup'!$E$19,0)</f>
        <v>0</v>
      </c>
      <c r="M190" s="206" t="str">
        <f>IF(ISBLANK('Input|Fee Based'!M190),"",'Input|Fee Based'!M190)</f>
        <v/>
      </c>
      <c r="N190" s="77" cm="1">
        <f t="array" ref="N190">_xlfn.IFNA(LOOKUP(2,1/('Calc|Labour Rates'!$B$10:$B$39='Calc|Fee Based'!M190)/('Calc|Labour Rates'!$C$10:$C$39='Input|Fee Based'!N190),'Calc|Labour Rates'!$I$10:$I$39),"-")</f>
        <v>0</v>
      </c>
      <c r="O190" s="208">
        <f>IFERROR(N190*'Input|Fee Based'!O190*'Input|Fee Based'!P190/'Input|Setup'!$E$19,0)</f>
        <v>0</v>
      </c>
      <c r="P190" s="206" t="str">
        <f>IF(ISBLANK('Input|Fee Based'!Q190),"",'Input|Fee Based'!Q190)</f>
        <v/>
      </c>
      <c r="Q190" s="77" cm="1">
        <f t="array" ref="Q190">_xlfn.IFNA(LOOKUP(2,1/('Calc|Labour Rates'!$B$10:$B$39='Calc|Fee Based'!P190)/('Calc|Labour Rates'!$C$10:$C$39='Input|Fee Based'!R190),'Calc|Labour Rates'!$I$10:$I$39),"-")</f>
        <v>0</v>
      </c>
      <c r="R190" s="77">
        <f>IFERROR(Q190*'Input|Fee Based'!S190*'Input|Fee Based'!T190/'Input|Setup'!$E$19,0)</f>
        <v>0</v>
      </c>
      <c r="S190" s="197">
        <f t="shared" si="23"/>
        <v>0</v>
      </c>
      <c r="T190" s="139">
        <f t="shared" si="24"/>
        <v>0</v>
      </c>
      <c r="U190" s="77" t="str">
        <f>IF(ISBLANK('Input|Fee Based'!$V190),"",'Input|Fee Based'!$V190)</f>
        <v/>
      </c>
      <c r="V190" s="77" cm="1">
        <f t="array" ref="V190">_xlfn.IFNA(LOOKUP(2,1/('Calc|Labour Rates'!$B$10:$B$39='Calc|Fee Based'!U190)/('Calc|Labour Rates'!$C$10:$C$39='Input|Fee Based'!W190),'Calc|Labour Rates'!$I$10:$I$39),"-")</f>
        <v>0</v>
      </c>
      <c r="W190" s="77">
        <f>IFERROR(V190*'Input|Fee Based'!X190*'Input|Fee Based'!Y190/'Input|Setup'!$E$19,0)</f>
        <v>0</v>
      </c>
      <c r="X190" s="77">
        <f>IFERROR(V190*'Input|Fee Based'!X190*'Input|Fee Based'!Z190/'Input|Setup'!$E$19,0)</f>
        <v>0</v>
      </c>
      <c r="Y190" s="208">
        <f t="shared" si="25"/>
        <v>0</v>
      </c>
      <c r="Z190" s="206" t="str">
        <f>IF(ISBLANK('Input|Fee Based'!$AA190),"",'Input|Fee Based'!$AA190)</f>
        <v/>
      </c>
      <c r="AA190" s="77" cm="1">
        <f t="array" ref="AA190">_xlfn.IFNA(LOOKUP(2,1/('Calc|Labour Rates'!$B$10:$B$39='Calc|Fee Based'!Z190)/('Calc|Labour Rates'!$C$10:$C$39='Input|Fee Based'!AB190),'Calc|Labour Rates'!$I$10:$I$39),"-")</f>
        <v>0</v>
      </c>
      <c r="AB190" s="77">
        <f>IFERROR(AA190*'Input|Fee Based'!AC190*'Input|Fee Based'!AD190/'Input|Setup'!$E$19,0)</f>
        <v>0</v>
      </c>
      <c r="AC190" s="77">
        <f>IFERROR(AA190*'Input|Fee Based'!AC190*'Input|Fee Based'!AE190/'Input|Setup'!$E$19,0)</f>
        <v>0</v>
      </c>
      <c r="AD190" s="208">
        <f t="shared" si="26"/>
        <v>0</v>
      </c>
      <c r="AE190" s="77" t="str">
        <f>IF(ISBLANK('Input|Fee Based'!$AF190),"",'Input|Fee Based'!$AF190)</f>
        <v/>
      </c>
      <c r="AF190" s="77" cm="1">
        <f t="array" ref="AF190">_xlfn.IFNA(LOOKUP(2,1/('Calc|Labour Rates'!$B$10:$B$39='Calc|Fee Based'!AE190)/('Calc|Labour Rates'!$C$10:$C$39='Input|Fee Based'!AG190),'Calc|Labour Rates'!$I$10:$I$39),"-")</f>
        <v>0</v>
      </c>
      <c r="AG190" s="77">
        <f>IFERROR(AF190*'Input|Fee Based'!AH190*'Input|Fee Based'!AI190/'Input|Setup'!$E$19,0)</f>
        <v>0</v>
      </c>
      <c r="AH190" s="77">
        <f>IFERROR(AF190*'Input|Fee Based'!AH190*'Input|Fee Based'!AJ190/'Input|Setup'!$E$19,0)</f>
        <v>0</v>
      </c>
      <c r="AI190" s="208">
        <f t="shared" si="27"/>
        <v>0</v>
      </c>
      <c r="AJ190" s="77" t="str">
        <f>IF(ISBLANK('Input|Fee Based'!$AK190),"",'Input|Fee Based'!$AK190)</f>
        <v/>
      </c>
      <c r="AK190" s="77" cm="1">
        <f t="array" ref="AK190">_xlfn.IFNA(LOOKUP(2,1/('Calc|Labour Rates'!$B$10:$B$39='Calc|Fee Based'!AJ190)/('Calc|Labour Rates'!$C$10:$C$39='Input|Fee Based'!AL190),'Calc|Labour Rates'!$I$10:$I$39),"-")</f>
        <v>0</v>
      </c>
      <c r="AL190" s="77">
        <f>IFERROR(AK190*'Input|Fee Based'!AM190*'Input|Fee Based'!AN190/'Input|Setup'!$E$19,0)</f>
        <v>0</v>
      </c>
      <c r="AM190" s="77">
        <f>IFERROR(AK190*'Input|Fee Based'!AM190*'Input|Fee Based'!AO190/'Input|Setup'!$E$19,0)</f>
        <v>0</v>
      </c>
      <c r="AN190" s="208">
        <f t="shared" si="28"/>
        <v>0</v>
      </c>
      <c r="AO190" s="199">
        <f t="shared" si="29"/>
        <v>0</v>
      </c>
      <c r="AP190" s="139">
        <f t="shared" si="30"/>
        <v>0</v>
      </c>
      <c r="AQ190" s="86">
        <f>'Input|Fee Based'!AQ190*CPI_Escalator_to_Y1*RealMaterials_Escalator_to_Y1</f>
        <v>0</v>
      </c>
      <c r="AR190" s="86">
        <f>'Input|Fee Based'!AR190*CPI_Escalator_to_Y1*RealContracts_Escalator_to_Y1</f>
        <v>0</v>
      </c>
      <c r="AS190" s="77">
        <f>'Input|Fee Based'!AS190*CPI_Escalator_to_Y1*RealVehicles_Escalator_to_Y1</f>
        <v>0</v>
      </c>
      <c r="AT190" s="86">
        <f>'Input|Fee Based'!AT190*CPI_Escalator_to_Y1*RealOther_Escalator_to_Y1</f>
        <v>0</v>
      </c>
      <c r="AU190" s="89"/>
      <c r="AV190" s="79">
        <f t="shared" si="31"/>
        <v>0</v>
      </c>
      <c r="AW190" s="84"/>
      <c r="AX190" s="162">
        <f>$AV190*'Input|Fee Based'!AV190</f>
        <v>0</v>
      </c>
      <c r="AY190" s="162">
        <f>$AV190*'Input|Fee Based'!AW190</f>
        <v>0</v>
      </c>
      <c r="AZ190" s="162">
        <f>$AV190*'Input|Fee Based'!AX190</f>
        <v>0</v>
      </c>
      <c r="BA190" s="163">
        <f>SUM($AV190,$AX190:$AZ190)*'Input|Fee Based'!$AY190</f>
        <v>0</v>
      </c>
      <c r="BB190" s="109"/>
      <c r="BC190" s="173"/>
      <c r="BD190" s="15"/>
    </row>
    <row r="191" spans="1:56" customFormat="1" x14ac:dyDescent="0.2">
      <c r="A191" s="16">
        <f t="shared" si="32"/>
        <v>182</v>
      </c>
      <c r="B191" s="128" t="str">
        <f>IF(ISBLANK('Input|Fee Based'!B191),"",'Input|Fee Based'!B191)</f>
        <v/>
      </c>
      <c r="C191" s="128" t="str">
        <f>IF(ISBLANK('Input|Fee Based'!C191),"",'Input|Fee Based'!C191)</f>
        <v/>
      </c>
      <c r="D191" s="129" t="str">
        <f>IF(ISBLANK('Input|Fee Based'!D191),"",'Input|Fee Based'!D191)</f>
        <v/>
      </c>
      <c r="E191" s="191" t="str">
        <f>IF(ISBLANK('Input|Fee Based'!E191),"",'Input|Fee Based'!E191)</f>
        <v/>
      </c>
      <c r="F191" s="129" t="str">
        <f>IF(ISBLANK('Input|Fee Based'!F191),"",'Input|Fee Based'!F191)</f>
        <v/>
      </c>
      <c r="G191" s="129" t="str">
        <f>IF(ISBLANK('Input|Fee Based'!G191),"",'Input|Fee Based'!G191)</f>
        <v/>
      </c>
      <c r="H191" s="120">
        <f t="shared" si="22"/>
        <v>0</v>
      </c>
      <c r="I191" s="14"/>
      <c r="J191" s="77" t="str">
        <f>IF(ISBLANK('Input|Fee Based'!I191),"",'Input|Fee Based'!I191)</f>
        <v/>
      </c>
      <c r="K191" s="77" cm="1">
        <f t="array" ref="K191">_xlfn.IFNA(LOOKUP(2,1/('Calc|Labour Rates'!$B$10:$B$39='Calc|Fee Based'!J191)/('Calc|Labour Rates'!$C$10:$C$39='Input|Fee Based'!J191),'Calc|Labour Rates'!$I$10:$I$39),"-")</f>
        <v>0</v>
      </c>
      <c r="L191" s="208">
        <f>IFERROR(K191*'Input|Fee Based'!K191*'Input|Fee Based'!L191/'Input|Setup'!$E$19,0)</f>
        <v>0</v>
      </c>
      <c r="M191" s="206" t="str">
        <f>IF(ISBLANK('Input|Fee Based'!M191),"",'Input|Fee Based'!M191)</f>
        <v/>
      </c>
      <c r="N191" s="77" cm="1">
        <f t="array" ref="N191">_xlfn.IFNA(LOOKUP(2,1/('Calc|Labour Rates'!$B$10:$B$39='Calc|Fee Based'!M191)/('Calc|Labour Rates'!$C$10:$C$39='Input|Fee Based'!N191),'Calc|Labour Rates'!$I$10:$I$39),"-")</f>
        <v>0</v>
      </c>
      <c r="O191" s="208">
        <f>IFERROR(N191*'Input|Fee Based'!O191*'Input|Fee Based'!P191/'Input|Setup'!$E$19,0)</f>
        <v>0</v>
      </c>
      <c r="P191" s="206" t="str">
        <f>IF(ISBLANK('Input|Fee Based'!Q191),"",'Input|Fee Based'!Q191)</f>
        <v/>
      </c>
      <c r="Q191" s="77" cm="1">
        <f t="array" ref="Q191">_xlfn.IFNA(LOOKUP(2,1/('Calc|Labour Rates'!$B$10:$B$39='Calc|Fee Based'!P191)/('Calc|Labour Rates'!$C$10:$C$39='Input|Fee Based'!R191),'Calc|Labour Rates'!$I$10:$I$39),"-")</f>
        <v>0</v>
      </c>
      <c r="R191" s="77">
        <f>IFERROR(Q191*'Input|Fee Based'!S191*'Input|Fee Based'!T191/'Input|Setup'!$E$19,0)</f>
        <v>0</v>
      </c>
      <c r="S191" s="197">
        <f t="shared" si="23"/>
        <v>0</v>
      </c>
      <c r="T191" s="139">
        <f t="shared" si="24"/>
        <v>0</v>
      </c>
      <c r="U191" s="77" t="str">
        <f>IF(ISBLANK('Input|Fee Based'!$V191),"",'Input|Fee Based'!$V191)</f>
        <v/>
      </c>
      <c r="V191" s="77" cm="1">
        <f t="array" ref="V191">_xlfn.IFNA(LOOKUP(2,1/('Calc|Labour Rates'!$B$10:$B$39='Calc|Fee Based'!U191)/('Calc|Labour Rates'!$C$10:$C$39='Input|Fee Based'!W191),'Calc|Labour Rates'!$I$10:$I$39),"-")</f>
        <v>0</v>
      </c>
      <c r="W191" s="77">
        <f>IFERROR(V191*'Input|Fee Based'!X191*'Input|Fee Based'!Y191/'Input|Setup'!$E$19,0)</f>
        <v>0</v>
      </c>
      <c r="X191" s="77">
        <f>IFERROR(V191*'Input|Fee Based'!X191*'Input|Fee Based'!Z191/'Input|Setup'!$E$19,0)</f>
        <v>0</v>
      </c>
      <c r="Y191" s="208">
        <f t="shared" si="25"/>
        <v>0</v>
      </c>
      <c r="Z191" s="206" t="str">
        <f>IF(ISBLANK('Input|Fee Based'!$AA191),"",'Input|Fee Based'!$AA191)</f>
        <v/>
      </c>
      <c r="AA191" s="77" cm="1">
        <f t="array" ref="AA191">_xlfn.IFNA(LOOKUP(2,1/('Calc|Labour Rates'!$B$10:$B$39='Calc|Fee Based'!Z191)/('Calc|Labour Rates'!$C$10:$C$39='Input|Fee Based'!AB191),'Calc|Labour Rates'!$I$10:$I$39),"-")</f>
        <v>0</v>
      </c>
      <c r="AB191" s="77">
        <f>IFERROR(AA191*'Input|Fee Based'!AC191*'Input|Fee Based'!AD191/'Input|Setup'!$E$19,0)</f>
        <v>0</v>
      </c>
      <c r="AC191" s="77">
        <f>IFERROR(AA191*'Input|Fee Based'!AC191*'Input|Fee Based'!AE191/'Input|Setup'!$E$19,0)</f>
        <v>0</v>
      </c>
      <c r="AD191" s="208">
        <f t="shared" si="26"/>
        <v>0</v>
      </c>
      <c r="AE191" s="77" t="str">
        <f>IF(ISBLANK('Input|Fee Based'!$AF191),"",'Input|Fee Based'!$AF191)</f>
        <v/>
      </c>
      <c r="AF191" s="77" cm="1">
        <f t="array" ref="AF191">_xlfn.IFNA(LOOKUP(2,1/('Calc|Labour Rates'!$B$10:$B$39='Calc|Fee Based'!AE191)/('Calc|Labour Rates'!$C$10:$C$39='Input|Fee Based'!AG191),'Calc|Labour Rates'!$I$10:$I$39),"-")</f>
        <v>0</v>
      </c>
      <c r="AG191" s="77">
        <f>IFERROR(AF191*'Input|Fee Based'!AH191*'Input|Fee Based'!AI191/'Input|Setup'!$E$19,0)</f>
        <v>0</v>
      </c>
      <c r="AH191" s="77">
        <f>IFERROR(AF191*'Input|Fee Based'!AH191*'Input|Fee Based'!AJ191/'Input|Setup'!$E$19,0)</f>
        <v>0</v>
      </c>
      <c r="AI191" s="208">
        <f t="shared" si="27"/>
        <v>0</v>
      </c>
      <c r="AJ191" s="77" t="str">
        <f>IF(ISBLANK('Input|Fee Based'!$AK191),"",'Input|Fee Based'!$AK191)</f>
        <v/>
      </c>
      <c r="AK191" s="77" cm="1">
        <f t="array" ref="AK191">_xlfn.IFNA(LOOKUP(2,1/('Calc|Labour Rates'!$B$10:$B$39='Calc|Fee Based'!AJ191)/('Calc|Labour Rates'!$C$10:$C$39='Input|Fee Based'!AL191),'Calc|Labour Rates'!$I$10:$I$39),"-")</f>
        <v>0</v>
      </c>
      <c r="AL191" s="77">
        <f>IFERROR(AK191*'Input|Fee Based'!AM191*'Input|Fee Based'!AN191/'Input|Setup'!$E$19,0)</f>
        <v>0</v>
      </c>
      <c r="AM191" s="77">
        <f>IFERROR(AK191*'Input|Fee Based'!AM191*'Input|Fee Based'!AO191/'Input|Setup'!$E$19,0)</f>
        <v>0</v>
      </c>
      <c r="AN191" s="208">
        <f t="shared" si="28"/>
        <v>0</v>
      </c>
      <c r="AO191" s="199">
        <f t="shared" si="29"/>
        <v>0</v>
      </c>
      <c r="AP191" s="139">
        <f t="shared" si="30"/>
        <v>0</v>
      </c>
      <c r="AQ191" s="86">
        <f>'Input|Fee Based'!AQ191*CPI_Escalator_to_Y1*RealMaterials_Escalator_to_Y1</f>
        <v>0</v>
      </c>
      <c r="AR191" s="86">
        <f>'Input|Fee Based'!AR191*CPI_Escalator_to_Y1*RealContracts_Escalator_to_Y1</f>
        <v>0</v>
      </c>
      <c r="AS191" s="77">
        <f>'Input|Fee Based'!AS191*CPI_Escalator_to_Y1*RealVehicles_Escalator_to_Y1</f>
        <v>0</v>
      </c>
      <c r="AT191" s="86">
        <f>'Input|Fee Based'!AT191*CPI_Escalator_to_Y1*RealOther_Escalator_to_Y1</f>
        <v>0</v>
      </c>
      <c r="AU191" s="89"/>
      <c r="AV191" s="79">
        <f t="shared" si="31"/>
        <v>0</v>
      </c>
      <c r="AW191" s="84"/>
      <c r="AX191" s="162">
        <f>$AV191*'Input|Fee Based'!AV191</f>
        <v>0</v>
      </c>
      <c r="AY191" s="162">
        <f>$AV191*'Input|Fee Based'!AW191</f>
        <v>0</v>
      </c>
      <c r="AZ191" s="162">
        <f>$AV191*'Input|Fee Based'!AX191</f>
        <v>0</v>
      </c>
      <c r="BA191" s="163">
        <f>SUM($AV191,$AX191:$AZ191)*'Input|Fee Based'!$AY191</f>
        <v>0</v>
      </c>
      <c r="BB191" s="109"/>
      <c r="BC191" s="173"/>
      <c r="BD191" s="15"/>
    </row>
    <row r="192" spans="1:56" customFormat="1" x14ac:dyDescent="0.2">
      <c r="A192" s="16">
        <f t="shared" si="32"/>
        <v>183</v>
      </c>
      <c r="B192" s="128" t="str">
        <f>IF(ISBLANK('Input|Fee Based'!B192),"",'Input|Fee Based'!B192)</f>
        <v/>
      </c>
      <c r="C192" s="128" t="str">
        <f>IF(ISBLANK('Input|Fee Based'!C192),"",'Input|Fee Based'!C192)</f>
        <v/>
      </c>
      <c r="D192" s="129" t="str">
        <f>IF(ISBLANK('Input|Fee Based'!D192),"",'Input|Fee Based'!D192)</f>
        <v/>
      </c>
      <c r="E192" s="191" t="str">
        <f>IF(ISBLANK('Input|Fee Based'!E192),"",'Input|Fee Based'!E192)</f>
        <v/>
      </c>
      <c r="F192" s="129" t="str">
        <f>IF(ISBLANK('Input|Fee Based'!F192),"",'Input|Fee Based'!F192)</f>
        <v/>
      </c>
      <c r="G192" s="129" t="str">
        <f>IF(ISBLANK('Input|Fee Based'!G192),"",'Input|Fee Based'!G192)</f>
        <v/>
      </c>
      <c r="H192" s="120">
        <f t="shared" si="22"/>
        <v>0</v>
      </c>
      <c r="I192" s="14"/>
      <c r="J192" s="77" t="str">
        <f>IF(ISBLANK('Input|Fee Based'!I192),"",'Input|Fee Based'!I192)</f>
        <v/>
      </c>
      <c r="K192" s="77" cm="1">
        <f t="array" ref="K192">_xlfn.IFNA(LOOKUP(2,1/('Calc|Labour Rates'!$B$10:$B$39='Calc|Fee Based'!J192)/('Calc|Labour Rates'!$C$10:$C$39='Input|Fee Based'!J192),'Calc|Labour Rates'!$I$10:$I$39),"-")</f>
        <v>0</v>
      </c>
      <c r="L192" s="208">
        <f>IFERROR(K192*'Input|Fee Based'!K192*'Input|Fee Based'!L192/'Input|Setup'!$E$19,0)</f>
        <v>0</v>
      </c>
      <c r="M192" s="206" t="str">
        <f>IF(ISBLANK('Input|Fee Based'!M192),"",'Input|Fee Based'!M192)</f>
        <v/>
      </c>
      <c r="N192" s="77" cm="1">
        <f t="array" ref="N192">_xlfn.IFNA(LOOKUP(2,1/('Calc|Labour Rates'!$B$10:$B$39='Calc|Fee Based'!M192)/('Calc|Labour Rates'!$C$10:$C$39='Input|Fee Based'!N192),'Calc|Labour Rates'!$I$10:$I$39),"-")</f>
        <v>0</v>
      </c>
      <c r="O192" s="208">
        <f>IFERROR(N192*'Input|Fee Based'!O192*'Input|Fee Based'!P192/'Input|Setup'!$E$19,0)</f>
        <v>0</v>
      </c>
      <c r="P192" s="206" t="str">
        <f>IF(ISBLANK('Input|Fee Based'!Q192),"",'Input|Fee Based'!Q192)</f>
        <v/>
      </c>
      <c r="Q192" s="77" cm="1">
        <f t="array" ref="Q192">_xlfn.IFNA(LOOKUP(2,1/('Calc|Labour Rates'!$B$10:$B$39='Calc|Fee Based'!P192)/('Calc|Labour Rates'!$C$10:$C$39='Input|Fee Based'!R192),'Calc|Labour Rates'!$I$10:$I$39),"-")</f>
        <v>0</v>
      </c>
      <c r="R192" s="77">
        <f>IFERROR(Q192*'Input|Fee Based'!S192*'Input|Fee Based'!T192/'Input|Setup'!$E$19,0)</f>
        <v>0</v>
      </c>
      <c r="S192" s="197">
        <f t="shared" si="23"/>
        <v>0</v>
      </c>
      <c r="T192" s="139">
        <f t="shared" si="24"/>
        <v>0</v>
      </c>
      <c r="U192" s="77" t="str">
        <f>IF(ISBLANK('Input|Fee Based'!$V192),"",'Input|Fee Based'!$V192)</f>
        <v/>
      </c>
      <c r="V192" s="77" cm="1">
        <f t="array" ref="V192">_xlfn.IFNA(LOOKUP(2,1/('Calc|Labour Rates'!$B$10:$B$39='Calc|Fee Based'!U192)/('Calc|Labour Rates'!$C$10:$C$39='Input|Fee Based'!W192),'Calc|Labour Rates'!$I$10:$I$39),"-")</f>
        <v>0</v>
      </c>
      <c r="W192" s="77">
        <f>IFERROR(V192*'Input|Fee Based'!X192*'Input|Fee Based'!Y192/'Input|Setup'!$E$19,0)</f>
        <v>0</v>
      </c>
      <c r="X192" s="77">
        <f>IFERROR(V192*'Input|Fee Based'!X192*'Input|Fee Based'!Z192/'Input|Setup'!$E$19,0)</f>
        <v>0</v>
      </c>
      <c r="Y192" s="208">
        <f t="shared" si="25"/>
        <v>0</v>
      </c>
      <c r="Z192" s="206" t="str">
        <f>IF(ISBLANK('Input|Fee Based'!$AA192),"",'Input|Fee Based'!$AA192)</f>
        <v/>
      </c>
      <c r="AA192" s="77" cm="1">
        <f t="array" ref="AA192">_xlfn.IFNA(LOOKUP(2,1/('Calc|Labour Rates'!$B$10:$B$39='Calc|Fee Based'!Z192)/('Calc|Labour Rates'!$C$10:$C$39='Input|Fee Based'!AB192),'Calc|Labour Rates'!$I$10:$I$39),"-")</f>
        <v>0</v>
      </c>
      <c r="AB192" s="77">
        <f>IFERROR(AA192*'Input|Fee Based'!AC192*'Input|Fee Based'!AD192/'Input|Setup'!$E$19,0)</f>
        <v>0</v>
      </c>
      <c r="AC192" s="77">
        <f>IFERROR(AA192*'Input|Fee Based'!AC192*'Input|Fee Based'!AE192/'Input|Setup'!$E$19,0)</f>
        <v>0</v>
      </c>
      <c r="AD192" s="208">
        <f t="shared" si="26"/>
        <v>0</v>
      </c>
      <c r="AE192" s="77" t="str">
        <f>IF(ISBLANK('Input|Fee Based'!$AF192),"",'Input|Fee Based'!$AF192)</f>
        <v/>
      </c>
      <c r="AF192" s="77" cm="1">
        <f t="array" ref="AF192">_xlfn.IFNA(LOOKUP(2,1/('Calc|Labour Rates'!$B$10:$B$39='Calc|Fee Based'!AE192)/('Calc|Labour Rates'!$C$10:$C$39='Input|Fee Based'!AG192),'Calc|Labour Rates'!$I$10:$I$39),"-")</f>
        <v>0</v>
      </c>
      <c r="AG192" s="77">
        <f>IFERROR(AF192*'Input|Fee Based'!AH192*'Input|Fee Based'!AI192/'Input|Setup'!$E$19,0)</f>
        <v>0</v>
      </c>
      <c r="AH192" s="77">
        <f>IFERROR(AF192*'Input|Fee Based'!AH192*'Input|Fee Based'!AJ192/'Input|Setup'!$E$19,0)</f>
        <v>0</v>
      </c>
      <c r="AI192" s="208">
        <f t="shared" si="27"/>
        <v>0</v>
      </c>
      <c r="AJ192" s="77" t="str">
        <f>IF(ISBLANK('Input|Fee Based'!$AK192),"",'Input|Fee Based'!$AK192)</f>
        <v/>
      </c>
      <c r="AK192" s="77" cm="1">
        <f t="array" ref="AK192">_xlfn.IFNA(LOOKUP(2,1/('Calc|Labour Rates'!$B$10:$B$39='Calc|Fee Based'!AJ192)/('Calc|Labour Rates'!$C$10:$C$39='Input|Fee Based'!AL192),'Calc|Labour Rates'!$I$10:$I$39),"-")</f>
        <v>0</v>
      </c>
      <c r="AL192" s="77">
        <f>IFERROR(AK192*'Input|Fee Based'!AM192*'Input|Fee Based'!AN192/'Input|Setup'!$E$19,0)</f>
        <v>0</v>
      </c>
      <c r="AM192" s="77">
        <f>IFERROR(AK192*'Input|Fee Based'!AM192*'Input|Fee Based'!AO192/'Input|Setup'!$E$19,0)</f>
        <v>0</v>
      </c>
      <c r="AN192" s="208">
        <f t="shared" si="28"/>
        <v>0</v>
      </c>
      <c r="AO192" s="199">
        <f t="shared" si="29"/>
        <v>0</v>
      </c>
      <c r="AP192" s="139">
        <f t="shared" si="30"/>
        <v>0</v>
      </c>
      <c r="AQ192" s="86">
        <f>'Input|Fee Based'!AQ192*CPI_Escalator_to_Y1*RealMaterials_Escalator_to_Y1</f>
        <v>0</v>
      </c>
      <c r="AR192" s="86">
        <f>'Input|Fee Based'!AR192*CPI_Escalator_to_Y1*RealContracts_Escalator_to_Y1</f>
        <v>0</v>
      </c>
      <c r="AS192" s="77">
        <f>'Input|Fee Based'!AS192*CPI_Escalator_to_Y1*RealVehicles_Escalator_to_Y1</f>
        <v>0</v>
      </c>
      <c r="AT192" s="86">
        <f>'Input|Fee Based'!AT192*CPI_Escalator_to_Y1*RealOther_Escalator_to_Y1</f>
        <v>0</v>
      </c>
      <c r="AU192" s="89"/>
      <c r="AV192" s="79">
        <f t="shared" si="31"/>
        <v>0</v>
      </c>
      <c r="AW192" s="84"/>
      <c r="AX192" s="162">
        <f>$AV192*'Input|Fee Based'!AV192</f>
        <v>0</v>
      </c>
      <c r="AY192" s="162">
        <f>$AV192*'Input|Fee Based'!AW192</f>
        <v>0</v>
      </c>
      <c r="AZ192" s="162">
        <f>$AV192*'Input|Fee Based'!AX192</f>
        <v>0</v>
      </c>
      <c r="BA192" s="163">
        <f>SUM($AV192,$AX192:$AZ192)*'Input|Fee Based'!$AY192</f>
        <v>0</v>
      </c>
      <c r="BB192" s="109"/>
      <c r="BC192" s="173"/>
      <c r="BD192" s="15"/>
    </row>
    <row r="193" spans="1:56" customFormat="1" x14ac:dyDescent="0.2">
      <c r="A193" s="16">
        <f t="shared" si="32"/>
        <v>184</v>
      </c>
      <c r="B193" s="128" t="str">
        <f>IF(ISBLANK('Input|Fee Based'!B193),"",'Input|Fee Based'!B193)</f>
        <v/>
      </c>
      <c r="C193" s="128" t="str">
        <f>IF(ISBLANK('Input|Fee Based'!C193),"",'Input|Fee Based'!C193)</f>
        <v/>
      </c>
      <c r="D193" s="129" t="str">
        <f>IF(ISBLANK('Input|Fee Based'!D193),"",'Input|Fee Based'!D193)</f>
        <v/>
      </c>
      <c r="E193" s="191" t="str">
        <f>IF(ISBLANK('Input|Fee Based'!E193),"",'Input|Fee Based'!E193)</f>
        <v/>
      </c>
      <c r="F193" s="129" t="str">
        <f>IF(ISBLANK('Input|Fee Based'!F193),"",'Input|Fee Based'!F193)</f>
        <v/>
      </c>
      <c r="G193" s="129" t="str">
        <f>IF(ISBLANK('Input|Fee Based'!G193),"",'Input|Fee Based'!G193)</f>
        <v/>
      </c>
      <c r="H193" s="120">
        <f t="shared" si="22"/>
        <v>0</v>
      </c>
      <c r="I193" s="14"/>
      <c r="J193" s="77" t="str">
        <f>IF(ISBLANK('Input|Fee Based'!I193),"",'Input|Fee Based'!I193)</f>
        <v/>
      </c>
      <c r="K193" s="77" cm="1">
        <f t="array" ref="K193">_xlfn.IFNA(LOOKUP(2,1/('Calc|Labour Rates'!$B$10:$B$39='Calc|Fee Based'!J193)/('Calc|Labour Rates'!$C$10:$C$39='Input|Fee Based'!J193),'Calc|Labour Rates'!$I$10:$I$39),"-")</f>
        <v>0</v>
      </c>
      <c r="L193" s="208">
        <f>IFERROR(K193*'Input|Fee Based'!K193*'Input|Fee Based'!L193/'Input|Setup'!$E$19,0)</f>
        <v>0</v>
      </c>
      <c r="M193" s="206" t="str">
        <f>IF(ISBLANK('Input|Fee Based'!M193),"",'Input|Fee Based'!M193)</f>
        <v/>
      </c>
      <c r="N193" s="77" cm="1">
        <f t="array" ref="N193">_xlfn.IFNA(LOOKUP(2,1/('Calc|Labour Rates'!$B$10:$B$39='Calc|Fee Based'!M193)/('Calc|Labour Rates'!$C$10:$C$39='Input|Fee Based'!N193),'Calc|Labour Rates'!$I$10:$I$39),"-")</f>
        <v>0</v>
      </c>
      <c r="O193" s="208">
        <f>IFERROR(N193*'Input|Fee Based'!O193*'Input|Fee Based'!P193/'Input|Setup'!$E$19,0)</f>
        <v>0</v>
      </c>
      <c r="P193" s="206" t="str">
        <f>IF(ISBLANK('Input|Fee Based'!Q193),"",'Input|Fee Based'!Q193)</f>
        <v/>
      </c>
      <c r="Q193" s="77" cm="1">
        <f t="array" ref="Q193">_xlfn.IFNA(LOOKUP(2,1/('Calc|Labour Rates'!$B$10:$B$39='Calc|Fee Based'!P193)/('Calc|Labour Rates'!$C$10:$C$39='Input|Fee Based'!R193),'Calc|Labour Rates'!$I$10:$I$39),"-")</f>
        <v>0</v>
      </c>
      <c r="R193" s="77">
        <f>IFERROR(Q193*'Input|Fee Based'!S193*'Input|Fee Based'!T193/'Input|Setup'!$E$19,0)</f>
        <v>0</v>
      </c>
      <c r="S193" s="197">
        <f t="shared" si="23"/>
        <v>0</v>
      </c>
      <c r="T193" s="139">
        <f t="shared" si="24"/>
        <v>0</v>
      </c>
      <c r="U193" s="77" t="str">
        <f>IF(ISBLANK('Input|Fee Based'!$V193),"",'Input|Fee Based'!$V193)</f>
        <v/>
      </c>
      <c r="V193" s="77" cm="1">
        <f t="array" ref="V193">_xlfn.IFNA(LOOKUP(2,1/('Calc|Labour Rates'!$B$10:$B$39='Calc|Fee Based'!U193)/('Calc|Labour Rates'!$C$10:$C$39='Input|Fee Based'!W193),'Calc|Labour Rates'!$I$10:$I$39),"-")</f>
        <v>0</v>
      </c>
      <c r="W193" s="77">
        <f>IFERROR(V193*'Input|Fee Based'!X193*'Input|Fee Based'!Y193/'Input|Setup'!$E$19,0)</f>
        <v>0</v>
      </c>
      <c r="X193" s="77">
        <f>IFERROR(V193*'Input|Fee Based'!X193*'Input|Fee Based'!Z193/'Input|Setup'!$E$19,0)</f>
        <v>0</v>
      </c>
      <c r="Y193" s="208">
        <f t="shared" si="25"/>
        <v>0</v>
      </c>
      <c r="Z193" s="206" t="str">
        <f>IF(ISBLANK('Input|Fee Based'!$AA193),"",'Input|Fee Based'!$AA193)</f>
        <v/>
      </c>
      <c r="AA193" s="77" cm="1">
        <f t="array" ref="AA193">_xlfn.IFNA(LOOKUP(2,1/('Calc|Labour Rates'!$B$10:$B$39='Calc|Fee Based'!Z193)/('Calc|Labour Rates'!$C$10:$C$39='Input|Fee Based'!AB193),'Calc|Labour Rates'!$I$10:$I$39),"-")</f>
        <v>0</v>
      </c>
      <c r="AB193" s="77">
        <f>IFERROR(AA193*'Input|Fee Based'!AC193*'Input|Fee Based'!AD193/'Input|Setup'!$E$19,0)</f>
        <v>0</v>
      </c>
      <c r="AC193" s="77">
        <f>IFERROR(AA193*'Input|Fee Based'!AC193*'Input|Fee Based'!AE193/'Input|Setup'!$E$19,0)</f>
        <v>0</v>
      </c>
      <c r="AD193" s="208">
        <f t="shared" si="26"/>
        <v>0</v>
      </c>
      <c r="AE193" s="77" t="str">
        <f>IF(ISBLANK('Input|Fee Based'!$AF193),"",'Input|Fee Based'!$AF193)</f>
        <v/>
      </c>
      <c r="AF193" s="77" cm="1">
        <f t="array" ref="AF193">_xlfn.IFNA(LOOKUP(2,1/('Calc|Labour Rates'!$B$10:$B$39='Calc|Fee Based'!AE193)/('Calc|Labour Rates'!$C$10:$C$39='Input|Fee Based'!AG193),'Calc|Labour Rates'!$I$10:$I$39),"-")</f>
        <v>0</v>
      </c>
      <c r="AG193" s="77">
        <f>IFERROR(AF193*'Input|Fee Based'!AH193*'Input|Fee Based'!AI193/'Input|Setup'!$E$19,0)</f>
        <v>0</v>
      </c>
      <c r="AH193" s="77">
        <f>IFERROR(AF193*'Input|Fee Based'!AH193*'Input|Fee Based'!AJ193/'Input|Setup'!$E$19,0)</f>
        <v>0</v>
      </c>
      <c r="AI193" s="208">
        <f t="shared" si="27"/>
        <v>0</v>
      </c>
      <c r="AJ193" s="77" t="str">
        <f>IF(ISBLANK('Input|Fee Based'!$AK193),"",'Input|Fee Based'!$AK193)</f>
        <v/>
      </c>
      <c r="AK193" s="77" cm="1">
        <f t="array" ref="AK193">_xlfn.IFNA(LOOKUP(2,1/('Calc|Labour Rates'!$B$10:$B$39='Calc|Fee Based'!AJ193)/('Calc|Labour Rates'!$C$10:$C$39='Input|Fee Based'!AL193),'Calc|Labour Rates'!$I$10:$I$39),"-")</f>
        <v>0</v>
      </c>
      <c r="AL193" s="77">
        <f>IFERROR(AK193*'Input|Fee Based'!AM193*'Input|Fee Based'!AN193/'Input|Setup'!$E$19,0)</f>
        <v>0</v>
      </c>
      <c r="AM193" s="77">
        <f>IFERROR(AK193*'Input|Fee Based'!AM193*'Input|Fee Based'!AO193/'Input|Setup'!$E$19,0)</f>
        <v>0</v>
      </c>
      <c r="AN193" s="208">
        <f t="shared" si="28"/>
        <v>0</v>
      </c>
      <c r="AO193" s="199">
        <f t="shared" si="29"/>
        <v>0</v>
      </c>
      <c r="AP193" s="139">
        <f t="shared" si="30"/>
        <v>0</v>
      </c>
      <c r="AQ193" s="86">
        <f>'Input|Fee Based'!AQ193*CPI_Escalator_to_Y1*RealMaterials_Escalator_to_Y1</f>
        <v>0</v>
      </c>
      <c r="AR193" s="86">
        <f>'Input|Fee Based'!AR193*CPI_Escalator_to_Y1*RealContracts_Escalator_to_Y1</f>
        <v>0</v>
      </c>
      <c r="AS193" s="77">
        <f>'Input|Fee Based'!AS193*CPI_Escalator_to_Y1*RealVehicles_Escalator_to_Y1</f>
        <v>0</v>
      </c>
      <c r="AT193" s="86">
        <f>'Input|Fee Based'!AT193*CPI_Escalator_to_Y1*RealOther_Escalator_to_Y1</f>
        <v>0</v>
      </c>
      <c r="AU193" s="89"/>
      <c r="AV193" s="79">
        <f t="shared" si="31"/>
        <v>0</v>
      </c>
      <c r="AW193" s="84"/>
      <c r="AX193" s="162">
        <f>$AV193*'Input|Fee Based'!AV193</f>
        <v>0</v>
      </c>
      <c r="AY193" s="162">
        <f>$AV193*'Input|Fee Based'!AW193</f>
        <v>0</v>
      </c>
      <c r="AZ193" s="162">
        <f>$AV193*'Input|Fee Based'!AX193</f>
        <v>0</v>
      </c>
      <c r="BA193" s="163">
        <f>SUM($AV193,$AX193:$AZ193)*'Input|Fee Based'!$AY193</f>
        <v>0</v>
      </c>
      <c r="BB193" s="109"/>
      <c r="BC193" s="173"/>
      <c r="BD193" s="15"/>
    </row>
    <row r="194" spans="1:56" customFormat="1" x14ac:dyDescent="0.2">
      <c r="A194" s="16">
        <f t="shared" si="32"/>
        <v>185</v>
      </c>
      <c r="B194" s="128" t="str">
        <f>IF(ISBLANK('Input|Fee Based'!B194),"",'Input|Fee Based'!B194)</f>
        <v/>
      </c>
      <c r="C194" s="128" t="str">
        <f>IF(ISBLANK('Input|Fee Based'!C194),"",'Input|Fee Based'!C194)</f>
        <v/>
      </c>
      <c r="D194" s="129" t="str">
        <f>IF(ISBLANK('Input|Fee Based'!D194),"",'Input|Fee Based'!D194)</f>
        <v/>
      </c>
      <c r="E194" s="191" t="str">
        <f>IF(ISBLANK('Input|Fee Based'!E194),"",'Input|Fee Based'!E194)</f>
        <v/>
      </c>
      <c r="F194" s="129" t="str">
        <f>IF(ISBLANK('Input|Fee Based'!F194),"",'Input|Fee Based'!F194)</f>
        <v/>
      </c>
      <c r="G194" s="129" t="str">
        <f>IF(ISBLANK('Input|Fee Based'!G194),"",'Input|Fee Based'!G194)</f>
        <v/>
      </c>
      <c r="H194" s="120">
        <f t="shared" si="22"/>
        <v>0</v>
      </c>
      <c r="I194" s="14"/>
      <c r="J194" s="77" t="str">
        <f>IF(ISBLANK('Input|Fee Based'!I194),"",'Input|Fee Based'!I194)</f>
        <v/>
      </c>
      <c r="K194" s="77" cm="1">
        <f t="array" ref="K194">_xlfn.IFNA(LOOKUP(2,1/('Calc|Labour Rates'!$B$10:$B$39='Calc|Fee Based'!J194)/('Calc|Labour Rates'!$C$10:$C$39='Input|Fee Based'!J194),'Calc|Labour Rates'!$I$10:$I$39),"-")</f>
        <v>0</v>
      </c>
      <c r="L194" s="208">
        <f>IFERROR(K194*'Input|Fee Based'!K194*'Input|Fee Based'!L194/'Input|Setup'!$E$19,0)</f>
        <v>0</v>
      </c>
      <c r="M194" s="206" t="str">
        <f>IF(ISBLANK('Input|Fee Based'!M194),"",'Input|Fee Based'!M194)</f>
        <v/>
      </c>
      <c r="N194" s="77" cm="1">
        <f t="array" ref="N194">_xlfn.IFNA(LOOKUP(2,1/('Calc|Labour Rates'!$B$10:$B$39='Calc|Fee Based'!M194)/('Calc|Labour Rates'!$C$10:$C$39='Input|Fee Based'!N194),'Calc|Labour Rates'!$I$10:$I$39),"-")</f>
        <v>0</v>
      </c>
      <c r="O194" s="208">
        <f>IFERROR(N194*'Input|Fee Based'!O194*'Input|Fee Based'!P194/'Input|Setup'!$E$19,0)</f>
        <v>0</v>
      </c>
      <c r="P194" s="206" t="str">
        <f>IF(ISBLANK('Input|Fee Based'!Q194),"",'Input|Fee Based'!Q194)</f>
        <v/>
      </c>
      <c r="Q194" s="77" cm="1">
        <f t="array" ref="Q194">_xlfn.IFNA(LOOKUP(2,1/('Calc|Labour Rates'!$B$10:$B$39='Calc|Fee Based'!P194)/('Calc|Labour Rates'!$C$10:$C$39='Input|Fee Based'!R194),'Calc|Labour Rates'!$I$10:$I$39),"-")</f>
        <v>0</v>
      </c>
      <c r="R194" s="77">
        <f>IFERROR(Q194*'Input|Fee Based'!S194*'Input|Fee Based'!T194/'Input|Setup'!$E$19,0)</f>
        <v>0</v>
      </c>
      <c r="S194" s="197">
        <f t="shared" si="23"/>
        <v>0</v>
      </c>
      <c r="T194" s="139">
        <f t="shared" si="24"/>
        <v>0</v>
      </c>
      <c r="U194" s="77" t="str">
        <f>IF(ISBLANK('Input|Fee Based'!$V194),"",'Input|Fee Based'!$V194)</f>
        <v/>
      </c>
      <c r="V194" s="77" cm="1">
        <f t="array" ref="V194">_xlfn.IFNA(LOOKUP(2,1/('Calc|Labour Rates'!$B$10:$B$39='Calc|Fee Based'!U194)/('Calc|Labour Rates'!$C$10:$C$39='Input|Fee Based'!W194),'Calc|Labour Rates'!$I$10:$I$39),"-")</f>
        <v>0</v>
      </c>
      <c r="W194" s="77">
        <f>IFERROR(V194*'Input|Fee Based'!X194*'Input|Fee Based'!Y194/'Input|Setup'!$E$19,0)</f>
        <v>0</v>
      </c>
      <c r="X194" s="77">
        <f>IFERROR(V194*'Input|Fee Based'!X194*'Input|Fee Based'!Z194/'Input|Setup'!$E$19,0)</f>
        <v>0</v>
      </c>
      <c r="Y194" s="208">
        <f t="shared" si="25"/>
        <v>0</v>
      </c>
      <c r="Z194" s="206" t="str">
        <f>IF(ISBLANK('Input|Fee Based'!$AA194),"",'Input|Fee Based'!$AA194)</f>
        <v/>
      </c>
      <c r="AA194" s="77" cm="1">
        <f t="array" ref="AA194">_xlfn.IFNA(LOOKUP(2,1/('Calc|Labour Rates'!$B$10:$B$39='Calc|Fee Based'!Z194)/('Calc|Labour Rates'!$C$10:$C$39='Input|Fee Based'!AB194),'Calc|Labour Rates'!$I$10:$I$39),"-")</f>
        <v>0</v>
      </c>
      <c r="AB194" s="77">
        <f>IFERROR(AA194*'Input|Fee Based'!AC194*'Input|Fee Based'!AD194/'Input|Setup'!$E$19,0)</f>
        <v>0</v>
      </c>
      <c r="AC194" s="77">
        <f>IFERROR(AA194*'Input|Fee Based'!AC194*'Input|Fee Based'!AE194/'Input|Setup'!$E$19,0)</f>
        <v>0</v>
      </c>
      <c r="AD194" s="208">
        <f t="shared" si="26"/>
        <v>0</v>
      </c>
      <c r="AE194" s="77" t="str">
        <f>IF(ISBLANK('Input|Fee Based'!$AF194),"",'Input|Fee Based'!$AF194)</f>
        <v/>
      </c>
      <c r="AF194" s="77" cm="1">
        <f t="array" ref="AF194">_xlfn.IFNA(LOOKUP(2,1/('Calc|Labour Rates'!$B$10:$B$39='Calc|Fee Based'!AE194)/('Calc|Labour Rates'!$C$10:$C$39='Input|Fee Based'!AG194),'Calc|Labour Rates'!$I$10:$I$39),"-")</f>
        <v>0</v>
      </c>
      <c r="AG194" s="77">
        <f>IFERROR(AF194*'Input|Fee Based'!AH194*'Input|Fee Based'!AI194/'Input|Setup'!$E$19,0)</f>
        <v>0</v>
      </c>
      <c r="AH194" s="77">
        <f>IFERROR(AF194*'Input|Fee Based'!AH194*'Input|Fee Based'!AJ194/'Input|Setup'!$E$19,0)</f>
        <v>0</v>
      </c>
      <c r="AI194" s="208">
        <f t="shared" si="27"/>
        <v>0</v>
      </c>
      <c r="AJ194" s="77" t="str">
        <f>IF(ISBLANK('Input|Fee Based'!$AK194),"",'Input|Fee Based'!$AK194)</f>
        <v/>
      </c>
      <c r="AK194" s="77" cm="1">
        <f t="array" ref="AK194">_xlfn.IFNA(LOOKUP(2,1/('Calc|Labour Rates'!$B$10:$B$39='Calc|Fee Based'!AJ194)/('Calc|Labour Rates'!$C$10:$C$39='Input|Fee Based'!AL194),'Calc|Labour Rates'!$I$10:$I$39),"-")</f>
        <v>0</v>
      </c>
      <c r="AL194" s="77">
        <f>IFERROR(AK194*'Input|Fee Based'!AM194*'Input|Fee Based'!AN194/'Input|Setup'!$E$19,0)</f>
        <v>0</v>
      </c>
      <c r="AM194" s="77">
        <f>IFERROR(AK194*'Input|Fee Based'!AM194*'Input|Fee Based'!AO194/'Input|Setup'!$E$19,0)</f>
        <v>0</v>
      </c>
      <c r="AN194" s="208">
        <f t="shared" si="28"/>
        <v>0</v>
      </c>
      <c r="AO194" s="199">
        <f t="shared" si="29"/>
        <v>0</v>
      </c>
      <c r="AP194" s="139">
        <f t="shared" si="30"/>
        <v>0</v>
      </c>
      <c r="AQ194" s="86">
        <f>'Input|Fee Based'!AQ194*CPI_Escalator_to_Y1*RealMaterials_Escalator_to_Y1</f>
        <v>0</v>
      </c>
      <c r="AR194" s="86">
        <f>'Input|Fee Based'!AR194*CPI_Escalator_to_Y1*RealContracts_Escalator_to_Y1</f>
        <v>0</v>
      </c>
      <c r="AS194" s="77">
        <f>'Input|Fee Based'!AS194*CPI_Escalator_to_Y1*RealVehicles_Escalator_to_Y1</f>
        <v>0</v>
      </c>
      <c r="AT194" s="86">
        <f>'Input|Fee Based'!AT194*CPI_Escalator_to_Y1*RealOther_Escalator_to_Y1</f>
        <v>0</v>
      </c>
      <c r="AU194" s="89"/>
      <c r="AV194" s="79">
        <f t="shared" si="31"/>
        <v>0</v>
      </c>
      <c r="AW194" s="84"/>
      <c r="AX194" s="162">
        <f>$AV194*'Input|Fee Based'!AV194</f>
        <v>0</v>
      </c>
      <c r="AY194" s="162">
        <f>$AV194*'Input|Fee Based'!AW194</f>
        <v>0</v>
      </c>
      <c r="AZ194" s="162">
        <f>$AV194*'Input|Fee Based'!AX194</f>
        <v>0</v>
      </c>
      <c r="BA194" s="163">
        <f>SUM($AV194,$AX194:$AZ194)*'Input|Fee Based'!$AY194</f>
        <v>0</v>
      </c>
      <c r="BB194" s="109"/>
      <c r="BC194" s="173"/>
      <c r="BD194" s="15"/>
    </row>
    <row r="195" spans="1:56" customFormat="1" x14ac:dyDescent="0.2">
      <c r="A195" s="16">
        <f t="shared" si="32"/>
        <v>186</v>
      </c>
      <c r="B195" s="128" t="str">
        <f>IF(ISBLANK('Input|Fee Based'!B195),"",'Input|Fee Based'!B195)</f>
        <v/>
      </c>
      <c r="C195" s="128" t="str">
        <f>IF(ISBLANK('Input|Fee Based'!C195),"",'Input|Fee Based'!C195)</f>
        <v/>
      </c>
      <c r="D195" s="129" t="str">
        <f>IF(ISBLANK('Input|Fee Based'!D195),"",'Input|Fee Based'!D195)</f>
        <v/>
      </c>
      <c r="E195" s="191" t="str">
        <f>IF(ISBLANK('Input|Fee Based'!E195),"",'Input|Fee Based'!E195)</f>
        <v/>
      </c>
      <c r="F195" s="129" t="str">
        <f>IF(ISBLANK('Input|Fee Based'!F195),"",'Input|Fee Based'!F195)</f>
        <v/>
      </c>
      <c r="G195" s="129" t="str">
        <f>IF(ISBLANK('Input|Fee Based'!G195),"",'Input|Fee Based'!G195)</f>
        <v/>
      </c>
      <c r="H195" s="120">
        <f t="shared" si="22"/>
        <v>0</v>
      </c>
      <c r="I195" s="14"/>
      <c r="J195" s="77" t="str">
        <f>IF(ISBLANK('Input|Fee Based'!I195),"",'Input|Fee Based'!I195)</f>
        <v/>
      </c>
      <c r="K195" s="77" cm="1">
        <f t="array" ref="K195">_xlfn.IFNA(LOOKUP(2,1/('Calc|Labour Rates'!$B$10:$B$39='Calc|Fee Based'!J195)/('Calc|Labour Rates'!$C$10:$C$39='Input|Fee Based'!J195),'Calc|Labour Rates'!$I$10:$I$39),"-")</f>
        <v>0</v>
      </c>
      <c r="L195" s="208">
        <f>IFERROR(K195*'Input|Fee Based'!K195*'Input|Fee Based'!L195/'Input|Setup'!$E$19,0)</f>
        <v>0</v>
      </c>
      <c r="M195" s="206" t="str">
        <f>IF(ISBLANK('Input|Fee Based'!M195),"",'Input|Fee Based'!M195)</f>
        <v/>
      </c>
      <c r="N195" s="77" cm="1">
        <f t="array" ref="N195">_xlfn.IFNA(LOOKUP(2,1/('Calc|Labour Rates'!$B$10:$B$39='Calc|Fee Based'!M195)/('Calc|Labour Rates'!$C$10:$C$39='Input|Fee Based'!N195),'Calc|Labour Rates'!$I$10:$I$39),"-")</f>
        <v>0</v>
      </c>
      <c r="O195" s="208">
        <f>IFERROR(N195*'Input|Fee Based'!O195*'Input|Fee Based'!P195/'Input|Setup'!$E$19,0)</f>
        <v>0</v>
      </c>
      <c r="P195" s="206" t="str">
        <f>IF(ISBLANK('Input|Fee Based'!Q195),"",'Input|Fee Based'!Q195)</f>
        <v/>
      </c>
      <c r="Q195" s="77" cm="1">
        <f t="array" ref="Q195">_xlfn.IFNA(LOOKUP(2,1/('Calc|Labour Rates'!$B$10:$B$39='Calc|Fee Based'!P195)/('Calc|Labour Rates'!$C$10:$C$39='Input|Fee Based'!R195),'Calc|Labour Rates'!$I$10:$I$39),"-")</f>
        <v>0</v>
      </c>
      <c r="R195" s="77">
        <f>IFERROR(Q195*'Input|Fee Based'!S195*'Input|Fee Based'!T195/'Input|Setup'!$E$19,0)</f>
        <v>0</v>
      </c>
      <c r="S195" s="197">
        <f t="shared" si="23"/>
        <v>0</v>
      </c>
      <c r="T195" s="139">
        <f t="shared" si="24"/>
        <v>0</v>
      </c>
      <c r="U195" s="77" t="str">
        <f>IF(ISBLANK('Input|Fee Based'!$V195),"",'Input|Fee Based'!$V195)</f>
        <v/>
      </c>
      <c r="V195" s="77" cm="1">
        <f t="array" ref="V195">_xlfn.IFNA(LOOKUP(2,1/('Calc|Labour Rates'!$B$10:$B$39='Calc|Fee Based'!U195)/('Calc|Labour Rates'!$C$10:$C$39='Input|Fee Based'!W195),'Calc|Labour Rates'!$I$10:$I$39),"-")</f>
        <v>0</v>
      </c>
      <c r="W195" s="77">
        <f>IFERROR(V195*'Input|Fee Based'!X195*'Input|Fee Based'!Y195/'Input|Setup'!$E$19,0)</f>
        <v>0</v>
      </c>
      <c r="X195" s="77">
        <f>IFERROR(V195*'Input|Fee Based'!X195*'Input|Fee Based'!Z195/'Input|Setup'!$E$19,0)</f>
        <v>0</v>
      </c>
      <c r="Y195" s="208">
        <f t="shared" si="25"/>
        <v>0</v>
      </c>
      <c r="Z195" s="206" t="str">
        <f>IF(ISBLANK('Input|Fee Based'!$AA195),"",'Input|Fee Based'!$AA195)</f>
        <v/>
      </c>
      <c r="AA195" s="77" cm="1">
        <f t="array" ref="AA195">_xlfn.IFNA(LOOKUP(2,1/('Calc|Labour Rates'!$B$10:$B$39='Calc|Fee Based'!Z195)/('Calc|Labour Rates'!$C$10:$C$39='Input|Fee Based'!AB195),'Calc|Labour Rates'!$I$10:$I$39),"-")</f>
        <v>0</v>
      </c>
      <c r="AB195" s="77">
        <f>IFERROR(AA195*'Input|Fee Based'!AC195*'Input|Fee Based'!AD195/'Input|Setup'!$E$19,0)</f>
        <v>0</v>
      </c>
      <c r="AC195" s="77">
        <f>IFERROR(AA195*'Input|Fee Based'!AC195*'Input|Fee Based'!AE195/'Input|Setup'!$E$19,0)</f>
        <v>0</v>
      </c>
      <c r="AD195" s="208">
        <f t="shared" si="26"/>
        <v>0</v>
      </c>
      <c r="AE195" s="77" t="str">
        <f>IF(ISBLANK('Input|Fee Based'!$AF195),"",'Input|Fee Based'!$AF195)</f>
        <v/>
      </c>
      <c r="AF195" s="77" cm="1">
        <f t="array" ref="AF195">_xlfn.IFNA(LOOKUP(2,1/('Calc|Labour Rates'!$B$10:$B$39='Calc|Fee Based'!AE195)/('Calc|Labour Rates'!$C$10:$C$39='Input|Fee Based'!AG195),'Calc|Labour Rates'!$I$10:$I$39),"-")</f>
        <v>0</v>
      </c>
      <c r="AG195" s="77">
        <f>IFERROR(AF195*'Input|Fee Based'!AH195*'Input|Fee Based'!AI195/'Input|Setup'!$E$19,0)</f>
        <v>0</v>
      </c>
      <c r="AH195" s="77">
        <f>IFERROR(AF195*'Input|Fee Based'!AH195*'Input|Fee Based'!AJ195/'Input|Setup'!$E$19,0)</f>
        <v>0</v>
      </c>
      <c r="AI195" s="208">
        <f t="shared" si="27"/>
        <v>0</v>
      </c>
      <c r="AJ195" s="77" t="str">
        <f>IF(ISBLANK('Input|Fee Based'!$AK195),"",'Input|Fee Based'!$AK195)</f>
        <v/>
      </c>
      <c r="AK195" s="77" cm="1">
        <f t="array" ref="AK195">_xlfn.IFNA(LOOKUP(2,1/('Calc|Labour Rates'!$B$10:$B$39='Calc|Fee Based'!AJ195)/('Calc|Labour Rates'!$C$10:$C$39='Input|Fee Based'!AL195),'Calc|Labour Rates'!$I$10:$I$39),"-")</f>
        <v>0</v>
      </c>
      <c r="AL195" s="77">
        <f>IFERROR(AK195*'Input|Fee Based'!AM195*'Input|Fee Based'!AN195/'Input|Setup'!$E$19,0)</f>
        <v>0</v>
      </c>
      <c r="AM195" s="77">
        <f>IFERROR(AK195*'Input|Fee Based'!AM195*'Input|Fee Based'!AO195/'Input|Setup'!$E$19,0)</f>
        <v>0</v>
      </c>
      <c r="AN195" s="208">
        <f t="shared" si="28"/>
        <v>0</v>
      </c>
      <c r="AO195" s="199">
        <f t="shared" si="29"/>
        <v>0</v>
      </c>
      <c r="AP195" s="139">
        <f t="shared" si="30"/>
        <v>0</v>
      </c>
      <c r="AQ195" s="86">
        <f>'Input|Fee Based'!AQ195*CPI_Escalator_to_Y1*RealMaterials_Escalator_to_Y1</f>
        <v>0</v>
      </c>
      <c r="AR195" s="86">
        <f>'Input|Fee Based'!AR195*CPI_Escalator_to_Y1*RealContracts_Escalator_to_Y1</f>
        <v>0</v>
      </c>
      <c r="AS195" s="77">
        <f>'Input|Fee Based'!AS195*CPI_Escalator_to_Y1*RealVehicles_Escalator_to_Y1</f>
        <v>0</v>
      </c>
      <c r="AT195" s="86">
        <f>'Input|Fee Based'!AT195*CPI_Escalator_to_Y1*RealOther_Escalator_to_Y1</f>
        <v>0</v>
      </c>
      <c r="AU195" s="89"/>
      <c r="AV195" s="79">
        <f t="shared" si="31"/>
        <v>0</v>
      </c>
      <c r="AW195" s="84"/>
      <c r="AX195" s="162">
        <f>$AV195*'Input|Fee Based'!AV195</f>
        <v>0</v>
      </c>
      <c r="AY195" s="162">
        <f>$AV195*'Input|Fee Based'!AW195</f>
        <v>0</v>
      </c>
      <c r="AZ195" s="162">
        <f>$AV195*'Input|Fee Based'!AX195</f>
        <v>0</v>
      </c>
      <c r="BA195" s="163">
        <f>SUM($AV195,$AX195:$AZ195)*'Input|Fee Based'!$AY195</f>
        <v>0</v>
      </c>
      <c r="BB195" s="109"/>
      <c r="BC195" s="173"/>
      <c r="BD195" s="15"/>
    </row>
    <row r="196" spans="1:56" customFormat="1" x14ac:dyDescent="0.2">
      <c r="A196" s="16">
        <f t="shared" si="32"/>
        <v>187</v>
      </c>
      <c r="B196" s="128" t="str">
        <f>IF(ISBLANK('Input|Fee Based'!B196),"",'Input|Fee Based'!B196)</f>
        <v/>
      </c>
      <c r="C196" s="128" t="str">
        <f>IF(ISBLANK('Input|Fee Based'!C196),"",'Input|Fee Based'!C196)</f>
        <v/>
      </c>
      <c r="D196" s="129" t="str">
        <f>IF(ISBLANK('Input|Fee Based'!D196),"",'Input|Fee Based'!D196)</f>
        <v/>
      </c>
      <c r="E196" s="191" t="str">
        <f>IF(ISBLANK('Input|Fee Based'!E196),"",'Input|Fee Based'!E196)</f>
        <v/>
      </c>
      <c r="F196" s="129" t="str">
        <f>IF(ISBLANK('Input|Fee Based'!F196),"",'Input|Fee Based'!F196)</f>
        <v/>
      </c>
      <c r="G196" s="129" t="str">
        <f>IF(ISBLANK('Input|Fee Based'!G196),"",'Input|Fee Based'!G196)</f>
        <v/>
      </c>
      <c r="H196" s="120">
        <f t="shared" si="22"/>
        <v>0</v>
      </c>
      <c r="I196" s="14"/>
      <c r="J196" s="77" t="str">
        <f>IF(ISBLANK('Input|Fee Based'!I196),"",'Input|Fee Based'!I196)</f>
        <v/>
      </c>
      <c r="K196" s="77" cm="1">
        <f t="array" ref="K196">_xlfn.IFNA(LOOKUP(2,1/('Calc|Labour Rates'!$B$10:$B$39='Calc|Fee Based'!J196)/('Calc|Labour Rates'!$C$10:$C$39='Input|Fee Based'!J196),'Calc|Labour Rates'!$I$10:$I$39),"-")</f>
        <v>0</v>
      </c>
      <c r="L196" s="208">
        <f>IFERROR(K196*'Input|Fee Based'!K196*'Input|Fee Based'!L196/'Input|Setup'!$E$19,0)</f>
        <v>0</v>
      </c>
      <c r="M196" s="206" t="str">
        <f>IF(ISBLANK('Input|Fee Based'!M196),"",'Input|Fee Based'!M196)</f>
        <v/>
      </c>
      <c r="N196" s="77" cm="1">
        <f t="array" ref="N196">_xlfn.IFNA(LOOKUP(2,1/('Calc|Labour Rates'!$B$10:$B$39='Calc|Fee Based'!M196)/('Calc|Labour Rates'!$C$10:$C$39='Input|Fee Based'!N196),'Calc|Labour Rates'!$I$10:$I$39),"-")</f>
        <v>0</v>
      </c>
      <c r="O196" s="208">
        <f>IFERROR(N196*'Input|Fee Based'!O196*'Input|Fee Based'!P196/'Input|Setup'!$E$19,0)</f>
        <v>0</v>
      </c>
      <c r="P196" s="206" t="str">
        <f>IF(ISBLANK('Input|Fee Based'!Q196),"",'Input|Fee Based'!Q196)</f>
        <v/>
      </c>
      <c r="Q196" s="77" cm="1">
        <f t="array" ref="Q196">_xlfn.IFNA(LOOKUP(2,1/('Calc|Labour Rates'!$B$10:$B$39='Calc|Fee Based'!P196)/('Calc|Labour Rates'!$C$10:$C$39='Input|Fee Based'!R196),'Calc|Labour Rates'!$I$10:$I$39),"-")</f>
        <v>0</v>
      </c>
      <c r="R196" s="77">
        <f>IFERROR(Q196*'Input|Fee Based'!S196*'Input|Fee Based'!T196/'Input|Setup'!$E$19,0)</f>
        <v>0</v>
      </c>
      <c r="S196" s="197">
        <f t="shared" si="23"/>
        <v>0</v>
      </c>
      <c r="T196" s="139">
        <f t="shared" si="24"/>
        <v>0</v>
      </c>
      <c r="U196" s="77" t="str">
        <f>IF(ISBLANK('Input|Fee Based'!$V196),"",'Input|Fee Based'!$V196)</f>
        <v/>
      </c>
      <c r="V196" s="77" cm="1">
        <f t="array" ref="V196">_xlfn.IFNA(LOOKUP(2,1/('Calc|Labour Rates'!$B$10:$B$39='Calc|Fee Based'!U196)/('Calc|Labour Rates'!$C$10:$C$39='Input|Fee Based'!W196),'Calc|Labour Rates'!$I$10:$I$39),"-")</f>
        <v>0</v>
      </c>
      <c r="W196" s="77">
        <f>IFERROR(V196*'Input|Fee Based'!X196*'Input|Fee Based'!Y196/'Input|Setup'!$E$19,0)</f>
        <v>0</v>
      </c>
      <c r="X196" s="77">
        <f>IFERROR(V196*'Input|Fee Based'!X196*'Input|Fee Based'!Z196/'Input|Setup'!$E$19,0)</f>
        <v>0</v>
      </c>
      <c r="Y196" s="208">
        <f t="shared" si="25"/>
        <v>0</v>
      </c>
      <c r="Z196" s="206" t="str">
        <f>IF(ISBLANK('Input|Fee Based'!$AA196),"",'Input|Fee Based'!$AA196)</f>
        <v/>
      </c>
      <c r="AA196" s="77" cm="1">
        <f t="array" ref="AA196">_xlfn.IFNA(LOOKUP(2,1/('Calc|Labour Rates'!$B$10:$B$39='Calc|Fee Based'!Z196)/('Calc|Labour Rates'!$C$10:$C$39='Input|Fee Based'!AB196),'Calc|Labour Rates'!$I$10:$I$39),"-")</f>
        <v>0</v>
      </c>
      <c r="AB196" s="77">
        <f>IFERROR(AA196*'Input|Fee Based'!AC196*'Input|Fee Based'!AD196/'Input|Setup'!$E$19,0)</f>
        <v>0</v>
      </c>
      <c r="AC196" s="77">
        <f>IFERROR(AA196*'Input|Fee Based'!AC196*'Input|Fee Based'!AE196/'Input|Setup'!$E$19,0)</f>
        <v>0</v>
      </c>
      <c r="AD196" s="208">
        <f t="shared" si="26"/>
        <v>0</v>
      </c>
      <c r="AE196" s="77" t="str">
        <f>IF(ISBLANK('Input|Fee Based'!$AF196),"",'Input|Fee Based'!$AF196)</f>
        <v/>
      </c>
      <c r="AF196" s="77" cm="1">
        <f t="array" ref="AF196">_xlfn.IFNA(LOOKUP(2,1/('Calc|Labour Rates'!$B$10:$B$39='Calc|Fee Based'!AE196)/('Calc|Labour Rates'!$C$10:$C$39='Input|Fee Based'!AG196),'Calc|Labour Rates'!$I$10:$I$39),"-")</f>
        <v>0</v>
      </c>
      <c r="AG196" s="77">
        <f>IFERROR(AF196*'Input|Fee Based'!AH196*'Input|Fee Based'!AI196/'Input|Setup'!$E$19,0)</f>
        <v>0</v>
      </c>
      <c r="AH196" s="77">
        <f>IFERROR(AF196*'Input|Fee Based'!AH196*'Input|Fee Based'!AJ196/'Input|Setup'!$E$19,0)</f>
        <v>0</v>
      </c>
      <c r="AI196" s="208">
        <f t="shared" si="27"/>
        <v>0</v>
      </c>
      <c r="AJ196" s="77" t="str">
        <f>IF(ISBLANK('Input|Fee Based'!$AK196),"",'Input|Fee Based'!$AK196)</f>
        <v/>
      </c>
      <c r="AK196" s="77" cm="1">
        <f t="array" ref="AK196">_xlfn.IFNA(LOOKUP(2,1/('Calc|Labour Rates'!$B$10:$B$39='Calc|Fee Based'!AJ196)/('Calc|Labour Rates'!$C$10:$C$39='Input|Fee Based'!AL196),'Calc|Labour Rates'!$I$10:$I$39),"-")</f>
        <v>0</v>
      </c>
      <c r="AL196" s="77">
        <f>IFERROR(AK196*'Input|Fee Based'!AM196*'Input|Fee Based'!AN196/'Input|Setup'!$E$19,0)</f>
        <v>0</v>
      </c>
      <c r="AM196" s="77">
        <f>IFERROR(AK196*'Input|Fee Based'!AM196*'Input|Fee Based'!AO196/'Input|Setup'!$E$19,0)</f>
        <v>0</v>
      </c>
      <c r="AN196" s="208">
        <f t="shared" si="28"/>
        <v>0</v>
      </c>
      <c r="AO196" s="199">
        <f t="shared" si="29"/>
        <v>0</v>
      </c>
      <c r="AP196" s="139">
        <f t="shared" si="30"/>
        <v>0</v>
      </c>
      <c r="AQ196" s="86">
        <f>'Input|Fee Based'!AQ196*CPI_Escalator_to_Y1*RealMaterials_Escalator_to_Y1</f>
        <v>0</v>
      </c>
      <c r="AR196" s="86">
        <f>'Input|Fee Based'!AR196*CPI_Escalator_to_Y1*RealContracts_Escalator_to_Y1</f>
        <v>0</v>
      </c>
      <c r="AS196" s="77">
        <f>'Input|Fee Based'!AS196*CPI_Escalator_to_Y1*RealVehicles_Escalator_to_Y1</f>
        <v>0</v>
      </c>
      <c r="AT196" s="86">
        <f>'Input|Fee Based'!AT196*CPI_Escalator_to_Y1*RealOther_Escalator_to_Y1</f>
        <v>0</v>
      </c>
      <c r="AU196" s="89"/>
      <c r="AV196" s="79">
        <f t="shared" si="31"/>
        <v>0</v>
      </c>
      <c r="AW196" s="84"/>
      <c r="AX196" s="162">
        <f>$AV196*'Input|Fee Based'!AV196</f>
        <v>0</v>
      </c>
      <c r="AY196" s="162">
        <f>$AV196*'Input|Fee Based'!AW196</f>
        <v>0</v>
      </c>
      <c r="AZ196" s="162">
        <f>$AV196*'Input|Fee Based'!AX196</f>
        <v>0</v>
      </c>
      <c r="BA196" s="163">
        <f>SUM($AV196,$AX196:$AZ196)*'Input|Fee Based'!$AY196</f>
        <v>0</v>
      </c>
      <c r="BB196" s="109"/>
      <c r="BC196" s="173"/>
      <c r="BD196" s="15"/>
    </row>
    <row r="197" spans="1:56" customFormat="1" x14ac:dyDescent="0.2">
      <c r="A197" s="16">
        <f t="shared" si="32"/>
        <v>188</v>
      </c>
      <c r="B197" s="128" t="str">
        <f>IF(ISBLANK('Input|Fee Based'!B197),"",'Input|Fee Based'!B197)</f>
        <v/>
      </c>
      <c r="C197" s="128" t="str">
        <f>IF(ISBLANK('Input|Fee Based'!C197),"",'Input|Fee Based'!C197)</f>
        <v/>
      </c>
      <c r="D197" s="129" t="str">
        <f>IF(ISBLANK('Input|Fee Based'!D197),"",'Input|Fee Based'!D197)</f>
        <v/>
      </c>
      <c r="E197" s="191" t="str">
        <f>IF(ISBLANK('Input|Fee Based'!E197),"",'Input|Fee Based'!E197)</f>
        <v/>
      </c>
      <c r="F197" s="129" t="str">
        <f>IF(ISBLANK('Input|Fee Based'!F197),"",'Input|Fee Based'!F197)</f>
        <v/>
      </c>
      <c r="G197" s="129" t="str">
        <f>IF(ISBLANK('Input|Fee Based'!G197),"",'Input|Fee Based'!G197)</f>
        <v/>
      </c>
      <c r="H197" s="120">
        <f t="shared" si="22"/>
        <v>0</v>
      </c>
      <c r="I197" s="14"/>
      <c r="J197" s="77" t="str">
        <f>IF(ISBLANK('Input|Fee Based'!I197),"",'Input|Fee Based'!I197)</f>
        <v/>
      </c>
      <c r="K197" s="77" cm="1">
        <f t="array" ref="K197">_xlfn.IFNA(LOOKUP(2,1/('Calc|Labour Rates'!$B$10:$B$39='Calc|Fee Based'!J197)/('Calc|Labour Rates'!$C$10:$C$39='Input|Fee Based'!J197),'Calc|Labour Rates'!$I$10:$I$39),"-")</f>
        <v>0</v>
      </c>
      <c r="L197" s="208">
        <f>IFERROR(K197*'Input|Fee Based'!K197*'Input|Fee Based'!L197/'Input|Setup'!$E$19,0)</f>
        <v>0</v>
      </c>
      <c r="M197" s="206" t="str">
        <f>IF(ISBLANK('Input|Fee Based'!M197),"",'Input|Fee Based'!M197)</f>
        <v/>
      </c>
      <c r="N197" s="77" cm="1">
        <f t="array" ref="N197">_xlfn.IFNA(LOOKUP(2,1/('Calc|Labour Rates'!$B$10:$B$39='Calc|Fee Based'!M197)/('Calc|Labour Rates'!$C$10:$C$39='Input|Fee Based'!N197),'Calc|Labour Rates'!$I$10:$I$39),"-")</f>
        <v>0</v>
      </c>
      <c r="O197" s="208">
        <f>IFERROR(N197*'Input|Fee Based'!O197*'Input|Fee Based'!P197/'Input|Setup'!$E$19,0)</f>
        <v>0</v>
      </c>
      <c r="P197" s="206" t="str">
        <f>IF(ISBLANK('Input|Fee Based'!Q197),"",'Input|Fee Based'!Q197)</f>
        <v/>
      </c>
      <c r="Q197" s="77" cm="1">
        <f t="array" ref="Q197">_xlfn.IFNA(LOOKUP(2,1/('Calc|Labour Rates'!$B$10:$B$39='Calc|Fee Based'!P197)/('Calc|Labour Rates'!$C$10:$C$39='Input|Fee Based'!R197),'Calc|Labour Rates'!$I$10:$I$39),"-")</f>
        <v>0</v>
      </c>
      <c r="R197" s="77">
        <f>IFERROR(Q197*'Input|Fee Based'!S197*'Input|Fee Based'!T197/'Input|Setup'!$E$19,0)</f>
        <v>0</v>
      </c>
      <c r="S197" s="197">
        <f t="shared" si="23"/>
        <v>0</v>
      </c>
      <c r="T197" s="139">
        <f t="shared" si="24"/>
        <v>0</v>
      </c>
      <c r="U197" s="77" t="str">
        <f>IF(ISBLANK('Input|Fee Based'!$V197),"",'Input|Fee Based'!$V197)</f>
        <v/>
      </c>
      <c r="V197" s="77" cm="1">
        <f t="array" ref="V197">_xlfn.IFNA(LOOKUP(2,1/('Calc|Labour Rates'!$B$10:$B$39='Calc|Fee Based'!U197)/('Calc|Labour Rates'!$C$10:$C$39='Input|Fee Based'!W197),'Calc|Labour Rates'!$I$10:$I$39),"-")</f>
        <v>0</v>
      </c>
      <c r="W197" s="77">
        <f>IFERROR(V197*'Input|Fee Based'!X197*'Input|Fee Based'!Y197/'Input|Setup'!$E$19,0)</f>
        <v>0</v>
      </c>
      <c r="X197" s="77">
        <f>IFERROR(V197*'Input|Fee Based'!X197*'Input|Fee Based'!Z197/'Input|Setup'!$E$19,0)</f>
        <v>0</v>
      </c>
      <c r="Y197" s="208">
        <f t="shared" si="25"/>
        <v>0</v>
      </c>
      <c r="Z197" s="206" t="str">
        <f>IF(ISBLANK('Input|Fee Based'!$AA197),"",'Input|Fee Based'!$AA197)</f>
        <v/>
      </c>
      <c r="AA197" s="77" cm="1">
        <f t="array" ref="AA197">_xlfn.IFNA(LOOKUP(2,1/('Calc|Labour Rates'!$B$10:$B$39='Calc|Fee Based'!Z197)/('Calc|Labour Rates'!$C$10:$C$39='Input|Fee Based'!AB197),'Calc|Labour Rates'!$I$10:$I$39),"-")</f>
        <v>0</v>
      </c>
      <c r="AB197" s="77">
        <f>IFERROR(AA197*'Input|Fee Based'!AC197*'Input|Fee Based'!AD197/'Input|Setup'!$E$19,0)</f>
        <v>0</v>
      </c>
      <c r="AC197" s="77">
        <f>IFERROR(AA197*'Input|Fee Based'!AC197*'Input|Fee Based'!AE197/'Input|Setup'!$E$19,0)</f>
        <v>0</v>
      </c>
      <c r="AD197" s="208">
        <f t="shared" si="26"/>
        <v>0</v>
      </c>
      <c r="AE197" s="77" t="str">
        <f>IF(ISBLANK('Input|Fee Based'!$AF197),"",'Input|Fee Based'!$AF197)</f>
        <v/>
      </c>
      <c r="AF197" s="77" cm="1">
        <f t="array" ref="AF197">_xlfn.IFNA(LOOKUP(2,1/('Calc|Labour Rates'!$B$10:$B$39='Calc|Fee Based'!AE197)/('Calc|Labour Rates'!$C$10:$C$39='Input|Fee Based'!AG197),'Calc|Labour Rates'!$I$10:$I$39),"-")</f>
        <v>0</v>
      </c>
      <c r="AG197" s="77">
        <f>IFERROR(AF197*'Input|Fee Based'!AH197*'Input|Fee Based'!AI197/'Input|Setup'!$E$19,0)</f>
        <v>0</v>
      </c>
      <c r="AH197" s="77">
        <f>IFERROR(AF197*'Input|Fee Based'!AH197*'Input|Fee Based'!AJ197/'Input|Setup'!$E$19,0)</f>
        <v>0</v>
      </c>
      <c r="AI197" s="208">
        <f t="shared" si="27"/>
        <v>0</v>
      </c>
      <c r="AJ197" s="77" t="str">
        <f>IF(ISBLANK('Input|Fee Based'!$AK197),"",'Input|Fee Based'!$AK197)</f>
        <v/>
      </c>
      <c r="AK197" s="77" cm="1">
        <f t="array" ref="AK197">_xlfn.IFNA(LOOKUP(2,1/('Calc|Labour Rates'!$B$10:$B$39='Calc|Fee Based'!AJ197)/('Calc|Labour Rates'!$C$10:$C$39='Input|Fee Based'!AL197),'Calc|Labour Rates'!$I$10:$I$39),"-")</f>
        <v>0</v>
      </c>
      <c r="AL197" s="77">
        <f>IFERROR(AK197*'Input|Fee Based'!AM197*'Input|Fee Based'!AN197/'Input|Setup'!$E$19,0)</f>
        <v>0</v>
      </c>
      <c r="AM197" s="77">
        <f>IFERROR(AK197*'Input|Fee Based'!AM197*'Input|Fee Based'!AO197/'Input|Setup'!$E$19,0)</f>
        <v>0</v>
      </c>
      <c r="AN197" s="208">
        <f t="shared" si="28"/>
        <v>0</v>
      </c>
      <c r="AO197" s="199">
        <f t="shared" si="29"/>
        <v>0</v>
      </c>
      <c r="AP197" s="139">
        <f t="shared" si="30"/>
        <v>0</v>
      </c>
      <c r="AQ197" s="86">
        <f>'Input|Fee Based'!AQ197*CPI_Escalator_to_Y1*RealMaterials_Escalator_to_Y1</f>
        <v>0</v>
      </c>
      <c r="AR197" s="86">
        <f>'Input|Fee Based'!AR197*CPI_Escalator_to_Y1*RealContracts_Escalator_to_Y1</f>
        <v>0</v>
      </c>
      <c r="AS197" s="77">
        <f>'Input|Fee Based'!AS197*CPI_Escalator_to_Y1*RealVehicles_Escalator_to_Y1</f>
        <v>0</v>
      </c>
      <c r="AT197" s="86">
        <f>'Input|Fee Based'!AT197*CPI_Escalator_to_Y1*RealOther_Escalator_to_Y1</f>
        <v>0</v>
      </c>
      <c r="AU197" s="89"/>
      <c r="AV197" s="79">
        <f t="shared" si="31"/>
        <v>0</v>
      </c>
      <c r="AW197" s="84"/>
      <c r="AX197" s="162">
        <f>$AV197*'Input|Fee Based'!AV197</f>
        <v>0</v>
      </c>
      <c r="AY197" s="162">
        <f>$AV197*'Input|Fee Based'!AW197</f>
        <v>0</v>
      </c>
      <c r="AZ197" s="162">
        <f>$AV197*'Input|Fee Based'!AX197</f>
        <v>0</v>
      </c>
      <c r="BA197" s="163">
        <f>SUM($AV197,$AX197:$AZ197)*'Input|Fee Based'!$AY197</f>
        <v>0</v>
      </c>
      <c r="BB197" s="109"/>
      <c r="BC197" s="173"/>
      <c r="BD197" s="15"/>
    </row>
    <row r="198" spans="1:56" customFormat="1" x14ac:dyDescent="0.2">
      <c r="A198" s="16">
        <f t="shared" si="32"/>
        <v>189</v>
      </c>
      <c r="B198" s="128" t="str">
        <f>IF(ISBLANK('Input|Fee Based'!B198),"",'Input|Fee Based'!B198)</f>
        <v/>
      </c>
      <c r="C198" s="128" t="str">
        <f>IF(ISBLANK('Input|Fee Based'!C198),"",'Input|Fee Based'!C198)</f>
        <v/>
      </c>
      <c r="D198" s="129" t="str">
        <f>IF(ISBLANK('Input|Fee Based'!D198),"",'Input|Fee Based'!D198)</f>
        <v/>
      </c>
      <c r="E198" s="191" t="str">
        <f>IF(ISBLANK('Input|Fee Based'!E198),"",'Input|Fee Based'!E198)</f>
        <v/>
      </c>
      <c r="F198" s="129" t="str">
        <f>IF(ISBLANK('Input|Fee Based'!F198),"",'Input|Fee Based'!F198)</f>
        <v/>
      </c>
      <c r="G198" s="129" t="str">
        <f>IF(ISBLANK('Input|Fee Based'!G198),"",'Input|Fee Based'!G198)</f>
        <v/>
      </c>
      <c r="H198" s="120">
        <f t="shared" si="22"/>
        <v>0</v>
      </c>
      <c r="I198" s="14"/>
      <c r="J198" s="77" t="str">
        <f>IF(ISBLANK('Input|Fee Based'!I198),"",'Input|Fee Based'!I198)</f>
        <v/>
      </c>
      <c r="K198" s="77" cm="1">
        <f t="array" ref="K198">_xlfn.IFNA(LOOKUP(2,1/('Calc|Labour Rates'!$B$10:$B$39='Calc|Fee Based'!J198)/('Calc|Labour Rates'!$C$10:$C$39='Input|Fee Based'!J198),'Calc|Labour Rates'!$I$10:$I$39),"-")</f>
        <v>0</v>
      </c>
      <c r="L198" s="208">
        <f>IFERROR(K198*'Input|Fee Based'!K198*'Input|Fee Based'!L198/'Input|Setup'!$E$19,0)</f>
        <v>0</v>
      </c>
      <c r="M198" s="206" t="str">
        <f>IF(ISBLANK('Input|Fee Based'!M198),"",'Input|Fee Based'!M198)</f>
        <v/>
      </c>
      <c r="N198" s="77" cm="1">
        <f t="array" ref="N198">_xlfn.IFNA(LOOKUP(2,1/('Calc|Labour Rates'!$B$10:$B$39='Calc|Fee Based'!M198)/('Calc|Labour Rates'!$C$10:$C$39='Input|Fee Based'!N198),'Calc|Labour Rates'!$I$10:$I$39),"-")</f>
        <v>0</v>
      </c>
      <c r="O198" s="208">
        <f>IFERROR(N198*'Input|Fee Based'!O198*'Input|Fee Based'!P198/'Input|Setup'!$E$19,0)</f>
        <v>0</v>
      </c>
      <c r="P198" s="206" t="str">
        <f>IF(ISBLANK('Input|Fee Based'!Q198),"",'Input|Fee Based'!Q198)</f>
        <v/>
      </c>
      <c r="Q198" s="77" cm="1">
        <f t="array" ref="Q198">_xlfn.IFNA(LOOKUP(2,1/('Calc|Labour Rates'!$B$10:$B$39='Calc|Fee Based'!P198)/('Calc|Labour Rates'!$C$10:$C$39='Input|Fee Based'!R198),'Calc|Labour Rates'!$I$10:$I$39),"-")</f>
        <v>0</v>
      </c>
      <c r="R198" s="77">
        <f>IFERROR(Q198*'Input|Fee Based'!S198*'Input|Fee Based'!T198/'Input|Setup'!$E$19,0)</f>
        <v>0</v>
      </c>
      <c r="S198" s="197">
        <f t="shared" si="23"/>
        <v>0</v>
      </c>
      <c r="T198" s="139">
        <f t="shared" si="24"/>
        <v>0</v>
      </c>
      <c r="U198" s="77" t="str">
        <f>IF(ISBLANK('Input|Fee Based'!$V198),"",'Input|Fee Based'!$V198)</f>
        <v/>
      </c>
      <c r="V198" s="77" cm="1">
        <f t="array" ref="V198">_xlfn.IFNA(LOOKUP(2,1/('Calc|Labour Rates'!$B$10:$B$39='Calc|Fee Based'!U198)/('Calc|Labour Rates'!$C$10:$C$39='Input|Fee Based'!W198),'Calc|Labour Rates'!$I$10:$I$39),"-")</f>
        <v>0</v>
      </c>
      <c r="W198" s="77">
        <f>IFERROR(V198*'Input|Fee Based'!X198*'Input|Fee Based'!Y198/'Input|Setup'!$E$19,0)</f>
        <v>0</v>
      </c>
      <c r="X198" s="77">
        <f>IFERROR(V198*'Input|Fee Based'!X198*'Input|Fee Based'!Z198/'Input|Setup'!$E$19,0)</f>
        <v>0</v>
      </c>
      <c r="Y198" s="208">
        <f t="shared" si="25"/>
        <v>0</v>
      </c>
      <c r="Z198" s="206" t="str">
        <f>IF(ISBLANK('Input|Fee Based'!$AA198),"",'Input|Fee Based'!$AA198)</f>
        <v/>
      </c>
      <c r="AA198" s="77" cm="1">
        <f t="array" ref="AA198">_xlfn.IFNA(LOOKUP(2,1/('Calc|Labour Rates'!$B$10:$B$39='Calc|Fee Based'!Z198)/('Calc|Labour Rates'!$C$10:$C$39='Input|Fee Based'!AB198),'Calc|Labour Rates'!$I$10:$I$39),"-")</f>
        <v>0</v>
      </c>
      <c r="AB198" s="77">
        <f>IFERROR(AA198*'Input|Fee Based'!AC198*'Input|Fee Based'!AD198/'Input|Setup'!$E$19,0)</f>
        <v>0</v>
      </c>
      <c r="AC198" s="77">
        <f>IFERROR(AA198*'Input|Fee Based'!AC198*'Input|Fee Based'!AE198/'Input|Setup'!$E$19,0)</f>
        <v>0</v>
      </c>
      <c r="AD198" s="208">
        <f t="shared" si="26"/>
        <v>0</v>
      </c>
      <c r="AE198" s="77" t="str">
        <f>IF(ISBLANK('Input|Fee Based'!$AF198),"",'Input|Fee Based'!$AF198)</f>
        <v/>
      </c>
      <c r="AF198" s="77" cm="1">
        <f t="array" ref="AF198">_xlfn.IFNA(LOOKUP(2,1/('Calc|Labour Rates'!$B$10:$B$39='Calc|Fee Based'!AE198)/('Calc|Labour Rates'!$C$10:$C$39='Input|Fee Based'!AG198),'Calc|Labour Rates'!$I$10:$I$39),"-")</f>
        <v>0</v>
      </c>
      <c r="AG198" s="77">
        <f>IFERROR(AF198*'Input|Fee Based'!AH198*'Input|Fee Based'!AI198/'Input|Setup'!$E$19,0)</f>
        <v>0</v>
      </c>
      <c r="AH198" s="77">
        <f>IFERROR(AF198*'Input|Fee Based'!AH198*'Input|Fee Based'!AJ198/'Input|Setup'!$E$19,0)</f>
        <v>0</v>
      </c>
      <c r="AI198" s="208">
        <f t="shared" si="27"/>
        <v>0</v>
      </c>
      <c r="AJ198" s="77" t="str">
        <f>IF(ISBLANK('Input|Fee Based'!$AK198),"",'Input|Fee Based'!$AK198)</f>
        <v/>
      </c>
      <c r="AK198" s="77" cm="1">
        <f t="array" ref="AK198">_xlfn.IFNA(LOOKUP(2,1/('Calc|Labour Rates'!$B$10:$B$39='Calc|Fee Based'!AJ198)/('Calc|Labour Rates'!$C$10:$C$39='Input|Fee Based'!AL198),'Calc|Labour Rates'!$I$10:$I$39),"-")</f>
        <v>0</v>
      </c>
      <c r="AL198" s="77">
        <f>IFERROR(AK198*'Input|Fee Based'!AM198*'Input|Fee Based'!AN198/'Input|Setup'!$E$19,0)</f>
        <v>0</v>
      </c>
      <c r="AM198" s="77">
        <f>IFERROR(AK198*'Input|Fee Based'!AM198*'Input|Fee Based'!AO198/'Input|Setup'!$E$19,0)</f>
        <v>0</v>
      </c>
      <c r="AN198" s="208">
        <f t="shared" si="28"/>
        <v>0</v>
      </c>
      <c r="AO198" s="199">
        <f t="shared" si="29"/>
        <v>0</v>
      </c>
      <c r="AP198" s="139">
        <f t="shared" si="30"/>
        <v>0</v>
      </c>
      <c r="AQ198" s="86">
        <f>'Input|Fee Based'!AQ198*CPI_Escalator_to_Y1*RealMaterials_Escalator_to_Y1</f>
        <v>0</v>
      </c>
      <c r="AR198" s="86">
        <f>'Input|Fee Based'!AR198*CPI_Escalator_to_Y1*RealContracts_Escalator_to_Y1</f>
        <v>0</v>
      </c>
      <c r="AS198" s="77">
        <f>'Input|Fee Based'!AS198*CPI_Escalator_to_Y1*RealVehicles_Escalator_to_Y1</f>
        <v>0</v>
      </c>
      <c r="AT198" s="86">
        <f>'Input|Fee Based'!AT198*CPI_Escalator_to_Y1*RealOther_Escalator_to_Y1</f>
        <v>0</v>
      </c>
      <c r="AU198" s="89"/>
      <c r="AV198" s="79">
        <f t="shared" si="31"/>
        <v>0</v>
      </c>
      <c r="AW198" s="84"/>
      <c r="AX198" s="162">
        <f>$AV198*'Input|Fee Based'!AV198</f>
        <v>0</v>
      </c>
      <c r="AY198" s="162">
        <f>$AV198*'Input|Fee Based'!AW198</f>
        <v>0</v>
      </c>
      <c r="AZ198" s="162">
        <f>$AV198*'Input|Fee Based'!AX198</f>
        <v>0</v>
      </c>
      <c r="BA198" s="163">
        <f>SUM($AV198,$AX198:$AZ198)*'Input|Fee Based'!$AY198</f>
        <v>0</v>
      </c>
      <c r="BB198" s="109"/>
      <c r="BC198" s="173"/>
      <c r="BD198" s="15"/>
    </row>
    <row r="199" spans="1:56" customFormat="1" x14ac:dyDescent="0.2">
      <c r="A199" s="16">
        <f t="shared" si="32"/>
        <v>190</v>
      </c>
      <c r="B199" s="128" t="str">
        <f>IF(ISBLANK('Input|Fee Based'!B199),"",'Input|Fee Based'!B199)</f>
        <v/>
      </c>
      <c r="C199" s="128" t="str">
        <f>IF(ISBLANK('Input|Fee Based'!C199),"",'Input|Fee Based'!C199)</f>
        <v/>
      </c>
      <c r="D199" s="129" t="str">
        <f>IF(ISBLANK('Input|Fee Based'!D199),"",'Input|Fee Based'!D199)</f>
        <v/>
      </c>
      <c r="E199" s="191" t="str">
        <f>IF(ISBLANK('Input|Fee Based'!E199),"",'Input|Fee Based'!E199)</f>
        <v/>
      </c>
      <c r="F199" s="129" t="str">
        <f>IF(ISBLANK('Input|Fee Based'!F199),"",'Input|Fee Based'!F199)</f>
        <v/>
      </c>
      <c r="G199" s="129" t="str">
        <f>IF(ISBLANK('Input|Fee Based'!G199),"",'Input|Fee Based'!G199)</f>
        <v/>
      </c>
      <c r="H199" s="120">
        <f t="shared" si="22"/>
        <v>0</v>
      </c>
      <c r="I199" s="14"/>
      <c r="J199" s="77" t="str">
        <f>IF(ISBLANK('Input|Fee Based'!I199),"",'Input|Fee Based'!I199)</f>
        <v/>
      </c>
      <c r="K199" s="77" cm="1">
        <f t="array" ref="K199">_xlfn.IFNA(LOOKUP(2,1/('Calc|Labour Rates'!$B$10:$B$39='Calc|Fee Based'!J199)/('Calc|Labour Rates'!$C$10:$C$39='Input|Fee Based'!J199),'Calc|Labour Rates'!$I$10:$I$39),"-")</f>
        <v>0</v>
      </c>
      <c r="L199" s="208">
        <f>IFERROR(K199*'Input|Fee Based'!K199*'Input|Fee Based'!L199/'Input|Setup'!$E$19,0)</f>
        <v>0</v>
      </c>
      <c r="M199" s="206" t="str">
        <f>IF(ISBLANK('Input|Fee Based'!M199),"",'Input|Fee Based'!M199)</f>
        <v/>
      </c>
      <c r="N199" s="77" cm="1">
        <f t="array" ref="N199">_xlfn.IFNA(LOOKUP(2,1/('Calc|Labour Rates'!$B$10:$B$39='Calc|Fee Based'!M199)/('Calc|Labour Rates'!$C$10:$C$39='Input|Fee Based'!N199),'Calc|Labour Rates'!$I$10:$I$39),"-")</f>
        <v>0</v>
      </c>
      <c r="O199" s="208">
        <f>IFERROR(N199*'Input|Fee Based'!O199*'Input|Fee Based'!P199/'Input|Setup'!$E$19,0)</f>
        <v>0</v>
      </c>
      <c r="P199" s="206" t="str">
        <f>IF(ISBLANK('Input|Fee Based'!Q199),"",'Input|Fee Based'!Q199)</f>
        <v/>
      </c>
      <c r="Q199" s="77" cm="1">
        <f t="array" ref="Q199">_xlfn.IFNA(LOOKUP(2,1/('Calc|Labour Rates'!$B$10:$B$39='Calc|Fee Based'!P199)/('Calc|Labour Rates'!$C$10:$C$39='Input|Fee Based'!R199),'Calc|Labour Rates'!$I$10:$I$39),"-")</f>
        <v>0</v>
      </c>
      <c r="R199" s="77">
        <f>IFERROR(Q199*'Input|Fee Based'!S199*'Input|Fee Based'!T199/'Input|Setup'!$E$19,0)</f>
        <v>0</v>
      </c>
      <c r="S199" s="197">
        <f t="shared" si="23"/>
        <v>0</v>
      </c>
      <c r="T199" s="139">
        <f t="shared" si="24"/>
        <v>0</v>
      </c>
      <c r="U199" s="77" t="str">
        <f>IF(ISBLANK('Input|Fee Based'!$V199),"",'Input|Fee Based'!$V199)</f>
        <v/>
      </c>
      <c r="V199" s="77" cm="1">
        <f t="array" ref="V199">_xlfn.IFNA(LOOKUP(2,1/('Calc|Labour Rates'!$B$10:$B$39='Calc|Fee Based'!U199)/('Calc|Labour Rates'!$C$10:$C$39='Input|Fee Based'!W199),'Calc|Labour Rates'!$I$10:$I$39),"-")</f>
        <v>0</v>
      </c>
      <c r="W199" s="77">
        <f>IFERROR(V199*'Input|Fee Based'!X199*'Input|Fee Based'!Y199/'Input|Setup'!$E$19,0)</f>
        <v>0</v>
      </c>
      <c r="X199" s="77">
        <f>IFERROR(V199*'Input|Fee Based'!X199*'Input|Fee Based'!Z199/'Input|Setup'!$E$19,0)</f>
        <v>0</v>
      </c>
      <c r="Y199" s="208">
        <f t="shared" si="25"/>
        <v>0</v>
      </c>
      <c r="Z199" s="206" t="str">
        <f>IF(ISBLANK('Input|Fee Based'!$AA199),"",'Input|Fee Based'!$AA199)</f>
        <v/>
      </c>
      <c r="AA199" s="77" cm="1">
        <f t="array" ref="AA199">_xlfn.IFNA(LOOKUP(2,1/('Calc|Labour Rates'!$B$10:$B$39='Calc|Fee Based'!Z199)/('Calc|Labour Rates'!$C$10:$C$39='Input|Fee Based'!AB199),'Calc|Labour Rates'!$I$10:$I$39),"-")</f>
        <v>0</v>
      </c>
      <c r="AB199" s="77">
        <f>IFERROR(AA199*'Input|Fee Based'!AC199*'Input|Fee Based'!AD199/'Input|Setup'!$E$19,0)</f>
        <v>0</v>
      </c>
      <c r="AC199" s="77">
        <f>IFERROR(AA199*'Input|Fee Based'!AC199*'Input|Fee Based'!AE199/'Input|Setup'!$E$19,0)</f>
        <v>0</v>
      </c>
      <c r="AD199" s="208">
        <f t="shared" si="26"/>
        <v>0</v>
      </c>
      <c r="AE199" s="77" t="str">
        <f>IF(ISBLANK('Input|Fee Based'!$AF199),"",'Input|Fee Based'!$AF199)</f>
        <v/>
      </c>
      <c r="AF199" s="77" cm="1">
        <f t="array" ref="AF199">_xlfn.IFNA(LOOKUP(2,1/('Calc|Labour Rates'!$B$10:$B$39='Calc|Fee Based'!AE199)/('Calc|Labour Rates'!$C$10:$C$39='Input|Fee Based'!AG199),'Calc|Labour Rates'!$I$10:$I$39),"-")</f>
        <v>0</v>
      </c>
      <c r="AG199" s="77">
        <f>IFERROR(AF199*'Input|Fee Based'!AH199*'Input|Fee Based'!AI199/'Input|Setup'!$E$19,0)</f>
        <v>0</v>
      </c>
      <c r="AH199" s="77">
        <f>IFERROR(AF199*'Input|Fee Based'!AH199*'Input|Fee Based'!AJ199/'Input|Setup'!$E$19,0)</f>
        <v>0</v>
      </c>
      <c r="AI199" s="208">
        <f t="shared" si="27"/>
        <v>0</v>
      </c>
      <c r="AJ199" s="77" t="str">
        <f>IF(ISBLANK('Input|Fee Based'!$AK199),"",'Input|Fee Based'!$AK199)</f>
        <v/>
      </c>
      <c r="AK199" s="77" cm="1">
        <f t="array" ref="AK199">_xlfn.IFNA(LOOKUP(2,1/('Calc|Labour Rates'!$B$10:$B$39='Calc|Fee Based'!AJ199)/('Calc|Labour Rates'!$C$10:$C$39='Input|Fee Based'!AL199),'Calc|Labour Rates'!$I$10:$I$39),"-")</f>
        <v>0</v>
      </c>
      <c r="AL199" s="77">
        <f>IFERROR(AK199*'Input|Fee Based'!AM199*'Input|Fee Based'!AN199/'Input|Setup'!$E$19,0)</f>
        <v>0</v>
      </c>
      <c r="AM199" s="77">
        <f>IFERROR(AK199*'Input|Fee Based'!AM199*'Input|Fee Based'!AO199/'Input|Setup'!$E$19,0)</f>
        <v>0</v>
      </c>
      <c r="AN199" s="208">
        <f t="shared" si="28"/>
        <v>0</v>
      </c>
      <c r="AO199" s="199">
        <f t="shared" si="29"/>
        <v>0</v>
      </c>
      <c r="AP199" s="139">
        <f t="shared" si="30"/>
        <v>0</v>
      </c>
      <c r="AQ199" s="86">
        <f>'Input|Fee Based'!AQ199*CPI_Escalator_to_Y1*RealMaterials_Escalator_to_Y1</f>
        <v>0</v>
      </c>
      <c r="AR199" s="86">
        <f>'Input|Fee Based'!AR199*CPI_Escalator_to_Y1*RealContracts_Escalator_to_Y1</f>
        <v>0</v>
      </c>
      <c r="AS199" s="77">
        <f>'Input|Fee Based'!AS199*CPI_Escalator_to_Y1*RealVehicles_Escalator_to_Y1</f>
        <v>0</v>
      </c>
      <c r="AT199" s="86">
        <f>'Input|Fee Based'!AT199*CPI_Escalator_to_Y1*RealOther_Escalator_to_Y1</f>
        <v>0</v>
      </c>
      <c r="AU199" s="89"/>
      <c r="AV199" s="79">
        <f t="shared" si="31"/>
        <v>0</v>
      </c>
      <c r="AW199" s="84"/>
      <c r="AX199" s="162">
        <f>$AV199*'Input|Fee Based'!AV199</f>
        <v>0</v>
      </c>
      <c r="AY199" s="162">
        <f>$AV199*'Input|Fee Based'!AW199</f>
        <v>0</v>
      </c>
      <c r="AZ199" s="162">
        <f>$AV199*'Input|Fee Based'!AX199</f>
        <v>0</v>
      </c>
      <c r="BA199" s="163">
        <f>SUM($AV199,$AX199:$AZ199)*'Input|Fee Based'!$AY199</f>
        <v>0</v>
      </c>
      <c r="BB199" s="109"/>
      <c r="BC199" s="173"/>
      <c r="BD199" s="15"/>
    </row>
    <row r="200" spans="1:56" customFormat="1" x14ac:dyDescent="0.2">
      <c r="A200" s="16">
        <f t="shared" si="32"/>
        <v>191</v>
      </c>
      <c r="B200" s="128" t="str">
        <f>IF(ISBLANK('Input|Fee Based'!B200),"",'Input|Fee Based'!B200)</f>
        <v/>
      </c>
      <c r="C200" s="128" t="str">
        <f>IF(ISBLANK('Input|Fee Based'!C200),"",'Input|Fee Based'!C200)</f>
        <v/>
      </c>
      <c r="D200" s="129" t="str">
        <f>IF(ISBLANK('Input|Fee Based'!D200),"",'Input|Fee Based'!D200)</f>
        <v/>
      </c>
      <c r="E200" s="191" t="str">
        <f>IF(ISBLANK('Input|Fee Based'!E200),"",'Input|Fee Based'!E200)</f>
        <v/>
      </c>
      <c r="F200" s="129" t="str">
        <f>IF(ISBLANK('Input|Fee Based'!F200),"",'Input|Fee Based'!F200)</f>
        <v/>
      </c>
      <c r="G200" s="129" t="str">
        <f>IF(ISBLANK('Input|Fee Based'!G200),"",'Input|Fee Based'!G200)</f>
        <v/>
      </c>
      <c r="H200" s="120">
        <f t="shared" si="22"/>
        <v>0</v>
      </c>
      <c r="I200" s="14"/>
      <c r="J200" s="77" t="str">
        <f>IF(ISBLANK('Input|Fee Based'!I200),"",'Input|Fee Based'!I200)</f>
        <v/>
      </c>
      <c r="K200" s="77" cm="1">
        <f t="array" ref="K200">_xlfn.IFNA(LOOKUP(2,1/('Calc|Labour Rates'!$B$10:$B$39='Calc|Fee Based'!J200)/('Calc|Labour Rates'!$C$10:$C$39='Input|Fee Based'!J200),'Calc|Labour Rates'!$I$10:$I$39),"-")</f>
        <v>0</v>
      </c>
      <c r="L200" s="208">
        <f>IFERROR(K200*'Input|Fee Based'!K200*'Input|Fee Based'!L200/'Input|Setup'!$E$19,0)</f>
        <v>0</v>
      </c>
      <c r="M200" s="206" t="str">
        <f>IF(ISBLANK('Input|Fee Based'!M200),"",'Input|Fee Based'!M200)</f>
        <v/>
      </c>
      <c r="N200" s="77" cm="1">
        <f t="array" ref="N200">_xlfn.IFNA(LOOKUP(2,1/('Calc|Labour Rates'!$B$10:$B$39='Calc|Fee Based'!M200)/('Calc|Labour Rates'!$C$10:$C$39='Input|Fee Based'!N200),'Calc|Labour Rates'!$I$10:$I$39),"-")</f>
        <v>0</v>
      </c>
      <c r="O200" s="208">
        <f>IFERROR(N200*'Input|Fee Based'!O200*'Input|Fee Based'!P200/'Input|Setup'!$E$19,0)</f>
        <v>0</v>
      </c>
      <c r="P200" s="206" t="str">
        <f>IF(ISBLANK('Input|Fee Based'!Q200),"",'Input|Fee Based'!Q200)</f>
        <v/>
      </c>
      <c r="Q200" s="77" cm="1">
        <f t="array" ref="Q200">_xlfn.IFNA(LOOKUP(2,1/('Calc|Labour Rates'!$B$10:$B$39='Calc|Fee Based'!P200)/('Calc|Labour Rates'!$C$10:$C$39='Input|Fee Based'!R200),'Calc|Labour Rates'!$I$10:$I$39),"-")</f>
        <v>0</v>
      </c>
      <c r="R200" s="77">
        <f>IFERROR(Q200*'Input|Fee Based'!S200*'Input|Fee Based'!T200/'Input|Setup'!$E$19,0)</f>
        <v>0</v>
      </c>
      <c r="S200" s="197">
        <f t="shared" si="23"/>
        <v>0</v>
      </c>
      <c r="T200" s="139">
        <f t="shared" si="24"/>
        <v>0</v>
      </c>
      <c r="U200" s="77" t="str">
        <f>IF(ISBLANK('Input|Fee Based'!$V200),"",'Input|Fee Based'!$V200)</f>
        <v/>
      </c>
      <c r="V200" s="77" cm="1">
        <f t="array" ref="V200">_xlfn.IFNA(LOOKUP(2,1/('Calc|Labour Rates'!$B$10:$B$39='Calc|Fee Based'!U200)/('Calc|Labour Rates'!$C$10:$C$39='Input|Fee Based'!W200),'Calc|Labour Rates'!$I$10:$I$39),"-")</f>
        <v>0</v>
      </c>
      <c r="W200" s="77">
        <f>IFERROR(V200*'Input|Fee Based'!X200*'Input|Fee Based'!Y200/'Input|Setup'!$E$19,0)</f>
        <v>0</v>
      </c>
      <c r="X200" s="77">
        <f>IFERROR(V200*'Input|Fee Based'!X200*'Input|Fee Based'!Z200/'Input|Setup'!$E$19,0)</f>
        <v>0</v>
      </c>
      <c r="Y200" s="208">
        <f t="shared" si="25"/>
        <v>0</v>
      </c>
      <c r="Z200" s="206" t="str">
        <f>IF(ISBLANK('Input|Fee Based'!$AA200),"",'Input|Fee Based'!$AA200)</f>
        <v/>
      </c>
      <c r="AA200" s="77" cm="1">
        <f t="array" ref="AA200">_xlfn.IFNA(LOOKUP(2,1/('Calc|Labour Rates'!$B$10:$B$39='Calc|Fee Based'!Z200)/('Calc|Labour Rates'!$C$10:$C$39='Input|Fee Based'!AB200),'Calc|Labour Rates'!$I$10:$I$39),"-")</f>
        <v>0</v>
      </c>
      <c r="AB200" s="77">
        <f>IFERROR(AA200*'Input|Fee Based'!AC200*'Input|Fee Based'!AD200/'Input|Setup'!$E$19,0)</f>
        <v>0</v>
      </c>
      <c r="AC200" s="77">
        <f>IFERROR(AA200*'Input|Fee Based'!AC200*'Input|Fee Based'!AE200/'Input|Setup'!$E$19,0)</f>
        <v>0</v>
      </c>
      <c r="AD200" s="208">
        <f t="shared" si="26"/>
        <v>0</v>
      </c>
      <c r="AE200" s="77" t="str">
        <f>IF(ISBLANK('Input|Fee Based'!$AF200),"",'Input|Fee Based'!$AF200)</f>
        <v/>
      </c>
      <c r="AF200" s="77" cm="1">
        <f t="array" ref="AF200">_xlfn.IFNA(LOOKUP(2,1/('Calc|Labour Rates'!$B$10:$B$39='Calc|Fee Based'!AE200)/('Calc|Labour Rates'!$C$10:$C$39='Input|Fee Based'!AG200),'Calc|Labour Rates'!$I$10:$I$39),"-")</f>
        <v>0</v>
      </c>
      <c r="AG200" s="77">
        <f>IFERROR(AF200*'Input|Fee Based'!AH200*'Input|Fee Based'!AI200/'Input|Setup'!$E$19,0)</f>
        <v>0</v>
      </c>
      <c r="AH200" s="77">
        <f>IFERROR(AF200*'Input|Fee Based'!AH200*'Input|Fee Based'!AJ200/'Input|Setup'!$E$19,0)</f>
        <v>0</v>
      </c>
      <c r="AI200" s="208">
        <f t="shared" si="27"/>
        <v>0</v>
      </c>
      <c r="AJ200" s="77" t="str">
        <f>IF(ISBLANK('Input|Fee Based'!$AK200),"",'Input|Fee Based'!$AK200)</f>
        <v/>
      </c>
      <c r="AK200" s="77" cm="1">
        <f t="array" ref="AK200">_xlfn.IFNA(LOOKUP(2,1/('Calc|Labour Rates'!$B$10:$B$39='Calc|Fee Based'!AJ200)/('Calc|Labour Rates'!$C$10:$C$39='Input|Fee Based'!AL200),'Calc|Labour Rates'!$I$10:$I$39),"-")</f>
        <v>0</v>
      </c>
      <c r="AL200" s="77">
        <f>IFERROR(AK200*'Input|Fee Based'!AM200*'Input|Fee Based'!AN200/'Input|Setup'!$E$19,0)</f>
        <v>0</v>
      </c>
      <c r="AM200" s="77">
        <f>IFERROR(AK200*'Input|Fee Based'!AM200*'Input|Fee Based'!AO200/'Input|Setup'!$E$19,0)</f>
        <v>0</v>
      </c>
      <c r="AN200" s="208">
        <f t="shared" si="28"/>
        <v>0</v>
      </c>
      <c r="AO200" s="199">
        <f t="shared" si="29"/>
        <v>0</v>
      </c>
      <c r="AP200" s="139">
        <f t="shared" si="30"/>
        <v>0</v>
      </c>
      <c r="AQ200" s="86">
        <f>'Input|Fee Based'!AQ200*CPI_Escalator_to_Y1*RealMaterials_Escalator_to_Y1</f>
        <v>0</v>
      </c>
      <c r="AR200" s="86">
        <f>'Input|Fee Based'!AR200*CPI_Escalator_to_Y1*RealContracts_Escalator_to_Y1</f>
        <v>0</v>
      </c>
      <c r="AS200" s="77">
        <f>'Input|Fee Based'!AS200*CPI_Escalator_to_Y1*RealVehicles_Escalator_to_Y1</f>
        <v>0</v>
      </c>
      <c r="AT200" s="86">
        <f>'Input|Fee Based'!AT200*CPI_Escalator_to_Y1*RealOther_Escalator_to_Y1</f>
        <v>0</v>
      </c>
      <c r="AU200" s="89"/>
      <c r="AV200" s="79">
        <f t="shared" si="31"/>
        <v>0</v>
      </c>
      <c r="AW200" s="84"/>
      <c r="AX200" s="162">
        <f>$AV200*'Input|Fee Based'!AV200</f>
        <v>0</v>
      </c>
      <c r="AY200" s="162">
        <f>$AV200*'Input|Fee Based'!AW200</f>
        <v>0</v>
      </c>
      <c r="AZ200" s="162">
        <f>$AV200*'Input|Fee Based'!AX200</f>
        <v>0</v>
      </c>
      <c r="BA200" s="163">
        <f>SUM($AV200,$AX200:$AZ200)*'Input|Fee Based'!$AY200</f>
        <v>0</v>
      </c>
      <c r="BB200" s="109"/>
      <c r="BC200" s="173"/>
      <c r="BD200" s="15"/>
    </row>
    <row r="201" spans="1:56" customFormat="1" x14ac:dyDescent="0.2">
      <c r="A201" s="16">
        <f t="shared" si="32"/>
        <v>192</v>
      </c>
      <c r="B201" s="128" t="str">
        <f>IF(ISBLANK('Input|Fee Based'!B201),"",'Input|Fee Based'!B201)</f>
        <v/>
      </c>
      <c r="C201" s="128" t="str">
        <f>IF(ISBLANK('Input|Fee Based'!C201),"",'Input|Fee Based'!C201)</f>
        <v/>
      </c>
      <c r="D201" s="129" t="str">
        <f>IF(ISBLANK('Input|Fee Based'!D201),"",'Input|Fee Based'!D201)</f>
        <v/>
      </c>
      <c r="E201" s="191" t="str">
        <f>IF(ISBLANK('Input|Fee Based'!E201),"",'Input|Fee Based'!E201)</f>
        <v/>
      </c>
      <c r="F201" s="129" t="str">
        <f>IF(ISBLANK('Input|Fee Based'!F201),"",'Input|Fee Based'!F201)</f>
        <v/>
      </c>
      <c r="G201" s="129" t="str">
        <f>IF(ISBLANK('Input|Fee Based'!G201),"",'Input|Fee Based'!G201)</f>
        <v/>
      </c>
      <c r="H201" s="120">
        <f t="shared" si="22"/>
        <v>0</v>
      </c>
      <c r="I201" s="14"/>
      <c r="J201" s="77" t="str">
        <f>IF(ISBLANK('Input|Fee Based'!I201),"",'Input|Fee Based'!I201)</f>
        <v/>
      </c>
      <c r="K201" s="77" cm="1">
        <f t="array" ref="K201">_xlfn.IFNA(LOOKUP(2,1/('Calc|Labour Rates'!$B$10:$B$39='Calc|Fee Based'!J201)/('Calc|Labour Rates'!$C$10:$C$39='Input|Fee Based'!J201),'Calc|Labour Rates'!$I$10:$I$39),"-")</f>
        <v>0</v>
      </c>
      <c r="L201" s="208">
        <f>IFERROR(K201*'Input|Fee Based'!K201*'Input|Fee Based'!L201/'Input|Setup'!$E$19,0)</f>
        <v>0</v>
      </c>
      <c r="M201" s="206" t="str">
        <f>IF(ISBLANK('Input|Fee Based'!M201),"",'Input|Fee Based'!M201)</f>
        <v/>
      </c>
      <c r="N201" s="77" cm="1">
        <f t="array" ref="N201">_xlfn.IFNA(LOOKUP(2,1/('Calc|Labour Rates'!$B$10:$B$39='Calc|Fee Based'!M201)/('Calc|Labour Rates'!$C$10:$C$39='Input|Fee Based'!N201),'Calc|Labour Rates'!$I$10:$I$39),"-")</f>
        <v>0</v>
      </c>
      <c r="O201" s="208">
        <f>IFERROR(N201*'Input|Fee Based'!O201*'Input|Fee Based'!P201/'Input|Setup'!$E$19,0)</f>
        <v>0</v>
      </c>
      <c r="P201" s="206" t="str">
        <f>IF(ISBLANK('Input|Fee Based'!Q201),"",'Input|Fee Based'!Q201)</f>
        <v/>
      </c>
      <c r="Q201" s="77" cm="1">
        <f t="array" ref="Q201">_xlfn.IFNA(LOOKUP(2,1/('Calc|Labour Rates'!$B$10:$B$39='Calc|Fee Based'!P201)/('Calc|Labour Rates'!$C$10:$C$39='Input|Fee Based'!R201),'Calc|Labour Rates'!$I$10:$I$39),"-")</f>
        <v>0</v>
      </c>
      <c r="R201" s="77">
        <f>IFERROR(Q201*'Input|Fee Based'!S201*'Input|Fee Based'!T201/'Input|Setup'!$E$19,0)</f>
        <v>0</v>
      </c>
      <c r="S201" s="197">
        <f t="shared" si="23"/>
        <v>0</v>
      </c>
      <c r="T201" s="139">
        <f t="shared" si="24"/>
        <v>0</v>
      </c>
      <c r="U201" s="77" t="str">
        <f>IF(ISBLANK('Input|Fee Based'!$V201),"",'Input|Fee Based'!$V201)</f>
        <v/>
      </c>
      <c r="V201" s="77" cm="1">
        <f t="array" ref="V201">_xlfn.IFNA(LOOKUP(2,1/('Calc|Labour Rates'!$B$10:$B$39='Calc|Fee Based'!U201)/('Calc|Labour Rates'!$C$10:$C$39='Input|Fee Based'!W201),'Calc|Labour Rates'!$I$10:$I$39),"-")</f>
        <v>0</v>
      </c>
      <c r="W201" s="77">
        <f>IFERROR(V201*'Input|Fee Based'!X201*'Input|Fee Based'!Y201/'Input|Setup'!$E$19,0)</f>
        <v>0</v>
      </c>
      <c r="X201" s="77">
        <f>IFERROR(V201*'Input|Fee Based'!X201*'Input|Fee Based'!Z201/'Input|Setup'!$E$19,0)</f>
        <v>0</v>
      </c>
      <c r="Y201" s="208">
        <f t="shared" si="25"/>
        <v>0</v>
      </c>
      <c r="Z201" s="206" t="str">
        <f>IF(ISBLANK('Input|Fee Based'!$AA201),"",'Input|Fee Based'!$AA201)</f>
        <v/>
      </c>
      <c r="AA201" s="77" cm="1">
        <f t="array" ref="AA201">_xlfn.IFNA(LOOKUP(2,1/('Calc|Labour Rates'!$B$10:$B$39='Calc|Fee Based'!Z201)/('Calc|Labour Rates'!$C$10:$C$39='Input|Fee Based'!AB201),'Calc|Labour Rates'!$I$10:$I$39),"-")</f>
        <v>0</v>
      </c>
      <c r="AB201" s="77">
        <f>IFERROR(AA201*'Input|Fee Based'!AC201*'Input|Fee Based'!AD201/'Input|Setup'!$E$19,0)</f>
        <v>0</v>
      </c>
      <c r="AC201" s="77">
        <f>IFERROR(AA201*'Input|Fee Based'!AC201*'Input|Fee Based'!AE201/'Input|Setup'!$E$19,0)</f>
        <v>0</v>
      </c>
      <c r="AD201" s="208">
        <f t="shared" si="26"/>
        <v>0</v>
      </c>
      <c r="AE201" s="77" t="str">
        <f>IF(ISBLANK('Input|Fee Based'!$AF201),"",'Input|Fee Based'!$AF201)</f>
        <v/>
      </c>
      <c r="AF201" s="77" cm="1">
        <f t="array" ref="AF201">_xlfn.IFNA(LOOKUP(2,1/('Calc|Labour Rates'!$B$10:$B$39='Calc|Fee Based'!AE201)/('Calc|Labour Rates'!$C$10:$C$39='Input|Fee Based'!AG201),'Calc|Labour Rates'!$I$10:$I$39),"-")</f>
        <v>0</v>
      </c>
      <c r="AG201" s="77">
        <f>IFERROR(AF201*'Input|Fee Based'!AH201*'Input|Fee Based'!AI201/'Input|Setup'!$E$19,0)</f>
        <v>0</v>
      </c>
      <c r="AH201" s="77">
        <f>IFERROR(AF201*'Input|Fee Based'!AH201*'Input|Fee Based'!AJ201/'Input|Setup'!$E$19,0)</f>
        <v>0</v>
      </c>
      <c r="AI201" s="208">
        <f t="shared" si="27"/>
        <v>0</v>
      </c>
      <c r="AJ201" s="77" t="str">
        <f>IF(ISBLANK('Input|Fee Based'!$AK201),"",'Input|Fee Based'!$AK201)</f>
        <v/>
      </c>
      <c r="AK201" s="77" cm="1">
        <f t="array" ref="AK201">_xlfn.IFNA(LOOKUP(2,1/('Calc|Labour Rates'!$B$10:$B$39='Calc|Fee Based'!AJ201)/('Calc|Labour Rates'!$C$10:$C$39='Input|Fee Based'!AL201),'Calc|Labour Rates'!$I$10:$I$39),"-")</f>
        <v>0</v>
      </c>
      <c r="AL201" s="77">
        <f>IFERROR(AK201*'Input|Fee Based'!AM201*'Input|Fee Based'!AN201/'Input|Setup'!$E$19,0)</f>
        <v>0</v>
      </c>
      <c r="AM201" s="77">
        <f>IFERROR(AK201*'Input|Fee Based'!AM201*'Input|Fee Based'!AO201/'Input|Setup'!$E$19,0)</f>
        <v>0</v>
      </c>
      <c r="AN201" s="208">
        <f t="shared" si="28"/>
        <v>0</v>
      </c>
      <c r="AO201" s="199">
        <f t="shared" si="29"/>
        <v>0</v>
      </c>
      <c r="AP201" s="139">
        <f t="shared" si="30"/>
        <v>0</v>
      </c>
      <c r="AQ201" s="86">
        <f>'Input|Fee Based'!AQ201*CPI_Escalator_to_Y1*RealMaterials_Escalator_to_Y1</f>
        <v>0</v>
      </c>
      <c r="AR201" s="86">
        <f>'Input|Fee Based'!AR201*CPI_Escalator_to_Y1*RealContracts_Escalator_to_Y1</f>
        <v>0</v>
      </c>
      <c r="AS201" s="77">
        <f>'Input|Fee Based'!AS201*CPI_Escalator_to_Y1*RealVehicles_Escalator_to_Y1</f>
        <v>0</v>
      </c>
      <c r="AT201" s="86">
        <f>'Input|Fee Based'!AT201*CPI_Escalator_to_Y1*RealOther_Escalator_to_Y1</f>
        <v>0</v>
      </c>
      <c r="AU201" s="89"/>
      <c r="AV201" s="79">
        <f t="shared" si="31"/>
        <v>0</v>
      </c>
      <c r="AW201" s="84"/>
      <c r="AX201" s="162">
        <f>$AV201*'Input|Fee Based'!AV201</f>
        <v>0</v>
      </c>
      <c r="AY201" s="162">
        <f>$AV201*'Input|Fee Based'!AW201</f>
        <v>0</v>
      </c>
      <c r="AZ201" s="162">
        <f>$AV201*'Input|Fee Based'!AX201</f>
        <v>0</v>
      </c>
      <c r="BA201" s="163">
        <f>SUM($AV201,$AX201:$AZ201)*'Input|Fee Based'!$AY201</f>
        <v>0</v>
      </c>
      <c r="BB201" s="109"/>
      <c r="BC201" s="173"/>
      <c r="BD201" s="15"/>
    </row>
    <row r="202" spans="1:56" customFormat="1" x14ac:dyDescent="0.2">
      <c r="A202" s="16">
        <f t="shared" si="32"/>
        <v>193</v>
      </c>
      <c r="B202" s="128" t="str">
        <f>IF(ISBLANK('Input|Fee Based'!B202),"",'Input|Fee Based'!B202)</f>
        <v/>
      </c>
      <c r="C202" s="128" t="str">
        <f>IF(ISBLANK('Input|Fee Based'!C202),"",'Input|Fee Based'!C202)</f>
        <v/>
      </c>
      <c r="D202" s="129" t="str">
        <f>IF(ISBLANK('Input|Fee Based'!D202),"",'Input|Fee Based'!D202)</f>
        <v/>
      </c>
      <c r="E202" s="191" t="str">
        <f>IF(ISBLANK('Input|Fee Based'!E202),"",'Input|Fee Based'!E202)</f>
        <v/>
      </c>
      <c r="F202" s="129" t="str">
        <f>IF(ISBLANK('Input|Fee Based'!F202),"",'Input|Fee Based'!F202)</f>
        <v/>
      </c>
      <c r="G202" s="129" t="str">
        <f>IF(ISBLANK('Input|Fee Based'!G202),"",'Input|Fee Based'!G202)</f>
        <v/>
      </c>
      <c r="H202" s="120">
        <f t="shared" ref="H202:H265" si="33">$AV202+SUM($AX202:$BA202)</f>
        <v>0</v>
      </c>
      <c r="I202" s="14"/>
      <c r="J202" s="77" t="str">
        <f>IF(ISBLANK('Input|Fee Based'!I202),"",'Input|Fee Based'!I202)</f>
        <v/>
      </c>
      <c r="K202" s="77" cm="1">
        <f t="array" ref="K202">_xlfn.IFNA(LOOKUP(2,1/('Calc|Labour Rates'!$B$10:$B$39='Calc|Fee Based'!J202)/('Calc|Labour Rates'!$C$10:$C$39='Input|Fee Based'!J202),'Calc|Labour Rates'!$I$10:$I$39),"-")</f>
        <v>0</v>
      </c>
      <c r="L202" s="208">
        <f>IFERROR(K202*'Input|Fee Based'!K202*'Input|Fee Based'!L202/'Input|Setup'!$E$19,0)</f>
        <v>0</v>
      </c>
      <c r="M202" s="206" t="str">
        <f>IF(ISBLANK('Input|Fee Based'!M202),"",'Input|Fee Based'!M202)</f>
        <v/>
      </c>
      <c r="N202" s="77" cm="1">
        <f t="array" ref="N202">_xlfn.IFNA(LOOKUP(2,1/('Calc|Labour Rates'!$B$10:$B$39='Calc|Fee Based'!M202)/('Calc|Labour Rates'!$C$10:$C$39='Input|Fee Based'!N202),'Calc|Labour Rates'!$I$10:$I$39),"-")</f>
        <v>0</v>
      </c>
      <c r="O202" s="208">
        <f>IFERROR(N202*'Input|Fee Based'!O202*'Input|Fee Based'!P202/'Input|Setup'!$E$19,0)</f>
        <v>0</v>
      </c>
      <c r="P202" s="206" t="str">
        <f>IF(ISBLANK('Input|Fee Based'!Q202),"",'Input|Fee Based'!Q202)</f>
        <v/>
      </c>
      <c r="Q202" s="77" cm="1">
        <f t="array" ref="Q202">_xlfn.IFNA(LOOKUP(2,1/('Calc|Labour Rates'!$B$10:$B$39='Calc|Fee Based'!P202)/('Calc|Labour Rates'!$C$10:$C$39='Input|Fee Based'!R202),'Calc|Labour Rates'!$I$10:$I$39),"-")</f>
        <v>0</v>
      </c>
      <c r="R202" s="77">
        <f>IFERROR(Q202*'Input|Fee Based'!S202*'Input|Fee Based'!T202/'Input|Setup'!$E$19,0)</f>
        <v>0</v>
      </c>
      <c r="S202" s="197">
        <f t="shared" ref="S202:S265" si="34">L202+O202+R202</f>
        <v>0</v>
      </c>
      <c r="T202" s="139">
        <f t="shared" ref="T202:T265" si="35">IF(OR(
AND(K202&lt;&gt;0,L202=0),
AND(N202&lt;&gt;0,O202=0),
AND(Q202&lt;&gt;0,R202=0)),1,0)</f>
        <v>0</v>
      </c>
      <c r="U202" s="77" t="str">
        <f>IF(ISBLANK('Input|Fee Based'!$V202),"",'Input|Fee Based'!$V202)</f>
        <v/>
      </c>
      <c r="V202" s="77" cm="1">
        <f t="array" ref="V202">_xlfn.IFNA(LOOKUP(2,1/('Calc|Labour Rates'!$B$10:$B$39='Calc|Fee Based'!U202)/('Calc|Labour Rates'!$C$10:$C$39='Input|Fee Based'!W202),'Calc|Labour Rates'!$I$10:$I$39),"-")</f>
        <v>0</v>
      </c>
      <c r="W202" s="77">
        <f>IFERROR(V202*'Input|Fee Based'!X202*'Input|Fee Based'!Y202/'Input|Setup'!$E$19,0)</f>
        <v>0</v>
      </c>
      <c r="X202" s="77">
        <f>IFERROR(V202*'Input|Fee Based'!X202*'Input|Fee Based'!Z202/'Input|Setup'!$E$19,0)</f>
        <v>0</v>
      </c>
      <c r="Y202" s="208">
        <f t="shared" ref="Y202:Y265" si="36">W202+X202</f>
        <v>0</v>
      </c>
      <c r="Z202" s="206" t="str">
        <f>IF(ISBLANK('Input|Fee Based'!$AA202),"",'Input|Fee Based'!$AA202)</f>
        <v/>
      </c>
      <c r="AA202" s="77" cm="1">
        <f t="array" ref="AA202">_xlfn.IFNA(LOOKUP(2,1/('Calc|Labour Rates'!$B$10:$B$39='Calc|Fee Based'!Z202)/('Calc|Labour Rates'!$C$10:$C$39='Input|Fee Based'!AB202),'Calc|Labour Rates'!$I$10:$I$39),"-")</f>
        <v>0</v>
      </c>
      <c r="AB202" s="77">
        <f>IFERROR(AA202*'Input|Fee Based'!AC202*'Input|Fee Based'!AD202/'Input|Setup'!$E$19,0)</f>
        <v>0</v>
      </c>
      <c r="AC202" s="77">
        <f>IFERROR(AA202*'Input|Fee Based'!AC202*'Input|Fee Based'!AE202/'Input|Setup'!$E$19,0)</f>
        <v>0</v>
      </c>
      <c r="AD202" s="208">
        <f t="shared" ref="AD202:AD265" si="37">AB202+AC202</f>
        <v>0</v>
      </c>
      <c r="AE202" s="77" t="str">
        <f>IF(ISBLANK('Input|Fee Based'!$AF202),"",'Input|Fee Based'!$AF202)</f>
        <v/>
      </c>
      <c r="AF202" s="77" cm="1">
        <f t="array" ref="AF202">_xlfn.IFNA(LOOKUP(2,1/('Calc|Labour Rates'!$B$10:$B$39='Calc|Fee Based'!AE202)/('Calc|Labour Rates'!$C$10:$C$39='Input|Fee Based'!AG202),'Calc|Labour Rates'!$I$10:$I$39),"-")</f>
        <v>0</v>
      </c>
      <c r="AG202" s="77">
        <f>IFERROR(AF202*'Input|Fee Based'!AH202*'Input|Fee Based'!AI202/'Input|Setup'!$E$19,0)</f>
        <v>0</v>
      </c>
      <c r="AH202" s="77">
        <f>IFERROR(AF202*'Input|Fee Based'!AH202*'Input|Fee Based'!AJ202/'Input|Setup'!$E$19,0)</f>
        <v>0</v>
      </c>
      <c r="AI202" s="208">
        <f t="shared" ref="AI202:AI265" si="38">AG202+AH202</f>
        <v>0</v>
      </c>
      <c r="AJ202" s="77" t="str">
        <f>IF(ISBLANK('Input|Fee Based'!$AK202),"",'Input|Fee Based'!$AK202)</f>
        <v/>
      </c>
      <c r="AK202" s="77" cm="1">
        <f t="array" ref="AK202">_xlfn.IFNA(LOOKUP(2,1/('Calc|Labour Rates'!$B$10:$B$39='Calc|Fee Based'!AJ202)/('Calc|Labour Rates'!$C$10:$C$39='Input|Fee Based'!AL202),'Calc|Labour Rates'!$I$10:$I$39),"-")</f>
        <v>0</v>
      </c>
      <c r="AL202" s="77">
        <f>IFERROR(AK202*'Input|Fee Based'!AM202*'Input|Fee Based'!AN202/'Input|Setup'!$E$19,0)</f>
        <v>0</v>
      </c>
      <c r="AM202" s="77">
        <f>IFERROR(AK202*'Input|Fee Based'!AM202*'Input|Fee Based'!AO202/'Input|Setup'!$E$19,0)</f>
        <v>0</v>
      </c>
      <c r="AN202" s="208">
        <f t="shared" ref="AN202:AN265" si="39">AL202+AM202</f>
        <v>0</v>
      </c>
      <c r="AO202" s="199">
        <f t="shared" ref="AO202:AO265" si="40">Y202+AD202+AI202+AN202</f>
        <v>0</v>
      </c>
      <c r="AP202" s="139">
        <f t="shared" ref="AP202:AP265" si="41">IF(OR(
AND(V202&lt;&gt;0,Y202=0),
AND(AA202&lt;&gt;0,AD202=0),
AND(AF202&lt;&gt;0,AI202=0),
AND(AK202&lt;&gt;0,AN202=0)),1,0)</f>
        <v>0</v>
      </c>
      <c r="AQ202" s="86">
        <f>'Input|Fee Based'!AQ202*CPI_Escalator_to_Y1*RealMaterials_Escalator_to_Y1</f>
        <v>0</v>
      </c>
      <c r="AR202" s="86">
        <f>'Input|Fee Based'!AR202*CPI_Escalator_to_Y1*RealContracts_Escalator_to_Y1</f>
        <v>0</v>
      </c>
      <c r="AS202" s="77">
        <f>'Input|Fee Based'!AS202*CPI_Escalator_to_Y1*RealVehicles_Escalator_to_Y1</f>
        <v>0</v>
      </c>
      <c r="AT202" s="86">
        <f>'Input|Fee Based'!AT202*CPI_Escalator_to_Y1*RealOther_Escalator_to_Y1</f>
        <v>0</v>
      </c>
      <c r="AU202" s="89"/>
      <c r="AV202" s="79">
        <f t="shared" ref="AV202:AV265" si="42">SUM($S202,$AO202,$AQ202,$AR202,$AS202,$AT202)</f>
        <v>0</v>
      </c>
      <c r="AW202" s="84"/>
      <c r="AX202" s="162">
        <f>$AV202*'Input|Fee Based'!AV202</f>
        <v>0</v>
      </c>
      <c r="AY202" s="162">
        <f>$AV202*'Input|Fee Based'!AW202</f>
        <v>0</v>
      </c>
      <c r="AZ202" s="162">
        <f>$AV202*'Input|Fee Based'!AX202</f>
        <v>0</v>
      </c>
      <c r="BA202" s="163">
        <f>SUM($AV202,$AX202:$AZ202)*'Input|Fee Based'!$AY202</f>
        <v>0</v>
      </c>
      <c r="BB202" s="109"/>
      <c r="BC202" s="173"/>
      <c r="BD202" s="15"/>
    </row>
    <row r="203" spans="1:56" customFormat="1" x14ac:dyDescent="0.2">
      <c r="A203" s="16">
        <f t="shared" si="32"/>
        <v>194</v>
      </c>
      <c r="B203" s="128" t="str">
        <f>IF(ISBLANK('Input|Fee Based'!B203),"",'Input|Fee Based'!B203)</f>
        <v/>
      </c>
      <c r="C203" s="128" t="str">
        <f>IF(ISBLANK('Input|Fee Based'!C203),"",'Input|Fee Based'!C203)</f>
        <v/>
      </c>
      <c r="D203" s="129" t="str">
        <f>IF(ISBLANK('Input|Fee Based'!D203),"",'Input|Fee Based'!D203)</f>
        <v/>
      </c>
      <c r="E203" s="191" t="str">
        <f>IF(ISBLANK('Input|Fee Based'!E203),"",'Input|Fee Based'!E203)</f>
        <v/>
      </c>
      <c r="F203" s="129" t="str">
        <f>IF(ISBLANK('Input|Fee Based'!F203),"",'Input|Fee Based'!F203)</f>
        <v/>
      </c>
      <c r="G203" s="129" t="str">
        <f>IF(ISBLANK('Input|Fee Based'!G203),"",'Input|Fee Based'!G203)</f>
        <v/>
      </c>
      <c r="H203" s="120">
        <f t="shared" si="33"/>
        <v>0</v>
      </c>
      <c r="I203" s="14"/>
      <c r="J203" s="77" t="str">
        <f>IF(ISBLANK('Input|Fee Based'!I203),"",'Input|Fee Based'!I203)</f>
        <v/>
      </c>
      <c r="K203" s="77" cm="1">
        <f t="array" ref="K203">_xlfn.IFNA(LOOKUP(2,1/('Calc|Labour Rates'!$B$10:$B$39='Calc|Fee Based'!J203)/('Calc|Labour Rates'!$C$10:$C$39='Input|Fee Based'!J203),'Calc|Labour Rates'!$I$10:$I$39),"-")</f>
        <v>0</v>
      </c>
      <c r="L203" s="208">
        <f>IFERROR(K203*'Input|Fee Based'!K203*'Input|Fee Based'!L203/'Input|Setup'!$E$19,0)</f>
        <v>0</v>
      </c>
      <c r="M203" s="206" t="str">
        <f>IF(ISBLANK('Input|Fee Based'!M203),"",'Input|Fee Based'!M203)</f>
        <v/>
      </c>
      <c r="N203" s="77" cm="1">
        <f t="array" ref="N203">_xlfn.IFNA(LOOKUP(2,1/('Calc|Labour Rates'!$B$10:$B$39='Calc|Fee Based'!M203)/('Calc|Labour Rates'!$C$10:$C$39='Input|Fee Based'!N203),'Calc|Labour Rates'!$I$10:$I$39),"-")</f>
        <v>0</v>
      </c>
      <c r="O203" s="208">
        <f>IFERROR(N203*'Input|Fee Based'!O203*'Input|Fee Based'!P203/'Input|Setup'!$E$19,0)</f>
        <v>0</v>
      </c>
      <c r="P203" s="206" t="str">
        <f>IF(ISBLANK('Input|Fee Based'!Q203),"",'Input|Fee Based'!Q203)</f>
        <v/>
      </c>
      <c r="Q203" s="77" cm="1">
        <f t="array" ref="Q203">_xlfn.IFNA(LOOKUP(2,1/('Calc|Labour Rates'!$B$10:$B$39='Calc|Fee Based'!P203)/('Calc|Labour Rates'!$C$10:$C$39='Input|Fee Based'!R203),'Calc|Labour Rates'!$I$10:$I$39),"-")</f>
        <v>0</v>
      </c>
      <c r="R203" s="77">
        <f>IFERROR(Q203*'Input|Fee Based'!S203*'Input|Fee Based'!T203/'Input|Setup'!$E$19,0)</f>
        <v>0</v>
      </c>
      <c r="S203" s="197">
        <f t="shared" si="34"/>
        <v>0</v>
      </c>
      <c r="T203" s="139">
        <f t="shared" si="35"/>
        <v>0</v>
      </c>
      <c r="U203" s="77" t="str">
        <f>IF(ISBLANK('Input|Fee Based'!$V203),"",'Input|Fee Based'!$V203)</f>
        <v/>
      </c>
      <c r="V203" s="77" cm="1">
        <f t="array" ref="V203">_xlfn.IFNA(LOOKUP(2,1/('Calc|Labour Rates'!$B$10:$B$39='Calc|Fee Based'!U203)/('Calc|Labour Rates'!$C$10:$C$39='Input|Fee Based'!W203),'Calc|Labour Rates'!$I$10:$I$39),"-")</f>
        <v>0</v>
      </c>
      <c r="W203" s="77">
        <f>IFERROR(V203*'Input|Fee Based'!X203*'Input|Fee Based'!Y203/'Input|Setup'!$E$19,0)</f>
        <v>0</v>
      </c>
      <c r="X203" s="77">
        <f>IFERROR(V203*'Input|Fee Based'!X203*'Input|Fee Based'!Z203/'Input|Setup'!$E$19,0)</f>
        <v>0</v>
      </c>
      <c r="Y203" s="208">
        <f t="shared" si="36"/>
        <v>0</v>
      </c>
      <c r="Z203" s="206" t="str">
        <f>IF(ISBLANK('Input|Fee Based'!$AA203),"",'Input|Fee Based'!$AA203)</f>
        <v/>
      </c>
      <c r="AA203" s="77" cm="1">
        <f t="array" ref="AA203">_xlfn.IFNA(LOOKUP(2,1/('Calc|Labour Rates'!$B$10:$B$39='Calc|Fee Based'!Z203)/('Calc|Labour Rates'!$C$10:$C$39='Input|Fee Based'!AB203),'Calc|Labour Rates'!$I$10:$I$39),"-")</f>
        <v>0</v>
      </c>
      <c r="AB203" s="77">
        <f>IFERROR(AA203*'Input|Fee Based'!AC203*'Input|Fee Based'!AD203/'Input|Setup'!$E$19,0)</f>
        <v>0</v>
      </c>
      <c r="AC203" s="77">
        <f>IFERROR(AA203*'Input|Fee Based'!AC203*'Input|Fee Based'!AE203/'Input|Setup'!$E$19,0)</f>
        <v>0</v>
      </c>
      <c r="AD203" s="208">
        <f t="shared" si="37"/>
        <v>0</v>
      </c>
      <c r="AE203" s="77" t="str">
        <f>IF(ISBLANK('Input|Fee Based'!$AF203),"",'Input|Fee Based'!$AF203)</f>
        <v/>
      </c>
      <c r="AF203" s="77" cm="1">
        <f t="array" ref="AF203">_xlfn.IFNA(LOOKUP(2,1/('Calc|Labour Rates'!$B$10:$B$39='Calc|Fee Based'!AE203)/('Calc|Labour Rates'!$C$10:$C$39='Input|Fee Based'!AG203),'Calc|Labour Rates'!$I$10:$I$39),"-")</f>
        <v>0</v>
      </c>
      <c r="AG203" s="77">
        <f>IFERROR(AF203*'Input|Fee Based'!AH203*'Input|Fee Based'!AI203/'Input|Setup'!$E$19,0)</f>
        <v>0</v>
      </c>
      <c r="AH203" s="77">
        <f>IFERROR(AF203*'Input|Fee Based'!AH203*'Input|Fee Based'!AJ203/'Input|Setup'!$E$19,0)</f>
        <v>0</v>
      </c>
      <c r="AI203" s="208">
        <f t="shared" si="38"/>
        <v>0</v>
      </c>
      <c r="AJ203" s="77" t="str">
        <f>IF(ISBLANK('Input|Fee Based'!$AK203),"",'Input|Fee Based'!$AK203)</f>
        <v/>
      </c>
      <c r="AK203" s="77" cm="1">
        <f t="array" ref="AK203">_xlfn.IFNA(LOOKUP(2,1/('Calc|Labour Rates'!$B$10:$B$39='Calc|Fee Based'!AJ203)/('Calc|Labour Rates'!$C$10:$C$39='Input|Fee Based'!AL203),'Calc|Labour Rates'!$I$10:$I$39),"-")</f>
        <v>0</v>
      </c>
      <c r="AL203" s="77">
        <f>IFERROR(AK203*'Input|Fee Based'!AM203*'Input|Fee Based'!AN203/'Input|Setup'!$E$19,0)</f>
        <v>0</v>
      </c>
      <c r="AM203" s="77">
        <f>IFERROR(AK203*'Input|Fee Based'!AM203*'Input|Fee Based'!AO203/'Input|Setup'!$E$19,0)</f>
        <v>0</v>
      </c>
      <c r="AN203" s="208">
        <f t="shared" si="39"/>
        <v>0</v>
      </c>
      <c r="AO203" s="199">
        <f t="shared" si="40"/>
        <v>0</v>
      </c>
      <c r="AP203" s="139">
        <f t="shared" si="41"/>
        <v>0</v>
      </c>
      <c r="AQ203" s="86">
        <f>'Input|Fee Based'!AQ203*CPI_Escalator_to_Y1*RealMaterials_Escalator_to_Y1</f>
        <v>0</v>
      </c>
      <c r="AR203" s="86">
        <f>'Input|Fee Based'!AR203*CPI_Escalator_to_Y1*RealContracts_Escalator_to_Y1</f>
        <v>0</v>
      </c>
      <c r="AS203" s="77">
        <f>'Input|Fee Based'!AS203*CPI_Escalator_to_Y1*RealVehicles_Escalator_to_Y1</f>
        <v>0</v>
      </c>
      <c r="AT203" s="86">
        <f>'Input|Fee Based'!AT203*CPI_Escalator_to_Y1*RealOther_Escalator_to_Y1</f>
        <v>0</v>
      </c>
      <c r="AU203" s="89"/>
      <c r="AV203" s="79">
        <f t="shared" si="42"/>
        <v>0</v>
      </c>
      <c r="AW203" s="84"/>
      <c r="AX203" s="162">
        <f>$AV203*'Input|Fee Based'!AV203</f>
        <v>0</v>
      </c>
      <c r="AY203" s="162">
        <f>$AV203*'Input|Fee Based'!AW203</f>
        <v>0</v>
      </c>
      <c r="AZ203" s="162">
        <f>$AV203*'Input|Fee Based'!AX203</f>
        <v>0</v>
      </c>
      <c r="BA203" s="163">
        <f>SUM($AV203,$AX203:$AZ203)*'Input|Fee Based'!$AY203</f>
        <v>0</v>
      </c>
      <c r="BB203" s="109"/>
      <c r="BC203" s="173"/>
      <c r="BD203" s="15"/>
    </row>
    <row r="204" spans="1:56" customFormat="1" x14ac:dyDescent="0.2">
      <c r="A204" s="16">
        <f t="shared" ref="A204:A267" si="43">IFERROR(A203+1,"")</f>
        <v>195</v>
      </c>
      <c r="B204" s="128" t="str">
        <f>IF(ISBLANK('Input|Fee Based'!B204),"",'Input|Fee Based'!B204)</f>
        <v/>
      </c>
      <c r="C204" s="128" t="str">
        <f>IF(ISBLANK('Input|Fee Based'!C204),"",'Input|Fee Based'!C204)</f>
        <v/>
      </c>
      <c r="D204" s="129" t="str">
        <f>IF(ISBLANK('Input|Fee Based'!D204),"",'Input|Fee Based'!D204)</f>
        <v/>
      </c>
      <c r="E204" s="191" t="str">
        <f>IF(ISBLANK('Input|Fee Based'!E204),"",'Input|Fee Based'!E204)</f>
        <v/>
      </c>
      <c r="F204" s="129" t="str">
        <f>IF(ISBLANK('Input|Fee Based'!F204),"",'Input|Fee Based'!F204)</f>
        <v/>
      </c>
      <c r="G204" s="129" t="str">
        <f>IF(ISBLANK('Input|Fee Based'!G204),"",'Input|Fee Based'!G204)</f>
        <v/>
      </c>
      <c r="H204" s="120">
        <f t="shared" si="33"/>
        <v>0</v>
      </c>
      <c r="I204" s="14"/>
      <c r="J204" s="77" t="str">
        <f>IF(ISBLANK('Input|Fee Based'!I204),"",'Input|Fee Based'!I204)</f>
        <v/>
      </c>
      <c r="K204" s="77" cm="1">
        <f t="array" ref="K204">_xlfn.IFNA(LOOKUP(2,1/('Calc|Labour Rates'!$B$10:$B$39='Calc|Fee Based'!J204)/('Calc|Labour Rates'!$C$10:$C$39='Input|Fee Based'!J204),'Calc|Labour Rates'!$I$10:$I$39),"-")</f>
        <v>0</v>
      </c>
      <c r="L204" s="208">
        <f>IFERROR(K204*'Input|Fee Based'!K204*'Input|Fee Based'!L204/'Input|Setup'!$E$19,0)</f>
        <v>0</v>
      </c>
      <c r="M204" s="206" t="str">
        <f>IF(ISBLANK('Input|Fee Based'!M204),"",'Input|Fee Based'!M204)</f>
        <v/>
      </c>
      <c r="N204" s="77" cm="1">
        <f t="array" ref="N204">_xlfn.IFNA(LOOKUP(2,1/('Calc|Labour Rates'!$B$10:$B$39='Calc|Fee Based'!M204)/('Calc|Labour Rates'!$C$10:$C$39='Input|Fee Based'!N204),'Calc|Labour Rates'!$I$10:$I$39),"-")</f>
        <v>0</v>
      </c>
      <c r="O204" s="208">
        <f>IFERROR(N204*'Input|Fee Based'!O204*'Input|Fee Based'!P204/'Input|Setup'!$E$19,0)</f>
        <v>0</v>
      </c>
      <c r="P204" s="206" t="str">
        <f>IF(ISBLANK('Input|Fee Based'!Q204),"",'Input|Fee Based'!Q204)</f>
        <v/>
      </c>
      <c r="Q204" s="77" cm="1">
        <f t="array" ref="Q204">_xlfn.IFNA(LOOKUP(2,1/('Calc|Labour Rates'!$B$10:$B$39='Calc|Fee Based'!P204)/('Calc|Labour Rates'!$C$10:$C$39='Input|Fee Based'!R204),'Calc|Labour Rates'!$I$10:$I$39),"-")</f>
        <v>0</v>
      </c>
      <c r="R204" s="77">
        <f>IFERROR(Q204*'Input|Fee Based'!S204*'Input|Fee Based'!T204/'Input|Setup'!$E$19,0)</f>
        <v>0</v>
      </c>
      <c r="S204" s="197">
        <f t="shared" si="34"/>
        <v>0</v>
      </c>
      <c r="T204" s="139">
        <f t="shared" si="35"/>
        <v>0</v>
      </c>
      <c r="U204" s="77" t="str">
        <f>IF(ISBLANK('Input|Fee Based'!$V204),"",'Input|Fee Based'!$V204)</f>
        <v/>
      </c>
      <c r="V204" s="77" cm="1">
        <f t="array" ref="V204">_xlfn.IFNA(LOOKUP(2,1/('Calc|Labour Rates'!$B$10:$B$39='Calc|Fee Based'!U204)/('Calc|Labour Rates'!$C$10:$C$39='Input|Fee Based'!W204),'Calc|Labour Rates'!$I$10:$I$39),"-")</f>
        <v>0</v>
      </c>
      <c r="W204" s="77">
        <f>IFERROR(V204*'Input|Fee Based'!X204*'Input|Fee Based'!Y204/'Input|Setup'!$E$19,0)</f>
        <v>0</v>
      </c>
      <c r="X204" s="77">
        <f>IFERROR(V204*'Input|Fee Based'!X204*'Input|Fee Based'!Z204/'Input|Setup'!$E$19,0)</f>
        <v>0</v>
      </c>
      <c r="Y204" s="208">
        <f t="shared" si="36"/>
        <v>0</v>
      </c>
      <c r="Z204" s="206" t="str">
        <f>IF(ISBLANK('Input|Fee Based'!$AA204),"",'Input|Fee Based'!$AA204)</f>
        <v/>
      </c>
      <c r="AA204" s="77" cm="1">
        <f t="array" ref="AA204">_xlfn.IFNA(LOOKUP(2,1/('Calc|Labour Rates'!$B$10:$B$39='Calc|Fee Based'!Z204)/('Calc|Labour Rates'!$C$10:$C$39='Input|Fee Based'!AB204),'Calc|Labour Rates'!$I$10:$I$39),"-")</f>
        <v>0</v>
      </c>
      <c r="AB204" s="77">
        <f>IFERROR(AA204*'Input|Fee Based'!AC204*'Input|Fee Based'!AD204/'Input|Setup'!$E$19,0)</f>
        <v>0</v>
      </c>
      <c r="AC204" s="77">
        <f>IFERROR(AA204*'Input|Fee Based'!AC204*'Input|Fee Based'!AE204/'Input|Setup'!$E$19,0)</f>
        <v>0</v>
      </c>
      <c r="AD204" s="208">
        <f t="shared" si="37"/>
        <v>0</v>
      </c>
      <c r="AE204" s="77" t="str">
        <f>IF(ISBLANK('Input|Fee Based'!$AF204),"",'Input|Fee Based'!$AF204)</f>
        <v/>
      </c>
      <c r="AF204" s="77" cm="1">
        <f t="array" ref="AF204">_xlfn.IFNA(LOOKUP(2,1/('Calc|Labour Rates'!$B$10:$B$39='Calc|Fee Based'!AE204)/('Calc|Labour Rates'!$C$10:$C$39='Input|Fee Based'!AG204),'Calc|Labour Rates'!$I$10:$I$39),"-")</f>
        <v>0</v>
      </c>
      <c r="AG204" s="77">
        <f>IFERROR(AF204*'Input|Fee Based'!AH204*'Input|Fee Based'!AI204/'Input|Setup'!$E$19,0)</f>
        <v>0</v>
      </c>
      <c r="AH204" s="77">
        <f>IFERROR(AF204*'Input|Fee Based'!AH204*'Input|Fee Based'!AJ204/'Input|Setup'!$E$19,0)</f>
        <v>0</v>
      </c>
      <c r="AI204" s="208">
        <f t="shared" si="38"/>
        <v>0</v>
      </c>
      <c r="AJ204" s="77" t="str">
        <f>IF(ISBLANK('Input|Fee Based'!$AK204),"",'Input|Fee Based'!$AK204)</f>
        <v/>
      </c>
      <c r="AK204" s="77" cm="1">
        <f t="array" ref="AK204">_xlfn.IFNA(LOOKUP(2,1/('Calc|Labour Rates'!$B$10:$B$39='Calc|Fee Based'!AJ204)/('Calc|Labour Rates'!$C$10:$C$39='Input|Fee Based'!AL204),'Calc|Labour Rates'!$I$10:$I$39),"-")</f>
        <v>0</v>
      </c>
      <c r="AL204" s="77">
        <f>IFERROR(AK204*'Input|Fee Based'!AM204*'Input|Fee Based'!AN204/'Input|Setup'!$E$19,0)</f>
        <v>0</v>
      </c>
      <c r="AM204" s="77">
        <f>IFERROR(AK204*'Input|Fee Based'!AM204*'Input|Fee Based'!AO204/'Input|Setup'!$E$19,0)</f>
        <v>0</v>
      </c>
      <c r="AN204" s="208">
        <f t="shared" si="39"/>
        <v>0</v>
      </c>
      <c r="AO204" s="199">
        <f t="shared" si="40"/>
        <v>0</v>
      </c>
      <c r="AP204" s="139">
        <f t="shared" si="41"/>
        <v>0</v>
      </c>
      <c r="AQ204" s="86">
        <f>'Input|Fee Based'!AQ204*CPI_Escalator_to_Y1*RealMaterials_Escalator_to_Y1</f>
        <v>0</v>
      </c>
      <c r="AR204" s="86">
        <f>'Input|Fee Based'!AR204*CPI_Escalator_to_Y1*RealContracts_Escalator_to_Y1</f>
        <v>0</v>
      </c>
      <c r="AS204" s="77">
        <f>'Input|Fee Based'!AS204*CPI_Escalator_to_Y1*RealVehicles_Escalator_to_Y1</f>
        <v>0</v>
      </c>
      <c r="AT204" s="86">
        <f>'Input|Fee Based'!AT204*CPI_Escalator_to_Y1*RealOther_Escalator_to_Y1</f>
        <v>0</v>
      </c>
      <c r="AU204" s="89"/>
      <c r="AV204" s="79">
        <f t="shared" si="42"/>
        <v>0</v>
      </c>
      <c r="AW204" s="84"/>
      <c r="AX204" s="162">
        <f>$AV204*'Input|Fee Based'!AV204</f>
        <v>0</v>
      </c>
      <c r="AY204" s="162">
        <f>$AV204*'Input|Fee Based'!AW204</f>
        <v>0</v>
      </c>
      <c r="AZ204" s="162">
        <f>$AV204*'Input|Fee Based'!AX204</f>
        <v>0</v>
      </c>
      <c r="BA204" s="163">
        <f>SUM($AV204,$AX204:$AZ204)*'Input|Fee Based'!$AY204</f>
        <v>0</v>
      </c>
      <c r="BB204" s="109"/>
      <c r="BC204" s="173"/>
      <c r="BD204" s="15"/>
    </row>
    <row r="205" spans="1:56" customFormat="1" x14ac:dyDescent="0.2">
      <c r="A205" s="16">
        <f t="shared" si="43"/>
        <v>196</v>
      </c>
      <c r="B205" s="128" t="str">
        <f>IF(ISBLANK('Input|Fee Based'!B205),"",'Input|Fee Based'!B205)</f>
        <v/>
      </c>
      <c r="C205" s="128" t="str">
        <f>IF(ISBLANK('Input|Fee Based'!C205),"",'Input|Fee Based'!C205)</f>
        <v/>
      </c>
      <c r="D205" s="129" t="str">
        <f>IF(ISBLANK('Input|Fee Based'!D205),"",'Input|Fee Based'!D205)</f>
        <v/>
      </c>
      <c r="E205" s="191" t="str">
        <f>IF(ISBLANK('Input|Fee Based'!E205),"",'Input|Fee Based'!E205)</f>
        <v/>
      </c>
      <c r="F205" s="129" t="str">
        <f>IF(ISBLANK('Input|Fee Based'!F205),"",'Input|Fee Based'!F205)</f>
        <v/>
      </c>
      <c r="G205" s="129" t="str">
        <f>IF(ISBLANK('Input|Fee Based'!G205),"",'Input|Fee Based'!G205)</f>
        <v/>
      </c>
      <c r="H205" s="120">
        <f t="shared" si="33"/>
        <v>0</v>
      </c>
      <c r="I205" s="14"/>
      <c r="J205" s="77" t="str">
        <f>IF(ISBLANK('Input|Fee Based'!I205),"",'Input|Fee Based'!I205)</f>
        <v/>
      </c>
      <c r="K205" s="77" cm="1">
        <f t="array" ref="K205">_xlfn.IFNA(LOOKUP(2,1/('Calc|Labour Rates'!$B$10:$B$39='Calc|Fee Based'!J205)/('Calc|Labour Rates'!$C$10:$C$39='Input|Fee Based'!J205),'Calc|Labour Rates'!$I$10:$I$39),"-")</f>
        <v>0</v>
      </c>
      <c r="L205" s="208">
        <f>IFERROR(K205*'Input|Fee Based'!K205*'Input|Fee Based'!L205/'Input|Setup'!$E$19,0)</f>
        <v>0</v>
      </c>
      <c r="M205" s="206" t="str">
        <f>IF(ISBLANK('Input|Fee Based'!M205),"",'Input|Fee Based'!M205)</f>
        <v/>
      </c>
      <c r="N205" s="77" cm="1">
        <f t="array" ref="N205">_xlfn.IFNA(LOOKUP(2,1/('Calc|Labour Rates'!$B$10:$B$39='Calc|Fee Based'!M205)/('Calc|Labour Rates'!$C$10:$C$39='Input|Fee Based'!N205),'Calc|Labour Rates'!$I$10:$I$39),"-")</f>
        <v>0</v>
      </c>
      <c r="O205" s="208">
        <f>IFERROR(N205*'Input|Fee Based'!O205*'Input|Fee Based'!P205/'Input|Setup'!$E$19,0)</f>
        <v>0</v>
      </c>
      <c r="P205" s="206" t="str">
        <f>IF(ISBLANK('Input|Fee Based'!Q205),"",'Input|Fee Based'!Q205)</f>
        <v/>
      </c>
      <c r="Q205" s="77" cm="1">
        <f t="array" ref="Q205">_xlfn.IFNA(LOOKUP(2,1/('Calc|Labour Rates'!$B$10:$B$39='Calc|Fee Based'!P205)/('Calc|Labour Rates'!$C$10:$C$39='Input|Fee Based'!R205),'Calc|Labour Rates'!$I$10:$I$39),"-")</f>
        <v>0</v>
      </c>
      <c r="R205" s="77">
        <f>IFERROR(Q205*'Input|Fee Based'!S205*'Input|Fee Based'!T205/'Input|Setup'!$E$19,0)</f>
        <v>0</v>
      </c>
      <c r="S205" s="197">
        <f t="shared" si="34"/>
        <v>0</v>
      </c>
      <c r="T205" s="139">
        <f t="shared" si="35"/>
        <v>0</v>
      </c>
      <c r="U205" s="77" t="str">
        <f>IF(ISBLANK('Input|Fee Based'!$V205),"",'Input|Fee Based'!$V205)</f>
        <v/>
      </c>
      <c r="V205" s="77" cm="1">
        <f t="array" ref="V205">_xlfn.IFNA(LOOKUP(2,1/('Calc|Labour Rates'!$B$10:$B$39='Calc|Fee Based'!U205)/('Calc|Labour Rates'!$C$10:$C$39='Input|Fee Based'!W205),'Calc|Labour Rates'!$I$10:$I$39),"-")</f>
        <v>0</v>
      </c>
      <c r="W205" s="77">
        <f>IFERROR(V205*'Input|Fee Based'!X205*'Input|Fee Based'!Y205/'Input|Setup'!$E$19,0)</f>
        <v>0</v>
      </c>
      <c r="X205" s="77">
        <f>IFERROR(V205*'Input|Fee Based'!X205*'Input|Fee Based'!Z205/'Input|Setup'!$E$19,0)</f>
        <v>0</v>
      </c>
      <c r="Y205" s="208">
        <f t="shared" si="36"/>
        <v>0</v>
      </c>
      <c r="Z205" s="206" t="str">
        <f>IF(ISBLANK('Input|Fee Based'!$AA205),"",'Input|Fee Based'!$AA205)</f>
        <v/>
      </c>
      <c r="AA205" s="77" cm="1">
        <f t="array" ref="AA205">_xlfn.IFNA(LOOKUP(2,1/('Calc|Labour Rates'!$B$10:$B$39='Calc|Fee Based'!Z205)/('Calc|Labour Rates'!$C$10:$C$39='Input|Fee Based'!AB205),'Calc|Labour Rates'!$I$10:$I$39),"-")</f>
        <v>0</v>
      </c>
      <c r="AB205" s="77">
        <f>IFERROR(AA205*'Input|Fee Based'!AC205*'Input|Fee Based'!AD205/'Input|Setup'!$E$19,0)</f>
        <v>0</v>
      </c>
      <c r="AC205" s="77">
        <f>IFERROR(AA205*'Input|Fee Based'!AC205*'Input|Fee Based'!AE205/'Input|Setup'!$E$19,0)</f>
        <v>0</v>
      </c>
      <c r="AD205" s="208">
        <f t="shared" si="37"/>
        <v>0</v>
      </c>
      <c r="AE205" s="77" t="str">
        <f>IF(ISBLANK('Input|Fee Based'!$AF205),"",'Input|Fee Based'!$AF205)</f>
        <v/>
      </c>
      <c r="AF205" s="77" cm="1">
        <f t="array" ref="AF205">_xlfn.IFNA(LOOKUP(2,1/('Calc|Labour Rates'!$B$10:$B$39='Calc|Fee Based'!AE205)/('Calc|Labour Rates'!$C$10:$C$39='Input|Fee Based'!AG205),'Calc|Labour Rates'!$I$10:$I$39),"-")</f>
        <v>0</v>
      </c>
      <c r="AG205" s="77">
        <f>IFERROR(AF205*'Input|Fee Based'!AH205*'Input|Fee Based'!AI205/'Input|Setup'!$E$19,0)</f>
        <v>0</v>
      </c>
      <c r="AH205" s="77">
        <f>IFERROR(AF205*'Input|Fee Based'!AH205*'Input|Fee Based'!AJ205/'Input|Setup'!$E$19,0)</f>
        <v>0</v>
      </c>
      <c r="AI205" s="208">
        <f t="shared" si="38"/>
        <v>0</v>
      </c>
      <c r="AJ205" s="77" t="str">
        <f>IF(ISBLANK('Input|Fee Based'!$AK205),"",'Input|Fee Based'!$AK205)</f>
        <v/>
      </c>
      <c r="AK205" s="77" cm="1">
        <f t="array" ref="AK205">_xlfn.IFNA(LOOKUP(2,1/('Calc|Labour Rates'!$B$10:$B$39='Calc|Fee Based'!AJ205)/('Calc|Labour Rates'!$C$10:$C$39='Input|Fee Based'!AL205),'Calc|Labour Rates'!$I$10:$I$39),"-")</f>
        <v>0</v>
      </c>
      <c r="AL205" s="77">
        <f>IFERROR(AK205*'Input|Fee Based'!AM205*'Input|Fee Based'!AN205/'Input|Setup'!$E$19,0)</f>
        <v>0</v>
      </c>
      <c r="AM205" s="77">
        <f>IFERROR(AK205*'Input|Fee Based'!AM205*'Input|Fee Based'!AO205/'Input|Setup'!$E$19,0)</f>
        <v>0</v>
      </c>
      <c r="AN205" s="208">
        <f t="shared" si="39"/>
        <v>0</v>
      </c>
      <c r="AO205" s="199">
        <f t="shared" si="40"/>
        <v>0</v>
      </c>
      <c r="AP205" s="139">
        <f t="shared" si="41"/>
        <v>0</v>
      </c>
      <c r="AQ205" s="86">
        <f>'Input|Fee Based'!AQ205*CPI_Escalator_to_Y1*RealMaterials_Escalator_to_Y1</f>
        <v>0</v>
      </c>
      <c r="AR205" s="86">
        <f>'Input|Fee Based'!AR205*CPI_Escalator_to_Y1*RealContracts_Escalator_to_Y1</f>
        <v>0</v>
      </c>
      <c r="AS205" s="77">
        <f>'Input|Fee Based'!AS205*CPI_Escalator_to_Y1*RealVehicles_Escalator_to_Y1</f>
        <v>0</v>
      </c>
      <c r="AT205" s="86">
        <f>'Input|Fee Based'!AT205*CPI_Escalator_to_Y1*RealOther_Escalator_to_Y1</f>
        <v>0</v>
      </c>
      <c r="AU205" s="89"/>
      <c r="AV205" s="79">
        <f t="shared" si="42"/>
        <v>0</v>
      </c>
      <c r="AW205" s="84"/>
      <c r="AX205" s="162">
        <f>$AV205*'Input|Fee Based'!AV205</f>
        <v>0</v>
      </c>
      <c r="AY205" s="162">
        <f>$AV205*'Input|Fee Based'!AW205</f>
        <v>0</v>
      </c>
      <c r="AZ205" s="162">
        <f>$AV205*'Input|Fee Based'!AX205</f>
        <v>0</v>
      </c>
      <c r="BA205" s="163">
        <f>SUM($AV205,$AX205:$AZ205)*'Input|Fee Based'!$AY205</f>
        <v>0</v>
      </c>
      <c r="BB205" s="109"/>
      <c r="BC205" s="173"/>
      <c r="BD205" s="15"/>
    </row>
    <row r="206" spans="1:56" customFormat="1" x14ac:dyDescent="0.2">
      <c r="A206" s="16">
        <f t="shared" si="43"/>
        <v>197</v>
      </c>
      <c r="B206" s="128" t="str">
        <f>IF(ISBLANK('Input|Fee Based'!B206),"",'Input|Fee Based'!B206)</f>
        <v/>
      </c>
      <c r="C206" s="128" t="str">
        <f>IF(ISBLANK('Input|Fee Based'!C206),"",'Input|Fee Based'!C206)</f>
        <v/>
      </c>
      <c r="D206" s="129" t="str">
        <f>IF(ISBLANK('Input|Fee Based'!D206),"",'Input|Fee Based'!D206)</f>
        <v/>
      </c>
      <c r="E206" s="191" t="str">
        <f>IF(ISBLANK('Input|Fee Based'!E206),"",'Input|Fee Based'!E206)</f>
        <v/>
      </c>
      <c r="F206" s="129" t="str">
        <f>IF(ISBLANK('Input|Fee Based'!F206),"",'Input|Fee Based'!F206)</f>
        <v/>
      </c>
      <c r="G206" s="129" t="str">
        <f>IF(ISBLANK('Input|Fee Based'!G206),"",'Input|Fee Based'!G206)</f>
        <v/>
      </c>
      <c r="H206" s="120">
        <f t="shared" si="33"/>
        <v>0</v>
      </c>
      <c r="I206" s="14"/>
      <c r="J206" s="77" t="str">
        <f>IF(ISBLANK('Input|Fee Based'!I206),"",'Input|Fee Based'!I206)</f>
        <v/>
      </c>
      <c r="K206" s="77" cm="1">
        <f t="array" ref="K206">_xlfn.IFNA(LOOKUP(2,1/('Calc|Labour Rates'!$B$10:$B$39='Calc|Fee Based'!J206)/('Calc|Labour Rates'!$C$10:$C$39='Input|Fee Based'!J206),'Calc|Labour Rates'!$I$10:$I$39),"-")</f>
        <v>0</v>
      </c>
      <c r="L206" s="208">
        <f>IFERROR(K206*'Input|Fee Based'!K206*'Input|Fee Based'!L206/'Input|Setup'!$E$19,0)</f>
        <v>0</v>
      </c>
      <c r="M206" s="206" t="str">
        <f>IF(ISBLANK('Input|Fee Based'!M206),"",'Input|Fee Based'!M206)</f>
        <v/>
      </c>
      <c r="N206" s="77" cm="1">
        <f t="array" ref="N206">_xlfn.IFNA(LOOKUP(2,1/('Calc|Labour Rates'!$B$10:$B$39='Calc|Fee Based'!M206)/('Calc|Labour Rates'!$C$10:$C$39='Input|Fee Based'!N206),'Calc|Labour Rates'!$I$10:$I$39),"-")</f>
        <v>0</v>
      </c>
      <c r="O206" s="208">
        <f>IFERROR(N206*'Input|Fee Based'!O206*'Input|Fee Based'!P206/'Input|Setup'!$E$19,0)</f>
        <v>0</v>
      </c>
      <c r="P206" s="206" t="str">
        <f>IF(ISBLANK('Input|Fee Based'!Q206),"",'Input|Fee Based'!Q206)</f>
        <v/>
      </c>
      <c r="Q206" s="77" cm="1">
        <f t="array" ref="Q206">_xlfn.IFNA(LOOKUP(2,1/('Calc|Labour Rates'!$B$10:$B$39='Calc|Fee Based'!P206)/('Calc|Labour Rates'!$C$10:$C$39='Input|Fee Based'!R206),'Calc|Labour Rates'!$I$10:$I$39),"-")</f>
        <v>0</v>
      </c>
      <c r="R206" s="77">
        <f>IFERROR(Q206*'Input|Fee Based'!S206*'Input|Fee Based'!T206/'Input|Setup'!$E$19,0)</f>
        <v>0</v>
      </c>
      <c r="S206" s="197">
        <f t="shared" si="34"/>
        <v>0</v>
      </c>
      <c r="T206" s="139">
        <f t="shared" si="35"/>
        <v>0</v>
      </c>
      <c r="U206" s="77" t="str">
        <f>IF(ISBLANK('Input|Fee Based'!$V206),"",'Input|Fee Based'!$V206)</f>
        <v/>
      </c>
      <c r="V206" s="77" cm="1">
        <f t="array" ref="V206">_xlfn.IFNA(LOOKUP(2,1/('Calc|Labour Rates'!$B$10:$B$39='Calc|Fee Based'!U206)/('Calc|Labour Rates'!$C$10:$C$39='Input|Fee Based'!W206),'Calc|Labour Rates'!$I$10:$I$39),"-")</f>
        <v>0</v>
      </c>
      <c r="W206" s="77">
        <f>IFERROR(V206*'Input|Fee Based'!X206*'Input|Fee Based'!Y206/'Input|Setup'!$E$19,0)</f>
        <v>0</v>
      </c>
      <c r="X206" s="77">
        <f>IFERROR(V206*'Input|Fee Based'!X206*'Input|Fee Based'!Z206/'Input|Setup'!$E$19,0)</f>
        <v>0</v>
      </c>
      <c r="Y206" s="208">
        <f t="shared" si="36"/>
        <v>0</v>
      </c>
      <c r="Z206" s="206" t="str">
        <f>IF(ISBLANK('Input|Fee Based'!$AA206),"",'Input|Fee Based'!$AA206)</f>
        <v/>
      </c>
      <c r="AA206" s="77" cm="1">
        <f t="array" ref="AA206">_xlfn.IFNA(LOOKUP(2,1/('Calc|Labour Rates'!$B$10:$B$39='Calc|Fee Based'!Z206)/('Calc|Labour Rates'!$C$10:$C$39='Input|Fee Based'!AB206),'Calc|Labour Rates'!$I$10:$I$39),"-")</f>
        <v>0</v>
      </c>
      <c r="AB206" s="77">
        <f>IFERROR(AA206*'Input|Fee Based'!AC206*'Input|Fee Based'!AD206/'Input|Setup'!$E$19,0)</f>
        <v>0</v>
      </c>
      <c r="AC206" s="77">
        <f>IFERROR(AA206*'Input|Fee Based'!AC206*'Input|Fee Based'!AE206/'Input|Setup'!$E$19,0)</f>
        <v>0</v>
      </c>
      <c r="AD206" s="208">
        <f t="shared" si="37"/>
        <v>0</v>
      </c>
      <c r="AE206" s="77" t="str">
        <f>IF(ISBLANK('Input|Fee Based'!$AF206),"",'Input|Fee Based'!$AF206)</f>
        <v/>
      </c>
      <c r="AF206" s="77" cm="1">
        <f t="array" ref="AF206">_xlfn.IFNA(LOOKUP(2,1/('Calc|Labour Rates'!$B$10:$B$39='Calc|Fee Based'!AE206)/('Calc|Labour Rates'!$C$10:$C$39='Input|Fee Based'!AG206),'Calc|Labour Rates'!$I$10:$I$39),"-")</f>
        <v>0</v>
      </c>
      <c r="AG206" s="77">
        <f>IFERROR(AF206*'Input|Fee Based'!AH206*'Input|Fee Based'!AI206/'Input|Setup'!$E$19,0)</f>
        <v>0</v>
      </c>
      <c r="AH206" s="77">
        <f>IFERROR(AF206*'Input|Fee Based'!AH206*'Input|Fee Based'!AJ206/'Input|Setup'!$E$19,0)</f>
        <v>0</v>
      </c>
      <c r="AI206" s="208">
        <f t="shared" si="38"/>
        <v>0</v>
      </c>
      <c r="AJ206" s="77" t="str">
        <f>IF(ISBLANK('Input|Fee Based'!$AK206),"",'Input|Fee Based'!$AK206)</f>
        <v/>
      </c>
      <c r="AK206" s="77" cm="1">
        <f t="array" ref="AK206">_xlfn.IFNA(LOOKUP(2,1/('Calc|Labour Rates'!$B$10:$B$39='Calc|Fee Based'!AJ206)/('Calc|Labour Rates'!$C$10:$C$39='Input|Fee Based'!AL206),'Calc|Labour Rates'!$I$10:$I$39),"-")</f>
        <v>0</v>
      </c>
      <c r="AL206" s="77">
        <f>IFERROR(AK206*'Input|Fee Based'!AM206*'Input|Fee Based'!AN206/'Input|Setup'!$E$19,0)</f>
        <v>0</v>
      </c>
      <c r="AM206" s="77">
        <f>IFERROR(AK206*'Input|Fee Based'!AM206*'Input|Fee Based'!AO206/'Input|Setup'!$E$19,0)</f>
        <v>0</v>
      </c>
      <c r="AN206" s="208">
        <f t="shared" si="39"/>
        <v>0</v>
      </c>
      <c r="AO206" s="199">
        <f t="shared" si="40"/>
        <v>0</v>
      </c>
      <c r="AP206" s="139">
        <f t="shared" si="41"/>
        <v>0</v>
      </c>
      <c r="AQ206" s="86">
        <f>'Input|Fee Based'!AQ206*CPI_Escalator_to_Y1*RealMaterials_Escalator_to_Y1</f>
        <v>0</v>
      </c>
      <c r="AR206" s="86">
        <f>'Input|Fee Based'!AR206*CPI_Escalator_to_Y1*RealContracts_Escalator_to_Y1</f>
        <v>0</v>
      </c>
      <c r="AS206" s="77">
        <f>'Input|Fee Based'!AS206*CPI_Escalator_to_Y1*RealVehicles_Escalator_to_Y1</f>
        <v>0</v>
      </c>
      <c r="AT206" s="86">
        <f>'Input|Fee Based'!AT206*CPI_Escalator_to_Y1*RealOther_Escalator_to_Y1</f>
        <v>0</v>
      </c>
      <c r="AU206" s="89"/>
      <c r="AV206" s="79">
        <f t="shared" si="42"/>
        <v>0</v>
      </c>
      <c r="AW206" s="84"/>
      <c r="AX206" s="162">
        <f>$AV206*'Input|Fee Based'!AV206</f>
        <v>0</v>
      </c>
      <c r="AY206" s="162">
        <f>$AV206*'Input|Fee Based'!AW206</f>
        <v>0</v>
      </c>
      <c r="AZ206" s="162">
        <f>$AV206*'Input|Fee Based'!AX206</f>
        <v>0</v>
      </c>
      <c r="BA206" s="163">
        <f>SUM($AV206,$AX206:$AZ206)*'Input|Fee Based'!$AY206</f>
        <v>0</v>
      </c>
      <c r="BB206" s="109"/>
      <c r="BC206" s="173"/>
      <c r="BD206" s="15"/>
    </row>
    <row r="207" spans="1:56" customFormat="1" x14ac:dyDescent="0.2">
      <c r="A207" s="16">
        <f t="shared" si="43"/>
        <v>198</v>
      </c>
      <c r="B207" s="128" t="str">
        <f>IF(ISBLANK('Input|Fee Based'!B207),"",'Input|Fee Based'!B207)</f>
        <v/>
      </c>
      <c r="C207" s="128" t="str">
        <f>IF(ISBLANK('Input|Fee Based'!C207),"",'Input|Fee Based'!C207)</f>
        <v/>
      </c>
      <c r="D207" s="129" t="str">
        <f>IF(ISBLANK('Input|Fee Based'!D207),"",'Input|Fee Based'!D207)</f>
        <v/>
      </c>
      <c r="E207" s="191" t="str">
        <f>IF(ISBLANK('Input|Fee Based'!E207),"",'Input|Fee Based'!E207)</f>
        <v/>
      </c>
      <c r="F207" s="129" t="str">
        <f>IF(ISBLANK('Input|Fee Based'!F207),"",'Input|Fee Based'!F207)</f>
        <v/>
      </c>
      <c r="G207" s="129" t="str">
        <f>IF(ISBLANK('Input|Fee Based'!G207),"",'Input|Fee Based'!G207)</f>
        <v/>
      </c>
      <c r="H207" s="120">
        <f t="shared" si="33"/>
        <v>0</v>
      </c>
      <c r="I207" s="14"/>
      <c r="J207" s="77" t="str">
        <f>IF(ISBLANK('Input|Fee Based'!I207),"",'Input|Fee Based'!I207)</f>
        <v/>
      </c>
      <c r="K207" s="77" cm="1">
        <f t="array" ref="K207">_xlfn.IFNA(LOOKUP(2,1/('Calc|Labour Rates'!$B$10:$B$39='Calc|Fee Based'!J207)/('Calc|Labour Rates'!$C$10:$C$39='Input|Fee Based'!J207),'Calc|Labour Rates'!$I$10:$I$39),"-")</f>
        <v>0</v>
      </c>
      <c r="L207" s="208">
        <f>IFERROR(K207*'Input|Fee Based'!K207*'Input|Fee Based'!L207/'Input|Setup'!$E$19,0)</f>
        <v>0</v>
      </c>
      <c r="M207" s="206" t="str">
        <f>IF(ISBLANK('Input|Fee Based'!M207),"",'Input|Fee Based'!M207)</f>
        <v/>
      </c>
      <c r="N207" s="77" cm="1">
        <f t="array" ref="N207">_xlfn.IFNA(LOOKUP(2,1/('Calc|Labour Rates'!$B$10:$B$39='Calc|Fee Based'!M207)/('Calc|Labour Rates'!$C$10:$C$39='Input|Fee Based'!N207),'Calc|Labour Rates'!$I$10:$I$39),"-")</f>
        <v>0</v>
      </c>
      <c r="O207" s="208">
        <f>IFERROR(N207*'Input|Fee Based'!O207*'Input|Fee Based'!P207/'Input|Setup'!$E$19,0)</f>
        <v>0</v>
      </c>
      <c r="P207" s="206" t="str">
        <f>IF(ISBLANK('Input|Fee Based'!Q207),"",'Input|Fee Based'!Q207)</f>
        <v/>
      </c>
      <c r="Q207" s="77" cm="1">
        <f t="array" ref="Q207">_xlfn.IFNA(LOOKUP(2,1/('Calc|Labour Rates'!$B$10:$B$39='Calc|Fee Based'!P207)/('Calc|Labour Rates'!$C$10:$C$39='Input|Fee Based'!R207),'Calc|Labour Rates'!$I$10:$I$39),"-")</f>
        <v>0</v>
      </c>
      <c r="R207" s="77">
        <f>IFERROR(Q207*'Input|Fee Based'!S207*'Input|Fee Based'!T207/'Input|Setup'!$E$19,0)</f>
        <v>0</v>
      </c>
      <c r="S207" s="197">
        <f t="shared" si="34"/>
        <v>0</v>
      </c>
      <c r="T207" s="139">
        <f t="shared" si="35"/>
        <v>0</v>
      </c>
      <c r="U207" s="77" t="str">
        <f>IF(ISBLANK('Input|Fee Based'!$V207),"",'Input|Fee Based'!$V207)</f>
        <v/>
      </c>
      <c r="V207" s="77" cm="1">
        <f t="array" ref="V207">_xlfn.IFNA(LOOKUP(2,1/('Calc|Labour Rates'!$B$10:$B$39='Calc|Fee Based'!U207)/('Calc|Labour Rates'!$C$10:$C$39='Input|Fee Based'!W207),'Calc|Labour Rates'!$I$10:$I$39),"-")</f>
        <v>0</v>
      </c>
      <c r="W207" s="77">
        <f>IFERROR(V207*'Input|Fee Based'!X207*'Input|Fee Based'!Y207/'Input|Setup'!$E$19,0)</f>
        <v>0</v>
      </c>
      <c r="X207" s="77">
        <f>IFERROR(V207*'Input|Fee Based'!X207*'Input|Fee Based'!Z207/'Input|Setup'!$E$19,0)</f>
        <v>0</v>
      </c>
      <c r="Y207" s="208">
        <f t="shared" si="36"/>
        <v>0</v>
      </c>
      <c r="Z207" s="206" t="str">
        <f>IF(ISBLANK('Input|Fee Based'!$AA207),"",'Input|Fee Based'!$AA207)</f>
        <v/>
      </c>
      <c r="AA207" s="77" cm="1">
        <f t="array" ref="AA207">_xlfn.IFNA(LOOKUP(2,1/('Calc|Labour Rates'!$B$10:$B$39='Calc|Fee Based'!Z207)/('Calc|Labour Rates'!$C$10:$C$39='Input|Fee Based'!AB207),'Calc|Labour Rates'!$I$10:$I$39),"-")</f>
        <v>0</v>
      </c>
      <c r="AB207" s="77">
        <f>IFERROR(AA207*'Input|Fee Based'!AC207*'Input|Fee Based'!AD207/'Input|Setup'!$E$19,0)</f>
        <v>0</v>
      </c>
      <c r="AC207" s="77">
        <f>IFERROR(AA207*'Input|Fee Based'!AC207*'Input|Fee Based'!AE207/'Input|Setup'!$E$19,0)</f>
        <v>0</v>
      </c>
      <c r="AD207" s="208">
        <f t="shared" si="37"/>
        <v>0</v>
      </c>
      <c r="AE207" s="77" t="str">
        <f>IF(ISBLANK('Input|Fee Based'!$AF207),"",'Input|Fee Based'!$AF207)</f>
        <v/>
      </c>
      <c r="AF207" s="77" cm="1">
        <f t="array" ref="AF207">_xlfn.IFNA(LOOKUP(2,1/('Calc|Labour Rates'!$B$10:$B$39='Calc|Fee Based'!AE207)/('Calc|Labour Rates'!$C$10:$C$39='Input|Fee Based'!AG207),'Calc|Labour Rates'!$I$10:$I$39),"-")</f>
        <v>0</v>
      </c>
      <c r="AG207" s="77">
        <f>IFERROR(AF207*'Input|Fee Based'!AH207*'Input|Fee Based'!AI207/'Input|Setup'!$E$19,0)</f>
        <v>0</v>
      </c>
      <c r="AH207" s="77">
        <f>IFERROR(AF207*'Input|Fee Based'!AH207*'Input|Fee Based'!AJ207/'Input|Setup'!$E$19,0)</f>
        <v>0</v>
      </c>
      <c r="AI207" s="208">
        <f t="shared" si="38"/>
        <v>0</v>
      </c>
      <c r="AJ207" s="77" t="str">
        <f>IF(ISBLANK('Input|Fee Based'!$AK207),"",'Input|Fee Based'!$AK207)</f>
        <v/>
      </c>
      <c r="AK207" s="77" cm="1">
        <f t="array" ref="AK207">_xlfn.IFNA(LOOKUP(2,1/('Calc|Labour Rates'!$B$10:$B$39='Calc|Fee Based'!AJ207)/('Calc|Labour Rates'!$C$10:$C$39='Input|Fee Based'!AL207),'Calc|Labour Rates'!$I$10:$I$39),"-")</f>
        <v>0</v>
      </c>
      <c r="AL207" s="77">
        <f>IFERROR(AK207*'Input|Fee Based'!AM207*'Input|Fee Based'!AN207/'Input|Setup'!$E$19,0)</f>
        <v>0</v>
      </c>
      <c r="AM207" s="77">
        <f>IFERROR(AK207*'Input|Fee Based'!AM207*'Input|Fee Based'!AO207/'Input|Setup'!$E$19,0)</f>
        <v>0</v>
      </c>
      <c r="AN207" s="208">
        <f t="shared" si="39"/>
        <v>0</v>
      </c>
      <c r="AO207" s="199">
        <f t="shared" si="40"/>
        <v>0</v>
      </c>
      <c r="AP207" s="139">
        <f t="shared" si="41"/>
        <v>0</v>
      </c>
      <c r="AQ207" s="86">
        <f>'Input|Fee Based'!AQ207*CPI_Escalator_to_Y1*RealMaterials_Escalator_to_Y1</f>
        <v>0</v>
      </c>
      <c r="AR207" s="86">
        <f>'Input|Fee Based'!AR207*CPI_Escalator_to_Y1*RealContracts_Escalator_to_Y1</f>
        <v>0</v>
      </c>
      <c r="AS207" s="77">
        <f>'Input|Fee Based'!AS207*CPI_Escalator_to_Y1*RealVehicles_Escalator_to_Y1</f>
        <v>0</v>
      </c>
      <c r="AT207" s="86">
        <f>'Input|Fee Based'!AT207*CPI_Escalator_to_Y1*RealOther_Escalator_to_Y1</f>
        <v>0</v>
      </c>
      <c r="AU207" s="89"/>
      <c r="AV207" s="79">
        <f t="shared" si="42"/>
        <v>0</v>
      </c>
      <c r="AW207" s="84"/>
      <c r="AX207" s="162">
        <f>$AV207*'Input|Fee Based'!AV207</f>
        <v>0</v>
      </c>
      <c r="AY207" s="162">
        <f>$AV207*'Input|Fee Based'!AW207</f>
        <v>0</v>
      </c>
      <c r="AZ207" s="162">
        <f>$AV207*'Input|Fee Based'!AX207</f>
        <v>0</v>
      </c>
      <c r="BA207" s="163">
        <f>SUM($AV207,$AX207:$AZ207)*'Input|Fee Based'!$AY207</f>
        <v>0</v>
      </c>
      <c r="BB207" s="109"/>
      <c r="BC207" s="173"/>
      <c r="BD207" s="15"/>
    </row>
    <row r="208" spans="1:56" customFormat="1" x14ac:dyDescent="0.2">
      <c r="A208" s="16">
        <f t="shared" si="43"/>
        <v>199</v>
      </c>
      <c r="B208" s="128" t="str">
        <f>IF(ISBLANK('Input|Fee Based'!B208),"",'Input|Fee Based'!B208)</f>
        <v/>
      </c>
      <c r="C208" s="128" t="str">
        <f>IF(ISBLANK('Input|Fee Based'!C208),"",'Input|Fee Based'!C208)</f>
        <v/>
      </c>
      <c r="D208" s="129" t="str">
        <f>IF(ISBLANK('Input|Fee Based'!D208),"",'Input|Fee Based'!D208)</f>
        <v/>
      </c>
      <c r="E208" s="191" t="str">
        <f>IF(ISBLANK('Input|Fee Based'!E208),"",'Input|Fee Based'!E208)</f>
        <v/>
      </c>
      <c r="F208" s="129" t="str">
        <f>IF(ISBLANK('Input|Fee Based'!F208),"",'Input|Fee Based'!F208)</f>
        <v/>
      </c>
      <c r="G208" s="129" t="str">
        <f>IF(ISBLANK('Input|Fee Based'!G208),"",'Input|Fee Based'!G208)</f>
        <v/>
      </c>
      <c r="H208" s="120">
        <f t="shared" si="33"/>
        <v>0</v>
      </c>
      <c r="I208" s="14"/>
      <c r="J208" s="77" t="str">
        <f>IF(ISBLANK('Input|Fee Based'!I208),"",'Input|Fee Based'!I208)</f>
        <v/>
      </c>
      <c r="K208" s="77" cm="1">
        <f t="array" ref="K208">_xlfn.IFNA(LOOKUP(2,1/('Calc|Labour Rates'!$B$10:$B$39='Calc|Fee Based'!J208)/('Calc|Labour Rates'!$C$10:$C$39='Input|Fee Based'!J208),'Calc|Labour Rates'!$I$10:$I$39),"-")</f>
        <v>0</v>
      </c>
      <c r="L208" s="208">
        <f>IFERROR(K208*'Input|Fee Based'!K208*'Input|Fee Based'!L208/'Input|Setup'!$E$19,0)</f>
        <v>0</v>
      </c>
      <c r="M208" s="206" t="str">
        <f>IF(ISBLANK('Input|Fee Based'!M208),"",'Input|Fee Based'!M208)</f>
        <v/>
      </c>
      <c r="N208" s="77" cm="1">
        <f t="array" ref="N208">_xlfn.IFNA(LOOKUP(2,1/('Calc|Labour Rates'!$B$10:$B$39='Calc|Fee Based'!M208)/('Calc|Labour Rates'!$C$10:$C$39='Input|Fee Based'!N208),'Calc|Labour Rates'!$I$10:$I$39),"-")</f>
        <v>0</v>
      </c>
      <c r="O208" s="208">
        <f>IFERROR(N208*'Input|Fee Based'!O208*'Input|Fee Based'!P208/'Input|Setup'!$E$19,0)</f>
        <v>0</v>
      </c>
      <c r="P208" s="206" t="str">
        <f>IF(ISBLANK('Input|Fee Based'!Q208),"",'Input|Fee Based'!Q208)</f>
        <v/>
      </c>
      <c r="Q208" s="77" cm="1">
        <f t="array" ref="Q208">_xlfn.IFNA(LOOKUP(2,1/('Calc|Labour Rates'!$B$10:$B$39='Calc|Fee Based'!P208)/('Calc|Labour Rates'!$C$10:$C$39='Input|Fee Based'!R208),'Calc|Labour Rates'!$I$10:$I$39),"-")</f>
        <v>0</v>
      </c>
      <c r="R208" s="77">
        <f>IFERROR(Q208*'Input|Fee Based'!S208*'Input|Fee Based'!T208/'Input|Setup'!$E$19,0)</f>
        <v>0</v>
      </c>
      <c r="S208" s="197">
        <f t="shared" si="34"/>
        <v>0</v>
      </c>
      <c r="T208" s="139">
        <f t="shared" si="35"/>
        <v>0</v>
      </c>
      <c r="U208" s="77" t="str">
        <f>IF(ISBLANK('Input|Fee Based'!$V208),"",'Input|Fee Based'!$V208)</f>
        <v/>
      </c>
      <c r="V208" s="77" cm="1">
        <f t="array" ref="V208">_xlfn.IFNA(LOOKUP(2,1/('Calc|Labour Rates'!$B$10:$B$39='Calc|Fee Based'!U208)/('Calc|Labour Rates'!$C$10:$C$39='Input|Fee Based'!W208),'Calc|Labour Rates'!$I$10:$I$39),"-")</f>
        <v>0</v>
      </c>
      <c r="W208" s="77">
        <f>IFERROR(V208*'Input|Fee Based'!X208*'Input|Fee Based'!Y208/'Input|Setup'!$E$19,0)</f>
        <v>0</v>
      </c>
      <c r="X208" s="77">
        <f>IFERROR(V208*'Input|Fee Based'!X208*'Input|Fee Based'!Z208/'Input|Setup'!$E$19,0)</f>
        <v>0</v>
      </c>
      <c r="Y208" s="208">
        <f t="shared" si="36"/>
        <v>0</v>
      </c>
      <c r="Z208" s="206" t="str">
        <f>IF(ISBLANK('Input|Fee Based'!$AA208),"",'Input|Fee Based'!$AA208)</f>
        <v/>
      </c>
      <c r="AA208" s="77" cm="1">
        <f t="array" ref="AA208">_xlfn.IFNA(LOOKUP(2,1/('Calc|Labour Rates'!$B$10:$B$39='Calc|Fee Based'!Z208)/('Calc|Labour Rates'!$C$10:$C$39='Input|Fee Based'!AB208),'Calc|Labour Rates'!$I$10:$I$39),"-")</f>
        <v>0</v>
      </c>
      <c r="AB208" s="77">
        <f>IFERROR(AA208*'Input|Fee Based'!AC208*'Input|Fee Based'!AD208/'Input|Setup'!$E$19,0)</f>
        <v>0</v>
      </c>
      <c r="AC208" s="77">
        <f>IFERROR(AA208*'Input|Fee Based'!AC208*'Input|Fee Based'!AE208/'Input|Setup'!$E$19,0)</f>
        <v>0</v>
      </c>
      <c r="AD208" s="208">
        <f t="shared" si="37"/>
        <v>0</v>
      </c>
      <c r="AE208" s="77" t="str">
        <f>IF(ISBLANK('Input|Fee Based'!$AF208),"",'Input|Fee Based'!$AF208)</f>
        <v/>
      </c>
      <c r="AF208" s="77" cm="1">
        <f t="array" ref="AF208">_xlfn.IFNA(LOOKUP(2,1/('Calc|Labour Rates'!$B$10:$B$39='Calc|Fee Based'!AE208)/('Calc|Labour Rates'!$C$10:$C$39='Input|Fee Based'!AG208),'Calc|Labour Rates'!$I$10:$I$39),"-")</f>
        <v>0</v>
      </c>
      <c r="AG208" s="77">
        <f>IFERROR(AF208*'Input|Fee Based'!AH208*'Input|Fee Based'!AI208/'Input|Setup'!$E$19,0)</f>
        <v>0</v>
      </c>
      <c r="AH208" s="77">
        <f>IFERROR(AF208*'Input|Fee Based'!AH208*'Input|Fee Based'!AJ208/'Input|Setup'!$E$19,0)</f>
        <v>0</v>
      </c>
      <c r="AI208" s="208">
        <f t="shared" si="38"/>
        <v>0</v>
      </c>
      <c r="AJ208" s="77" t="str">
        <f>IF(ISBLANK('Input|Fee Based'!$AK208),"",'Input|Fee Based'!$AK208)</f>
        <v/>
      </c>
      <c r="AK208" s="77" cm="1">
        <f t="array" ref="AK208">_xlfn.IFNA(LOOKUP(2,1/('Calc|Labour Rates'!$B$10:$B$39='Calc|Fee Based'!AJ208)/('Calc|Labour Rates'!$C$10:$C$39='Input|Fee Based'!AL208),'Calc|Labour Rates'!$I$10:$I$39),"-")</f>
        <v>0</v>
      </c>
      <c r="AL208" s="77">
        <f>IFERROR(AK208*'Input|Fee Based'!AM208*'Input|Fee Based'!AN208/'Input|Setup'!$E$19,0)</f>
        <v>0</v>
      </c>
      <c r="AM208" s="77">
        <f>IFERROR(AK208*'Input|Fee Based'!AM208*'Input|Fee Based'!AO208/'Input|Setup'!$E$19,0)</f>
        <v>0</v>
      </c>
      <c r="AN208" s="208">
        <f t="shared" si="39"/>
        <v>0</v>
      </c>
      <c r="AO208" s="199">
        <f t="shared" si="40"/>
        <v>0</v>
      </c>
      <c r="AP208" s="139">
        <f t="shared" si="41"/>
        <v>0</v>
      </c>
      <c r="AQ208" s="86">
        <f>'Input|Fee Based'!AQ208*CPI_Escalator_to_Y1*RealMaterials_Escalator_to_Y1</f>
        <v>0</v>
      </c>
      <c r="AR208" s="86">
        <f>'Input|Fee Based'!AR208*CPI_Escalator_to_Y1*RealContracts_Escalator_to_Y1</f>
        <v>0</v>
      </c>
      <c r="AS208" s="77">
        <f>'Input|Fee Based'!AS208*CPI_Escalator_to_Y1*RealVehicles_Escalator_to_Y1</f>
        <v>0</v>
      </c>
      <c r="AT208" s="86">
        <f>'Input|Fee Based'!AT208*CPI_Escalator_to_Y1*RealOther_Escalator_to_Y1</f>
        <v>0</v>
      </c>
      <c r="AU208" s="89"/>
      <c r="AV208" s="79">
        <f t="shared" si="42"/>
        <v>0</v>
      </c>
      <c r="AW208" s="84"/>
      <c r="AX208" s="162">
        <f>$AV208*'Input|Fee Based'!AV208</f>
        <v>0</v>
      </c>
      <c r="AY208" s="162">
        <f>$AV208*'Input|Fee Based'!AW208</f>
        <v>0</v>
      </c>
      <c r="AZ208" s="162">
        <f>$AV208*'Input|Fee Based'!AX208</f>
        <v>0</v>
      </c>
      <c r="BA208" s="163">
        <f>SUM($AV208,$AX208:$AZ208)*'Input|Fee Based'!$AY208</f>
        <v>0</v>
      </c>
      <c r="BB208" s="109"/>
      <c r="BC208" s="173"/>
      <c r="BD208" s="15"/>
    </row>
    <row r="209" spans="1:56" customFormat="1" x14ac:dyDescent="0.2">
      <c r="A209" s="16">
        <f t="shared" si="43"/>
        <v>200</v>
      </c>
      <c r="B209" s="128" t="str">
        <f>IF(ISBLANK('Input|Fee Based'!B209),"",'Input|Fee Based'!B209)</f>
        <v/>
      </c>
      <c r="C209" s="128" t="str">
        <f>IF(ISBLANK('Input|Fee Based'!C209),"",'Input|Fee Based'!C209)</f>
        <v/>
      </c>
      <c r="D209" s="129" t="str">
        <f>IF(ISBLANK('Input|Fee Based'!D209),"",'Input|Fee Based'!D209)</f>
        <v/>
      </c>
      <c r="E209" s="191" t="str">
        <f>IF(ISBLANK('Input|Fee Based'!E209),"",'Input|Fee Based'!E209)</f>
        <v/>
      </c>
      <c r="F209" s="129" t="str">
        <f>IF(ISBLANK('Input|Fee Based'!F209),"",'Input|Fee Based'!F209)</f>
        <v/>
      </c>
      <c r="G209" s="129" t="str">
        <f>IF(ISBLANK('Input|Fee Based'!G209),"",'Input|Fee Based'!G209)</f>
        <v/>
      </c>
      <c r="H209" s="120">
        <f t="shared" si="33"/>
        <v>0</v>
      </c>
      <c r="I209" s="14"/>
      <c r="J209" s="77" t="str">
        <f>IF(ISBLANK('Input|Fee Based'!I209),"",'Input|Fee Based'!I209)</f>
        <v/>
      </c>
      <c r="K209" s="77" cm="1">
        <f t="array" ref="K209">_xlfn.IFNA(LOOKUP(2,1/('Calc|Labour Rates'!$B$10:$B$39='Calc|Fee Based'!J209)/('Calc|Labour Rates'!$C$10:$C$39='Input|Fee Based'!J209),'Calc|Labour Rates'!$I$10:$I$39),"-")</f>
        <v>0</v>
      </c>
      <c r="L209" s="208">
        <f>IFERROR(K209*'Input|Fee Based'!K209*'Input|Fee Based'!L209/'Input|Setup'!$E$19,0)</f>
        <v>0</v>
      </c>
      <c r="M209" s="206" t="str">
        <f>IF(ISBLANK('Input|Fee Based'!M209),"",'Input|Fee Based'!M209)</f>
        <v/>
      </c>
      <c r="N209" s="77" cm="1">
        <f t="array" ref="N209">_xlfn.IFNA(LOOKUP(2,1/('Calc|Labour Rates'!$B$10:$B$39='Calc|Fee Based'!M209)/('Calc|Labour Rates'!$C$10:$C$39='Input|Fee Based'!N209),'Calc|Labour Rates'!$I$10:$I$39),"-")</f>
        <v>0</v>
      </c>
      <c r="O209" s="208">
        <f>IFERROR(N209*'Input|Fee Based'!O209*'Input|Fee Based'!P209/'Input|Setup'!$E$19,0)</f>
        <v>0</v>
      </c>
      <c r="P209" s="206" t="str">
        <f>IF(ISBLANK('Input|Fee Based'!Q209),"",'Input|Fee Based'!Q209)</f>
        <v/>
      </c>
      <c r="Q209" s="77" cm="1">
        <f t="array" ref="Q209">_xlfn.IFNA(LOOKUP(2,1/('Calc|Labour Rates'!$B$10:$B$39='Calc|Fee Based'!P209)/('Calc|Labour Rates'!$C$10:$C$39='Input|Fee Based'!R209),'Calc|Labour Rates'!$I$10:$I$39),"-")</f>
        <v>0</v>
      </c>
      <c r="R209" s="77">
        <f>IFERROR(Q209*'Input|Fee Based'!S209*'Input|Fee Based'!T209/'Input|Setup'!$E$19,0)</f>
        <v>0</v>
      </c>
      <c r="S209" s="197">
        <f t="shared" si="34"/>
        <v>0</v>
      </c>
      <c r="T209" s="139">
        <f t="shared" si="35"/>
        <v>0</v>
      </c>
      <c r="U209" s="77" t="str">
        <f>IF(ISBLANK('Input|Fee Based'!$V209),"",'Input|Fee Based'!$V209)</f>
        <v/>
      </c>
      <c r="V209" s="77" cm="1">
        <f t="array" ref="V209">_xlfn.IFNA(LOOKUP(2,1/('Calc|Labour Rates'!$B$10:$B$39='Calc|Fee Based'!U209)/('Calc|Labour Rates'!$C$10:$C$39='Input|Fee Based'!W209),'Calc|Labour Rates'!$I$10:$I$39),"-")</f>
        <v>0</v>
      </c>
      <c r="W209" s="77">
        <f>IFERROR(V209*'Input|Fee Based'!X209*'Input|Fee Based'!Y209/'Input|Setup'!$E$19,0)</f>
        <v>0</v>
      </c>
      <c r="X209" s="77">
        <f>IFERROR(V209*'Input|Fee Based'!X209*'Input|Fee Based'!Z209/'Input|Setup'!$E$19,0)</f>
        <v>0</v>
      </c>
      <c r="Y209" s="208">
        <f t="shared" si="36"/>
        <v>0</v>
      </c>
      <c r="Z209" s="206" t="str">
        <f>IF(ISBLANK('Input|Fee Based'!$AA209),"",'Input|Fee Based'!$AA209)</f>
        <v/>
      </c>
      <c r="AA209" s="77" cm="1">
        <f t="array" ref="AA209">_xlfn.IFNA(LOOKUP(2,1/('Calc|Labour Rates'!$B$10:$B$39='Calc|Fee Based'!Z209)/('Calc|Labour Rates'!$C$10:$C$39='Input|Fee Based'!AB209),'Calc|Labour Rates'!$I$10:$I$39),"-")</f>
        <v>0</v>
      </c>
      <c r="AB209" s="77">
        <f>IFERROR(AA209*'Input|Fee Based'!AC209*'Input|Fee Based'!AD209/'Input|Setup'!$E$19,0)</f>
        <v>0</v>
      </c>
      <c r="AC209" s="77">
        <f>IFERROR(AA209*'Input|Fee Based'!AC209*'Input|Fee Based'!AE209/'Input|Setup'!$E$19,0)</f>
        <v>0</v>
      </c>
      <c r="AD209" s="208">
        <f t="shared" si="37"/>
        <v>0</v>
      </c>
      <c r="AE209" s="77" t="str">
        <f>IF(ISBLANK('Input|Fee Based'!$AF209),"",'Input|Fee Based'!$AF209)</f>
        <v/>
      </c>
      <c r="AF209" s="77" cm="1">
        <f t="array" ref="AF209">_xlfn.IFNA(LOOKUP(2,1/('Calc|Labour Rates'!$B$10:$B$39='Calc|Fee Based'!AE209)/('Calc|Labour Rates'!$C$10:$C$39='Input|Fee Based'!AG209),'Calc|Labour Rates'!$I$10:$I$39),"-")</f>
        <v>0</v>
      </c>
      <c r="AG209" s="77">
        <f>IFERROR(AF209*'Input|Fee Based'!AH209*'Input|Fee Based'!AI209/'Input|Setup'!$E$19,0)</f>
        <v>0</v>
      </c>
      <c r="AH209" s="77">
        <f>IFERROR(AF209*'Input|Fee Based'!AH209*'Input|Fee Based'!AJ209/'Input|Setup'!$E$19,0)</f>
        <v>0</v>
      </c>
      <c r="AI209" s="208">
        <f t="shared" si="38"/>
        <v>0</v>
      </c>
      <c r="AJ209" s="77" t="str">
        <f>IF(ISBLANK('Input|Fee Based'!$AK209),"",'Input|Fee Based'!$AK209)</f>
        <v/>
      </c>
      <c r="AK209" s="77" cm="1">
        <f t="array" ref="AK209">_xlfn.IFNA(LOOKUP(2,1/('Calc|Labour Rates'!$B$10:$B$39='Calc|Fee Based'!AJ209)/('Calc|Labour Rates'!$C$10:$C$39='Input|Fee Based'!AL209),'Calc|Labour Rates'!$I$10:$I$39),"-")</f>
        <v>0</v>
      </c>
      <c r="AL209" s="77">
        <f>IFERROR(AK209*'Input|Fee Based'!AM209*'Input|Fee Based'!AN209/'Input|Setup'!$E$19,0)</f>
        <v>0</v>
      </c>
      <c r="AM209" s="77">
        <f>IFERROR(AK209*'Input|Fee Based'!AM209*'Input|Fee Based'!AO209/'Input|Setup'!$E$19,0)</f>
        <v>0</v>
      </c>
      <c r="AN209" s="208">
        <f t="shared" si="39"/>
        <v>0</v>
      </c>
      <c r="AO209" s="199">
        <f t="shared" si="40"/>
        <v>0</v>
      </c>
      <c r="AP209" s="139">
        <f t="shared" si="41"/>
        <v>0</v>
      </c>
      <c r="AQ209" s="86">
        <f>'Input|Fee Based'!AQ209*CPI_Escalator_to_Y1*RealMaterials_Escalator_to_Y1</f>
        <v>0</v>
      </c>
      <c r="AR209" s="86">
        <f>'Input|Fee Based'!AR209*CPI_Escalator_to_Y1*RealContracts_Escalator_to_Y1</f>
        <v>0</v>
      </c>
      <c r="AS209" s="77">
        <f>'Input|Fee Based'!AS209*CPI_Escalator_to_Y1*RealVehicles_Escalator_to_Y1</f>
        <v>0</v>
      </c>
      <c r="AT209" s="86">
        <f>'Input|Fee Based'!AT209*CPI_Escalator_to_Y1*RealOther_Escalator_to_Y1</f>
        <v>0</v>
      </c>
      <c r="AU209" s="89"/>
      <c r="AV209" s="79">
        <f t="shared" si="42"/>
        <v>0</v>
      </c>
      <c r="AW209" s="84"/>
      <c r="AX209" s="162">
        <f>$AV209*'Input|Fee Based'!AV209</f>
        <v>0</v>
      </c>
      <c r="AY209" s="162">
        <f>$AV209*'Input|Fee Based'!AW209</f>
        <v>0</v>
      </c>
      <c r="AZ209" s="162">
        <f>$AV209*'Input|Fee Based'!AX209</f>
        <v>0</v>
      </c>
      <c r="BA209" s="163">
        <f>SUM($AV209,$AX209:$AZ209)*'Input|Fee Based'!$AY209</f>
        <v>0</v>
      </c>
      <c r="BB209" s="109"/>
      <c r="BC209" s="173"/>
      <c r="BD209" s="15"/>
    </row>
    <row r="210" spans="1:56" customFormat="1" x14ac:dyDescent="0.2">
      <c r="A210" s="16">
        <f t="shared" si="43"/>
        <v>201</v>
      </c>
      <c r="B210" s="128" t="str">
        <f>IF(ISBLANK('Input|Fee Based'!B210),"",'Input|Fee Based'!B210)</f>
        <v/>
      </c>
      <c r="C210" s="128" t="str">
        <f>IF(ISBLANK('Input|Fee Based'!C210),"",'Input|Fee Based'!C210)</f>
        <v/>
      </c>
      <c r="D210" s="129" t="str">
        <f>IF(ISBLANK('Input|Fee Based'!D210),"",'Input|Fee Based'!D210)</f>
        <v/>
      </c>
      <c r="E210" s="191" t="str">
        <f>IF(ISBLANK('Input|Fee Based'!E210),"",'Input|Fee Based'!E210)</f>
        <v/>
      </c>
      <c r="F210" s="129" t="str">
        <f>IF(ISBLANK('Input|Fee Based'!F210),"",'Input|Fee Based'!F210)</f>
        <v/>
      </c>
      <c r="G210" s="129" t="str">
        <f>IF(ISBLANK('Input|Fee Based'!G210),"",'Input|Fee Based'!G210)</f>
        <v/>
      </c>
      <c r="H210" s="120">
        <f t="shared" si="33"/>
        <v>0</v>
      </c>
      <c r="I210" s="14"/>
      <c r="J210" s="77" t="str">
        <f>IF(ISBLANK('Input|Fee Based'!I210),"",'Input|Fee Based'!I210)</f>
        <v/>
      </c>
      <c r="K210" s="77" cm="1">
        <f t="array" ref="K210">_xlfn.IFNA(LOOKUP(2,1/('Calc|Labour Rates'!$B$10:$B$39='Calc|Fee Based'!J210)/('Calc|Labour Rates'!$C$10:$C$39='Input|Fee Based'!J210),'Calc|Labour Rates'!$I$10:$I$39),"-")</f>
        <v>0</v>
      </c>
      <c r="L210" s="208">
        <f>IFERROR(K210*'Input|Fee Based'!K210*'Input|Fee Based'!L210/'Input|Setup'!$E$19,0)</f>
        <v>0</v>
      </c>
      <c r="M210" s="206" t="str">
        <f>IF(ISBLANK('Input|Fee Based'!M210),"",'Input|Fee Based'!M210)</f>
        <v/>
      </c>
      <c r="N210" s="77" cm="1">
        <f t="array" ref="N210">_xlfn.IFNA(LOOKUP(2,1/('Calc|Labour Rates'!$B$10:$B$39='Calc|Fee Based'!M210)/('Calc|Labour Rates'!$C$10:$C$39='Input|Fee Based'!N210),'Calc|Labour Rates'!$I$10:$I$39),"-")</f>
        <v>0</v>
      </c>
      <c r="O210" s="208">
        <f>IFERROR(N210*'Input|Fee Based'!O210*'Input|Fee Based'!P210/'Input|Setup'!$E$19,0)</f>
        <v>0</v>
      </c>
      <c r="P210" s="206" t="str">
        <f>IF(ISBLANK('Input|Fee Based'!Q210),"",'Input|Fee Based'!Q210)</f>
        <v/>
      </c>
      <c r="Q210" s="77" cm="1">
        <f t="array" ref="Q210">_xlfn.IFNA(LOOKUP(2,1/('Calc|Labour Rates'!$B$10:$B$39='Calc|Fee Based'!P210)/('Calc|Labour Rates'!$C$10:$C$39='Input|Fee Based'!R210),'Calc|Labour Rates'!$I$10:$I$39),"-")</f>
        <v>0</v>
      </c>
      <c r="R210" s="77">
        <f>IFERROR(Q210*'Input|Fee Based'!S210*'Input|Fee Based'!T210/'Input|Setup'!$E$19,0)</f>
        <v>0</v>
      </c>
      <c r="S210" s="197">
        <f t="shared" si="34"/>
        <v>0</v>
      </c>
      <c r="T210" s="139">
        <f t="shared" si="35"/>
        <v>0</v>
      </c>
      <c r="U210" s="77" t="str">
        <f>IF(ISBLANK('Input|Fee Based'!$V210),"",'Input|Fee Based'!$V210)</f>
        <v/>
      </c>
      <c r="V210" s="77" cm="1">
        <f t="array" ref="V210">_xlfn.IFNA(LOOKUP(2,1/('Calc|Labour Rates'!$B$10:$B$39='Calc|Fee Based'!U210)/('Calc|Labour Rates'!$C$10:$C$39='Input|Fee Based'!W210),'Calc|Labour Rates'!$I$10:$I$39),"-")</f>
        <v>0</v>
      </c>
      <c r="W210" s="77">
        <f>IFERROR(V210*'Input|Fee Based'!X210*'Input|Fee Based'!Y210/'Input|Setup'!$E$19,0)</f>
        <v>0</v>
      </c>
      <c r="X210" s="77">
        <f>IFERROR(V210*'Input|Fee Based'!X210*'Input|Fee Based'!Z210/'Input|Setup'!$E$19,0)</f>
        <v>0</v>
      </c>
      <c r="Y210" s="208">
        <f t="shared" si="36"/>
        <v>0</v>
      </c>
      <c r="Z210" s="206" t="str">
        <f>IF(ISBLANK('Input|Fee Based'!$AA210),"",'Input|Fee Based'!$AA210)</f>
        <v/>
      </c>
      <c r="AA210" s="77" cm="1">
        <f t="array" ref="AA210">_xlfn.IFNA(LOOKUP(2,1/('Calc|Labour Rates'!$B$10:$B$39='Calc|Fee Based'!Z210)/('Calc|Labour Rates'!$C$10:$C$39='Input|Fee Based'!AB210),'Calc|Labour Rates'!$I$10:$I$39),"-")</f>
        <v>0</v>
      </c>
      <c r="AB210" s="77">
        <f>IFERROR(AA210*'Input|Fee Based'!AC210*'Input|Fee Based'!AD210/'Input|Setup'!$E$19,0)</f>
        <v>0</v>
      </c>
      <c r="AC210" s="77">
        <f>IFERROR(AA210*'Input|Fee Based'!AC210*'Input|Fee Based'!AE210/'Input|Setup'!$E$19,0)</f>
        <v>0</v>
      </c>
      <c r="AD210" s="208">
        <f t="shared" si="37"/>
        <v>0</v>
      </c>
      <c r="AE210" s="77" t="str">
        <f>IF(ISBLANK('Input|Fee Based'!$AF210),"",'Input|Fee Based'!$AF210)</f>
        <v/>
      </c>
      <c r="AF210" s="77" cm="1">
        <f t="array" ref="AF210">_xlfn.IFNA(LOOKUP(2,1/('Calc|Labour Rates'!$B$10:$B$39='Calc|Fee Based'!AE210)/('Calc|Labour Rates'!$C$10:$C$39='Input|Fee Based'!AG210),'Calc|Labour Rates'!$I$10:$I$39),"-")</f>
        <v>0</v>
      </c>
      <c r="AG210" s="77">
        <f>IFERROR(AF210*'Input|Fee Based'!AH210*'Input|Fee Based'!AI210/'Input|Setup'!$E$19,0)</f>
        <v>0</v>
      </c>
      <c r="AH210" s="77">
        <f>IFERROR(AF210*'Input|Fee Based'!AH210*'Input|Fee Based'!AJ210/'Input|Setup'!$E$19,0)</f>
        <v>0</v>
      </c>
      <c r="AI210" s="208">
        <f t="shared" si="38"/>
        <v>0</v>
      </c>
      <c r="AJ210" s="77" t="str">
        <f>IF(ISBLANK('Input|Fee Based'!$AK210),"",'Input|Fee Based'!$AK210)</f>
        <v/>
      </c>
      <c r="AK210" s="77" cm="1">
        <f t="array" ref="AK210">_xlfn.IFNA(LOOKUP(2,1/('Calc|Labour Rates'!$B$10:$B$39='Calc|Fee Based'!AJ210)/('Calc|Labour Rates'!$C$10:$C$39='Input|Fee Based'!AL210),'Calc|Labour Rates'!$I$10:$I$39),"-")</f>
        <v>0</v>
      </c>
      <c r="AL210" s="77">
        <f>IFERROR(AK210*'Input|Fee Based'!AM210*'Input|Fee Based'!AN210/'Input|Setup'!$E$19,0)</f>
        <v>0</v>
      </c>
      <c r="AM210" s="77">
        <f>IFERROR(AK210*'Input|Fee Based'!AM210*'Input|Fee Based'!AO210/'Input|Setup'!$E$19,0)</f>
        <v>0</v>
      </c>
      <c r="AN210" s="208">
        <f t="shared" si="39"/>
        <v>0</v>
      </c>
      <c r="AO210" s="199">
        <f t="shared" si="40"/>
        <v>0</v>
      </c>
      <c r="AP210" s="139">
        <f t="shared" si="41"/>
        <v>0</v>
      </c>
      <c r="AQ210" s="86">
        <f>'Input|Fee Based'!AQ210*CPI_Escalator_to_Y1*RealMaterials_Escalator_to_Y1</f>
        <v>0</v>
      </c>
      <c r="AR210" s="86">
        <f>'Input|Fee Based'!AR210*CPI_Escalator_to_Y1*RealContracts_Escalator_to_Y1</f>
        <v>0</v>
      </c>
      <c r="AS210" s="77">
        <f>'Input|Fee Based'!AS210*CPI_Escalator_to_Y1*RealVehicles_Escalator_to_Y1</f>
        <v>0</v>
      </c>
      <c r="AT210" s="86">
        <f>'Input|Fee Based'!AT210*CPI_Escalator_to_Y1*RealOther_Escalator_to_Y1</f>
        <v>0</v>
      </c>
      <c r="AU210" s="89"/>
      <c r="AV210" s="79">
        <f t="shared" si="42"/>
        <v>0</v>
      </c>
      <c r="AW210" s="84"/>
      <c r="AX210" s="162">
        <f>$AV210*'Input|Fee Based'!AV210</f>
        <v>0</v>
      </c>
      <c r="AY210" s="162">
        <f>$AV210*'Input|Fee Based'!AW210</f>
        <v>0</v>
      </c>
      <c r="AZ210" s="162">
        <f>$AV210*'Input|Fee Based'!AX210</f>
        <v>0</v>
      </c>
      <c r="BA210" s="163">
        <f>SUM($AV210,$AX210:$AZ210)*'Input|Fee Based'!$AY210</f>
        <v>0</v>
      </c>
      <c r="BB210" s="109"/>
      <c r="BC210" s="173"/>
      <c r="BD210" s="15"/>
    </row>
    <row r="211" spans="1:56" customFormat="1" x14ac:dyDescent="0.2">
      <c r="A211" s="16">
        <f t="shared" si="43"/>
        <v>202</v>
      </c>
      <c r="B211" s="128" t="str">
        <f>IF(ISBLANK('Input|Fee Based'!B211),"",'Input|Fee Based'!B211)</f>
        <v/>
      </c>
      <c r="C211" s="128" t="str">
        <f>IF(ISBLANK('Input|Fee Based'!C211),"",'Input|Fee Based'!C211)</f>
        <v/>
      </c>
      <c r="D211" s="129" t="str">
        <f>IF(ISBLANK('Input|Fee Based'!D211),"",'Input|Fee Based'!D211)</f>
        <v/>
      </c>
      <c r="E211" s="191" t="str">
        <f>IF(ISBLANK('Input|Fee Based'!E211),"",'Input|Fee Based'!E211)</f>
        <v/>
      </c>
      <c r="F211" s="129" t="str">
        <f>IF(ISBLANK('Input|Fee Based'!F211),"",'Input|Fee Based'!F211)</f>
        <v/>
      </c>
      <c r="G211" s="129" t="str">
        <f>IF(ISBLANK('Input|Fee Based'!G211),"",'Input|Fee Based'!G211)</f>
        <v/>
      </c>
      <c r="H211" s="120">
        <f t="shared" si="33"/>
        <v>0</v>
      </c>
      <c r="I211" s="14"/>
      <c r="J211" s="77" t="str">
        <f>IF(ISBLANK('Input|Fee Based'!I211),"",'Input|Fee Based'!I211)</f>
        <v/>
      </c>
      <c r="K211" s="77" cm="1">
        <f t="array" ref="K211">_xlfn.IFNA(LOOKUP(2,1/('Calc|Labour Rates'!$B$10:$B$39='Calc|Fee Based'!J211)/('Calc|Labour Rates'!$C$10:$C$39='Input|Fee Based'!J211),'Calc|Labour Rates'!$I$10:$I$39),"-")</f>
        <v>0</v>
      </c>
      <c r="L211" s="208">
        <f>IFERROR(K211*'Input|Fee Based'!K211*'Input|Fee Based'!L211/'Input|Setup'!$E$19,0)</f>
        <v>0</v>
      </c>
      <c r="M211" s="206" t="str">
        <f>IF(ISBLANK('Input|Fee Based'!M211),"",'Input|Fee Based'!M211)</f>
        <v/>
      </c>
      <c r="N211" s="77" cm="1">
        <f t="array" ref="N211">_xlfn.IFNA(LOOKUP(2,1/('Calc|Labour Rates'!$B$10:$B$39='Calc|Fee Based'!M211)/('Calc|Labour Rates'!$C$10:$C$39='Input|Fee Based'!N211),'Calc|Labour Rates'!$I$10:$I$39),"-")</f>
        <v>0</v>
      </c>
      <c r="O211" s="208">
        <f>IFERROR(N211*'Input|Fee Based'!O211*'Input|Fee Based'!P211/'Input|Setup'!$E$19,0)</f>
        <v>0</v>
      </c>
      <c r="P211" s="206" t="str">
        <f>IF(ISBLANK('Input|Fee Based'!Q211),"",'Input|Fee Based'!Q211)</f>
        <v/>
      </c>
      <c r="Q211" s="77" cm="1">
        <f t="array" ref="Q211">_xlfn.IFNA(LOOKUP(2,1/('Calc|Labour Rates'!$B$10:$B$39='Calc|Fee Based'!P211)/('Calc|Labour Rates'!$C$10:$C$39='Input|Fee Based'!R211),'Calc|Labour Rates'!$I$10:$I$39),"-")</f>
        <v>0</v>
      </c>
      <c r="R211" s="77">
        <f>IFERROR(Q211*'Input|Fee Based'!S211*'Input|Fee Based'!T211/'Input|Setup'!$E$19,0)</f>
        <v>0</v>
      </c>
      <c r="S211" s="197">
        <f t="shared" si="34"/>
        <v>0</v>
      </c>
      <c r="T211" s="139">
        <f t="shared" si="35"/>
        <v>0</v>
      </c>
      <c r="U211" s="77" t="str">
        <f>IF(ISBLANK('Input|Fee Based'!$V211),"",'Input|Fee Based'!$V211)</f>
        <v/>
      </c>
      <c r="V211" s="77" cm="1">
        <f t="array" ref="V211">_xlfn.IFNA(LOOKUP(2,1/('Calc|Labour Rates'!$B$10:$B$39='Calc|Fee Based'!U211)/('Calc|Labour Rates'!$C$10:$C$39='Input|Fee Based'!W211),'Calc|Labour Rates'!$I$10:$I$39),"-")</f>
        <v>0</v>
      </c>
      <c r="W211" s="77">
        <f>IFERROR(V211*'Input|Fee Based'!X211*'Input|Fee Based'!Y211/'Input|Setup'!$E$19,0)</f>
        <v>0</v>
      </c>
      <c r="X211" s="77">
        <f>IFERROR(V211*'Input|Fee Based'!X211*'Input|Fee Based'!Z211/'Input|Setup'!$E$19,0)</f>
        <v>0</v>
      </c>
      <c r="Y211" s="208">
        <f t="shared" si="36"/>
        <v>0</v>
      </c>
      <c r="Z211" s="206" t="str">
        <f>IF(ISBLANK('Input|Fee Based'!$AA211),"",'Input|Fee Based'!$AA211)</f>
        <v/>
      </c>
      <c r="AA211" s="77" cm="1">
        <f t="array" ref="AA211">_xlfn.IFNA(LOOKUP(2,1/('Calc|Labour Rates'!$B$10:$B$39='Calc|Fee Based'!Z211)/('Calc|Labour Rates'!$C$10:$C$39='Input|Fee Based'!AB211),'Calc|Labour Rates'!$I$10:$I$39),"-")</f>
        <v>0</v>
      </c>
      <c r="AB211" s="77">
        <f>IFERROR(AA211*'Input|Fee Based'!AC211*'Input|Fee Based'!AD211/'Input|Setup'!$E$19,0)</f>
        <v>0</v>
      </c>
      <c r="AC211" s="77">
        <f>IFERROR(AA211*'Input|Fee Based'!AC211*'Input|Fee Based'!AE211/'Input|Setup'!$E$19,0)</f>
        <v>0</v>
      </c>
      <c r="AD211" s="208">
        <f t="shared" si="37"/>
        <v>0</v>
      </c>
      <c r="AE211" s="77" t="str">
        <f>IF(ISBLANK('Input|Fee Based'!$AF211),"",'Input|Fee Based'!$AF211)</f>
        <v/>
      </c>
      <c r="AF211" s="77" cm="1">
        <f t="array" ref="AF211">_xlfn.IFNA(LOOKUP(2,1/('Calc|Labour Rates'!$B$10:$B$39='Calc|Fee Based'!AE211)/('Calc|Labour Rates'!$C$10:$C$39='Input|Fee Based'!AG211),'Calc|Labour Rates'!$I$10:$I$39),"-")</f>
        <v>0</v>
      </c>
      <c r="AG211" s="77">
        <f>IFERROR(AF211*'Input|Fee Based'!AH211*'Input|Fee Based'!AI211/'Input|Setup'!$E$19,0)</f>
        <v>0</v>
      </c>
      <c r="AH211" s="77">
        <f>IFERROR(AF211*'Input|Fee Based'!AH211*'Input|Fee Based'!AJ211/'Input|Setup'!$E$19,0)</f>
        <v>0</v>
      </c>
      <c r="AI211" s="208">
        <f t="shared" si="38"/>
        <v>0</v>
      </c>
      <c r="AJ211" s="77" t="str">
        <f>IF(ISBLANK('Input|Fee Based'!$AK211),"",'Input|Fee Based'!$AK211)</f>
        <v/>
      </c>
      <c r="AK211" s="77" cm="1">
        <f t="array" ref="AK211">_xlfn.IFNA(LOOKUP(2,1/('Calc|Labour Rates'!$B$10:$B$39='Calc|Fee Based'!AJ211)/('Calc|Labour Rates'!$C$10:$C$39='Input|Fee Based'!AL211),'Calc|Labour Rates'!$I$10:$I$39),"-")</f>
        <v>0</v>
      </c>
      <c r="AL211" s="77">
        <f>IFERROR(AK211*'Input|Fee Based'!AM211*'Input|Fee Based'!AN211/'Input|Setup'!$E$19,0)</f>
        <v>0</v>
      </c>
      <c r="AM211" s="77">
        <f>IFERROR(AK211*'Input|Fee Based'!AM211*'Input|Fee Based'!AO211/'Input|Setup'!$E$19,0)</f>
        <v>0</v>
      </c>
      <c r="AN211" s="208">
        <f t="shared" si="39"/>
        <v>0</v>
      </c>
      <c r="AO211" s="199">
        <f t="shared" si="40"/>
        <v>0</v>
      </c>
      <c r="AP211" s="139">
        <f t="shared" si="41"/>
        <v>0</v>
      </c>
      <c r="AQ211" s="86">
        <f>'Input|Fee Based'!AQ211*CPI_Escalator_to_Y1*RealMaterials_Escalator_to_Y1</f>
        <v>0</v>
      </c>
      <c r="AR211" s="86">
        <f>'Input|Fee Based'!AR211*CPI_Escalator_to_Y1*RealContracts_Escalator_to_Y1</f>
        <v>0</v>
      </c>
      <c r="AS211" s="77">
        <f>'Input|Fee Based'!AS211*CPI_Escalator_to_Y1*RealVehicles_Escalator_to_Y1</f>
        <v>0</v>
      </c>
      <c r="AT211" s="86">
        <f>'Input|Fee Based'!AT211*CPI_Escalator_to_Y1*RealOther_Escalator_to_Y1</f>
        <v>0</v>
      </c>
      <c r="AU211" s="89"/>
      <c r="AV211" s="79">
        <f t="shared" si="42"/>
        <v>0</v>
      </c>
      <c r="AW211" s="84"/>
      <c r="AX211" s="162">
        <f>$AV211*'Input|Fee Based'!AV211</f>
        <v>0</v>
      </c>
      <c r="AY211" s="162">
        <f>$AV211*'Input|Fee Based'!AW211</f>
        <v>0</v>
      </c>
      <c r="AZ211" s="162">
        <f>$AV211*'Input|Fee Based'!AX211</f>
        <v>0</v>
      </c>
      <c r="BA211" s="163">
        <f>SUM($AV211,$AX211:$AZ211)*'Input|Fee Based'!$AY211</f>
        <v>0</v>
      </c>
      <c r="BB211" s="109"/>
      <c r="BC211" s="173"/>
      <c r="BD211" s="15"/>
    </row>
    <row r="212" spans="1:56" customFormat="1" x14ac:dyDescent="0.2">
      <c r="A212" s="16">
        <f t="shared" si="43"/>
        <v>203</v>
      </c>
      <c r="B212" s="128" t="str">
        <f>IF(ISBLANK('Input|Fee Based'!B212),"",'Input|Fee Based'!B212)</f>
        <v/>
      </c>
      <c r="C212" s="128" t="str">
        <f>IF(ISBLANK('Input|Fee Based'!C212),"",'Input|Fee Based'!C212)</f>
        <v/>
      </c>
      <c r="D212" s="129" t="str">
        <f>IF(ISBLANK('Input|Fee Based'!D212),"",'Input|Fee Based'!D212)</f>
        <v/>
      </c>
      <c r="E212" s="191" t="str">
        <f>IF(ISBLANK('Input|Fee Based'!E212),"",'Input|Fee Based'!E212)</f>
        <v/>
      </c>
      <c r="F212" s="129" t="str">
        <f>IF(ISBLANK('Input|Fee Based'!F212),"",'Input|Fee Based'!F212)</f>
        <v/>
      </c>
      <c r="G212" s="129" t="str">
        <f>IF(ISBLANK('Input|Fee Based'!G212),"",'Input|Fee Based'!G212)</f>
        <v/>
      </c>
      <c r="H212" s="120">
        <f t="shared" si="33"/>
        <v>0</v>
      </c>
      <c r="I212" s="14"/>
      <c r="J212" s="77" t="str">
        <f>IF(ISBLANK('Input|Fee Based'!I212),"",'Input|Fee Based'!I212)</f>
        <v/>
      </c>
      <c r="K212" s="77" cm="1">
        <f t="array" ref="K212">_xlfn.IFNA(LOOKUP(2,1/('Calc|Labour Rates'!$B$10:$B$39='Calc|Fee Based'!J212)/('Calc|Labour Rates'!$C$10:$C$39='Input|Fee Based'!J212),'Calc|Labour Rates'!$I$10:$I$39),"-")</f>
        <v>0</v>
      </c>
      <c r="L212" s="208">
        <f>IFERROR(K212*'Input|Fee Based'!K212*'Input|Fee Based'!L212/'Input|Setup'!$E$19,0)</f>
        <v>0</v>
      </c>
      <c r="M212" s="206" t="str">
        <f>IF(ISBLANK('Input|Fee Based'!M212),"",'Input|Fee Based'!M212)</f>
        <v/>
      </c>
      <c r="N212" s="77" cm="1">
        <f t="array" ref="N212">_xlfn.IFNA(LOOKUP(2,1/('Calc|Labour Rates'!$B$10:$B$39='Calc|Fee Based'!M212)/('Calc|Labour Rates'!$C$10:$C$39='Input|Fee Based'!N212),'Calc|Labour Rates'!$I$10:$I$39),"-")</f>
        <v>0</v>
      </c>
      <c r="O212" s="208">
        <f>IFERROR(N212*'Input|Fee Based'!O212*'Input|Fee Based'!P212/'Input|Setup'!$E$19,0)</f>
        <v>0</v>
      </c>
      <c r="P212" s="206" t="str">
        <f>IF(ISBLANK('Input|Fee Based'!Q212),"",'Input|Fee Based'!Q212)</f>
        <v/>
      </c>
      <c r="Q212" s="77" cm="1">
        <f t="array" ref="Q212">_xlfn.IFNA(LOOKUP(2,1/('Calc|Labour Rates'!$B$10:$B$39='Calc|Fee Based'!P212)/('Calc|Labour Rates'!$C$10:$C$39='Input|Fee Based'!R212),'Calc|Labour Rates'!$I$10:$I$39),"-")</f>
        <v>0</v>
      </c>
      <c r="R212" s="77">
        <f>IFERROR(Q212*'Input|Fee Based'!S212*'Input|Fee Based'!T212/'Input|Setup'!$E$19,0)</f>
        <v>0</v>
      </c>
      <c r="S212" s="197">
        <f t="shared" si="34"/>
        <v>0</v>
      </c>
      <c r="T212" s="139">
        <f t="shared" si="35"/>
        <v>0</v>
      </c>
      <c r="U212" s="77" t="str">
        <f>IF(ISBLANK('Input|Fee Based'!$V212),"",'Input|Fee Based'!$V212)</f>
        <v/>
      </c>
      <c r="V212" s="77" cm="1">
        <f t="array" ref="V212">_xlfn.IFNA(LOOKUP(2,1/('Calc|Labour Rates'!$B$10:$B$39='Calc|Fee Based'!U212)/('Calc|Labour Rates'!$C$10:$C$39='Input|Fee Based'!W212),'Calc|Labour Rates'!$I$10:$I$39),"-")</f>
        <v>0</v>
      </c>
      <c r="W212" s="77">
        <f>IFERROR(V212*'Input|Fee Based'!X212*'Input|Fee Based'!Y212/'Input|Setup'!$E$19,0)</f>
        <v>0</v>
      </c>
      <c r="X212" s="77">
        <f>IFERROR(V212*'Input|Fee Based'!X212*'Input|Fee Based'!Z212/'Input|Setup'!$E$19,0)</f>
        <v>0</v>
      </c>
      <c r="Y212" s="208">
        <f t="shared" si="36"/>
        <v>0</v>
      </c>
      <c r="Z212" s="206" t="str">
        <f>IF(ISBLANK('Input|Fee Based'!$AA212),"",'Input|Fee Based'!$AA212)</f>
        <v/>
      </c>
      <c r="AA212" s="77" cm="1">
        <f t="array" ref="AA212">_xlfn.IFNA(LOOKUP(2,1/('Calc|Labour Rates'!$B$10:$B$39='Calc|Fee Based'!Z212)/('Calc|Labour Rates'!$C$10:$C$39='Input|Fee Based'!AB212),'Calc|Labour Rates'!$I$10:$I$39),"-")</f>
        <v>0</v>
      </c>
      <c r="AB212" s="77">
        <f>IFERROR(AA212*'Input|Fee Based'!AC212*'Input|Fee Based'!AD212/'Input|Setup'!$E$19,0)</f>
        <v>0</v>
      </c>
      <c r="AC212" s="77">
        <f>IFERROR(AA212*'Input|Fee Based'!AC212*'Input|Fee Based'!AE212/'Input|Setup'!$E$19,0)</f>
        <v>0</v>
      </c>
      <c r="AD212" s="208">
        <f t="shared" si="37"/>
        <v>0</v>
      </c>
      <c r="AE212" s="77" t="str">
        <f>IF(ISBLANK('Input|Fee Based'!$AF212),"",'Input|Fee Based'!$AF212)</f>
        <v/>
      </c>
      <c r="AF212" s="77" cm="1">
        <f t="array" ref="AF212">_xlfn.IFNA(LOOKUP(2,1/('Calc|Labour Rates'!$B$10:$B$39='Calc|Fee Based'!AE212)/('Calc|Labour Rates'!$C$10:$C$39='Input|Fee Based'!AG212),'Calc|Labour Rates'!$I$10:$I$39),"-")</f>
        <v>0</v>
      </c>
      <c r="AG212" s="77">
        <f>IFERROR(AF212*'Input|Fee Based'!AH212*'Input|Fee Based'!AI212/'Input|Setup'!$E$19,0)</f>
        <v>0</v>
      </c>
      <c r="AH212" s="77">
        <f>IFERROR(AF212*'Input|Fee Based'!AH212*'Input|Fee Based'!AJ212/'Input|Setup'!$E$19,0)</f>
        <v>0</v>
      </c>
      <c r="AI212" s="208">
        <f t="shared" si="38"/>
        <v>0</v>
      </c>
      <c r="AJ212" s="77" t="str">
        <f>IF(ISBLANK('Input|Fee Based'!$AK212),"",'Input|Fee Based'!$AK212)</f>
        <v/>
      </c>
      <c r="AK212" s="77" cm="1">
        <f t="array" ref="AK212">_xlfn.IFNA(LOOKUP(2,1/('Calc|Labour Rates'!$B$10:$B$39='Calc|Fee Based'!AJ212)/('Calc|Labour Rates'!$C$10:$C$39='Input|Fee Based'!AL212),'Calc|Labour Rates'!$I$10:$I$39),"-")</f>
        <v>0</v>
      </c>
      <c r="AL212" s="77">
        <f>IFERROR(AK212*'Input|Fee Based'!AM212*'Input|Fee Based'!AN212/'Input|Setup'!$E$19,0)</f>
        <v>0</v>
      </c>
      <c r="AM212" s="77">
        <f>IFERROR(AK212*'Input|Fee Based'!AM212*'Input|Fee Based'!AO212/'Input|Setup'!$E$19,0)</f>
        <v>0</v>
      </c>
      <c r="AN212" s="208">
        <f t="shared" si="39"/>
        <v>0</v>
      </c>
      <c r="AO212" s="199">
        <f t="shared" si="40"/>
        <v>0</v>
      </c>
      <c r="AP212" s="139">
        <f t="shared" si="41"/>
        <v>0</v>
      </c>
      <c r="AQ212" s="86">
        <f>'Input|Fee Based'!AQ212*CPI_Escalator_to_Y1*RealMaterials_Escalator_to_Y1</f>
        <v>0</v>
      </c>
      <c r="AR212" s="86">
        <f>'Input|Fee Based'!AR212*CPI_Escalator_to_Y1*RealContracts_Escalator_to_Y1</f>
        <v>0</v>
      </c>
      <c r="AS212" s="77">
        <f>'Input|Fee Based'!AS212*CPI_Escalator_to_Y1*RealVehicles_Escalator_to_Y1</f>
        <v>0</v>
      </c>
      <c r="AT212" s="86">
        <f>'Input|Fee Based'!AT212*CPI_Escalator_to_Y1*RealOther_Escalator_to_Y1</f>
        <v>0</v>
      </c>
      <c r="AU212" s="89"/>
      <c r="AV212" s="79">
        <f t="shared" si="42"/>
        <v>0</v>
      </c>
      <c r="AW212" s="84"/>
      <c r="AX212" s="162">
        <f>$AV212*'Input|Fee Based'!AV212</f>
        <v>0</v>
      </c>
      <c r="AY212" s="162">
        <f>$AV212*'Input|Fee Based'!AW212</f>
        <v>0</v>
      </c>
      <c r="AZ212" s="162">
        <f>$AV212*'Input|Fee Based'!AX212</f>
        <v>0</v>
      </c>
      <c r="BA212" s="163">
        <f>SUM($AV212,$AX212:$AZ212)*'Input|Fee Based'!$AY212</f>
        <v>0</v>
      </c>
      <c r="BB212" s="109"/>
      <c r="BC212" s="173"/>
      <c r="BD212" s="15"/>
    </row>
    <row r="213" spans="1:56" customFormat="1" x14ac:dyDescent="0.2">
      <c r="A213" s="16">
        <f t="shared" si="43"/>
        <v>204</v>
      </c>
      <c r="B213" s="128" t="str">
        <f>IF(ISBLANK('Input|Fee Based'!B213),"",'Input|Fee Based'!B213)</f>
        <v/>
      </c>
      <c r="C213" s="128" t="str">
        <f>IF(ISBLANK('Input|Fee Based'!C213),"",'Input|Fee Based'!C213)</f>
        <v/>
      </c>
      <c r="D213" s="129" t="str">
        <f>IF(ISBLANK('Input|Fee Based'!D213),"",'Input|Fee Based'!D213)</f>
        <v/>
      </c>
      <c r="E213" s="191" t="str">
        <f>IF(ISBLANK('Input|Fee Based'!E213),"",'Input|Fee Based'!E213)</f>
        <v/>
      </c>
      <c r="F213" s="129" t="str">
        <f>IF(ISBLANK('Input|Fee Based'!F213),"",'Input|Fee Based'!F213)</f>
        <v/>
      </c>
      <c r="G213" s="129" t="str">
        <f>IF(ISBLANK('Input|Fee Based'!G213),"",'Input|Fee Based'!G213)</f>
        <v/>
      </c>
      <c r="H213" s="120">
        <f t="shared" si="33"/>
        <v>0</v>
      </c>
      <c r="I213" s="14"/>
      <c r="J213" s="77" t="str">
        <f>IF(ISBLANK('Input|Fee Based'!I213),"",'Input|Fee Based'!I213)</f>
        <v/>
      </c>
      <c r="K213" s="77" cm="1">
        <f t="array" ref="K213">_xlfn.IFNA(LOOKUP(2,1/('Calc|Labour Rates'!$B$10:$B$39='Calc|Fee Based'!J213)/('Calc|Labour Rates'!$C$10:$C$39='Input|Fee Based'!J213),'Calc|Labour Rates'!$I$10:$I$39),"-")</f>
        <v>0</v>
      </c>
      <c r="L213" s="208">
        <f>IFERROR(K213*'Input|Fee Based'!K213*'Input|Fee Based'!L213/'Input|Setup'!$E$19,0)</f>
        <v>0</v>
      </c>
      <c r="M213" s="206" t="str">
        <f>IF(ISBLANK('Input|Fee Based'!M213),"",'Input|Fee Based'!M213)</f>
        <v/>
      </c>
      <c r="N213" s="77" cm="1">
        <f t="array" ref="N213">_xlfn.IFNA(LOOKUP(2,1/('Calc|Labour Rates'!$B$10:$B$39='Calc|Fee Based'!M213)/('Calc|Labour Rates'!$C$10:$C$39='Input|Fee Based'!N213),'Calc|Labour Rates'!$I$10:$I$39),"-")</f>
        <v>0</v>
      </c>
      <c r="O213" s="208">
        <f>IFERROR(N213*'Input|Fee Based'!O213*'Input|Fee Based'!P213/'Input|Setup'!$E$19,0)</f>
        <v>0</v>
      </c>
      <c r="P213" s="206" t="str">
        <f>IF(ISBLANK('Input|Fee Based'!Q213),"",'Input|Fee Based'!Q213)</f>
        <v/>
      </c>
      <c r="Q213" s="77" cm="1">
        <f t="array" ref="Q213">_xlfn.IFNA(LOOKUP(2,1/('Calc|Labour Rates'!$B$10:$B$39='Calc|Fee Based'!P213)/('Calc|Labour Rates'!$C$10:$C$39='Input|Fee Based'!R213),'Calc|Labour Rates'!$I$10:$I$39),"-")</f>
        <v>0</v>
      </c>
      <c r="R213" s="77">
        <f>IFERROR(Q213*'Input|Fee Based'!S213*'Input|Fee Based'!T213/'Input|Setup'!$E$19,0)</f>
        <v>0</v>
      </c>
      <c r="S213" s="197">
        <f t="shared" si="34"/>
        <v>0</v>
      </c>
      <c r="T213" s="139">
        <f t="shared" si="35"/>
        <v>0</v>
      </c>
      <c r="U213" s="77" t="str">
        <f>IF(ISBLANK('Input|Fee Based'!$V213),"",'Input|Fee Based'!$V213)</f>
        <v/>
      </c>
      <c r="V213" s="77" cm="1">
        <f t="array" ref="V213">_xlfn.IFNA(LOOKUP(2,1/('Calc|Labour Rates'!$B$10:$B$39='Calc|Fee Based'!U213)/('Calc|Labour Rates'!$C$10:$C$39='Input|Fee Based'!W213),'Calc|Labour Rates'!$I$10:$I$39),"-")</f>
        <v>0</v>
      </c>
      <c r="W213" s="77">
        <f>IFERROR(V213*'Input|Fee Based'!X213*'Input|Fee Based'!Y213/'Input|Setup'!$E$19,0)</f>
        <v>0</v>
      </c>
      <c r="X213" s="77">
        <f>IFERROR(V213*'Input|Fee Based'!X213*'Input|Fee Based'!Z213/'Input|Setup'!$E$19,0)</f>
        <v>0</v>
      </c>
      <c r="Y213" s="208">
        <f t="shared" si="36"/>
        <v>0</v>
      </c>
      <c r="Z213" s="206" t="str">
        <f>IF(ISBLANK('Input|Fee Based'!$AA213),"",'Input|Fee Based'!$AA213)</f>
        <v/>
      </c>
      <c r="AA213" s="77" cm="1">
        <f t="array" ref="AA213">_xlfn.IFNA(LOOKUP(2,1/('Calc|Labour Rates'!$B$10:$B$39='Calc|Fee Based'!Z213)/('Calc|Labour Rates'!$C$10:$C$39='Input|Fee Based'!AB213),'Calc|Labour Rates'!$I$10:$I$39),"-")</f>
        <v>0</v>
      </c>
      <c r="AB213" s="77">
        <f>IFERROR(AA213*'Input|Fee Based'!AC213*'Input|Fee Based'!AD213/'Input|Setup'!$E$19,0)</f>
        <v>0</v>
      </c>
      <c r="AC213" s="77">
        <f>IFERROR(AA213*'Input|Fee Based'!AC213*'Input|Fee Based'!AE213/'Input|Setup'!$E$19,0)</f>
        <v>0</v>
      </c>
      <c r="AD213" s="208">
        <f t="shared" si="37"/>
        <v>0</v>
      </c>
      <c r="AE213" s="77" t="str">
        <f>IF(ISBLANK('Input|Fee Based'!$AF213),"",'Input|Fee Based'!$AF213)</f>
        <v/>
      </c>
      <c r="AF213" s="77" cm="1">
        <f t="array" ref="AF213">_xlfn.IFNA(LOOKUP(2,1/('Calc|Labour Rates'!$B$10:$B$39='Calc|Fee Based'!AE213)/('Calc|Labour Rates'!$C$10:$C$39='Input|Fee Based'!AG213),'Calc|Labour Rates'!$I$10:$I$39),"-")</f>
        <v>0</v>
      </c>
      <c r="AG213" s="77">
        <f>IFERROR(AF213*'Input|Fee Based'!AH213*'Input|Fee Based'!AI213/'Input|Setup'!$E$19,0)</f>
        <v>0</v>
      </c>
      <c r="AH213" s="77">
        <f>IFERROR(AF213*'Input|Fee Based'!AH213*'Input|Fee Based'!AJ213/'Input|Setup'!$E$19,0)</f>
        <v>0</v>
      </c>
      <c r="AI213" s="208">
        <f t="shared" si="38"/>
        <v>0</v>
      </c>
      <c r="AJ213" s="77" t="str">
        <f>IF(ISBLANK('Input|Fee Based'!$AK213),"",'Input|Fee Based'!$AK213)</f>
        <v/>
      </c>
      <c r="AK213" s="77" cm="1">
        <f t="array" ref="AK213">_xlfn.IFNA(LOOKUP(2,1/('Calc|Labour Rates'!$B$10:$B$39='Calc|Fee Based'!AJ213)/('Calc|Labour Rates'!$C$10:$C$39='Input|Fee Based'!AL213),'Calc|Labour Rates'!$I$10:$I$39),"-")</f>
        <v>0</v>
      </c>
      <c r="AL213" s="77">
        <f>IFERROR(AK213*'Input|Fee Based'!AM213*'Input|Fee Based'!AN213/'Input|Setup'!$E$19,0)</f>
        <v>0</v>
      </c>
      <c r="AM213" s="77">
        <f>IFERROR(AK213*'Input|Fee Based'!AM213*'Input|Fee Based'!AO213/'Input|Setup'!$E$19,0)</f>
        <v>0</v>
      </c>
      <c r="AN213" s="208">
        <f t="shared" si="39"/>
        <v>0</v>
      </c>
      <c r="AO213" s="199">
        <f t="shared" si="40"/>
        <v>0</v>
      </c>
      <c r="AP213" s="139">
        <f t="shared" si="41"/>
        <v>0</v>
      </c>
      <c r="AQ213" s="86">
        <f>'Input|Fee Based'!AQ213*CPI_Escalator_to_Y1*RealMaterials_Escalator_to_Y1</f>
        <v>0</v>
      </c>
      <c r="AR213" s="86">
        <f>'Input|Fee Based'!AR213*CPI_Escalator_to_Y1*RealContracts_Escalator_to_Y1</f>
        <v>0</v>
      </c>
      <c r="AS213" s="77">
        <f>'Input|Fee Based'!AS213*CPI_Escalator_to_Y1*RealVehicles_Escalator_to_Y1</f>
        <v>0</v>
      </c>
      <c r="AT213" s="86">
        <f>'Input|Fee Based'!AT213*CPI_Escalator_to_Y1*RealOther_Escalator_to_Y1</f>
        <v>0</v>
      </c>
      <c r="AU213" s="89"/>
      <c r="AV213" s="79">
        <f t="shared" si="42"/>
        <v>0</v>
      </c>
      <c r="AW213" s="84"/>
      <c r="AX213" s="162">
        <f>$AV213*'Input|Fee Based'!AV213</f>
        <v>0</v>
      </c>
      <c r="AY213" s="162">
        <f>$AV213*'Input|Fee Based'!AW213</f>
        <v>0</v>
      </c>
      <c r="AZ213" s="162">
        <f>$AV213*'Input|Fee Based'!AX213</f>
        <v>0</v>
      </c>
      <c r="BA213" s="163">
        <f>SUM($AV213,$AX213:$AZ213)*'Input|Fee Based'!$AY213</f>
        <v>0</v>
      </c>
      <c r="BB213" s="109"/>
      <c r="BC213" s="173"/>
      <c r="BD213" s="15"/>
    </row>
    <row r="214" spans="1:56" customFormat="1" x14ac:dyDescent="0.2">
      <c r="A214" s="16">
        <f t="shared" si="43"/>
        <v>205</v>
      </c>
      <c r="B214" s="128" t="str">
        <f>IF(ISBLANK('Input|Fee Based'!B214),"",'Input|Fee Based'!B214)</f>
        <v/>
      </c>
      <c r="C214" s="128" t="str">
        <f>IF(ISBLANK('Input|Fee Based'!C214),"",'Input|Fee Based'!C214)</f>
        <v/>
      </c>
      <c r="D214" s="129" t="str">
        <f>IF(ISBLANK('Input|Fee Based'!D214),"",'Input|Fee Based'!D214)</f>
        <v/>
      </c>
      <c r="E214" s="191" t="str">
        <f>IF(ISBLANK('Input|Fee Based'!E214),"",'Input|Fee Based'!E214)</f>
        <v/>
      </c>
      <c r="F214" s="129" t="str">
        <f>IF(ISBLANK('Input|Fee Based'!F214),"",'Input|Fee Based'!F214)</f>
        <v/>
      </c>
      <c r="G214" s="129" t="str">
        <f>IF(ISBLANK('Input|Fee Based'!G214),"",'Input|Fee Based'!G214)</f>
        <v/>
      </c>
      <c r="H214" s="120">
        <f t="shared" si="33"/>
        <v>0</v>
      </c>
      <c r="I214" s="14"/>
      <c r="J214" s="77" t="str">
        <f>IF(ISBLANK('Input|Fee Based'!I214),"",'Input|Fee Based'!I214)</f>
        <v/>
      </c>
      <c r="K214" s="77" cm="1">
        <f t="array" ref="K214">_xlfn.IFNA(LOOKUP(2,1/('Calc|Labour Rates'!$B$10:$B$39='Calc|Fee Based'!J214)/('Calc|Labour Rates'!$C$10:$C$39='Input|Fee Based'!J214),'Calc|Labour Rates'!$I$10:$I$39),"-")</f>
        <v>0</v>
      </c>
      <c r="L214" s="208">
        <f>IFERROR(K214*'Input|Fee Based'!K214*'Input|Fee Based'!L214/'Input|Setup'!$E$19,0)</f>
        <v>0</v>
      </c>
      <c r="M214" s="206" t="str">
        <f>IF(ISBLANK('Input|Fee Based'!M214),"",'Input|Fee Based'!M214)</f>
        <v/>
      </c>
      <c r="N214" s="77" cm="1">
        <f t="array" ref="N214">_xlfn.IFNA(LOOKUP(2,1/('Calc|Labour Rates'!$B$10:$B$39='Calc|Fee Based'!M214)/('Calc|Labour Rates'!$C$10:$C$39='Input|Fee Based'!N214),'Calc|Labour Rates'!$I$10:$I$39),"-")</f>
        <v>0</v>
      </c>
      <c r="O214" s="208">
        <f>IFERROR(N214*'Input|Fee Based'!O214*'Input|Fee Based'!P214/'Input|Setup'!$E$19,0)</f>
        <v>0</v>
      </c>
      <c r="P214" s="206" t="str">
        <f>IF(ISBLANK('Input|Fee Based'!Q214),"",'Input|Fee Based'!Q214)</f>
        <v/>
      </c>
      <c r="Q214" s="77" cm="1">
        <f t="array" ref="Q214">_xlfn.IFNA(LOOKUP(2,1/('Calc|Labour Rates'!$B$10:$B$39='Calc|Fee Based'!P214)/('Calc|Labour Rates'!$C$10:$C$39='Input|Fee Based'!R214),'Calc|Labour Rates'!$I$10:$I$39),"-")</f>
        <v>0</v>
      </c>
      <c r="R214" s="77">
        <f>IFERROR(Q214*'Input|Fee Based'!S214*'Input|Fee Based'!T214/'Input|Setup'!$E$19,0)</f>
        <v>0</v>
      </c>
      <c r="S214" s="197">
        <f t="shared" si="34"/>
        <v>0</v>
      </c>
      <c r="T214" s="139">
        <f t="shared" si="35"/>
        <v>0</v>
      </c>
      <c r="U214" s="77" t="str">
        <f>IF(ISBLANK('Input|Fee Based'!$V214),"",'Input|Fee Based'!$V214)</f>
        <v/>
      </c>
      <c r="V214" s="77" cm="1">
        <f t="array" ref="V214">_xlfn.IFNA(LOOKUP(2,1/('Calc|Labour Rates'!$B$10:$B$39='Calc|Fee Based'!U214)/('Calc|Labour Rates'!$C$10:$C$39='Input|Fee Based'!W214),'Calc|Labour Rates'!$I$10:$I$39),"-")</f>
        <v>0</v>
      </c>
      <c r="W214" s="77">
        <f>IFERROR(V214*'Input|Fee Based'!X214*'Input|Fee Based'!Y214/'Input|Setup'!$E$19,0)</f>
        <v>0</v>
      </c>
      <c r="X214" s="77">
        <f>IFERROR(V214*'Input|Fee Based'!X214*'Input|Fee Based'!Z214/'Input|Setup'!$E$19,0)</f>
        <v>0</v>
      </c>
      <c r="Y214" s="208">
        <f t="shared" si="36"/>
        <v>0</v>
      </c>
      <c r="Z214" s="206" t="str">
        <f>IF(ISBLANK('Input|Fee Based'!$AA214),"",'Input|Fee Based'!$AA214)</f>
        <v/>
      </c>
      <c r="AA214" s="77" cm="1">
        <f t="array" ref="AA214">_xlfn.IFNA(LOOKUP(2,1/('Calc|Labour Rates'!$B$10:$B$39='Calc|Fee Based'!Z214)/('Calc|Labour Rates'!$C$10:$C$39='Input|Fee Based'!AB214),'Calc|Labour Rates'!$I$10:$I$39),"-")</f>
        <v>0</v>
      </c>
      <c r="AB214" s="77">
        <f>IFERROR(AA214*'Input|Fee Based'!AC214*'Input|Fee Based'!AD214/'Input|Setup'!$E$19,0)</f>
        <v>0</v>
      </c>
      <c r="AC214" s="77">
        <f>IFERROR(AA214*'Input|Fee Based'!AC214*'Input|Fee Based'!AE214/'Input|Setup'!$E$19,0)</f>
        <v>0</v>
      </c>
      <c r="AD214" s="208">
        <f t="shared" si="37"/>
        <v>0</v>
      </c>
      <c r="AE214" s="77" t="str">
        <f>IF(ISBLANK('Input|Fee Based'!$AF214),"",'Input|Fee Based'!$AF214)</f>
        <v/>
      </c>
      <c r="AF214" s="77" cm="1">
        <f t="array" ref="AF214">_xlfn.IFNA(LOOKUP(2,1/('Calc|Labour Rates'!$B$10:$B$39='Calc|Fee Based'!AE214)/('Calc|Labour Rates'!$C$10:$C$39='Input|Fee Based'!AG214),'Calc|Labour Rates'!$I$10:$I$39),"-")</f>
        <v>0</v>
      </c>
      <c r="AG214" s="77">
        <f>IFERROR(AF214*'Input|Fee Based'!AH214*'Input|Fee Based'!AI214/'Input|Setup'!$E$19,0)</f>
        <v>0</v>
      </c>
      <c r="AH214" s="77">
        <f>IFERROR(AF214*'Input|Fee Based'!AH214*'Input|Fee Based'!AJ214/'Input|Setup'!$E$19,0)</f>
        <v>0</v>
      </c>
      <c r="AI214" s="208">
        <f t="shared" si="38"/>
        <v>0</v>
      </c>
      <c r="AJ214" s="77" t="str">
        <f>IF(ISBLANK('Input|Fee Based'!$AK214),"",'Input|Fee Based'!$AK214)</f>
        <v/>
      </c>
      <c r="AK214" s="77" cm="1">
        <f t="array" ref="AK214">_xlfn.IFNA(LOOKUP(2,1/('Calc|Labour Rates'!$B$10:$B$39='Calc|Fee Based'!AJ214)/('Calc|Labour Rates'!$C$10:$C$39='Input|Fee Based'!AL214),'Calc|Labour Rates'!$I$10:$I$39),"-")</f>
        <v>0</v>
      </c>
      <c r="AL214" s="77">
        <f>IFERROR(AK214*'Input|Fee Based'!AM214*'Input|Fee Based'!AN214/'Input|Setup'!$E$19,0)</f>
        <v>0</v>
      </c>
      <c r="AM214" s="77">
        <f>IFERROR(AK214*'Input|Fee Based'!AM214*'Input|Fee Based'!AO214/'Input|Setup'!$E$19,0)</f>
        <v>0</v>
      </c>
      <c r="AN214" s="208">
        <f t="shared" si="39"/>
        <v>0</v>
      </c>
      <c r="AO214" s="199">
        <f t="shared" si="40"/>
        <v>0</v>
      </c>
      <c r="AP214" s="139">
        <f t="shared" si="41"/>
        <v>0</v>
      </c>
      <c r="AQ214" s="86">
        <f>'Input|Fee Based'!AQ214*CPI_Escalator_to_Y1*RealMaterials_Escalator_to_Y1</f>
        <v>0</v>
      </c>
      <c r="AR214" s="86">
        <f>'Input|Fee Based'!AR214*CPI_Escalator_to_Y1*RealContracts_Escalator_to_Y1</f>
        <v>0</v>
      </c>
      <c r="AS214" s="77">
        <f>'Input|Fee Based'!AS214*CPI_Escalator_to_Y1*RealVehicles_Escalator_to_Y1</f>
        <v>0</v>
      </c>
      <c r="AT214" s="86">
        <f>'Input|Fee Based'!AT214*CPI_Escalator_to_Y1*RealOther_Escalator_to_Y1</f>
        <v>0</v>
      </c>
      <c r="AU214" s="89"/>
      <c r="AV214" s="79">
        <f t="shared" si="42"/>
        <v>0</v>
      </c>
      <c r="AW214" s="84"/>
      <c r="AX214" s="162">
        <f>$AV214*'Input|Fee Based'!AV214</f>
        <v>0</v>
      </c>
      <c r="AY214" s="162">
        <f>$AV214*'Input|Fee Based'!AW214</f>
        <v>0</v>
      </c>
      <c r="AZ214" s="162">
        <f>$AV214*'Input|Fee Based'!AX214</f>
        <v>0</v>
      </c>
      <c r="BA214" s="163">
        <f>SUM($AV214,$AX214:$AZ214)*'Input|Fee Based'!$AY214</f>
        <v>0</v>
      </c>
      <c r="BB214" s="109"/>
      <c r="BC214" s="173"/>
      <c r="BD214" s="15"/>
    </row>
    <row r="215" spans="1:56" customFormat="1" x14ac:dyDescent="0.2">
      <c r="A215" s="16">
        <f t="shared" si="43"/>
        <v>206</v>
      </c>
      <c r="B215" s="128" t="str">
        <f>IF(ISBLANK('Input|Fee Based'!B215),"",'Input|Fee Based'!B215)</f>
        <v/>
      </c>
      <c r="C215" s="128" t="str">
        <f>IF(ISBLANK('Input|Fee Based'!C215),"",'Input|Fee Based'!C215)</f>
        <v/>
      </c>
      <c r="D215" s="129" t="str">
        <f>IF(ISBLANK('Input|Fee Based'!D215),"",'Input|Fee Based'!D215)</f>
        <v/>
      </c>
      <c r="E215" s="191" t="str">
        <f>IF(ISBLANK('Input|Fee Based'!E215),"",'Input|Fee Based'!E215)</f>
        <v/>
      </c>
      <c r="F215" s="129" t="str">
        <f>IF(ISBLANK('Input|Fee Based'!F215),"",'Input|Fee Based'!F215)</f>
        <v/>
      </c>
      <c r="G215" s="129" t="str">
        <f>IF(ISBLANK('Input|Fee Based'!G215),"",'Input|Fee Based'!G215)</f>
        <v/>
      </c>
      <c r="H215" s="120">
        <f t="shared" si="33"/>
        <v>0</v>
      </c>
      <c r="I215" s="14"/>
      <c r="J215" s="77" t="str">
        <f>IF(ISBLANK('Input|Fee Based'!I215),"",'Input|Fee Based'!I215)</f>
        <v/>
      </c>
      <c r="K215" s="77" cm="1">
        <f t="array" ref="K215">_xlfn.IFNA(LOOKUP(2,1/('Calc|Labour Rates'!$B$10:$B$39='Calc|Fee Based'!J215)/('Calc|Labour Rates'!$C$10:$C$39='Input|Fee Based'!J215),'Calc|Labour Rates'!$I$10:$I$39),"-")</f>
        <v>0</v>
      </c>
      <c r="L215" s="208">
        <f>IFERROR(K215*'Input|Fee Based'!K215*'Input|Fee Based'!L215/'Input|Setup'!$E$19,0)</f>
        <v>0</v>
      </c>
      <c r="M215" s="206" t="str">
        <f>IF(ISBLANK('Input|Fee Based'!M215),"",'Input|Fee Based'!M215)</f>
        <v/>
      </c>
      <c r="N215" s="77" cm="1">
        <f t="array" ref="N215">_xlfn.IFNA(LOOKUP(2,1/('Calc|Labour Rates'!$B$10:$B$39='Calc|Fee Based'!M215)/('Calc|Labour Rates'!$C$10:$C$39='Input|Fee Based'!N215),'Calc|Labour Rates'!$I$10:$I$39),"-")</f>
        <v>0</v>
      </c>
      <c r="O215" s="208">
        <f>IFERROR(N215*'Input|Fee Based'!O215*'Input|Fee Based'!P215/'Input|Setup'!$E$19,0)</f>
        <v>0</v>
      </c>
      <c r="P215" s="206" t="str">
        <f>IF(ISBLANK('Input|Fee Based'!Q215),"",'Input|Fee Based'!Q215)</f>
        <v/>
      </c>
      <c r="Q215" s="77" cm="1">
        <f t="array" ref="Q215">_xlfn.IFNA(LOOKUP(2,1/('Calc|Labour Rates'!$B$10:$B$39='Calc|Fee Based'!P215)/('Calc|Labour Rates'!$C$10:$C$39='Input|Fee Based'!R215),'Calc|Labour Rates'!$I$10:$I$39),"-")</f>
        <v>0</v>
      </c>
      <c r="R215" s="77">
        <f>IFERROR(Q215*'Input|Fee Based'!S215*'Input|Fee Based'!T215/'Input|Setup'!$E$19,0)</f>
        <v>0</v>
      </c>
      <c r="S215" s="197">
        <f t="shared" si="34"/>
        <v>0</v>
      </c>
      <c r="T215" s="139">
        <f t="shared" si="35"/>
        <v>0</v>
      </c>
      <c r="U215" s="77" t="str">
        <f>IF(ISBLANK('Input|Fee Based'!$V215),"",'Input|Fee Based'!$V215)</f>
        <v/>
      </c>
      <c r="V215" s="77" cm="1">
        <f t="array" ref="V215">_xlfn.IFNA(LOOKUP(2,1/('Calc|Labour Rates'!$B$10:$B$39='Calc|Fee Based'!U215)/('Calc|Labour Rates'!$C$10:$C$39='Input|Fee Based'!W215),'Calc|Labour Rates'!$I$10:$I$39),"-")</f>
        <v>0</v>
      </c>
      <c r="W215" s="77">
        <f>IFERROR(V215*'Input|Fee Based'!X215*'Input|Fee Based'!Y215/'Input|Setup'!$E$19,0)</f>
        <v>0</v>
      </c>
      <c r="X215" s="77">
        <f>IFERROR(V215*'Input|Fee Based'!X215*'Input|Fee Based'!Z215/'Input|Setup'!$E$19,0)</f>
        <v>0</v>
      </c>
      <c r="Y215" s="208">
        <f t="shared" si="36"/>
        <v>0</v>
      </c>
      <c r="Z215" s="206" t="str">
        <f>IF(ISBLANK('Input|Fee Based'!$AA215),"",'Input|Fee Based'!$AA215)</f>
        <v/>
      </c>
      <c r="AA215" s="77" cm="1">
        <f t="array" ref="AA215">_xlfn.IFNA(LOOKUP(2,1/('Calc|Labour Rates'!$B$10:$B$39='Calc|Fee Based'!Z215)/('Calc|Labour Rates'!$C$10:$C$39='Input|Fee Based'!AB215),'Calc|Labour Rates'!$I$10:$I$39),"-")</f>
        <v>0</v>
      </c>
      <c r="AB215" s="77">
        <f>IFERROR(AA215*'Input|Fee Based'!AC215*'Input|Fee Based'!AD215/'Input|Setup'!$E$19,0)</f>
        <v>0</v>
      </c>
      <c r="AC215" s="77">
        <f>IFERROR(AA215*'Input|Fee Based'!AC215*'Input|Fee Based'!AE215/'Input|Setup'!$E$19,0)</f>
        <v>0</v>
      </c>
      <c r="AD215" s="208">
        <f t="shared" si="37"/>
        <v>0</v>
      </c>
      <c r="AE215" s="77" t="str">
        <f>IF(ISBLANK('Input|Fee Based'!$AF215),"",'Input|Fee Based'!$AF215)</f>
        <v/>
      </c>
      <c r="AF215" s="77" cm="1">
        <f t="array" ref="AF215">_xlfn.IFNA(LOOKUP(2,1/('Calc|Labour Rates'!$B$10:$B$39='Calc|Fee Based'!AE215)/('Calc|Labour Rates'!$C$10:$C$39='Input|Fee Based'!AG215),'Calc|Labour Rates'!$I$10:$I$39),"-")</f>
        <v>0</v>
      </c>
      <c r="AG215" s="77">
        <f>IFERROR(AF215*'Input|Fee Based'!AH215*'Input|Fee Based'!AI215/'Input|Setup'!$E$19,0)</f>
        <v>0</v>
      </c>
      <c r="AH215" s="77">
        <f>IFERROR(AF215*'Input|Fee Based'!AH215*'Input|Fee Based'!AJ215/'Input|Setup'!$E$19,0)</f>
        <v>0</v>
      </c>
      <c r="AI215" s="208">
        <f t="shared" si="38"/>
        <v>0</v>
      </c>
      <c r="AJ215" s="77" t="str">
        <f>IF(ISBLANK('Input|Fee Based'!$AK215),"",'Input|Fee Based'!$AK215)</f>
        <v/>
      </c>
      <c r="AK215" s="77" cm="1">
        <f t="array" ref="AK215">_xlfn.IFNA(LOOKUP(2,1/('Calc|Labour Rates'!$B$10:$B$39='Calc|Fee Based'!AJ215)/('Calc|Labour Rates'!$C$10:$C$39='Input|Fee Based'!AL215),'Calc|Labour Rates'!$I$10:$I$39),"-")</f>
        <v>0</v>
      </c>
      <c r="AL215" s="77">
        <f>IFERROR(AK215*'Input|Fee Based'!AM215*'Input|Fee Based'!AN215/'Input|Setup'!$E$19,0)</f>
        <v>0</v>
      </c>
      <c r="AM215" s="77">
        <f>IFERROR(AK215*'Input|Fee Based'!AM215*'Input|Fee Based'!AO215/'Input|Setup'!$E$19,0)</f>
        <v>0</v>
      </c>
      <c r="AN215" s="208">
        <f t="shared" si="39"/>
        <v>0</v>
      </c>
      <c r="AO215" s="199">
        <f t="shared" si="40"/>
        <v>0</v>
      </c>
      <c r="AP215" s="139">
        <f t="shared" si="41"/>
        <v>0</v>
      </c>
      <c r="AQ215" s="86">
        <f>'Input|Fee Based'!AQ215*CPI_Escalator_to_Y1*RealMaterials_Escalator_to_Y1</f>
        <v>0</v>
      </c>
      <c r="AR215" s="86">
        <f>'Input|Fee Based'!AR215*CPI_Escalator_to_Y1*RealContracts_Escalator_to_Y1</f>
        <v>0</v>
      </c>
      <c r="AS215" s="77">
        <f>'Input|Fee Based'!AS215*CPI_Escalator_to_Y1*RealVehicles_Escalator_to_Y1</f>
        <v>0</v>
      </c>
      <c r="AT215" s="86">
        <f>'Input|Fee Based'!AT215*CPI_Escalator_to_Y1*RealOther_Escalator_to_Y1</f>
        <v>0</v>
      </c>
      <c r="AU215" s="89"/>
      <c r="AV215" s="79">
        <f t="shared" si="42"/>
        <v>0</v>
      </c>
      <c r="AW215" s="84"/>
      <c r="AX215" s="162">
        <f>$AV215*'Input|Fee Based'!AV215</f>
        <v>0</v>
      </c>
      <c r="AY215" s="162">
        <f>$AV215*'Input|Fee Based'!AW215</f>
        <v>0</v>
      </c>
      <c r="AZ215" s="162">
        <f>$AV215*'Input|Fee Based'!AX215</f>
        <v>0</v>
      </c>
      <c r="BA215" s="163">
        <f>SUM($AV215,$AX215:$AZ215)*'Input|Fee Based'!$AY215</f>
        <v>0</v>
      </c>
      <c r="BB215" s="109"/>
      <c r="BC215" s="173"/>
      <c r="BD215" s="15"/>
    </row>
    <row r="216" spans="1:56" customFormat="1" x14ac:dyDescent="0.2">
      <c r="A216" s="16">
        <f t="shared" si="43"/>
        <v>207</v>
      </c>
      <c r="B216" s="128" t="str">
        <f>IF(ISBLANK('Input|Fee Based'!B216),"",'Input|Fee Based'!B216)</f>
        <v/>
      </c>
      <c r="C216" s="128" t="str">
        <f>IF(ISBLANK('Input|Fee Based'!C216),"",'Input|Fee Based'!C216)</f>
        <v/>
      </c>
      <c r="D216" s="129" t="str">
        <f>IF(ISBLANK('Input|Fee Based'!D216),"",'Input|Fee Based'!D216)</f>
        <v/>
      </c>
      <c r="E216" s="191" t="str">
        <f>IF(ISBLANK('Input|Fee Based'!E216),"",'Input|Fee Based'!E216)</f>
        <v/>
      </c>
      <c r="F216" s="129" t="str">
        <f>IF(ISBLANK('Input|Fee Based'!F216),"",'Input|Fee Based'!F216)</f>
        <v/>
      </c>
      <c r="G216" s="129" t="str">
        <f>IF(ISBLANK('Input|Fee Based'!G216),"",'Input|Fee Based'!G216)</f>
        <v/>
      </c>
      <c r="H216" s="120">
        <f t="shared" si="33"/>
        <v>0</v>
      </c>
      <c r="I216" s="14"/>
      <c r="J216" s="77" t="str">
        <f>IF(ISBLANK('Input|Fee Based'!I216),"",'Input|Fee Based'!I216)</f>
        <v/>
      </c>
      <c r="K216" s="77" cm="1">
        <f t="array" ref="K216">_xlfn.IFNA(LOOKUP(2,1/('Calc|Labour Rates'!$B$10:$B$39='Calc|Fee Based'!J216)/('Calc|Labour Rates'!$C$10:$C$39='Input|Fee Based'!J216),'Calc|Labour Rates'!$I$10:$I$39),"-")</f>
        <v>0</v>
      </c>
      <c r="L216" s="208">
        <f>IFERROR(K216*'Input|Fee Based'!K216*'Input|Fee Based'!L216/'Input|Setup'!$E$19,0)</f>
        <v>0</v>
      </c>
      <c r="M216" s="206" t="str">
        <f>IF(ISBLANK('Input|Fee Based'!M216),"",'Input|Fee Based'!M216)</f>
        <v/>
      </c>
      <c r="N216" s="77" cm="1">
        <f t="array" ref="N216">_xlfn.IFNA(LOOKUP(2,1/('Calc|Labour Rates'!$B$10:$B$39='Calc|Fee Based'!M216)/('Calc|Labour Rates'!$C$10:$C$39='Input|Fee Based'!N216),'Calc|Labour Rates'!$I$10:$I$39),"-")</f>
        <v>0</v>
      </c>
      <c r="O216" s="208">
        <f>IFERROR(N216*'Input|Fee Based'!O216*'Input|Fee Based'!P216/'Input|Setup'!$E$19,0)</f>
        <v>0</v>
      </c>
      <c r="P216" s="206" t="str">
        <f>IF(ISBLANK('Input|Fee Based'!Q216),"",'Input|Fee Based'!Q216)</f>
        <v/>
      </c>
      <c r="Q216" s="77" cm="1">
        <f t="array" ref="Q216">_xlfn.IFNA(LOOKUP(2,1/('Calc|Labour Rates'!$B$10:$B$39='Calc|Fee Based'!P216)/('Calc|Labour Rates'!$C$10:$C$39='Input|Fee Based'!R216),'Calc|Labour Rates'!$I$10:$I$39),"-")</f>
        <v>0</v>
      </c>
      <c r="R216" s="77">
        <f>IFERROR(Q216*'Input|Fee Based'!S216*'Input|Fee Based'!T216/'Input|Setup'!$E$19,0)</f>
        <v>0</v>
      </c>
      <c r="S216" s="197">
        <f t="shared" si="34"/>
        <v>0</v>
      </c>
      <c r="T216" s="139">
        <f t="shared" si="35"/>
        <v>0</v>
      </c>
      <c r="U216" s="77" t="str">
        <f>IF(ISBLANK('Input|Fee Based'!$V216),"",'Input|Fee Based'!$V216)</f>
        <v/>
      </c>
      <c r="V216" s="77" cm="1">
        <f t="array" ref="V216">_xlfn.IFNA(LOOKUP(2,1/('Calc|Labour Rates'!$B$10:$B$39='Calc|Fee Based'!U216)/('Calc|Labour Rates'!$C$10:$C$39='Input|Fee Based'!W216),'Calc|Labour Rates'!$I$10:$I$39),"-")</f>
        <v>0</v>
      </c>
      <c r="W216" s="77">
        <f>IFERROR(V216*'Input|Fee Based'!X216*'Input|Fee Based'!Y216/'Input|Setup'!$E$19,0)</f>
        <v>0</v>
      </c>
      <c r="X216" s="77">
        <f>IFERROR(V216*'Input|Fee Based'!X216*'Input|Fee Based'!Z216/'Input|Setup'!$E$19,0)</f>
        <v>0</v>
      </c>
      <c r="Y216" s="208">
        <f t="shared" si="36"/>
        <v>0</v>
      </c>
      <c r="Z216" s="206" t="str">
        <f>IF(ISBLANK('Input|Fee Based'!$AA216),"",'Input|Fee Based'!$AA216)</f>
        <v/>
      </c>
      <c r="AA216" s="77" cm="1">
        <f t="array" ref="AA216">_xlfn.IFNA(LOOKUP(2,1/('Calc|Labour Rates'!$B$10:$B$39='Calc|Fee Based'!Z216)/('Calc|Labour Rates'!$C$10:$C$39='Input|Fee Based'!AB216),'Calc|Labour Rates'!$I$10:$I$39),"-")</f>
        <v>0</v>
      </c>
      <c r="AB216" s="77">
        <f>IFERROR(AA216*'Input|Fee Based'!AC216*'Input|Fee Based'!AD216/'Input|Setup'!$E$19,0)</f>
        <v>0</v>
      </c>
      <c r="AC216" s="77">
        <f>IFERROR(AA216*'Input|Fee Based'!AC216*'Input|Fee Based'!AE216/'Input|Setup'!$E$19,0)</f>
        <v>0</v>
      </c>
      <c r="AD216" s="208">
        <f t="shared" si="37"/>
        <v>0</v>
      </c>
      <c r="AE216" s="77" t="str">
        <f>IF(ISBLANK('Input|Fee Based'!$AF216),"",'Input|Fee Based'!$AF216)</f>
        <v/>
      </c>
      <c r="AF216" s="77" cm="1">
        <f t="array" ref="AF216">_xlfn.IFNA(LOOKUP(2,1/('Calc|Labour Rates'!$B$10:$B$39='Calc|Fee Based'!AE216)/('Calc|Labour Rates'!$C$10:$C$39='Input|Fee Based'!AG216),'Calc|Labour Rates'!$I$10:$I$39),"-")</f>
        <v>0</v>
      </c>
      <c r="AG216" s="77">
        <f>IFERROR(AF216*'Input|Fee Based'!AH216*'Input|Fee Based'!AI216/'Input|Setup'!$E$19,0)</f>
        <v>0</v>
      </c>
      <c r="AH216" s="77">
        <f>IFERROR(AF216*'Input|Fee Based'!AH216*'Input|Fee Based'!AJ216/'Input|Setup'!$E$19,0)</f>
        <v>0</v>
      </c>
      <c r="AI216" s="208">
        <f t="shared" si="38"/>
        <v>0</v>
      </c>
      <c r="AJ216" s="77" t="str">
        <f>IF(ISBLANK('Input|Fee Based'!$AK216),"",'Input|Fee Based'!$AK216)</f>
        <v/>
      </c>
      <c r="AK216" s="77" cm="1">
        <f t="array" ref="AK216">_xlfn.IFNA(LOOKUP(2,1/('Calc|Labour Rates'!$B$10:$B$39='Calc|Fee Based'!AJ216)/('Calc|Labour Rates'!$C$10:$C$39='Input|Fee Based'!AL216),'Calc|Labour Rates'!$I$10:$I$39),"-")</f>
        <v>0</v>
      </c>
      <c r="AL216" s="77">
        <f>IFERROR(AK216*'Input|Fee Based'!AM216*'Input|Fee Based'!AN216/'Input|Setup'!$E$19,0)</f>
        <v>0</v>
      </c>
      <c r="AM216" s="77">
        <f>IFERROR(AK216*'Input|Fee Based'!AM216*'Input|Fee Based'!AO216/'Input|Setup'!$E$19,0)</f>
        <v>0</v>
      </c>
      <c r="AN216" s="208">
        <f t="shared" si="39"/>
        <v>0</v>
      </c>
      <c r="AO216" s="199">
        <f t="shared" si="40"/>
        <v>0</v>
      </c>
      <c r="AP216" s="139">
        <f t="shared" si="41"/>
        <v>0</v>
      </c>
      <c r="AQ216" s="86">
        <f>'Input|Fee Based'!AQ216*CPI_Escalator_to_Y1*RealMaterials_Escalator_to_Y1</f>
        <v>0</v>
      </c>
      <c r="AR216" s="86">
        <f>'Input|Fee Based'!AR216*CPI_Escalator_to_Y1*RealContracts_Escalator_to_Y1</f>
        <v>0</v>
      </c>
      <c r="AS216" s="77">
        <f>'Input|Fee Based'!AS216*CPI_Escalator_to_Y1*RealVehicles_Escalator_to_Y1</f>
        <v>0</v>
      </c>
      <c r="AT216" s="86">
        <f>'Input|Fee Based'!AT216*CPI_Escalator_to_Y1*RealOther_Escalator_to_Y1</f>
        <v>0</v>
      </c>
      <c r="AU216" s="89"/>
      <c r="AV216" s="79">
        <f t="shared" si="42"/>
        <v>0</v>
      </c>
      <c r="AW216" s="84"/>
      <c r="AX216" s="162">
        <f>$AV216*'Input|Fee Based'!AV216</f>
        <v>0</v>
      </c>
      <c r="AY216" s="162">
        <f>$AV216*'Input|Fee Based'!AW216</f>
        <v>0</v>
      </c>
      <c r="AZ216" s="162">
        <f>$AV216*'Input|Fee Based'!AX216</f>
        <v>0</v>
      </c>
      <c r="BA216" s="163">
        <f>SUM($AV216,$AX216:$AZ216)*'Input|Fee Based'!$AY216</f>
        <v>0</v>
      </c>
      <c r="BB216" s="109"/>
      <c r="BC216" s="173"/>
      <c r="BD216" s="15"/>
    </row>
    <row r="217" spans="1:56" customFormat="1" x14ac:dyDescent="0.2">
      <c r="A217" s="16">
        <f t="shared" si="43"/>
        <v>208</v>
      </c>
      <c r="B217" s="128" t="str">
        <f>IF(ISBLANK('Input|Fee Based'!B217),"",'Input|Fee Based'!B217)</f>
        <v/>
      </c>
      <c r="C217" s="128" t="str">
        <f>IF(ISBLANK('Input|Fee Based'!C217),"",'Input|Fee Based'!C217)</f>
        <v/>
      </c>
      <c r="D217" s="129" t="str">
        <f>IF(ISBLANK('Input|Fee Based'!D217),"",'Input|Fee Based'!D217)</f>
        <v/>
      </c>
      <c r="E217" s="191" t="str">
        <f>IF(ISBLANK('Input|Fee Based'!E217),"",'Input|Fee Based'!E217)</f>
        <v/>
      </c>
      <c r="F217" s="129" t="str">
        <f>IF(ISBLANK('Input|Fee Based'!F217),"",'Input|Fee Based'!F217)</f>
        <v/>
      </c>
      <c r="G217" s="129" t="str">
        <f>IF(ISBLANK('Input|Fee Based'!G217),"",'Input|Fee Based'!G217)</f>
        <v/>
      </c>
      <c r="H217" s="120">
        <f t="shared" si="33"/>
        <v>0</v>
      </c>
      <c r="I217" s="14"/>
      <c r="J217" s="77" t="str">
        <f>IF(ISBLANK('Input|Fee Based'!I217),"",'Input|Fee Based'!I217)</f>
        <v/>
      </c>
      <c r="K217" s="77" cm="1">
        <f t="array" ref="K217">_xlfn.IFNA(LOOKUP(2,1/('Calc|Labour Rates'!$B$10:$B$39='Calc|Fee Based'!J217)/('Calc|Labour Rates'!$C$10:$C$39='Input|Fee Based'!J217),'Calc|Labour Rates'!$I$10:$I$39),"-")</f>
        <v>0</v>
      </c>
      <c r="L217" s="208">
        <f>IFERROR(K217*'Input|Fee Based'!K217*'Input|Fee Based'!L217/'Input|Setup'!$E$19,0)</f>
        <v>0</v>
      </c>
      <c r="M217" s="206" t="str">
        <f>IF(ISBLANK('Input|Fee Based'!M217),"",'Input|Fee Based'!M217)</f>
        <v/>
      </c>
      <c r="N217" s="77" cm="1">
        <f t="array" ref="N217">_xlfn.IFNA(LOOKUP(2,1/('Calc|Labour Rates'!$B$10:$B$39='Calc|Fee Based'!M217)/('Calc|Labour Rates'!$C$10:$C$39='Input|Fee Based'!N217),'Calc|Labour Rates'!$I$10:$I$39),"-")</f>
        <v>0</v>
      </c>
      <c r="O217" s="208">
        <f>IFERROR(N217*'Input|Fee Based'!O217*'Input|Fee Based'!P217/'Input|Setup'!$E$19,0)</f>
        <v>0</v>
      </c>
      <c r="P217" s="206" t="str">
        <f>IF(ISBLANK('Input|Fee Based'!Q217),"",'Input|Fee Based'!Q217)</f>
        <v/>
      </c>
      <c r="Q217" s="77" cm="1">
        <f t="array" ref="Q217">_xlfn.IFNA(LOOKUP(2,1/('Calc|Labour Rates'!$B$10:$B$39='Calc|Fee Based'!P217)/('Calc|Labour Rates'!$C$10:$C$39='Input|Fee Based'!R217),'Calc|Labour Rates'!$I$10:$I$39),"-")</f>
        <v>0</v>
      </c>
      <c r="R217" s="77">
        <f>IFERROR(Q217*'Input|Fee Based'!S217*'Input|Fee Based'!T217/'Input|Setup'!$E$19,0)</f>
        <v>0</v>
      </c>
      <c r="S217" s="197">
        <f t="shared" si="34"/>
        <v>0</v>
      </c>
      <c r="T217" s="139">
        <f t="shared" si="35"/>
        <v>0</v>
      </c>
      <c r="U217" s="77" t="str">
        <f>IF(ISBLANK('Input|Fee Based'!$V217),"",'Input|Fee Based'!$V217)</f>
        <v/>
      </c>
      <c r="V217" s="77" cm="1">
        <f t="array" ref="V217">_xlfn.IFNA(LOOKUP(2,1/('Calc|Labour Rates'!$B$10:$B$39='Calc|Fee Based'!U217)/('Calc|Labour Rates'!$C$10:$C$39='Input|Fee Based'!W217),'Calc|Labour Rates'!$I$10:$I$39),"-")</f>
        <v>0</v>
      </c>
      <c r="W217" s="77">
        <f>IFERROR(V217*'Input|Fee Based'!X217*'Input|Fee Based'!Y217/'Input|Setup'!$E$19,0)</f>
        <v>0</v>
      </c>
      <c r="X217" s="77">
        <f>IFERROR(V217*'Input|Fee Based'!X217*'Input|Fee Based'!Z217/'Input|Setup'!$E$19,0)</f>
        <v>0</v>
      </c>
      <c r="Y217" s="208">
        <f t="shared" si="36"/>
        <v>0</v>
      </c>
      <c r="Z217" s="206" t="str">
        <f>IF(ISBLANK('Input|Fee Based'!$AA217),"",'Input|Fee Based'!$AA217)</f>
        <v/>
      </c>
      <c r="AA217" s="77" cm="1">
        <f t="array" ref="AA217">_xlfn.IFNA(LOOKUP(2,1/('Calc|Labour Rates'!$B$10:$B$39='Calc|Fee Based'!Z217)/('Calc|Labour Rates'!$C$10:$C$39='Input|Fee Based'!AB217),'Calc|Labour Rates'!$I$10:$I$39),"-")</f>
        <v>0</v>
      </c>
      <c r="AB217" s="77">
        <f>IFERROR(AA217*'Input|Fee Based'!AC217*'Input|Fee Based'!AD217/'Input|Setup'!$E$19,0)</f>
        <v>0</v>
      </c>
      <c r="AC217" s="77">
        <f>IFERROR(AA217*'Input|Fee Based'!AC217*'Input|Fee Based'!AE217/'Input|Setup'!$E$19,0)</f>
        <v>0</v>
      </c>
      <c r="AD217" s="208">
        <f t="shared" si="37"/>
        <v>0</v>
      </c>
      <c r="AE217" s="77" t="str">
        <f>IF(ISBLANK('Input|Fee Based'!$AF217),"",'Input|Fee Based'!$AF217)</f>
        <v/>
      </c>
      <c r="AF217" s="77" cm="1">
        <f t="array" ref="AF217">_xlfn.IFNA(LOOKUP(2,1/('Calc|Labour Rates'!$B$10:$B$39='Calc|Fee Based'!AE217)/('Calc|Labour Rates'!$C$10:$C$39='Input|Fee Based'!AG217),'Calc|Labour Rates'!$I$10:$I$39),"-")</f>
        <v>0</v>
      </c>
      <c r="AG217" s="77">
        <f>IFERROR(AF217*'Input|Fee Based'!AH217*'Input|Fee Based'!AI217/'Input|Setup'!$E$19,0)</f>
        <v>0</v>
      </c>
      <c r="AH217" s="77">
        <f>IFERROR(AF217*'Input|Fee Based'!AH217*'Input|Fee Based'!AJ217/'Input|Setup'!$E$19,0)</f>
        <v>0</v>
      </c>
      <c r="AI217" s="208">
        <f t="shared" si="38"/>
        <v>0</v>
      </c>
      <c r="AJ217" s="77" t="str">
        <f>IF(ISBLANK('Input|Fee Based'!$AK217),"",'Input|Fee Based'!$AK217)</f>
        <v/>
      </c>
      <c r="AK217" s="77" cm="1">
        <f t="array" ref="AK217">_xlfn.IFNA(LOOKUP(2,1/('Calc|Labour Rates'!$B$10:$B$39='Calc|Fee Based'!AJ217)/('Calc|Labour Rates'!$C$10:$C$39='Input|Fee Based'!AL217),'Calc|Labour Rates'!$I$10:$I$39),"-")</f>
        <v>0</v>
      </c>
      <c r="AL217" s="77">
        <f>IFERROR(AK217*'Input|Fee Based'!AM217*'Input|Fee Based'!AN217/'Input|Setup'!$E$19,0)</f>
        <v>0</v>
      </c>
      <c r="AM217" s="77">
        <f>IFERROR(AK217*'Input|Fee Based'!AM217*'Input|Fee Based'!AO217/'Input|Setup'!$E$19,0)</f>
        <v>0</v>
      </c>
      <c r="AN217" s="208">
        <f t="shared" si="39"/>
        <v>0</v>
      </c>
      <c r="AO217" s="199">
        <f t="shared" si="40"/>
        <v>0</v>
      </c>
      <c r="AP217" s="139">
        <f t="shared" si="41"/>
        <v>0</v>
      </c>
      <c r="AQ217" s="86">
        <f>'Input|Fee Based'!AQ217*CPI_Escalator_to_Y1*RealMaterials_Escalator_to_Y1</f>
        <v>0</v>
      </c>
      <c r="AR217" s="86">
        <f>'Input|Fee Based'!AR217*CPI_Escalator_to_Y1*RealContracts_Escalator_to_Y1</f>
        <v>0</v>
      </c>
      <c r="AS217" s="77">
        <f>'Input|Fee Based'!AS217*CPI_Escalator_to_Y1*RealVehicles_Escalator_to_Y1</f>
        <v>0</v>
      </c>
      <c r="AT217" s="86">
        <f>'Input|Fee Based'!AT217*CPI_Escalator_to_Y1*RealOther_Escalator_to_Y1</f>
        <v>0</v>
      </c>
      <c r="AU217" s="89"/>
      <c r="AV217" s="79">
        <f t="shared" si="42"/>
        <v>0</v>
      </c>
      <c r="AW217" s="84"/>
      <c r="AX217" s="162">
        <f>$AV217*'Input|Fee Based'!AV217</f>
        <v>0</v>
      </c>
      <c r="AY217" s="162">
        <f>$AV217*'Input|Fee Based'!AW217</f>
        <v>0</v>
      </c>
      <c r="AZ217" s="162">
        <f>$AV217*'Input|Fee Based'!AX217</f>
        <v>0</v>
      </c>
      <c r="BA217" s="163">
        <f>SUM($AV217,$AX217:$AZ217)*'Input|Fee Based'!$AY217</f>
        <v>0</v>
      </c>
      <c r="BB217" s="109"/>
      <c r="BC217" s="173"/>
      <c r="BD217" s="15"/>
    </row>
    <row r="218" spans="1:56" customFormat="1" x14ac:dyDescent="0.2">
      <c r="A218" s="16">
        <f t="shared" si="43"/>
        <v>209</v>
      </c>
      <c r="B218" s="128" t="str">
        <f>IF(ISBLANK('Input|Fee Based'!B218),"",'Input|Fee Based'!B218)</f>
        <v/>
      </c>
      <c r="C218" s="128" t="str">
        <f>IF(ISBLANK('Input|Fee Based'!C218),"",'Input|Fee Based'!C218)</f>
        <v/>
      </c>
      <c r="D218" s="129" t="str">
        <f>IF(ISBLANK('Input|Fee Based'!D218),"",'Input|Fee Based'!D218)</f>
        <v/>
      </c>
      <c r="E218" s="191" t="str">
        <f>IF(ISBLANK('Input|Fee Based'!E218),"",'Input|Fee Based'!E218)</f>
        <v/>
      </c>
      <c r="F218" s="129" t="str">
        <f>IF(ISBLANK('Input|Fee Based'!F218),"",'Input|Fee Based'!F218)</f>
        <v/>
      </c>
      <c r="G218" s="129" t="str">
        <f>IF(ISBLANK('Input|Fee Based'!G218),"",'Input|Fee Based'!G218)</f>
        <v/>
      </c>
      <c r="H218" s="120">
        <f t="shared" si="33"/>
        <v>0</v>
      </c>
      <c r="I218" s="14"/>
      <c r="J218" s="77" t="str">
        <f>IF(ISBLANK('Input|Fee Based'!I218),"",'Input|Fee Based'!I218)</f>
        <v/>
      </c>
      <c r="K218" s="77" cm="1">
        <f t="array" ref="K218">_xlfn.IFNA(LOOKUP(2,1/('Calc|Labour Rates'!$B$10:$B$39='Calc|Fee Based'!J218)/('Calc|Labour Rates'!$C$10:$C$39='Input|Fee Based'!J218),'Calc|Labour Rates'!$I$10:$I$39),"-")</f>
        <v>0</v>
      </c>
      <c r="L218" s="208">
        <f>IFERROR(K218*'Input|Fee Based'!K218*'Input|Fee Based'!L218/'Input|Setup'!$E$19,0)</f>
        <v>0</v>
      </c>
      <c r="M218" s="206" t="str">
        <f>IF(ISBLANK('Input|Fee Based'!M218),"",'Input|Fee Based'!M218)</f>
        <v/>
      </c>
      <c r="N218" s="77" cm="1">
        <f t="array" ref="N218">_xlfn.IFNA(LOOKUP(2,1/('Calc|Labour Rates'!$B$10:$B$39='Calc|Fee Based'!M218)/('Calc|Labour Rates'!$C$10:$C$39='Input|Fee Based'!N218),'Calc|Labour Rates'!$I$10:$I$39),"-")</f>
        <v>0</v>
      </c>
      <c r="O218" s="208">
        <f>IFERROR(N218*'Input|Fee Based'!O218*'Input|Fee Based'!P218/'Input|Setup'!$E$19,0)</f>
        <v>0</v>
      </c>
      <c r="P218" s="206" t="str">
        <f>IF(ISBLANK('Input|Fee Based'!Q218),"",'Input|Fee Based'!Q218)</f>
        <v/>
      </c>
      <c r="Q218" s="77" cm="1">
        <f t="array" ref="Q218">_xlfn.IFNA(LOOKUP(2,1/('Calc|Labour Rates'!$B$10:$B$39='Calc|Fee Based'!P218)/('Calc|Labour Rates'!$C$10:$C$39='Input|Fee Based'!R218),'Calc|Labour Rates'!$I$10:$I$39),"-")</f>
        <v>0</v>
      </c>
      <c r="R218" s="77">
        <f>IFERROR(Q218*'Input|Fee Based'!S218*'Input|Fee Based'!T218/'Input|Setup'!$E$19,0)</f>
        <v>0</v>
      </c>
      <c r="S218" s="197">
        <f t="shared" si="34"/>
        <v>0</v>
      </c>
      <c r="T218" s="139">
        <f t="shared" si="35"/>
        <v>0</v>
      </c>
      <c r="U218" s="77" t="str">
        <f>IF(ISBLANK('Input|Fee Based'!$V218),"",'Input|Fee Based'!$V218)</f>
        <v/>
      </c>
      <c r="V218" s="77" cm="1">
        <f t="array" ref="V218">_xlfn.IFNA(LOOKUP(2,1/('Calc|Labour Rates'!$B$10:$B$39='Calc|Fee Based'!U218)/('Calc|Labour Rates'!$C$10:$C$39='Input|Fee Based'!W218),'Calc|Labour Rates'!$I$10:$I$39),"-")</f>
        <v>0</v>
      </c>
      <c r="W218" s="77">
        <f>IFERROR(V218*'Input|Fee Based'!X218*'Input|Fee Based'!Y218/'Input|Setup'!$E$19,0)</f>
        <v>0</v>
      </c>
      <c r="X218" s="77">
        <f>IFERROR(V218*'Input|Fee Based'!X218*'Input|Fee Based'!Z218/'Input|Setup'!$E$19,0)</f>
        <v>0</v>
      </c>
      <c r="Y218" s="208">
        <f t="shared" si="36"/>
        <v>0</v>
      </c>
      <c r="Z218" s="206" t="str">
        <f>IF(ISBLANK('Input|Fee Based'!$AA218),"",'Input|Fee Based'!$AA218)</f>
        <v/>
      </c>
      <c r="AA218" s="77" cm="1">
        <f t="array" ref="AA218">_xlfn.IFNA(LOOKUP(2,1/('Calc|Labour Rates'!$B$10:$B$39='Calc|Fee Based'!Z218)/('Calc|Labour Rates'!$C$10:$C$39='Input|Fee Based'!AB218),'Calc|Labour Rates'!$I$10:$I$39),"-")</f>
        <v>0</v>
      </c>
      <c r="AB218" s="77">
        <f>IFERROR(AA218*'Input|Fee Based'!AC218*'Input|Fee Based'!AD218/'Input|Setup'!$E$19,0)</f>
        <v>0</v>
      </c>
      <c r="AC218" s="77">
        <f>IFERROR(AA218*'Input|Fee Based'!AC218*'Input|Fee Based'!AE218/'Input|Setup'!$E$19,0)</f>
        <v>0</v>
      </c>
      <c r="AD218" s="208">
        <f t="shared" si="37"/>
        <v>0</v>
      </c>
      <c r="AE218" s="77" t="str">
        <f>IF(ISBLANK('Input|Fee Based'!$AF218),"",'Input|Fee Based'!$AF218)</f>
        <v/>
      </c>
      <c r="AF218" s="77" cm="1">
        <f t="array" ref="AF218">_xlfn.IFNA(LOOKUP(2,1/('Calc|Labour Rates'!$B$10:$B$39='Calc|Fee Based'!AE218)/('Calc|Labour Rates'!$C$10:$C$39='Input|Fee Based'!AG218),'Calc|Labour Rates'!$I$10:$I$39),"-")</f>
        <v>0</v>
      </c>
      <c r="AG218" s="77">
        <f>IFERROR(AF218*'Input|Fee Based'!AH218*'Input|Fee Based'!AI218/'Input|Setup'!$E$19,0)</f>
        <v>0</v>
      </c>
      <c r="AH218" s="77">
        <f>IFERROR(AF218*'Input|Fee Based'!AH218*'Input|Fee Based'!AJ218/'Input|Setup'!$E$19,0)</f>
        <v>0</v>
      </c>
      <c r="AI218" s="208">
        <f t="shared" si="38"/>
        <v>0</v>
      </c>
      <c r="AJ218" s="77" t="str">
        <f>IF(ISBLANK('Input|Fee Based'!$AK218),"",'Input|Fee Based'!$AK218)</f>
        <v/>
      </c>
      <c r="AK218" s="77" cm="1">
        <f t="array" ref="AK218">_xlfn.IFNA(LOOKUP(2,1/('Calc|Labour Rates'!$B$10:$B$39='Calc|Fee Based'!AJ218)/('Calc|Labour Rates'!$C$10:$C$39='Input|Fee Based'!AL218),'Calc|Labour Rates'!$I$10:$I$39),"-")</f>
        <v>0</v>
      </c>
      <c r="AL218" s="77">
        <f>IFERROR(AK218*'Input|Fee Based'!AM218*'Input|Fee Based'!AN218/'Input|Setup'!$E$19,0)</f>
        <v>0</v>
      </c>
      <c r="AM218" s="77">
        <f>IFERROR(AK218*'Input|Fee Based'!AM218*'Input|Fee Based'!AO218/'Input|Setup'!$E$19,0)</f>
        <v>0</v>
      </c>
      <c r="AN218" s="208">
        <f t="shared" si="39"/>
        <v>0</v>
      </c>
      <c r="AO218" s="199">
        <f t="shared" si="40"/>
        <v>0</v>
      </c>
      <c r="AP218" s="139">
        <f t="shared" si="41"/>
        <v>0</v>
      </c>
      <c r="AQ218" s="86">
        <f>'Input|Fee Based'!AQ218*CPI_Escalator_to_Y1*RealMaterials_Escalator_to_Y1</f>
        <v>0</v>
      </c>
      <c r="AR218" s="86">
        <f>'Input|Fee Based'!AR218*CPI_Escalator_to_Y1*RealContracts_Escalator_to_Y1</f>
        <v>0</v>
      </c>
      <c r="AS218" s="77">
        <f>'Input|Fee Based'!AS218*CPI_Escalator_to_Y1*RealVehicles_Escalator_to_Y1</f>
        <v>0</v>
      </c>
      <c r="AT218" s="86">
        <f>'Input|Fee Based'!AT218*CPI_Escalator_to_Y1*RealOther_Escalator_to_Y1</f>
        <v>0</v>
      </c>
      <c r="AU218" s="89"/>
      <c r="AV218" s="79">
        <f t="shared" si="42"/>
        <v>0</v>
      </c>
      <c r="AW218" s="84"/>
      <c r="AX218" s="162">
        <f>$AV218*'Input|Fee Based'!AV218</f>
        <v>0</v>
      </c>
      <c r="AY218" s="162">
        <f>$AV218*'Input|Fee Based'!AW218</f>
        <v>0</v>
      </c>
      <c r="AZ218" s="162">
        <f>$AV218*'Input|Fee Based'!AX218</f>
        <v>0</v>
      </c>
      <c r="BA218" s="163">
        <f>SUM($AV218,$AX218:$AZ218)*'Input|Fee Based'!$AY218</f>
        <v>0</v>
      </c>
      <c r="BB218" s="109"/>
      <c r="BC218" s="173"/>
      <c r="BD218" s="15"/>
    </row>
    <row r="219" spans="1:56" customFormat="1" x14ac:dyDescent="0.2">
      <c r="A219" s="16">
        <f t="shared" si="43"/>
        <v>210</v>
      </c>
      <c r="B219" s="128" t="str">
        <f>IF(ISBLANK('Input|Fee Based'!B219),"",'Input|Fee Based'!B219)</f>
        <v/>
      </c>
      <c r="C219" s="128" t="str">
        <f>IF(ISBLANK('Input|Fee Based'!C219),"",'Input|Fee Based'!C219)</f>
        <v/>
      </c>
      <c r="D219" s="129" t="str">
        <f>IF(ISBLANK('Input|Fee Based'!D219),"",'Input|Fee Based'!D219)</f>
        <v/>
      </c>
      <c r="E219" s="191" t="str">
        <f>IF(ISBLANK('Input|Fee Based'!E219),"",'Input|Fee Based'!E219)</f>
        <v/>
      </c>
      <c r="F219" s="129" t="str">
        <f>IF(ISBLANK('Input|Fee Based'!F219),"",'Input|Fee Based'!F219)</f>
        <v/>
      </c>
      <c r="G219" s="129" t="str">
        <f>IF(ISBLANK('Input|Fee Based'!G219),"",'Input|Fee Based'!G219)</f>
        <v/>
      </c>
      <c r="H219" s="120">
        <f t="shared" si="33"/>
        <v>0</v>
      </c>
      <c r="I219" s="14"/>
      <c r="J219" s="77" t="str">
        <f>IF(ISBLANK('Input|Fee Based'!I219),"",'Input|Fee Based'!I219)</f>
        <v/>
      </c>
      <c r="K219" s="77" cm="1">
        <f t="array" ref="K219">_xlfn.IFNA(LOOKUP(2,1/('Calc|Labour Rates'!$B$10:$B$39='Calc|Fee Based'!J219)/('Calc|Labour Rates'!$C$10:$C$39='Input|Fee Based'!J219),'Calc|Labour Rates'!$I$10:$I$39),"-")</f>
        <v>0</v>
      </c>
      <c r="L219" s="208">
        <f>IFERROR(K219*'Input|Fee Based'!K219*'Input|Fee Based'!L219/'Input|Setup'!$E$19,0)</f>
        <v>0</v>
      </c>
      <c r="M219" s="206" t="str">
        <f>IF(ISBLANK('Input|Fee Based'!M219),"",'Input|Fee Based'!M219)</f>
        <v/>
      </c>
      <c r="N219" s="77" cm="1">
        <f t="array" ref="N219">_xlfn.IFNA(LOOKUP(2,1/('Calc|Labour Rates'!$B$10:$B$39='Calc|Fee Based'!M219)/('Calc|Labour Rates'!$C$10:$C$39='Input|Fee Based'!N219),'Calc|Labour Rates'!$I$10:$I$39),"-")</f>
        <v>0</v>
      </c>
      <c r="O219" s="208">
        <f>IFERROR(N219*'Input|Fee Based'!O219*'Input|Fee Based'!P219/'Input|Setup'!$E$19,0)</f>
        <v>0</v>
      </c>
      <c r="P219" s="206" t="str">
        <f>IF(ISBLANK('Input|Fee Based'!Q219),"",'Input|Fee Based'!Q219)</f>
        <v/>
      </c>
      <c r="Q219" s="77" cm="1">
        <f t="array" ref="Q219">_xlfn.IFNA(LOOKUP(2,1/('Calc|Labour Rates'!$B$10:$B$39='Calc|Fee Based'!P219)/('Calc|Labour Rates'!$C$10:$C$39='Input|Fee Based'!R219),'Calc|Labour Rates'!$I$10:$I$39),"-")</f>
        <v>0</v>
      </c>
      <c r="R219" s="77">
        <f>IFERROR(Q219*'Input|Fee Based'!S219*'Input|Fee Based'!T219/'Input|Setup'!$E$19,0)</f>
        <v>0</v>
      </c>
      <c r="S219" s="197">
        <f t="shared" si="34"/>
        <v>0</v>
      </c>
      <c r="T219" s="139">
        <f t="shared" si="35"/>
        <v>0</v>
      </c>
      <c r="U219" s="77" t="str">
        <f>IF(ISBLANK('Input|Fee Based'!$V219),"",'Input|Fee Based'!$V219)</f>
        <v/>
      </c>
      <c r="V219" s="77" cm="1">
        <f t="array" ref="V219">_xlfn.IFNA(LOOKUP(2,1/('Calc|Labour Rates'!$B$10:$B$39='Calc|Fee Based'!U219)/('Calc|Labour Rates'!$C$10:$C$39='Input|Fee Based'!W219),'Calc|Labour Rates'!$I$10:$I$39),"-")</f>
        <v>0</v>
      </c>
      <c r="W219" s="77">
        <f>IFERROR(V219*'Input|Fee Based'!X219*'Input|Fee Based'!Y219/'Input|Setup'!$E$19,0)</f>
        <v>0</v>
      </c>
      <c r="X219" s="77">
        <f>IFERROR(V219*'Input|Fee Based'!X219*'Input|Fee Based'!Z219/'Input|Setup'!$E$19,0)</f>
        <v>0</v>
      </c>
      <c r="Y219" s="208">
        <f t="shared" si="36"/>
        <v>0</v>
      </c>
      <c r="Z219" s="206" t="str">
        <f>IF(ISBLANK('Input|Fee Based'!$AA219),"",'Input|Fee Based'!$AA219)</f>
        <v/>
      </c>
      <c r="AA219" s="77" cm="1">
        <f t="array" ref="AA219">_xlfn.IFNA(LOOKUP(2,1/('Calc|Labour Rates'!$B$10:$B$39='Calc|Fee Based'!Z219)/('Calc|Labour Rates'!$C$10:$C$39='Input|Fee Based'!AB219),'Calc|Labour Rates'!$I$10:$I$39),"-")</f>
        <v>0</v>
      </c>
      <c r="AB219" s="77">
        <f>IFERROR(AA219*'Input|Fee Based'!AC219*'Input|Fee Based'!AD219/'Input|Setup'!$E$19,0)</f>
        <v>0</v>
      </c>
      <c r="AC219" s="77">
        <f>IFERROR(AA219*'Input|Fee Based'!AC219*'Input|Fee Based'!AE219/'Input|Setup'!$E$19,0)</f>
        <v>0</v>
      </c>
      <c r="AD219" s="208">
        <f t="shared" si="37"/>
        <v>0</v>
      </c>
      <c r="AE219" s="77" t="str">
        <f>IF(ISBLANK('Input|Fee Based'!$AF219),"",'Input|Fee Based'!$AF219)</f>
        <v/>
      </c>
      <c r="AF219" s="77" cm="1">
        <f t="array" ref="AF219">_xlfn.IFNA(LOOKUP(2,1/('Calc|Labour Rates'!$B$10:$B$39='Calc|Fee Based'!AE219)/('Calc|Labour Rates'!$C$10:$C$39='Input|Fee Based'!AG219),'Calc|Labour Rates'!$I$10:$I$39),"-")</f>
        <v>0</v>
      </c>
      <c r="AG219" s="77">
        <f>IFERROR(AF219*'Input|Fee Based'!AH219*'Input|Fee Based'!AI219/'Input|Setup'!$E$19,0)</f>
        <v>0</v>
      </c>
      <c r="AH219" s="77">
        <f>IFERROR(AF219*'Input|Fee Based'!AH219*'Input|Fee Based'!AJ219/'Input|Setup'!$E$19,0)</f>
        <v>0</v>
      </c>
      <c r="AI219" s="208">
        <f t="shared" si="38"/>
        <v>0</v>
      </c>
      <c r="AJ219" s="77" t="str">
        <f>IF(ISBLANK('Input|Fee Based'!$AK219),"",'Input|Fee Based'!$AK219)</f>
        <v/>
      </c>
      <c r="AK219" s="77" cm="1">
        <f t="array" ref="AK219">_xlfn.IFNA(LOOKUP(2,1/('Calc|Labour Rates'!$B$10:$B$39='Calc|Fee Based'!AJ219)/('Calc|Labour Rates'!$C$10:$C$39='Input|Fee Based'!AL219),'Calc|Labour Rates'!$I$10:$I$39),"-")</f>
        <v>0</v>
      </c>
      <c r="AL219" s="77">
        <f>IFERROR(AK219*'Input|Fee Based'!AM219*'Input|Fee Based'!AN219/'Input|Setup'!$E$19,0)</f>
        <v>0</v>
      </c>
      <c r="AM219" s="77">
        <f>IFERROR(AK219*'Input|Fee Based'!AM219*'Input|Fee Based'!AO219/'Input|Setup'!$E$19,0)</f>
        <v>0</v>
      </c>
      <c r="AN219" s="208">
        <f t="shared" si="39"/>
        <v>0</v>
      </c>
      <c r="AO219" s="199">
        <f t="shared" si="40"/>
        <v>0</v>
      </c>
      <c r="AP219" s="139">
        <f t="shared" si="41"/>
        <v>0</v>
      </c>
      <c r="AQ219" s="86">
        <f>'Input|Fee Based'!AQ219*CPI_Escalator_to_Y1*RealMaterials_Escalator_to_Y1</f>
        <v>0</v>
      </c>
      <c r="AR219" s="86">
        <f>'Input|Fee Based'!AR219*CPI_Escalator_to_Y1*RealContracts_Escalator_to_Y1</f>
        <v>0</v>
      </c>
      <c r="AS219" s="77">
        <f>'Input|Fee Based'!AS219*CPI_Escalator_to_Y1*RealVehicles_Escalator_to_Y1</f>
        <v>0</v>
      </c>
      <c r="AT219" s="86">
        <f>'Input|Fee Based'!AT219*CPI_Escalator_to_Y1*RealOther_Escalator_to_Y1</f>
        <v>0</v>
      </c>
      <c r="AU219" s="89"/>
      <c r="AV219" s="79">
        <f t="shared" si="42"/>
        <v>0</v>
      </c>
      <c r="AW219" s="84"/>
      <c r="AX219" s="162">
        <f>$AV219*'Input|Fee Based'!AV219</f>
        <v>0</v>
      </c>
      <c r="AY219" s="162">
        <f>$AV219*'Input|Fee Based'!AW219</f>
        <v>0</v>
      </c>
      <c r="AZ219" s="162">
        <f>$AV219*'Input|Fee Based'!AX219</f>
        <v>0</v>
      </c>
      <c r="BA219" s="163">
        <f>SUM($AV219,$AX219:$AZ219)*'Input|Fee Based'!$AY219</f>
        <v>0</v>
      </c>
      <c r="BB219" s="109"/>
      <c r="BC219" s="173"/>
      <c r="BD219" s="15"/>
    </row>
    <row r="220" spans="1:56" customFormat="1" x14ac:dyDescent="0.2">
      <c r="A220" s="16">
        <f t="shared" si="43"/>
        <v>211</v>
      </c>
      <c r="B220" s="128" t="str">
        <f>IF(ISBLANK('Input|Fee Based'!B220),"",'Input|Fee Based'!B220)</f>
        <v/>
      </c>
      <c r="C220" s="128" t="str">
        <f>IF(ISBLANK('Input|Fee Based'!C220),"",'Input|Fee Based'!C220)</f>
        <v/>
      </c>
      <c r="D220" s="129" t="str">
        <f>IF(ISBLANK('Input|Fee Based'!D220),"",'Input|Fee Based'!D220)</f>
        <v/>
      </c>
      <c r="E220" s="191" t="str">
        <f>IF(ISBLANK('Input|Fee Based'!E220),"",'Input|Fee Based'!E220)</f>
        <v/>
      </c>
      <c r="F220" s="129" t="str">
        <f>IF(ISBLANK('Input|Fee Based'!F220),"",'Input|Fee Based'!F220)</f>
        <v/>
      </c>
      <c r="G220" s="129" t="str">
        <f>IF(ISBLANK('Input|Fee Based'!G220),"",'Input|Fee Based'!G220)</f>
        <v/>
      </c>
      <c r="H220" s="120">
        <f t="shared" si="33"/>
        <v>0</v>
      </c>
      <c r="I220" s="14"/>
      <c r="J220" s="77" t="str">
        <f>IF(ISBLANK('Input|Fee Based'!I220),"",'Input|Fee Based'!I220)</f>
        <v/>
      </c>
      <c r="K220" s="77" cm="1">
        <f t="array" ref="K220">_xlfn.IFNA(LOOKUP(2,1/('Calc|Labour Rates'!$B$10:$B$39='Calc|Fee Based'!J220)/('Calc|Labour Rates'!$C$10:$C$39='Input|Fee Based'!J220),'Calc|Labour Rates'!$I$10:$I$39),"-")</f>
        <v>0</v>
      </c>
      <c r="L220" s="208">
        <f>IFERROR(K220*'Input|Fee Based'!K220*'Input|Fee Based'!L220/'Input|Setup'!$E$19,0)</f>
        <v>0</v>
      </c>
      <c r="M220" s="206" t="str">
        <f>IF(ISBLANK('Input|Fee Based'!M220),"",'Input|Fee Based'!M220)</f>
        <v/>
      </c>
      <c r="N220" s="77" cm="1">
        <f t="array" ref="N220">_xlfn.IFNA(LOOKUP(2,1/('Calc|Labour Rates'!$B$10:$B$39='Calc|Fee Based'!M220)/('Calc|Labour Rates'!$C$10:$C$39='Input|Fee Based'!N220),'Calc|Labour Rates'!$I$10:$I$39),"-")</f>
        <v>0</v>
      </c>
      <c r="O220" s="208">
        <f>IFERROR(N220*'Input|Fee Based'!O220*'Input|Fee Based'!P220/'Input|Setup'!$E$19,0)</f>
        <v>0</v>
      </c>
      <c r="P220" s="206" t="str">
        <f>IF(ISBLANK('Input|Fee Based'!Q220),"",'Input|Fee Based'!Q220)</f>
        <v/>
      </c>
      <c r="Q220" s="77" cm="1">
        <f t="array" ref="Q220">_xlfn.IFNA(LOOKUP(2,1/('Calc|Labour Rates'!$B$10:$B$39='Calc|Fee Based'!P220)/('Calc|Labour Rates'!$C$10:$C$39='Input|Fee Based'!R220),'Calc|Labour Rates'!$I$10:$I$39),"-")</f>
        <v>0</v>
      </c>
      <c r="R220" s="77">
        <f>IFERROR(Q220*'Input|Fee Based'!S220*'Input|Fee Based'!T220/'Input|Setup'!$E$19,0)</f>
        <v>0</v>
      </c>
      <c r="S220" s="197">
        <f t="shared" si="34"/>
        <v>0</v>
      </c>
      <c r="T220" s="139">
        <f t="shared" si="35"/>
        <v>0</v>
      </c>
      <c r="U220" s="77" t="str">
        <f>IF(ISBLANK('Input|Fee Based'!$V220),"",'Input|Fee Based'!$V220)</f>
        <v/>
      </c>
      <c r="V220" s="77" cm="1">
        <f t="array" ref="V220">_xlfn.IFNA(LOOKUP(2,1/('Calc|Labour Rates'!$B$10:$B$39='Calc|Fee Based'!U220)/('Calc|Labour Rates'!$C$10:$C$39='Input|Fee Based'!W220),'Calc|Labour Rates'!$I$10:$I$39),"-")</f>
        <v>0</v>
      </c>
      <c r="W220" s="77">
        <f>IFERROR(V220*'Input|Fee Based'!X220*'Input|Fee Based'!Y220/'Input|Setup'!$E$19,0)</f>
        <v>0</v>
      </c>
      <c r="X220" s="77">
        <f>IFERROR(V220*'Input|Fee Based'!X220*'Input|Fee Based'!Z220/'Input|Setup'!$E$19,0)</f>
        <v>0</v>
      </c>
      <c r="Y220" s="208">
        <f t="shared" si="36"/>
        <v>0</v>
      </c>
      <c r="Z220" s="206" t="str">
        <f>IF(ISBLANK('Input|Fee Based'!$AA220),"",'Input|Fee Based'!$AA220)</f>
        <v/>
      </c>
      <c r="AA220" s="77" cm="1">
        <f t="array" ref="AA220">_xlfn.IFNA(LOOKUP(2,1/('Calc|Labour Rates'!$B$10:$B$39='Calc|Fee Based'!Z220)/('Calc|Labour Rates'!$C$10:$C$39='Input|Fee Based'!AB220),'Calc|Labour Rates'!$I$10:$I$39),"-")</f>
        <v>0</v>
      </c>
      <c r="AB220" s="77">
        <f>IFERROR(AA220*'Input|Fee Based'!AC220*'Input|Fee Based'!AD220/'Input|Setup'!$E$19,0)</f>
        <v>0</v>
      </c>
      <c r="AC220" s="77">
        <f>IFERROR(AA220*'Input|Fee Based'!AC220*'Input|Fee Based'!AE220/'Input|Setup'!$E$19,0)</f>
        <v>0</v>
      </c>
      <c r="AD220" s="208">
        <f t="shared" si="37"/>
        <v>0</v>
      </c>
      <c r="AE220" s="77" t="str">
        <f>IF(ISBLANK('Input|Fee Based'!$AF220),"",'Input|Fee Based'!$AF220)</f>
        <v/>
      </c>
      <c r="AF220" s="77" cm="1">
        <f t="array" ref="AF220">_xlfn.IFNA(LOOKUP(2,1/('Calc|Labour Rates'!$B$10:$B$39='Calc|Fee Based'!AE220)/('Calc|Labour Rates'!$C$10:$C$39='Input|Fee Based'!AG220),'Calc|Labour Rates'!$I$10:$I$39),"-")</f>
        <v>0</v>
      </c>
      <c r="AG220" s="77">
        <f>IFERROR(AF220*'Input|Fee Based'!AH220*'Input|Fee Based'!AI220/'Input|Setup'!$E$19,0)</f>
        <v>0</v>
      </c>
      <c r="AH220" s="77">
        <f>IFERROR(AF220*'Input|Fee Based'!AH220*'Input|Fee Based'!AJ220/'Input|Setup'!$E$19,0)</f>
        <v>0</v>
      </c>
      <c r="AI220" s="208">
        <f t="shared" si="38"/>
        <v>0</v>
      </c>
      <c r="AJ220" s="77" t="str">
        <f>IF(ISBLANK('Input|Fee Based'!$AK220),"",'Input|Fee Based'!$AK220)</f>
        <v/>
      </c>
      <c r="AK220" s="77" cm="1">
        <f t="array" ref="AK220">_xlfn.IFNA(LOOKUP(2,1/('Calc|Labour Rates'!$B$10:$B$39='Calc|Fee Based'!AJ220)/('Calc|Labour Rates'!$C$10:$C$39='Input|Fee Based'!AL220),'Calc|Labour Rates'!$I$10:$I$39),"-")</f>
        <v>0</v>
      </c>
      <c r="AL220" s="77">
        <f>IFERROR(AK220*'Input|Fee Based'!AM220*'Input|Fee Based'!AN220/'Input|Setup'!$E$19,0)</f>
        <v>0</v>
      </c>
      <c r="AM220" s="77">
        <f>IFERROR(AK220*'Input|Fee Based'!AM220*'Input|Fee Based'!AO220/'Input|Setup'!$E$19,0)</f>
        <v>0</v>
      </c>
      <c r="AN220" s="208">
        <f t="shared" si="39"/>
        <v>0</v>
      </c>
      <c r="AO220" s="199">
        <f t="shared" si="40"/>
        <v>0</v>
      </c>
      <c r="AP220" s="139">
        <f t="shared" si="41"/>
        <v>0</v>
      </c>
      <c r="AQ220" s="86">
        <f>'Input|Fee Based'!AQ220*CPI_Escalator_to_Y1*RealMaterials_Escalator_to_Y1</f>
        <v>0</v>
      </c>
      <c r="AR220" s="86">
        <f>'Input|Fee Based'!AR220*CPI_Escalator_to_Y1*RealContracts_Escalator_to_Y1</f>
        <v>0</v>
      </c>
      <c r="AS220" s="77">
        <f>'Input|Fee Based'!AS220*CPI_Escalator_to_Y1*RealVehicles_Escalator_to_Y1</f>
        <v>0</v>
      </c>
      <c r="AT220" s="86">
        <f>'Input|Fee Based'!AT220*CPI_Escalator_to_Y1*RealOther_Escalator_to_Y1</f>
        <v>0</v>
      </c>
      <c r="AU220" s="89"/>
      <c r="AV220" s="79">
        <f t="shared" si="42"/>
        <v>0</v>
      </c>
      <c r="AW220" s="84"/>
      <c r="AX220" s="162">
        <f>$AV220*'Input|Fee Based'!AV220</f>
        <v>0</v>
      </c>
      <c r="AY220" s="162">
        <f>$AV220*'Input|Fee Based'!AW220</f>
        <v>0</v>
      </c>
      <c r="AZ220" s="162">
        <f>$AV220*'Input|Fee Based'!AX220</f>
        <v>0</v>
      </c>
      <c r="BA220" s="163">
        <f>SUM($AV220,$AX220:$AZ220)*'Input|Fee Based'!$AY220</f>
        <v>0</v>
      </c>
      <c r="BB220" s="109"/>
      <c r="BC220" s="173"/>
      <c r="BD220" s="15"/>
    </row>
    <row r="221" spans="1:56" customFormat="1" x14ac:dyDescent="0.2">
      <c r="A221" s="16">
        <f t="shared" si="43"/>
        <v>212</v>
      </c>
      <c r="B221" s="128" t="str">
        <f>IF(ISBLANK('Input|Fee Based'!B221),"",'Input|Fee Based'!B221)</f>
        <v/>
      </c>
      <c r="C221" s="128" t="str">
        <f>IF(ISBLANK('Input|Fee Based'!C221),"",'Input|Fee Based'!C221)</f>
        <v/>
      </c>
      <c r="D221" s="129" t="str">
        <f>IF(ISBLANK('Input|Fee Based'!D221),"",'Input|Fee Based'!D221)</f>
        <v/>
      </c>
      <c r="E221" s="191" t="str">
        <f>IF(ISBLANK('Input|Fee Based'!E221),"",'Input|Fee Based'!E221)</f>
        <v/>
      </c>
      <c r="F221" s="129" t="str">
        <f>IF(ISBLANK('Input|Fee Based'!F221),"",'Input|Fee Based'!F221)</f>
        <v/>
      </c>
      <c r="G221" s="129" t="str">
        <f>IF(ISBLANK('Input|Fee Based'!G221),"",'Input|Fee Based'!G221)</f>
        <v/>
      </c>
      <c r="H221" s="120">
        <f t="shared" si="33"/>
        <v>0</v>
      </c>
      <c r="I221" s="14"/>
      <c r="J221" s="77" t="str">
        <f>IF(ISBLANK('Input|Fee Based'!I221),"",'Input|Fee Based'!I221)</f>
        <v/>
      </c>
      <c r="K221" s="77" cm="1">
        <f t="array" ref="K221">_xlfn.IFNA(LOOKUP(2,1/('Calc|Labour Rates'!$B$10:$B$39='Calc|Fee Based'!J221)/('Calc|Labour Rates'!$C$10:$C$39='Input|Fee Based'!J221),'Calc|Labour Rates'!$I$10:$I$39),"-")</f>
        <v>0</v>
      </c>
      <c r="L221" s="208">
        <f>IFERROR(K221*'Input|Fee Based'!K221*'Input|Fee Based'!L221/'Input|Setup'!$E$19,0)</f>
        <v>0</v>
      </c>
      <c r="M221" s="206" t="str">
        <f>IF(ISBLANK('Input|Fee Based'!M221),"",'Input|Fee Based'!M221)</f>
        <v/>
      </c>
      <c r="N221" s="77" cm="1">
        <f t="array" ref="N221">_xlfn.IFNA(LOOKUP(2,1/('Calc|Labour Rates'!$B$10:$B$39='Calc|Fee Based'!M221)/('Calc|Labour Rates'!$C$10:$C$39='Input|Fee Based'!N221),'Calc|Labour Rates'!$I$10:$I$39),"-")</f>
        <v>0</v>
      </c>
      <c r="O221" s="208">
        <f>IFERROR(N221*'Input|Fee Based'!O221*'Input|Fee Based'!P221/'Input|Setup'!$E$19,0)</f>
        <v>0</v>
      </c>
      <c r="P221" s="206" t="str">
        <f>IF(ISBLANK('Input|Fee Based'!Q221),"",'Input|Fee Based'!Q221)</f>
        <v/>
      </c>
      <c r="Q221" s="77" cm="1">
        <f t="array" ref="Q221">_xlfn.IFNA(LOOKUP(2,1/('Calc|Labour Rates'!$B$10:$B$39='Calc|Fee Based'!P221)/('Calc|Labour Rates'!$C$10:$C$39='Input|Fee Based'!R221),'Calc|Labour Rates'!$I$10:$I$39),"-")</f>
        <v>0</v>
      </c>
      <c r="R221" s="77">
        <f>IFERROR(Q221*'Input|Fee Based'!S221*'Input|Fee Based'!T221/'Input|Setup'!$E$19,0)</f>
        <v>0</v>
      </c>
      <c r="S221" s="197">
        <f t="shared" si="34"/>
        <v>0</v>
      </c>
      <c r="T221" s="139">
        <f t="shared" si="35"/>
        <v>0</v>
      </c>
      <c r="U221" s="77" t="str">
        <f>IF(ISBLANK('Input|Fee Based'!$V221),"",'Input|Fee Based'!$V221)</f>
        <v/>
      </c>
      <c r="V221" s="77" cm="1">
        <f t="array" ref="V221">_xlfn.IFNA(LOOKUP(2,1/('Calc|Labour Rates'!$B$10:$B$39='Calc|Fee Based'!U221)/('Calc|Labour Rates'!$C$10:$C$39='Input|Fee Based'!W221),'Calc|Labour Rates'!$I$10:$I$39),"-")</f>
        <v>0</v>
      </c>
      <c r="W221" s="77">
        <f>IFERROR(V221*'Input|Fee Based'!X221*'Input|Fee Based'!Y221/'Input|Setup'!$E$19,0)</f>
        <v>0</v>
      </c>
      <c r="X221" s="77">
        <f>IFERROR(V221*'Input|Fee Based'!X221*'Input|Fee Based'!Z221/'Input|Setup'!$E$19,0)</f>
        <v>0</v>
      </c>
      <c r="Y221" s="208">
        <f t="shared" si="36"/>
        <v>0</v>
      </c>
      <c r="Z221" s="206" t="str">
        <f>IF(ISBLANK('Input|Fee Based'!$AA221),"",'Input|Fee Based'!$AA221)</f>
        <v/>
      </c>
      <c r="AA221" s="77" cm="1">
        <f t="array" ref="AA221">_xlfn.IFNA(LOOKUP(2,1/('Calc|Labour Rates'!$B$10:$B$39='Calc|Fee Based'!Z221)/('Calc|Labour Rates'!$C$10:$C$39='Input|Fee Based'!AB221),'Calc|Labour Rates'!$I$10:$I$39),"-")</f>
        <v>0</v>
      </c>
      <c r="AB221" s="77">
        <f>IFERROR(AA221*'Input|Fee Based'!AC221*'Input|Fee Based'!AD221/'Input|Setup'!$E$19,0)</f>
        <v>0</v>
      </c>
      <c r="AC221" s="77">
        <f>IFERROR(AA221*'Input|Fee Based'!AC221*'Input|Fee Based'!AE221/'Input|Setup'!$E$19,0)</f>
        <v>0</v>
      </c>
      <c r="AD221" s="208">
        <f t="shared" si="37"/>
        <v>0</v>
      </c>
      <c r="AE221" s="77" t="str">
        <f>IF(ISBLANK('Input|Fee Based'!$AF221),"",'Input|Fee Based'!$AF221)</f>
        <v/>
      </c>
      <c r="AF221" s="77" cm="1">
        <f t="array" ref="AF221">_xlfn.IFNA(LOOKUP(2,1/('Calc|Labour Rates'!$B$10:$B$39='Calc|Fee Based'!AE221)/('Calc|Labour Rates'!$C$10:$C$39='Input|Fee Based'!AG221),'Calc|Labour Rates'!$I$10:$I$39),"-")</f>
        <v>0</v>
      </c>
      <c r="AG221" s="77">
        <f>IFERROR(AF221*'Input|Fee Based'!AH221*'Input|Fee Based'!AI221/'Input|Setup'!$E$19,0)</f>
        <v>0</v>
      </c>
      <c r="AH221" s="77">
        <f>IFERROR(AF221*'Input|Fee Based'!AH221*'Input|Fee Based'!AJ221/'Input|Setup'!$E$19,0)</f>
        <v>0</v>
      </c>
      <c r="AI221" s="208">
        <f t="shared" si="38"/>
        <v>0</v>
      </c>
      <c r="AJ221" s="77" t="str">
        <f>IF(ISBLANK('Input|Fee Based'!$AK221),"",'Input|Fee Based'!$AK221)</f>
        <v/>
      </c>
      <c r="AK221" s="77" cm="1">
        <f t="array" ref="AK221">_xlfn.IFNA(LOOKUP(2,1/('Calc|Labour Rates'!$B$10:$B$39='Calc|Fee Based'!AJ221)/('Calc|Labour Rates'!$C$10:$C$39='Input|Fee Based'!AL221),'Calc|Labour Rates'!$I$10:$I$39),"-")</f>
        <v>0</v>
      </c>
      <c r="AL221" s="77">
        <f>IFERROR(AK221*'Input|Fee Based'!AM221*'Input|Fee Based'!AN221/'Input|Setup'!$E$19,0)</f>
        <v>0</v>
      </c>
      <c r="AM221" s="77">
        <f>IFERROR(AK221*'Input|Fee Based'!AM221*'Input|Fee Based'!AO221/'Input|Setup'!$E$19,0)</f>
        <v>0</v>
      </c>
      <c r="AN221" s="208">
        <f t="shared" si="39"/>
        <v>0</v>
      </c>
      <c r="AO221" s="199">
        <f t="shared" si="40"/>
        <v>0</v>
      </c>
      <c r="AP221" s="139">
        <f t="shared" si="41"/>
        <v>0</v>
      </c>
      <c r="AQ221" s="86">
        <f>'Input|Fee Based'!AQ221*CPI_Escalator_to_Y1*RealMaterials_Escalator_to_Y1</f>
        <v>0</v>
      </c>
      <c r="AR221" s="86">
        <f>'Input|Fee Based'!AR221*CPI_Escalator_to_Y1*RealContracts_Escalator_to_Y1</f>
        <v>0</v>
      </c>
      <c r="AS221" s="77">
        <f>'Input|Fee Based'!AS221*CPI_Escalator_to_Y1*RealVehicles_Escalator_to_Y1</f>
        <v>0</v>
      </c>
      <c r="AT221" s="86">
        <f>'Input|Fee Based'!AT221*CPI_Escalator_to_Y1*RealOther_Escalator_to_Y1</f>
        <v>0</v>
      </c>
      <c r="AU221" s="89"/>
      <c r="AV221" s="79">
        <f t="shared" si="42"/>
        <v>0</v>
      </c>
      <c r="AW221" s="84"/>
      <c r="AX221" s="162">
        <f>$AV221*'Input|Fee Based'!AV221</f>
        <v>0</v>
      </c>
      <c r="AY221" s="162">
        <f>$AV221*'Input|Fee Based'!AW221</f>
        <v>0</v>
      </c>
      <c r="AZ221" s="162">
        <f>$AV221*'Input|Fee Based'!AX221</f>
        <v>0</v>
      </c>
      <c r="BA221" s="163">
        <f>SUM($AV221,$AX221:$AZ221)*'Input|Fee Based'!$AY221</f>
        <v>0</v>
      </c>
      <c r="BB221" s="109"/>
      <c r="BC221" s="173"/>
      <c r="BD221" s="15"/>
    </row>
    <row r="222" spans="1:56" customFormat="1" x14ac:dyDescent="0.2">
      <c r="A222" s="16">
        <f t="shared" si="43"/>
        <v>213</v>
      </c>
      <c r="B222" s="128" t="str">
        <f>IF(ISBLANK('Input|Fee Based'!B222),"",'Input|Fee Based'!B222)</f>
        <v/>
      </c>
      <c r="C222" s="128" t="str">
        <f>IF(ISBLANK('Input|Fee Based'!C222),"",'Input|Fee Based'!C222)</f>
        <v/>
      </c>
      <c r="D222" s="129" t="str">
        <f>IF(ISBLANK('Input|Fee Based'!D222),"",'Input|Fee Based'!D222)</f>
        <v/>
      </c>
      <c r="E222" s="191" t="str">
        <f>IF(ISBLANK('Input|Fee Based'!E222),"",'Input|Fee Based'!E222)</f>
        <v/>
      </c>
      <c r="F222" s="129" t="str">
        <f>IF(ISBLANK('Input|Fee Based'!F222),"",'Input|Fee Based'!F222)</f>
        <v/>
      </c>
      <c r="G222" s="129" t="str">
        <f>IF(ISBLANK('Input|Fee Based'!G222),"",'Input|Fee Based'!G222)</f>
        <v/>
      </c>
      <c r="H222" s="120">
        <f t="shared" si="33"/>
        <v>0</v>
      </c>
      <c r="I222" s="14"/>
      <c r="J222" s="77" t="str">
        <f>IF(ISBLANK('Input|Fee Based'!I222),"",'Input|Fee Based'!I222)</f>
        <v/>
      </c>
      <c r="K222" s="77" cm="1">
        <f t="array" ref="K222">_xlfn.IFNA(LOOKUP(2,1/('Calc|Labour Rates'!$B$10:$B$39='Calc|Fee Based'!J222)/('Calc|Labour Rates'!$C$10:$C$39='Input|Fee Based'!J222),'Calc|Labour Rates'!$I$10:$I$39),"-")</f>
        <v>0</v>
      </c>
      <c r="L222" s="208">
        <f>IFERROR(K222*'Input|Fee Based'!K222*'Input|Fee Based'!L222/'Input|Setup'!$E$19,0)</f>
        <v>0</v>
      </c>
      <c r="M222" s="206" t="str">
        <f>IF(ISBLANK('Input|Fee Based'!M222),"",'Input|Fee Based'!M222)</f>
        <v/>
      </c>
      <c r="N222" s="77" cm="1">
        <f t="array" ref="N222">_xlfn.IFNA(LOOKUP(2,1/('Calc|Labour Rates'!$B$10:$B$39='Calc|Fee Based'!M222)/('Calc|Labour Rates'!$C$10:$C$39='Input|Fee Based'!N222),'Calc|Labour Rates'!$I$10:$I$39),"-")</f>
        <v>0</v>
      </c>
      <c r="O222" s="208">
        <f>IFERROR(N222*'Input|Fee Based'!O222*'Input|Fee Based'!P222/'Input|Setup'!$E$19,0)</f>
        <v>0</v>
      </c>
      <c r="P222" s="206" t="str">
        <f>IF(ISBLANK('Input|Fee Based'!Q222),"",'Input|Fee Based'!Q222)</f>
        <v/>
      </c>
      <c r="Q222" s="77" cm="1">
        <f t="array" ref="Q222">_xlfn.IFNA(LOOKUP(2,1/('Calc|Labour Rates'!$B$10:$B$39='Calc|Fee Based'!P222)/('Calc|Labour Rates'!$C$10:$C$39='Input|Fee Based'!R222),'Calc|Labour Rates'!$I$10:$I$39),"-")</f>
        <v>0</v>
      </c>
      <c r="R222" s="77">
        <f>IFERROR(Q222*'Input|Fee Based'!S222*'Input|Fee Based'!T222/'Input|Setup'!$E$19,0)</f>
        <v>0</v>
      </c>
      <c r="S222" s="197">
        <f t="shared" si="34"/>
        <v>0</v>
      </c>
      <c r="T222" s="139">
        <f t="shared" si="35"/>
        <v>0</v>
      </c>
      <c r="U222" s="77" t="str">
        <f>IF(ISBLANK('Input|Fee Based'!$V222),"",'Input|Fee Based'!$V222)</f>
        <v/>
      </c>
      <c r="V222" s="77" cm="1">
        <f t="array" ref="V222">_xlfn.IFNA(LOOKUP(2,1/('Calc|Labour Rates'!$B$10:$B$39='Calc|Fee Based'!U222)/('Calc|Labour Rates'!$C$10:$C$39='Input|Fee Based'!W222),'Calc|Labour Rates'!$I$10:$I$39),"-")</f>
        <v>0</v>
      </c>
      <c r="W222" s="77">
        <f>IFERROR(V222*'Input|Fee Based'!X222*'Input|Fee Based'!Y222/'Input|Setup'!$E$19,0)</f>
        <v>0</v>
      </c>
      <c r="X222" s="77">
        <f>IFERROR(V222*'Input|Fee Based'!X222*'Input|Fee Based'!Z222/'Input|Setup'!$E$19,0)</f>
        <v>0</v>
      </c>
      <c r="Y222" s="208">
        <f t="shared" si="36"/>
        <v>0</v>
      </c>
      <c r="Z222" s="206" t="str">
        <f>IF(ISBLANK('Input|Fee Based'!$AA222),"",'Input|Fee Based'!$AA222)</f>
        <v/>
      </c>
      <c r="AA222" s="77" cm="1">
        <f t="array" ref="AA222">_xlfn.IFNA(LOOKUP(2,1/('Calc|Labour Rates'!$B$10:$B$39='Calc|Fee Based'!Z222)/('Calc|Labour Rates'!$C$10:$C$39='Input|Fee Based'!AB222),'Calc|Labour Rates'!$I$10:$I$39),"-")</f>
        <v>0</v>
      </c>
      <c r="AB222" s="77">
        <f>IFERROR(AA222*'Input|Fee Based'!AC222*'Input|Fee Based'!AD222/'Input|Setup'!$E$19,0)</f>
        <v>0</v>
      </c>
      <c r="AC222" s="77">
        <f>IFERROR(AA222*'Input|Fee Based'!AC222*'Input|Fee Based'!AE222/'Input|Setup'!$E$19,0)</f>
        <v>0</v>
      </c>
      <c r="AD222" s="208">
        <f t="shared" si="37"/>
        <v>0</v>
      </c>
      <c r="AE222" s="77" t="str">
        <f>IF(ISBLANK('Input|Fee Based'!$AF222),"",'Input|Fee Based'!$AF222)</f>
        <v/>
      </c>
      <c r="AF222" s="77" cm="1">
        <f t="array" ref="AF222">_xlfn.IFNA(LOOKUP(2,1/('Calc|Labour Rates'!$B$10:$B$39='Calc|Fee Based'!AE222)/('Calc|Labour Rates'!$C$10:$C$39='Input|Fee Based'!AG222),'Calc|Labour Rates'!$I$10:$I$39),"-")</f>
        <v>0</v>
      </c>
      <c r="AG222" s="77">
        <f>IFERROR(AF222*'Input|Fee Based'!AH222*'Input|Fee Based'!AI222/'Input|Setup'!$E$19,0)</f>
        <v>0</v>
      </c>
      <c r="AH222" s="77">
        <f>IFERROR(AF222*'Input|Fee Based'!AH222*'Input|Fee Based'!AJ222/'Input|Setup'!$E$19,0)</f>
        <v>0</v>
      </c>
      <c r="AI222" s="208">
        <f t="shared" si="38"/>
        <v>0</v>
      </c>
      <c r="AJ222" s="77" t="str">
        <f>IF(ISBLANK('Input|Fee Based'!$AK222),"",'Input|Fee Based'!$AK222)</f>
        <v/>
      </c>
      <c r="AK222" s="77" cm="1">
        <f t="array" ref="AK222">_xlfn.IFNA(LOOKUP(2,1/('Calc|Labour Rates'!$B$10:$B$39='Calc|Fee Based'!AJ222)/('Calc|Labour Rates'!$C$10:$C$39='Input|Fee Based'!AL222),'Calc|Labour Rates'!$I$10:$I$39),"-")</f>
        <v>0</v>
      </c>
      <c r="AL222" s="77">
        <f>IFERROR(AK222*'Input|Fee Based'!AM222*'Input|Fee Based'!AN222/'Input|Setup'!$E$19,0)</f>
        <v>0</v>
      </c>
      <c r="AM222" s="77">
        <f>IFERROR(AK222*'Input|Fee Based'!AM222*'Input|Fee Based'!AO222/'Input|Setup'!$E$19,0)</f>
        <v>0</v>
      </c>
      <c r="AN222" s="208">
        <f t="shared" si="39"/>
        <v>0</v>
      </c>
      <c r="AO222" s="199">
        <f t="shared" si="40"/>
        <v>0</v>
      </c>
      <c r="AP222" s="139">
        <f t="shared" si="41"/>
        <v>0</v>
      </c>
      <c r="AQ222" s="86">
        <f>'Input|Fee Based'!AQ222*CPI_Escalator_to_Y1*RealMaterials_Escalator_to_Y1</f>
        <v>0</v>
      </c>
      <c r="AR222" s="86">
        <f>'Input|Fee Based'!AR222*CPI_Escalator_to_Y1*RealContracts_Escalator_to_Y1</f>
        <v>0</v>
      </c>
      <c r="AS222" s="77">
        <f>'Input|Fee Based'!AS222*CPI_Escalator_to_Y1*RealVehicles_Escalator_to_Y1</f>
        <v>0</v>
      </c>
      <c r="AT222" s="86">
        <f>'Input|Fee Based'!AT222*CPI_Escalator_to_Y1*RealOther_Escalator_to_Y1</f>
        <v>0</v>
      </c>
      <c r="AU222" s="89"/>
      <c r="AV222" s="79">
        <f t="shared" si="42"/>
        <v>0</v>
      </c>
      <c r="AW222" s="84"/>
      <c r="AX222" s="162">
        <f>$AV222*'Input|Fee Based'!AV222</f>
        <v>0</v>
      </c>
      <c r="AY222" s="162">
        <f>$AV222*'Input|Fee Based'!AW222</f>
        <v>0</v>
      </c>
      <c r="AZ222" s="162">
        <f>$AV222*'Input|Fee Based'!AX222</f>
        <v>0</v>
      </c>
      <c r="BA222" s="163">
        <f>SUM($AV222,$AX222:$AZ222)*'Input|Fee Based'!$AY222</f>
        <v>0</v>
      </c>
      <c r="BB222" s="109"/>
      <c r="BC222" s="173"/>
      <c r="BD222" s="15"/>
    </row>
    <row r="223" spans="1:56" customFormat="1" x14ac:dyDescent="0.2">
      <c r="A223" s="16">
        <f t="shared" si="43"/>
        <v>214</v>
      </c>
      <c r="B223" s="128" t="str">
        <f>IF(ISBLANK('Input|Fee Based'!B223),"",'Input|Fee Based'!B223)</f>
        <v/>
      </c>
      <c r="C223" s="128" t="str">
        <f>IF(ISBLANK('Input|Fee Based'!C223),"",'Input|Fee Based'!C223)</f>
        <v/>
      </c>
      <c r="D223" s="129" t="str">
        <f>IF(ISBLANK('Input|Fee Based'!D223),"",'Input|Fee Based'!D223)</f>
        <v/>
      </c>
      <c r="E223" s="191" t="str">
        <f>IF(ISBLANK('Input|Fee Based'!E223),"",'Input|Fee Based'!E223)</f>
        <v/>
      </c>
      <c r="F223" s="129" t="str">
        <f>IF(ISBLANK('Input|Fee Based'!F223),"",'Input|Fee Based'!F223)</f>
        <v/>
      </c>
      <c r="G223" s="129" t="str">
        <f>IF(ISBLANK('Input|Fee Based'!G223),"",'Input|Fee Based'!G223)</f>
        <v/>
      </c>
      <c r="H223" s="120">
        <f t="shared" si="33"/>
        <v>0</v>
      </c>
      <c r="I223" s="14"/>
      <c r="J223" s="77" t="str">
        <f>IF(ISBLANK('Input|Fee Based'!I223),"",'Input|Fee Based'!I223)</f>
        <v/>
      </c>
      <c r="K223" s="77" cm="1">
        <f t="array" ref="K223">_xlfn.IFNA(LOOKUP(2,1/('Calc|Labour Rates'!$B$10:$B$39='Calc|Fee Based'!J223)/('Calc|Labour Rates'!$C$10:$C$39='Input|Fee Based'!J223),'Calc|Labour Rates'!$I$10:$I$39),"-")</f>
        <v>0</v>
      </c>
      <c r="L223" s="208">
        <f>IFERROR(K223*'Input|Fee Based'!K223*'Input|Fee Based'!L223/'Input|Setup'!$E$19,0)</f>
        <v>0</v>
      </c>
      <c r="M223" s="206" t="str">
        <f>IF(ISBLANK('Input|Fee Based'!M223),"",'Input|Fee Based'!M223)</f>
        <v/>
      </c>
      <c r="N223" s="77" cm="1">
        <f t="array" ref="N223">_xlfn.IFNA(LOOKUP(2,1/('Calc|Labour Rates'!$B$10:$B$39='Calc|Fee Based'!M223)/('Calc|Labour Rates'!$C$10:$C$39='Input|Fee Based'!N223),'Calc|Labour Rates'!$I$10:$I$39),"-")</f>
        <v>0</v>
      </c>
      <c r="O223" s="208">
        <f>IFERROR(N223*'Input|Fee Based'!O223*'Input|Fee Based'!P223/'Input|Setup'!$E$19,0)</f>
        <v>0</v>
      </c>
      <c r="P223" s="206" t="str">
        <f>IF(ISBLANK('Input|Fee Based'!Q223),"",'Input|Fee Based'!Q223)</f>
        <v/>
      </c>
      <c r="Q223" s="77" cm="1">
        <f t="array" ref="Q223">_xlfn.IFNA(LOOKUP(2,1/('Calc|Labour Rates'!$B$10:$B$39='Calc|Fee Based'!P223)/('Calc|Labour Rates'!$C$10:$C$39='Input|Fee Based'!R223),'Calc|Labour Rates'!$I$10:$I$39),"-")</f>
        <v>0</v>
      </c>
      <c r="R223" s="77">
        <f>IFERROR(Q223*'Input|Fee Based'!S223*'Input|Fee Based'!T223/'Input|Setup'!$E$19,0)</f>
        <v>0</v>
      </c>
      <c r="S223" s="197">
        <f t="shared" si="34"/>
        <v>0</v>
      </c>
      <c r="T223" s="139">
        <f t="shared" si="35"/>
        <v>0</v>
      </c>
      <c r="U223" s="77" t="str">
        <f>IF(ISBLANK('Input|Fee Based'!$V223),"",'Input|Fee Based'!$V223)</f>
        <v/>
      </c>
      <c r="V223" s="77" cm="1">
        <f t="array" ref="V223">_xlfn.IFNA(LOOKUP(2,1/('Calc|Labour Rates'!$B$10:$B$39='Calc|Fee Based'!U223)/('Calc|Labour Rates'!$C$10:$C$39='Input|Fee Based'!W223),'Calc|Labour Rates'!$I$10:$I$39),"-")</f>
        <v>0</v>
      </c>
      <c r="W223" s="77">
        <f>IFERROR(V223*'Input|Fee Based'!X223*'Input|Fee Based'!Y223/'Input|Setup'!$E$19,0)</f>
        <v>0</v>
      </c>
      <c r="X223" s="77">
        <f>IFERROR(V223*'Input|Fee Based'!X223*'Input|Fee Based'!Z223/'Input|Setup'!$E$19,0)</f>
        <v>0</v>
      </c>
      <c r="Y223" s="208">
        <f t="shared" si="36"/>
        <v>0</v>
      </c>
      <c r="Z223" s="206" t="str">
        <f>IF(ISBLANK('Input|Fee Based'!$AA223),"",'Input|Fee Based'!$AA223)</f>
        <v/>
      </c>
      <c r="AA223" s="77" cm="1">
        <f t="array" ref="AA223">_xlfn.IFNA(LOOKUP(2,1/('Calc|Labour Rates'!$B$10:$B$39='Calc|Fee Based'!Z223)/('Calc|Labour Rates'!$C$10:$C$39='Input|Fee Based'!AB223),'Calc|Labour Rates'!$I$10:$I$39),"-")</f>
        <v>0</v>
      </c>
      <c r="AB223" s="77">
        <f>IFERROR(AA223*'Input|Fee Based'!AC223*'Input|Fee Based'!AD223/'Input|Setup'!$E$19,0)</f>
        <v>0</v>
      </c>
      <c r="AC223" s="77">
        <f>IFERROR(AA223*'Input|Fee Based'!AC223*'Input|Fee Based'!AE223/'Input|Setup'!$E$19,0)</f>
        <v>0</v>
      </c>
      <c r="AD223" s="208">
        <f t="shared" si="37"/>
        <v>0</v>
      </c>
      <c r="AE223" s="77" t="str">
        <f>IF(ISBLANK('Input|Fee Based'!$AF223),"",'Input|Fee Based'!$AF223)</f>
        <v/>
      </c>
      <c r="AF223" s="77" cm="1">
        <f t="array" ref="AF223">_xlfn.IFNA(LOOKUP(2,1/('Calc|Labour Rates'!$B$10:$B$39='Calc|Fee Based'!AE223)/('Calc|Labour Rates'!$C$10:$C$39='Input|Fee Based'!AG223),'Calc|Labour Rates'!$I$10:$I$39),"-")</f>
        <v>0</v>
      </c>
      <c r="AG223" s="77">
        <f>IFERROR(AF223*'Input|Fee Based'!AH223*'Input|Fee Based'!AI223/'Input|Setup'!$E$19,0)</f>
        <v>0</v>
      </c>
      <c r="AH223" s="77">
        <f>IFERROR(AF223*'Input|Fee Based'!AH223*'Input|Fee Based'!AJ223/'Input|Setup'!$E$19,0)</f>
        <v>0</v>
      </c>
      <c r="AI223" s="208">
        <f t="shared" si="38"/>
        <v>0</v>
      </c>
      <c r="AJ223" s="77" t="str">
        <f>IF(ISBLANK('Input|Fee Based'!$AK223),"",'Input|Fee Based'!$AK223)</f>
        <v/>
      </c>
      <c r="AK223" s="77" cm="1">
        <f t="array" ref="AK223">_xlfn.IFNA(LOOKUP(2,1/('Calc|Labour Rates'!$B$10:$B$39='Calc|Fee Based'!AJ223)/('Calc|Labour Rates'!$C$10:$C$39='Input|Fee Based'!AL223),'Calc|Labour Rates'!$I$10:$I$39),"-")</f>
        <v>0</v>
      </c>
      <c r="AL223" s="77">
        <f>IFERROR(AK223*'Input|Fee Based'!AM223*'Input|Fee Based'!AN223/'Input|Setup'!$E$19,0)</f>
        <v>0</v>
      </c>
      <c r="AM223" s="77">
        <f>IFERROR(AK223*'Input|Fee Based'!AM223*'Input|Fee Based'!AO223/'Input|Setup'!$E$19,0)</f>
        <v>0</v>
      </c>
      <c r="AN223" s="208">
        <f t="shared" si="39"/>
        <v>0</v>
      </c>
      <c r="AO223" s="199">
        <f t="shared" si="40"/>
        <v>0</v>
      </c>
      <c r="AP223" s="139">
        <f t="shared" si="41"/>
        <v>0</v>
      </c>
      <c r="AQ223" s="86">
        <f>'Input|Fee Based'!AQ223*CPI_Escalator_to_Y1*RealMaterials_Escalator_to_Y1</f>
        <v>0</v>
      </c>
      <c r="AR223" s="86">
        <f>'Input|Fee Based'!AR223*CPI_Escalator_to_Y1*RealContracts_Escalator_to_Y1</f>
        <v>0</v>
      </c>
      <c r="AS223" s="77">
        <f>'Input|Fee Based'!AS223*CPI_Escalator_to_Y1*RealVehicles_Escalator_to_Y1</f>
        <v>0</v>
      </c>
      <c r="AT223" s="86">
        <f>'Input|Fee Based'!AT223*CPI_Escalator_to_Y1*RealOther_Escalator_to_Y1</f>
        <v>0</v>
      </c>
      <c r="AU223" s="89"/>
      <c r="AV223" s="79">
        <f t="shared" si="42"/>
        <v>0</v>
      </c>
      <c r="AW223" s="84"/>
      <c r="AX223" s="162">
        <f>$AV223*'Input|Fee Based'!AV223</f>
        <v>0</v>
      </c>
      <c r="AY223" s="162">
        <f>$AV223*'Input|Fee Based'!AW223</f>
        <v>0</v>
      </c>
      <c r="AZ223" s="162">
        <f>$AV223*'Input|Fee Based'!AX223</f>
        <v>0</v>
      </c>
      <c r="BA223" s="163">
        <f>SUM($AV223,$AX223:$AZ223)*'Input|Fee Based'!$AY223</f>
        <v>0</v>
      </c>
      <c r="BB223" s="109"/>
      <c r="BC223" s="173"/>
      <c r="BD223" s="15"/>
    </row>
    <row r="224" spans="1:56" customFormat="1" x14ac:dyDescent="0.2">
      <c r="A224" s="16">
        <f t="shared" si="43"/>
        <v>215</v>
      </c>
      <c r="B224" s="128" t="str">
        <f>IF(ISBLANK('Input|Fee Based'!B224),"",'Input|Fee Based'!B224)</f>
        <v/>
      </c>
      <c r="C224" s="128" t="str">
        <f>IF(ISBLANK('Input|Fee Based'!C224),"",'Input|Fee Based'!C224)</f>
        <v/>
      </c>
      <c r="D224" s="129" t="str">
        <f>IF(ISBLANK('Input|Fee Based'!D224),"",'Input|Fee Based'!D224)</f>
        <v/>
      </c>
      <c r="E224" s="191" t="str">
        <f>IF(ISBLANK('Input|Fee Based'!E224),"",'Input|Fee Based'!E224)</f>
        <v/>
      </c>
      <c r="F224" s="129" t="str">
        <f>IF(ISBLANK('Input|Fee Based'!F224),"",'Input|Fee Based'!F224)</f>
        <v/>
      </c>
      <c r="G224" s="129" t="str">
        <f>IF(ISBLANK('Input|Fee Based'!G224),"",'Input|Fee Based'!G224)</f>
        <v/>
      </c>
      <c r="H224" s="120">
        <f t="shared" si="33"/>
        <v>0</v>
      </c>
      <c r="I224" s="14"/>
      <c r="J224" s="77" t="str">
        <f>IF(ISBLANK('Input|Fee Based'!I224),"",'Input|Fee Based'!I224)</f>
        <v/>
      </c>
      <c r="K224" s="77" cm="1">
        <f t="array" ref="K224">_xlfn.IFNA(LOOKUP(2,1/('Calc|Labour Rates'!$B$10:$B$39='Calc|Fee Based'!J224)/('Calc|Labour Rates'!$C$10:$C$39='Input|Fee Based'!J224),'Calc|Labour Rates'!$I$10:$I$39),"-")</f>
        <v>0</v>
      </c>
      <c r="L224" s="208">
        <f>IFERROR(K224*'Input|Fee Based'!K224*'Input|Fee Based'!L224/'Input|Setup'!$E$19,0)</f>
        <v>0</v>
      </c>
      <c r="M224" s="206" t="str">
        <f>IF(ISBLANK('Input|Fee Based'!M224),"",'Input|Fee Based'!M224)</f>
        <v/>
      </c>
      <c r="N224" s="77" cm="1">
        <f t="array" ref="N224">_xlfn.IFNA(LOOKUP(2,1/('Calc|Labour Rates'!$B$10:$B$39='Calc|Fee Based'!M224)/('Calc|Labour Rates'!$C$10:$C$39='Input|Fee Based'!N224),'Calc|Labour Rates'!$I$10:$I$39),"-")</f>
        <v>0</v>
      </c>
      <c r="O224" s="208">
        <f>IFERROR(N224*'Input|Fee Based'!O224*'Input|Fee Based'!P224/'Input|Setup'!$E$19,0)</f>
        <v>0</v>
      </c>
      <c r="P224" s="206" t="str">
        <f>IF(ISBLANK('Input|Fee Based'!Q224),"",'Input|Fee Based'!Q224)</f>
        <v/>
      </c>
      <c r="Q224" s="77" cm="1">
        <f t="array" ref="Q224">_xlfn.IFNA(LOOKUP(2,1/('Calc|Labour Rates'!$B$10:$B$39='Calc|Fee Based'!P224)/('Calc|Labour Rates'!$C$10:$C$39='Input|Fee Based'!R224),'Calc|Labour Rates'!$I$10:$I$39),"-")</f>
        <v>0</v>
      </c>
      <c r="R224" s="77">
        <f>IFERROR(Q224*'Input|Fee Based'!S224*'Input|Fee Based'!T224/'Input|Setup'!$E$19,0)</f>
        <v>0</v>
      </c>
      <c r="S224" s="197">
        <f t="shared" si="34"/>
        <v>0</v>
      </c>
      <c r="T224" s="139">
        <f t="shared" si="35"/>
        <v>0</v>
      </c>
      <c r="U224" s="77" t="str">
        <f>IF(ISBLANK('Input|Fee Based'!$V224),"",'Input|Fee Based'!$V224)</f>
        <v/>
      </c>
      <c r="V224" s="77" cm="1">
        <f t="array" ref="V224">_xlfn.IFNA(LOOKUP(2,1/('Calc|Labour Rates'!$B$10:$B$39='Calc|Fee Based'!U224)/('Calc|Labour Rates'!$C$10:$C$39='Input|Fee Based'!W224),'Calc|Labour Rates'!$I$10:$I$39),"-")</f>
        <v>0</v>
      </c>
      <c r="W224" s="77">
        <f>IFERROR(V224*'Input|Fee Based'!X224*'Input|Fee Based'!Y224/'Input|Setup'!$E$19,0)</f>
        <v>0</v>
      </c>
      <c r="X224" s="77">
        <f>IFERROR(V224*'Input|Fee Based'!X224*'Input|Fee Based'!Z224/'Input|Setup'!$E$19,0)</f>
        <v>0</v>
      </c>
      <c r="Y224" s="208">
        <f t="shared" si="36"/>
        <v>0</v>
      </c>
      <c r="Z224" s="206" t="str">
        <f>IF(ISBLANK('Input|Fee Based'!$AA224),"",'Input|Fee Based'!$AA224)</f>
        <v/>
      </c>
      <c r="AA224" s="77" cm="1">
        <f t="array" ref="AA224">_xlfn.IFNA(LOOKUP(2,1/('Calc|Labour Rates'!$B$10:$B$39='Calc|Fee Based'!Z224)/('Calc|Labour Rates'!$C$10:$C$39='Input|Fee Based'!AB224),'Calc|Labour Rates'!$I$10:$I$39),"-")</f>
        <v>0</v>
      </c>
      <c r="AB224" s="77">
        <f>IFERROR(AA224*'Input|Fee Based'!AC224*'Input|Fee Based'!AD224/'Input|Setup'!$E$19,0)</f>
        <v>0</v>
      </c>
      <c r="AC224" s="77">
        <f>IFERROR(AA224*'Input|Fee Based'!AC224*'Input|Fee Based'!AE224/'Input|Setup'!$E$19,0)</f>
        <v>0</v>
      </c>
      <c r="AD224" s="208">
        <f t="shared" si="37"/>
        <v>0</v>
      </c>
      <c r="AE224" s="77" t="str">
        <f>IF(ISBLANK('Input|Fee Based'!$AF224),"",'Input|Fee Based'!$AF224)</f>
        <v/>
      </c>
      <c r="AF224" s="77" cm="1">
        <f t="array" ref="AF224">_xlfn.IFNA(LOOKUP(2,1/('Calc|Labour Rates'!$B$10:$B$39='Calc|Fee Based'!AE224)/('Calc|Labour Rates'!$C$10:$C$39='Input|Fee Based'!AG224),'Calc|Labour Rates'!$I$10:$I$39),"-")</f>
        <v>0</v>
      </c>
      <c r="AG224" s="77">
        <f>IFERROR(AF224*'Input|Fee Based'!AH224*'Input|Fee Based'!AI224/'Input|Setup'!$E$19,0)</f>
        <v>0</v>
      </c>
      <c r="AH224" s="77">
        <f>IFERROR(AF224*'Input|Fee Based'!AH224*'Input|Fee Based'!AJ224/'Input|Setup'!$E$19,0)</f>
        <v>0</v>
      </c>
      <c r="AI224" s="208">
        <f t="shared" si="38"/>
        <v>0</v>
      </c>
      <c r="AJ224" s="77" t="str">
        <f>IF(ISBLANK('Input|Fee Based'!$AK224),"",'Input|Fee Based'!$AK224)</f>
        <v/>
      </c>
      <c r="AK224" s="77" cm="1">
        <f t="array" ref="AK224">_xlfn.IFNA(LOOKUP(2,1/('Calc|Labour Rates'!$B$10:$B$39='Calc|Fee Based'!AJ224)/('Calc|Labour Rates'!$C$10:$C$39='Input|Fee Based'!AL224),'Calc|Labour Rates'!$I$10:$I$39),"-")</f>
        <v>0</v>
      </c>
      <c r="AL224" s="77">
        <f>IFERROR(AK224*'Input|Fee Based'!AM224*'Input|Fee Based'!AN224/'Input|Setup'!$E$19,0)</f>
        <v>0</v>
      </c>
      <c r="AM224" s="77">
        <f>IFERROR(AK224*'Input|Fee Based'!AM224*'Input|Fee Based'!AO224/'Input|Setup'!$E$19,0)</f>
        <v>0</v>
      </c>
      <c r="AN224" s="208">
        <f t="shared" si="39"/>
        <v>0</v>
      </c>
      <c r="AO224" s="199">
        <f t="shared" si="40"/>
        <v>0</v>
      </c>
      <c r="AP224" s="139">
        <f t="shared" si="41"/>
        <v>0</v>
      </c>
      <c r="AQ224" s="86">
        <f>'Input|Fee Based'!AQ224*CPI_Escalator_to_Y1*RealMaterials_Escalator_to_Y1</f>
        <v>0</v>
      </c>
      <c r="AR224" s="86">
        <f>'Input|Fee Based'!AR224*CPI_Escalator_to_Y1*RealContracts_Escalator_to_Y1</f>
        <v>0</v>
      </c>
      <c r="AS224" s="77">
        <f>'Input|Fee Based'!AS224*CPI_Escalator_to_Y1*RealVehicles_Escalator_to_Y1</f>
        <v>0</v>
      </c>
      <c r="AT224" s="86">
        <f>'Input|Fee Based'!AT224*CPI_Escalator_to_Y1*RealOther_Escalator_to_Y1</f>
        <v>0</v>
      </c>
      <c r="AU224" s="89"/>
      <c r="AV224" s="79">
        <f t="shared" si="42"/>
        <v>0</v>
      </c>
      <c r="AW224" s="84"/>
      <c r="AX224" s="162">
        <f>$AV224*'Input|Fee Based'!AV224</f>
        <v>0</v>
      </c>
      <c r="AY224" s="162">
        <f>$AV224*'Input|Fee Based'!AW224</f>
        <v>0</v>
      </c>
      <c r="AZ224" s="162">
        <f>$AV224*'Input|Fee Based'!AX224</f>
        <v>0</v>
      </c>
      <c r="BA224" s="163">
        <f>SUM($AV224,$AX224:$AZ224)*'Input|Fee Based'!$AY224</f>
        <v>0</v>
      </c>
      <c r="BB224" s="109"/>
      <c r="BC224" s="173"/>
      <c r="BD224" s="15"/>
    </row>
    <row r="225" spans="1:56" customFormat="1" x14ac:dyDescent="0.2">
      <c r="A225" s="16">
        <f t="shared" si="43"/>
        <v>216</v>
      </c>
      <c r="B225" s="128" t="str">
        <f>IF(ISBLANK('Input|Fee Based'!B225),"",'Input|Fee Based'!B225)</f>
        <v/>
      </c>
      <c r="C225" s="128" t="str">
        <f>IF(ISBLANK('Input|Fee Based'!C225),"",'Input|Fee Based'!C225)</f>
        <v/>
      </c>
      <c r="D225" s="129" t="str">
        <f>IF(ISBLANK('Input|Fee Based'!D225),"",'Input|Fee Based'!D225)</f>
        <v/>
      </c>
      <c r="E225" s="191" t="str">
        <f>IF(ISBLANK('Input|Fee Based'!E225),"",'Input|Fee Based'!E225)</f>
        <v/>
      </c>
      <c r="F225" s="129" t="str">
        <f>IF(ISBLANK('Input|Fee Based'!F225),"",'Input|Fee Based'!F225)</f>
        <v/>
      </c>
      <c r="G225" s="129" t="str">
        <f>IF(ISBLANK('Input|Fee Based'!G225),"",'Input|Fee Based'!G225)</f>
        <v/>
      </c>
      <c r="H225" s="120">
        <f t="shared" si="33"/>
        <v>0</v>
      </c>
      <c r="I225" s="14"/>
      <c r="J225" s="77" t="str">
        <f>IF(ISBLANK('Input|Fee Based'!I225),"",'Input|Fee Based'!I225)</f>
        <v/>
      </c>
      <c r="K225" s="77" cm="1">
        <f t="array" ref="K225">_xlfn.IFNA(LOOKUP(2,1/('Calc|Labour Rates'!$B$10:$B$39='Calc|Fee Based'!J225)/('Calc|Labour Rates'!$C$10:$C$39='Input|Fee Based'!J225),'Calc|Labour Rates'!$I$10:$I$39),"-")</f>
        <v>0</v>
      </c>
      <c r="L225" s="208">
        <f>IFERROR(K225*'Input|Fee Based'!K225*'Input|Fee Based'!L225/'Input|Setup'!$E$19,0)</f>
        <v>0</v>
      </c>
      <c r="M225" s="206" t="str">
        <f>IF(ISBLANK('Input|Fee Based'!M225),"",'Input|Fee Based'!M225)</f>
        <v/>
      </c>
      <c r="N225" s="77" cm="1">
        <f t="array" ref="N225">_xlfn.IFNA(LOOKUP(2,1/('Calc|Labour Rates'!$B$10:$B$39='Calc|Fee Based'!M225)/('Calc|Labour Rates'!$C$10:$C$39='Input|Fee Based'!N225),'Calc|Labour Rates'!$I$10:$I$39),"-")</f>
        <v>0</v>
      </c>
      <c r="O225" s="208">
        <f>IFERROR(N225*'Input|Fee Based'!O225*'Input|Fee Based'!P225/'Input|Setup'!$E$19,0)</f>
        <v>0</v>
      </c>
      <c r="P225" s="206" t="str">
        <f>IF(ISBLANK('Input|Fee Based'!Q225),"",'Input|Fee Based'!Q225)</f>
        <v/>
      </c>
      <c r="Q225" s="77" cm="1">
        <f t="array" ref="Q225">_xlfn.IFNA(LOOKUP(2,1/('Calc|Labour Rates'!$B$10:$B$39='Calc|Fee Based'!P225)/('Calc|Labour Rates'!$C$10:$C$39='Input|Fee Based'!R225),'Calc|Labour Rates'!$I$10:$I$39),"-")</f>
        <v>0</v>
      </c>
      <c r="R225" s="77">
        <f>IFERROR(Q225*'Input|Fee Based'!S225*'Input|Fee Based'!T225/'Input|Setup'!$E$19,0)</f>
        <v>0</v>
      </c>
      <c r="S225" s="197">
        <f t="shared" si="34"/>
        <v>0</v>
      </c>
      <c r="T225" s="139">
        <f t="shared" si="35"/>
        <v>0</v>
      </c>
      <c r="U225" s="77" t="str">
        <f>IF(ISBLANK('Input|Fee Based'!$V225),"",'Input|Fee Based'!$V225)</f>
        <v/>
      </c>
      <c r="V225" s="77" cm="1">
        <f t="array" ref="V225">_xlfn.IFNA(LOOKUP(2,1/('Calc|Labour Rates'!$B$10:$B$39='Calc|Fee Based'!U225)/('Calc|Labour Rates'!$C$10:$C$39='Input|Fee Based'!W225),'Calc|Labour Rates'!$I$10:$I$39),"-")</f>
        <v>0</v>
      </c>
      <c r="W225" s="77">
        <f>IFERROR(V225*'Input|Fee Based'!X225*'Input|Fee Based'!Y225/'Input|Setup'!$E$19,0)</f>
        <v>0</v>
      </c>
      <c r="X225" s="77">
        <f>IFERROR(V225*'Input|Fee Based'!X225*'Input|Fee Based'!Z225/'Input|Setup'!$E$19,0)</f>
        <v>0</v>
      </c>
      <c r="Y225" s="208">
        <f t="shared" si="36"/>
        <v>0</v>
      </c>
      <c r="Z225" s="206" t="str">
        <f>IF(ISBLANK('Input|Fee Based'!$AA225),"",'Input|Fee Based'!$AA225)</f>
        <v/>
      </c>
      <c r="AA225" s="77" cm="1">
        <f t="array" ref="AA225">_xlfn.IFNA(LOOKUP(2,1/('Calc|Labour Rates'!$B$10:$B$39='Calc|Fee Based'!Z225)/('Calc|Labour Rates'!$C$10:$C$39='Input|Fee Based'!AB225),'Calc|Labour Rates'!$I$10:$I$39),"-")</f>
        <v>0</v>
      </c>
      <c r="AB225" s="77">
        <f>IFERROR(AA225*'Input|Fee Based'!AC225*'Input|Fee Based'!AD225/'Input|Setup'!$E$19,0)</f>
        <v>0</v>
      </c>
      <c r="AC225" s="77">
        <f>IFERROR(AA225*'Input|Fee Based'!AC225*'Input|Fee Based'!AE225/'Input|Setup'!$E$19,0)</f>
        <v>0</v>
      </c>
      <c r="AD225" s="208">
        <f t="shared" si="37"/>
        <v>0</v>
      </c>
      <c r="AE225" s="77" t="str">
        <f>IF(ISBLANK('Input|Fee Based'!$AF225),"",'Input|Fee Based'!$AF225)</f>
        <v/>
      </c>
      <c r="AF225" s="77" cm="1">
        <f t="array" ref="AF225">_xlfn.IFNA(LOOKUP(2,1/('Calc|Labour Rates'!$B$10:$B$39='Calc|Fee Based'!AE225)/('Calc|Labour Rates'!$C$10:$C$39='Input|Fee Based'!AG225),'Calc|Labour Rates'!$I$10:$I$39),"-")</f>
        <v>0</v>
      </c>
      <c r="AG225" s="77">
        <f>IFERROR(AF225*'Input|Fee Based'!AH225*'Input|Fee Based'!AI225/'Input|Setup'!$E$19,0)</f>
        <v>0</v>
      </c>
      <c r="AH225" s="77">
        <f>IFERROR(AF225*'Input|Fee Based'!AH225*'Input|Fee Based'!AJ225/'Input|Setup'!$E$19,0)</f>
        <v>0</v>
      </c>
      <c r="AI225" s="208">
        <f t="shared" si="38"/>
        <v>0</v>
      </c>
      <c r="AJ225" s="77" t="str">
        <f>IF(ISBLANK('Input|Fee Based'!$AK225),"",'Input|Fee Based'!$AK225)</f>
        <v/>
      </c>
      <c r="AK225" s="77" cm="1">
        <f t="array" ref="AK225">_xlfn.IFNA(LOOKUP(2,1/('Calc|Labour Rates'!$B$10:$B$39='Calc|Fee Based'!AJ225)/('Calc|Labour Rates'!$C$10:$C$39='Input|Fee Based'!AL225),'Calc|Labour Rates'!$I$10:$I$39),"-")</f>
        <v>0</v>
      </c>
      <c r="AL225" s="77">
        <f>IFERROR(AK225*'Input|Fee Based'!AM225*'Input|Fee Based'!AN225/'Input|Setup'!$E$19,0)</f>
        <v>0</v>
      </c>
      <c r="AM225" s="77">
        <f>IFERROR(AK225*'Input|Fee Based'!AM225*'Input|Fee Based'!AO225/'Input|Setup'!$E$19,0)</f>
        <v>0</v>
      </c>
      <c r="AN225" s="208">
        <f t="shared" si="39"/>
        <v>0</v>
      </c>
      <c r="AO225" s="199">
        <f t="shared" si="40"/>
        <v>0</v>
      </c>
      <c r="AP225" s="139">
        <f t="shared" si="41"/>
        <v>0</v>
      </c>
      <c r="AQ225" s="86">
        <f>'Input|Fee Based'!AQ225*CPI_Escalator_to_Y1*RealMaterials_Escalator_to_Y1</f>
        <v>0</v>
      </c>
      <c r="AR225" s="86">
        <f>'Input|Fee Based'!AR225*CPI_Escalator_to_Y1*RealContracts_Escalator_to_Y1</f>
        <v>0</v>
      </c>
      <c r="AS225" s="77">
        <f>'Input|Fee Based'!AS225*CPI_Escalator_to_Y1*RealVehicles_Escalator_to_Y1</f>
        <v>0</v>
      </c>
      <c r="AT225" s="86">
        <f>'Input|Fee Based'!AT225*CPI_Escalator_to_Y1*RealOther_Escalator_to_Y1</f>
        <v>0</v>
      </c>
      <c r="AU225" s="89"/>
      <c r="AV225" s="79">
        <f t="shared" si="42"/>
        <v>0</v>
      </c>
      <c r="AW225" s="84"/>
      <c r="AX225" s="162">
        <f>$AV225*'Input|Fee Based'!AV225</f>
        <v>0</v>
      </c>
      <c r="AY225" s="162">
        <f>$AV225*'Input|Fee Based'!AW225</f>
        <v>0</v>
      </c>
      <c r="AZ225" s="162">
        <f>$AV225*'Input|Fee Based'!AX225</f>
        <v>0</v>
      </c>
      <c r="BA225" s="163">
        <f>SUM($AV225,$AX225:$AZ225)*'Input|Fee Based'!$AY225</f>
        <v>0</v>
      </c>
      <c r="BB225" s="109"/>
      <c r="BC225" s="173"/>
      <c r="BD225" s="15"/>
    </row>
    <row r="226" spans="1:56" customFormat="1" x14ac:dyDescent="0.2">
      <c r="A226" s="16">
        <f t="shared" si="43"/>
        <v>217</v>
      </c>
      <c r="B226" s="128" t="str">
        <f>IF(ISBLANK('Input|Fee Based'!B226),"",'Input|Fee Based'!B226)</f>
        <v/>
      </c>
      <c r="C226" s="128" t="str">
        <f>IF(ISBLANK('Input|Fee Based'!C226),"",'Input|Fee Based'!C226)</f>
        <v/>
      </c>
      <c r="D226" s="129" t="str">
        <f>IF(ISBLANK('Input|Fee Based'!D226),"",'Input|Fee Based'!D226)</f>
        <v/>
      </c>
      <c r="E226" s="191" t="str">
        <f>IF(ISBLANK('Input|Fee Based'!E226),"",'Input|Fee Based'!E226)</f>
        <v/>
      </c>
      <c r="F226" s="129" t="str">
        <f>IF(ISBLANK('Input|Fee Based'!F226),"",'Input|Fee Based'!F226)</f>
        <v/>
      </c>
      <c r="G226" s="129" t="str">
        <f>IF(ISBLANK('Input|Fee Based'!G226),"",'Input|Fee Based'!G226)</f>
        <v/>
      </c>
      <c r="H226" s="120">
        <f t="shared" si="33"/>
        <v>0</v>
      </c>
      <c r="I226" s="14"/>
      <c r="J226" s="77" t="str">
        <f>IF(ISBLANK('Input|Fee Based'!I226),"",'Input|Fee Based'!I226)</f>
        <v/>
      </c>
      <c r="K226" s="77" cm="1">
        <f t="array" ref="K226">_xlfn.IFNA(LOOKUP(2,1/('Calc|Labour Rates'!$B$10:$B$39='Calc|Fee Based'!J226)/('Calc|Labour Rates'!$C$10:$C$39='Input|Fee Based'!J226),'Calc|Labour Rates'!$I$10:$I$39),"-")</f>
        <v>0</v>
      </c>
      <c r="L226" s="208">
        <f>IFERROR(K226*'Input|Fee Based'!K226*'Input|Fee Based'!L226/'Input|Setup'!$E$19,0)</f>
        <v>0</v>
      </c>
      <c r="M226" s="206" t="str">
        <f>IF(ISBLANK('Input|Fee Based'!M226),"",'Input|Fee Based'!M226)</f>
        <v/>
      </c>
      <c r="N226" s="77" cm="1">
        <f t="array" ref="N226">_xlfn.IFNA(LOOKUP(2,1/('Calc|Labour Rates'!$B$10:$B$39='Calc|Fee Based'!M226)/('Calc|Labour Rates'!$C$10:$C$39='Input|Fee Based'!N226),'Calc|Labour Rates'!$I$10:$I$39),"-")</f>
        <v>0</v>
      </c>
      <c r="O226" s="208">
        <f>IFERROR(N226*'Input|Fee Based'!O226*'Input|Fee Based'!P226/'Input|Setup'!$E$19,0)</f>
        <v>0</v>
      </c>
      <c r="P226" s="206" t="str">
        <f>IF(ISBLANK('Input|Fee Based'!Q226),"",'Input|Fee Based'!Q226)</f>
        <v/>
      </c>
      <c r="Q226" s="77" cm="1">
        <f t="array" ref="Q226">_xlfn.IFNA(LOOKUP(2,1/('Calc|Labour Rates'!$B$10:$B$39='Calc|Fee Based'!P226)/('Calc|Labour Rates'!$C$10:$C$39='Input|Fee Based'!R226),'Calc|Labour Rates'!$I$10:$I$39),"-")</f>
        <v>0</v>
      </c>
      <c r="R226" s="77">
        <f>IFERROR(Q226*'Input|Fee Based'!S226*'Input|Fee Based'!T226/'Input|Setup'!$E$19,0)</f>
        <v>0</v>
      </c>
      <c r="S226" s="197">
        <f t="shared" si="34"/>
        <v>0</v>
      </c>
      <c r="T226" s="139">
        <f t="shared" si="35"/>
        <v>0</v>
      </c>
      <c r="U226" s="77" t="str">
        <f>IF(ISBLANK('Input|Fee Based'!$V226),"",'Input|Fee Based'!$V226)</f>
        <v/>
      </c>
      <c r="V226" s="77" cm="1">
        <f t="array" ref="V226">_xlfn.IFNA(LOOKUP(2,1/('Calc|Labour Rates'!$B$10:$B$39='Calc|Fee Based'!U226)/('Calc|Labour Rates'!$C$10:$C$39='Input|Fee Based'!W226),'Calc|Labour Rates'!$I$10:$I$39),"-")</f>
        <v>0</v>
      </c>
      <c r="W226" s="77">
        <f>IFERROR(V226*'Input|Fee Based'!X226*'Input|Fee Based'!Y226/'Input|Setup'!$E$19,0)</f>
        <v>0</v>
      </c>
      <c r="X226" s="77">
        <f>IFERROR(V226*'Input|Fee Based'!X226*'Input|Fee Based'!Z226/'Input|Setup'!$E$19,0)</f>
        <v>0</v>
      </c>
      <c r="Y226" s="208">
        <f t="shared" si="36"/>
        <v>0</v>
      </c>
      <c r="Z226" s="206" t="str">
        <f>IF(ISBLANK('Input|Fee Based'!$AA226),"",'Input|Fee Based'!$AA226)</f>
        <v/>
      </c>
      <c r="AA226" s="77" cm="1">
        <f t="array" ref="AA226">_xlfn.IFNA(LOOKUP(2,1/('Calc|Labour Rates'!$B$10:$B$39='Calc|Fee Based'!Z226)/('Calc|Labour Rates'!$C$10:$C$39='Input|Fee Based'!AB226),'Calc|Labour Rates'!$I$10:$I$39),"-")</f>
        <v>0</v>
      </c>
      <c r="AB226" s="77">
        <f>IFERROR(AA226*'Input|Fee Based'!AC226*'Input|Fee Based'!AD226/'Input|Setup'!$E$19,0)</f>
        <v>0</v>
      </c>
      <c r="AC226" s="77">
        <f>IFERROR(AA226*'Input|Fee Based'!AC226*'Input|Fee Based'!AE226/'Input|Setup'!$E$19,0)</f>
        <v>0</v>
      </c>
      <c r="AD226" s="208">
        <f t="shared" si="37"/>
        <v>0</v>
      </c>
      <c r="AE226" s="77" t="str">
        <f>IF(ISBLANK('Input|Fee Based'!$AF226),"",'Input|Fee Based'!$AF226)</f>
        <v/>
      </c>
      <c r="AF226" s="77" cm="1">
        <f t="array" ref="AF226">_xlfn.IFNA(LOOKUP(2,1/('Calc|Labour Rates'!$B$10:$B$39='Calc|Fee Based'!AE226)/('Calc|Labour Rates'!$C$10:$C$39='Input|Fee Based'!AG226),'Calc|Labour Rates'!$I$10:$I$39),"-")</f>
        <v>0</v>
      </c>
      <c r="AG226" s="77">
        <f>IFERROR(AF226*'Input|Fee Based'!AH226*'Input|Fee Based'!AI226/'Input|Setup'!$E$19,0)</f>
        <v>0</v>
      </c>
      <c r="AH226" s="77">
        <f>IFERROR(AF226*'Input|Fee Based'!AH226*'Input|Fee Based'!AJ226/'Input|Setup'!$E$19,0)</f>
        <v>0</v>
      </c>
      <c r="AI226" s="208">
        <f t="shared" si="38"/>
        <v>0</v>
      </c>
      <c r="AJ226" s="77" t="str">
        <f>IF(ISBLANK('Input|Fee Based'!$AK226),"",'Input|Fee Based'!$AK226)</f>
        <v/>
      </c>
      <c r="AK226" s="77" cm="1">
        <f t="array" ref="AK226">_xlfn.IFNA(LOOKUP(2,1/('Calc|Labour Rates'!$B$10:$B$39='Calc|Fee Based'!AJ226)/('Calc|Labour Rates'!$C$10:$C$39='Input|Fee Based'!AL226),'Calc|Labour Rates'!$I$10:$I$39),"-")</f>
        <v>0</v>
      </c>
      <c r="AL226" s="77">
        <f>IFERROR(AK226*'Input|Fee Based'!AM226*'Input|Fee Based'!AN226/'Input|Setup'!$E$19,0)</f>
        <v>0</v>
      </c>
      <c r="AM226" s="77">
        <f>IFERROR(AK226*'Input|Fee Based'!AM226*'Input|Fee Based'!AO226/'Input|Setup'!$E$19,0)</f>
        <v>0</v>
      </c>
      <c r="AN226" s="208">
        <f t="shared" si="39"/>
        <v>0</v>
      </c>
      <c r="AO226" s="199">
        <f t="shared" si="40"/>
        <v>0</v>
      </c>
      <c r="AP226" s="139">
        <f t="shared" si="41"/>
        <v>0</v>
      </c>
      <c r="AQ226" s="86">
        <f>'Input|Fee Based'!AQ226*CPI_Escalator_to_Y1*RealMaterials_Escalator_to_Y1</f>
        <v>0</v>
      </c>
      <c r="AR226" s="86">
        <f>'Input|Fee Based'!AR226*CPI_Escalator_to_Y1*RealContracts_Escalator_to_Y1</f>
        <v>0</v>
      </c>
      <c r="AS226" s="77">
        <f>'Input|Fee Based'!AS226*CPI_Escalator_to_Y1*RealVehicles_Escalator_to_Y1</f>
        <v>0</v>
      </c>
      <c r="AT226" s="86">
        <f>'Input|Fee Based'!AT226*CPI_Escalator_to_Y1*RealOther_Escalator_to_Y1</f>
        <v>0</v>
      </c>
      <c r="AU226" s="89"/>
      <c r="AV226" s="79">
        <f t="shared" si="42"/>
        <v>0</v>
      </c>
      <c r="AW226" s="84"/>
      <c r="AX226" s="162">
        <f>$AV226*'Input|Fee Based'!AV226</f>
        <v>0</v>
      </c>
      <c r="AY226" s="162">
        <f>$AV226*'Input|Fee Based'!AW226</f>
        <v>0</v>
      </c>
      <c r="AZ226" s="162">
        <f>$AV226*'Input|Fee Based'!AX226</f>
        <v>0</v>
      </c>
      <c r="BA226" s="163">
        <f>SUM($AV226,$AX226:$AZ226)*'Input|Fee Based'!$AY226</f>
        <v>0</v>
      </c>
      <c r="BB226" s="109"/>
      <c r="BC226" s="173"/>
      <c r="BD226" s="15"/>
    </row>
    <row r="227" spans="1:56" customFormat="1" x14ac:dyDescent="0.2">
      <c r="A227" s="16">
        <f t="shared" si="43"/>
        <v>218</v>
      </c>
      <c r="B227" s="128" t="str">
        <f>IF(ISBLANK('Input|Fee Based'!B227),"",'Input|Fee Based'!B227)</f>
        <v/>
      </c>
      <c r="C227" s="128" t="str">
        <f>IF(ISBLANK('Input|Fee Based'!C227),"",'Input|Fee Based'!C227)</f>
        <v/>
      </c>
      <c r="D227" s="129" t="str">
        <f>IF(ISBLANK('Input|Fee Based'!D227),"",'Input|Fee Based'!D227)</f>
        <v/>
      </c>
      <c r="E227" s="191" t="str">
        <f>IF(ISBLANK('Input|Fee Based'!E227),"",'Input|Fee Based'!E227)</f>
        <v/>
      </c>
      <c r="F227" s="129" t="str">
        <f>IF(ISBLANK('Input|Fee Based'!F227),"",'Input|Fee Based'!F227)</f>
        <v/>
      </c>
      <c r="G227" s="129" t="str">
        <f>IF(ISBLANK('Input|Fee Based'!G227),"",'Input|Fee Based'!G227)</f>
        <v/>
      </c>
      <c r="H227" s="120">
        <f t="shared" si="33"/>
        <v>0</v>
      </c>
      <c r="I227" s="14"/>
      <c r="J227" s="77" t="str">
        <f>IF(ISBLANK('Input|Fee Based'!I227),"",'Input|Fee Based'!I227)</f>
        <v/>
      </c>
      <c r="K227" s="77" cm="1">
        <f t="array" ref="K227">_xlfn.IFNA(LOOKUP(2,1/('Calc|Labour Rates'!$B$10:$B$39='Calc|Fee Based'!J227)/('Calc|Labour Rates'!$C$10:$C$39='Input|Fee Based'!J227),'Calc|Labour Rates'!$I$10:$I$39),"-")</f>
        <v>0</v>
      </c>
      <c r="L227" s="208">
        <f>IFERROR(K227*'Input|Fee Based'!K227*'Input|Fee Based'!L227/'Input|Setup'!$E$19,0)</f>
        <v>0</v>
      </c>
      <c r="M227" s="206" t="str">
        <f>IF(ISBLANK('Input|Fee Based'!M227),"",'Input|Fee Based'!M227)</f>
        <v/>
      </c>
      <c r="N227" s="77" cm="1">
        <f t="array" ref="N227">_xlfn.IFNA(LOOKUP(2,1/('Calc|Labour Rates'!$B$10:$B$39='Calc|Fee Based'!M227)/('Calc|Labour Rates'!$C$10:$C$39='Input|Fee Based'!N227),'Calc|Labour Rates'!$I$10:$I$39),"-")</f>
        <v>0</v>
      </c>
      <c r="O227" s="208">
        <f>IFERROR(N227*'Input|Fee Based'!O227*'Input|Fee Based'!P227/'Input|Setup'!$E$19,0)</f>
        <v>0</v>
      </c>
      <c r="P227" s="206" t="str">
        <f>IF(ISBLANK('Input|Fee Based'!Q227),"",'Input|Fee Based'!Q227)</f>
        <v/>
      </c>
      <c r="Q227" s="77" cm="1">
        <f t="array" ref="Q227">_xlfn.IFNA(LOOKUP(2,1/('Calc|Labour Rates'!$B$10:$B$39='Calc|Fee Based'!P227)/('Calc|Labour Rates'!$C$10:$C$39='Input|Fee Based'!R227),'Calc|Labour Rates'!$I$10:$I$39),"-")</f>
        <v>0</v>
      </c>
      <c r="R227" s="77">
        <f>IFERROR(Q227*'Input|Fee Based'!S227*'Input|Fee Based'!T227/'Input|Setup'!$E$19,0)</f>
        <v>0</v>
      </c>
      <c r="S227" s="197">
        <f t="shared" si="34"/>
        <v>0</v>
      </c>
      <c r="T227" s="139">
        <f t="shared" si="35"/>
        <v>0</v>
      </c>
      <c r="U227" s="77" t="str">
        <f>IF(ISBLANK('Input|Fee Based'!$V227),"",'Input|Fee Based'!$V227)</f>
        <v/>
      </c>
      <c r="V227" s="77" cm="1">
        <f t="array" ref="V227">_xlfn.IFNA(LOOKUP(2,1/('Calc|Labour Rates'!$B$10:$B$39='Calc|Fee Based'!U227)/('Calc|Labour Rates'!$C$10:$C$39='Input|Fee Based'!W227),'Calc|Labour Rates'!$I$10:$I$39),"-")</f>
        <v>0</v>
      </c>
      <c r="W227" s="77">
        <f>IFERROR(V227*'Input|Fee Based'!X227*'Input|Fee Based'!Y227/'Input|Setup'!$E$19,0)</f>
        <v>0</v>
      </c>
      <c r="X227" s="77">
        <f>IFERROR(V227*'Input|Fee Based'!X227*'Input|Fee Based'!Z227/'Input|Setup'!$E$19,0)</f>
        <v>0</v>
      </c>
      <c r="Y227" s="208">
        <f t="shared" si="36"/>
        <v>0</v>
      </c>
      <c r="Z227" s="206" t="str">
        <f>IF(ISBLANK('Input|Fee Based'!$AA227),"",'Input|Fee Based'!$AA227)</f>
        <v/>
      </c>
      <c r="AA227" s="77" cm="1">
        <f t="array" ref="AA227">_xlfn.IFNA(LOOKUP(2,1/('Calc|Labour Rates'!$B$10:$B$39='Calc|Fee Based'!Z227)/('Calc|Labour Rates'!$C$10:$C$39='Input|Fee Based'!AB227),'Calc|Labour Rates'!$I$10:$I$39),"-")</f>
        <v>0</v>
      </c>
      <c r="AB227" s="77">
        <f>IFERROR(AA227*'Input|Fee Based'!AC227*'Input|Fee Based'!AD227/'Input|Setup'!$E$19,0)</f>
        <v>0</v>
      </c>
      <c r="AC227" s="77">
        <f>IFERROR(AA227*'Input|Fee Based'!AC227*'Input|Fee Based'!AE227/'Input|Setup'!$E$19,0)</f>
        <v>0</v>
      </c>
      <c r="AD227" s="208">
        <f t="shared" si="37"/>
        <v>0</v>
      </c>
      <c r="AE227" s="77" t="str">
        <f>IF(ISBLANK('Input|Fee Based'!$AF227),"",'Input|Fee Based'!$AF227)</f>
        <v/>
      </c>
      <c r="AF227" s="77" cm="1">
        <f t="array" ref="AF227">_xlfn.IFNA(LOOKUP(2,1/('Calc|Labour Rates'!$B$10:$B$39='Calc|Fee Based'!AE227)/('Calc|Labour Rates'!$C$10:$C$39='Input|Fee Based'!AG227),'Calc|Labour Rates'!$I$10:$I$39),"-")</f>
        <v>0</v>
      </c>
      <c r="AG227" s="77">
        <f>IFERROR(AF227*'Input|Fee Based'!AH227*'Input|Fee Based'!AI227/'Input|Setup'!$E$19,0)</f>
        <v>0</v>
      </c>
      <c r="AH227" s="77">
        <f>IFERROR(AF227*'Input|Fee Based'!AH227*'Input|Fee Based'!AJ227/'Input|Setup'!$E$19,0)</f>
        <v>0</v>
      </c>
      <c r="AI227" s="208">
        <f t="shared" si="38"/>
        <v>0</v>
      </c>
      <c r="AJ227" s="77" t="str">
        <f>IF(ISBLANK('Input|Fee Based'!$AK227),"",'Input|Fee Based'!$AK227)</f>
        <v/>
      </c>
      <c r="AK227" s="77" cm="1">
        <f t="array" ref="AK227">_xlfn.IFNA(LOOKUP(2,1/('Calc|Labour Rates'!$B$10:$B$39='Calc|Fee Based'!AJ227)/('Calc|Labour Rates'!$C$10:$C$39='Input|Fee Based'!AL227),'Calc|Labour Rates'!$I$10:$I$39),"-")</f>
        <v>0</v>
      </c>
      <c r="AL227" s="77">
        <f>IFERROR(AK227*'Input|Fee Based'!AM227*'Input|Fee Based'!AN227/'Input|Setup'!$E$19,0)</f>
        <v>0</v>
      </c>
      <c r="AM227" s="77">
        <f>IFERROR(AK227*'Input|Fee Based'!AM227*'Input|Fee Based'!AO227/'Input|Setup'!$E$19,0)</f>
        <v>0</v>
      </c>
      <c r="AN227" s="208">
        <f t="shared" si="39"/>
        <v>0</v>
      </c>
      <c r="AO227" s="199">
        <f t="shared" si="40"/>
        <v>0</v>
      </c>
      <c r="AP227" s="139">
        <f t="shared" si="41"/>
        <v>0</v>
      </c>
      <c r="AQ227" s="86">
        <f>'Input|Fee Based'!AQ227*CPI_Escalator_to_Y1*RealMaterials_Escalator_to_Y1</f>
        <v>0</v>
      </c>
      <c r="AR227" s="86">
        <f>'Input|Fee Based'!AR227*CPI_Escalator_to_Y1*RealContracts_Escalator_to_Y1</f>
        <v>0</v>
      </c>
      <c r="AS227" s="77">
        <f>'Input|Fee Based'!AS227*CPI_Escalator_to_Y1*RealVehicles_Escalator_to_Y1</f>
        <v>0</v>
      </c>
      <c r="AT227" s="86">
        <f>'Input|Fee Based'!AT227*CPI_Escalator_to_Y1*RealOther_Escalator_to_Y1</f>
        <v>0</v>
      </c>
      <c r="AU227" s="89"/>
      <c r="AV227" s="79">
        <f t="shared" si="42"/>
        <v>0</v>
      </c>
      <c r="AW227" s="84"/>
      <c r="AX227" s="162">
        <f>$AV227*'Input|Fee Based'!AV227</f>
        <v>0</v>
      </c>
      <c r="AY227" s="162">
        <f>$AV227*'Input|Fee Based'!AW227</f>
        <v>0</v>
      </c>
      <c r="AZ227" s="162">
        <f>$AV227*'Input|Fee Based'!AX227</f>
        <v>0</v>
      </c>
      <c r="BA227" s="163">
        <f>SUM($AV227,$AX227:$AZ227)*'Input|Fee Based'!$AY227</f>
        <v>0</v>
      </c>
      <c r="BB227" s="109"/>
      <c r="BC227" s="173"/>
      <c r="BD227" s="15"/>
    </row>
    <row r="228" spans="1:56" customFormat="1" x14ac:dyDescent="0.2">
      <c r="A228" s="16">
        <f t="shared" si="43"/>
        <v>219</v>
      </c>
      <c r="B228" s="128" t="str">
        <f>IF(ISBLANK('Input|Fee Based'!B228),"",'Input|Fee Based'!B228)</f>
        <v/>
      </c>
      <c r="C228" s="128" t="str">
        <f>IF(ISBLANK('Input|Fee Based'!C228),"",'Input|Fee Based'!C228)</f>
        <v/>
      </c>
      <c r="D228" s="129" t="str">
        <f>IF(ISBLANK('Input|Fee Based'!D228),"",'Input|Fee Based'!D228)</f>
        <v/>
      </c>
      <c r="E228" s="191" t="str">
        <f>IF(ISBLANK('Input|Fee Based'!E228),"",'Input|Fee Based'!E228)</f>
        <v/>
      </c>
      <c r="F228" s="129" t="str">
        <f>IF(ISBLANK('Input|Fee Based'!F228),"",'Input|Fee Based'!F228)</f>
        <v/>
      </c>
      <c r="G228" s="129" t="str">
        <f>IF(ISBLANK('Input|Fee Based'!G228),"",'Input|Fee Based'!G228)</f>
        <v/>
      </c>
      <c r="H228" s="120">
        <f t="shared" si="33"/>
        <v>0</v>
      </c>
      <c r="I228" s="14"/>
      <c r="J228" s="77" t="str">
        <f>IF(ISBLANK('Input|Fee Based'!I228),"",'Input|Fee Based'!I228)</f>
        <v/>
      </c>
      <c r="K228" s="77" cm="1">
        <f t="array" ref="K228">_xlfn.IFNA(LOOKUP(2,1/('Calc|Labour Rates'!$B$10:$B$39='Calc|Fee Based'!J228)/('Calc|Labour Rates'!$C$10:$C$39='Input|Fee Based'!J228),'Calc|Labour Rates'!$I$10:$I$39),"-")</f>
        <v>0</v>
      </c>
      <c r="L228" s="208">
        <f>IFERROR(K228*'Input|Fee Based'!K228*'Input|Fee Based'!L228/'Input|Setup'!$E$19,0)</f>
        <v>0</v>
      </c>
      <c r="M228" s="206" t="str">
        <f>IF(ISBLANK('Input|Fee Based'!M228),"",'Input|Fee Based'!M228)</f>
        <v/>
      </c>
      <c r="N228" s="77" cm="1">
        <f t="array" ref="N228">_xlfn.IFNA(LOOKUP(2,1/('Calc|Labour Rates'!$B$10:$B$39='Calc|Fee Based'!M228)/('Calc|Labour Rates'!$C$10:$C$39='Input|Fee Based'!N228),'Calc|Labour Rates'!$I$10:$I$39),"-")</f>
        <v>0</v>
      </c>
      <c r="O228" s="208">
        <f>IFERROR(N228*'Input|Fee Based'!O228*'Input|Fee Based'!P228/'Input|Setup'!$E$19,0)</f>
        <v>0</v>
      </c>
      <c r="P228" s="206" t="str">
        <f>IF(ISBLANK('Input|Fee Based'!Q228),"",'Input|Fee Based'!Q228)</f>
        <v/>
      </c>
      <c r="Q228" s="77" cm="1">
        <f t="array" ref="Q228">_xlfn.IFNA(LOOKUP(2,1/('Calc|Labour Rates'!$B$10:$B$39='Calc|Fee Based'!P228)/('Calc|Labour Rates'!$C$10:$C$39='Input|Fee Based'!R228),'Calc|Labour Rates'!$I$10:$I$39),"-")</f>
        <v>0</v>
      </c>
      <c r="R228" s="77">
        <f>IFERROR(Q228*'Input|Fee Based'!S228*'Input|Fee Based'!T228/'Input|Setup'!$E$19,0)</f>
        <v>0</v>
      </c>
      <c r="S228" s="197">
        <f t="shared" si="34"/>
        <v>0</v>
      </c>
      <c r="T228" s="139">
        <f t="shared" si="35"/>
        <v>0</v>
      </c>
      <c r="U228" s="77" t="str">
        <f>IF(ISBLANK('Input|Fee Based'!$V228),"",'Input|Fee Based'!$V228)</f>
        <v/>
      </c>
      <c r="V228" s="77" cm="1">
        <f t="array" ref="V228">_xlfn.IFNA(LOOKUP(2,1/('Calc|Labour Rates'!$B$10:$B$39='Calc|Fee Based'!U228)/('Calc|Labour Rates'!$C$10:$C$39='Input|Fee Based'!W228),'Calc|Labour Rates'!$I$10:$I$39),"-")</f>
        <v>0</v>
      </c>
      <c r="W228" s="77">
        <f>IFERROR(V228*'Input|Fee Based'!X228*'Input|Fee Based'!Y228/'Input|Setup'!$E$19,0)</f>
        <v>0</v>
      </c>
      <c r="X228" s="77">
        <f>IFERROR(V228*'Input|Fee Based'!X228*'Input|Fee Based'!Z228/'Input|Setup'!$E$19,0)</f>
        <v>0</v>
      </c>
      <c r="Y228" s="208">
        <f t="shared" si="36"/>
        <v>0</v>
      </c>
      <c r="Z228" s="206" t="str">
        <f>IF(ISBLANK('Input|Fee Based'!$AA228),"",'Input|Fee Based'!$AA228)</f>
        <v/>
      </c>
      <c r="AA228" s="77" cm="1">
        <f t="array" ref="AA228">_xlfn.IFNA(LOOKUP(2,1/('Calc|Labour Rates'!$B$10:$B$39='Calc|Fee Based'!Z228)/('Calc|Labour Rates'!$C$10:$C$39='Input|Fee Based'!AB228),'Calc|Labour Rates'!$I$10:$I$39),"-")</f>
        <v>0</v>
      </c>
      <c r="AB228" s="77">
        <f>IFERROR(AA228*'Input|Fee Based'!AC228*'Input|Fee Based'!AD228/'Input|Setup'!$E$19,0)</f>
        <v>0</v>
      </c>
      <c r="AC228" s="77">
        <f>IFERROR(AA228*'Input|Fee Based'!AC228*'Input|Fee Based'!AE228/'Input|Setup'!$E$19,0)</f>
        <v>0</v>
      </c>
      <c r="AD228" s="208">
        <f t="shared" si="37"/>
        <v>0</v>
      </c>
      <c r="AE228" s="77" t="str">
        <f>IF(ISBLANK('Input|Fee Based'!$AF228),"",'Input|Fee Based'!$AF228)</f>
        <v/>
      </c>
      <c r="AF228" s="77" cm="1">
        <f t="array" ref="AF228">_xlfn.IFNA(LOOKUP(2,1/('Calc|Labour Rates'!$B$10:$B$39='Calc|Fee Based'!AE228)/('Calc|Labour Rates'!$C$10:$C$39='Input|Fee Based'!AG228),'Calc|Labour Rates'!$I$10:$I$39),"-")</f>
        <v>0</v>
      </c>
      <c r="AG228" s="77">
        <f>IFERROR(AF228*'Input|Fee Based'!AH228*'Input|Fee Based'!AI228/'Input|Setup'!$E$19,0)</f>
        <v>0</v>
      </c>
      <c r="AH228" s="77">
        <f>IFERROR(AF228*'Input|Fee Based'!AH228*'Input|Fee Based'!AJ228/'Input|Setup'!$E$19,0)</f>
        <v>0</v>
      </c>
      <c r="AI228" s="208">
        <f t="shared" si="38"/>
        <v>0</v>
      </c>
      <c r="AJ228" s="77" t="str">
        <f>IF(ISBLANK('Input|Fee Based'!$AK228),"",'Input|Fee Based'!$AK228)</f>
        <v/>
      </c>
      <c r="AK228" s="77" cm="1">
        <f t="array" ref="AK228">_xlfn.IFNA(LOOKUP(2,1/('Calc|Labour Rates'!$B$10:$B$39='Calc|Fee Based'!AJ228)/('Calc|Labour Rates'!$C$10:$C$39='Input|Fee Based'!AL228),'Calc|Labour Rates'!$I$10:$I$39),"-")</f>
        <v>0</v>
      </c>
      <c r="AL228" s="77">
        <f>IFERROR(AK228*'Input|Fee Based'!AM228*'Input|Fee Based'!AN228/'Input|Setup'!$E$19,0)</f>
        <v>0</v>
      </c>
      <c r="AM228" s="77">
        <f>IFERROR(AK228*'Input|Fee Based'!AM228*'Input|Fee Based'!AO228/'Input|Setup'!$E$19,0)</f>
        <v>0</v>
      </c>
      <c r="AN228" s="208">
        <f t="shared" si="39"/>
        <v>0</v>
      </c>
      <c r="AO228" s="199">
        <f t="shared" si="40"/>
        <v>0</v>
      </c>
      <c r="AP228" s="139">
        <f t="shared" si="41"/>
        <v>0</v>
      </c>
      <c r="AQ228" s="86">
        <f>'Input|Fee Based'!AQ228*CPI_Escalator_to_Y1*RealMaterials_Escalator_to_Y1</f>
        <v>0</v>
      </c>
      <c r="AR228" s="86">
        <f>'Input|Fee Based'!AR228*CPI_Escalator_to_Y1*RealContracts_Escalator_to_Y1</f>
        <v>0</v>
      </c>
      <c r="AS228" s="77">
        <f>'Input|Fee Based'!AS228*CPI_Escalator_to_Y1*RealVehicles_Escalator_to_Y1</f>
        <v>0</v>
      </c>
      <c r="AT228" s="86">
        <f>'Input|Fee Based'!AT228*CPI_Escalator_to_Y1*RealOther_Escalator_to_Y1</f>
        <v>0</v>
      </c>
      <c r="AU228" s="89"/>
      <c r="AV228" s="79">
        <f t="shared" si="42"/>
        <v>0</v>
      </c>
      <c r="AW228" s="84"/>
      <c r="AX228" s="162">
        <f>$AV228*'Input|Fee Based'!AV228</f>
        <v>0</v>
      </c>
      <c r="AY228" s="162">
        <f>$AV228*'Input|Fee Based'!AW228</f>
        <v>0</v>
      </c>
      <c r="AZ228" s="162">
        <f>$AV228*'Input|Fee Based'!AX228</f>
        <v>0</v>
      </c>
      <c r="BA228" s="163">
        <f>SUM($AV228,$AX228:$AZ228)*'Input|Fee Based'!$AY228</f>
        <v>0</v>
      </c>
      <c r="BB228" s="109"/>
      <c r="BC228" s="173"/>
      <c r="BD228" s="15"/>
    </row>
    <row r="229" spans="1:56" customFormat="1" x14ac:dyDescent="0.2">
      <c r="A229" s="16">
        <f t="shared" si="43"/>
        <v>220</v>
      </c>
      <c r="B229" s="128" t="str">
        <f>IF(ISBLANK('Input|Fee Based'!B229),"",'Input|Fee Based'!B229)</f>
        <v/>
      </c>
      <c r="C229" s="128" t="str">
        <f>IF(ISBLANK('Input|Fee Based'!C229),"",'Input|Fee Based'!C229)</f>
        <v/>
      </c>
      <c r="D229" s="129" t="str">
        <f>IF(ISBLANK('Input|Fee Based'!D229),"",'Input|Fee Based'!D229)</f>
        <v/>
      </c>
      <c r="E229" s="191" t="str">
        <f>IF(ISBLANK('Input|Fee Based'!E229),"",'Input|Fee Based'!E229)</f>
        <v/>
      </c>
      <c r="F229" s="129" t="str">
        <f>IF(ISBLANK('Input|Fee Based'!F229),"",'Input|Fee Based'!F229)</f>
        <v/>
      </c>
      <c r="G229" s="129" t="str">
        <f>IF(ISBLANK('Input|Fee Based'!G229),"",'Input|Fee Based'!G229)</f>
        <v/>
      </c>
      <c r="H229" s="120">
        <f t="shared" si="33"/>
        <v>0</v>
      </c>
      <c r="I229" s="14"/>
      <c r="J229" s="77" t="str">
        <f>IF(ISBLANK('Input|Fee Based'!I229),"",'Input|Fee Based'!I229)</f>
        <v/>
      </c>
      <c r="K229" s="77" cm="1">
        <f t="array" ref="K229">_xlfn.IFNA(LOOKUP(2,1/('Calc|Labour Rates'!$B$10:$B$39='Calc|Fee Based'!J229)/('Calc|Labour Rates'!$C$10:$C$39='Input|Fee Based'!J229),'Calc|Labour Rates'!$I$10:$I$39),"-")</f>
        <v>0</v>
      </c>
      <c r="L229" s="208">
        <f>IFERROR(K229*'Input|Fee Based'!K229*'Input|Fee Based'!L229/'Input|Setup'!$E$19,0)</f>
        <v>0</v>
      </c>
      <c r="M229" s="206" t="str">
        <f>IF(ISBLANK('Input|Fee Based'!M229),"",'Input|Fee Based'!M229)</f>
        <v/>
      </c>
      <c r="N229" s="77" cm="1">
        <f t="array" ref="N229">_xlfn.IFNA(LOOKUP(2,1/('Calc|Labour Rates'!$B$10:$B$39='Calc|Fee Based'!M229)/('Calc|Labour Rates'!$C$10:$C$39='Input|Fee Based'!N229),'Calc|Labour Rates'!$I$10:$I$39),"-")</f>
        <v>0</v>
      </c>
      <c r="O229" s="208">
        <f>IFERROR(N229*'Input|Fee Based'!O229*'Input|Fee Based'!P229/'Input|Setup'!$E$19,0)</f>
        <v>0</v>
      </c>
      <c r="P229" s="206" t="str">
        <f>IF(ISBLANK('Input|Fee Based'!Q229),"",'Input|Fee Based'!Q229)</f>
        <v/>
      </c>
      <c r="Q229" s="77" cm="1">
        <f t="array" ref="Q229">_xlfn.IFNA(LOOKUP(2,1/('Calc|Labour Rates'!$B$10:$B$39='Calc|Fee Based'!P229)/('Calc|Labour Rates'!$C$10:$C$39='Input|Fee Based'!R229),'Calc|Labour Rates'!$I$10:$I$39),"-")</f>
        <v>0</v>
      </c>
      <c r="R229" s="77">
        <f>IFERROR(Q229*'Input|Fee Based'!S229*'Input|Fee Based'!T229/'Input|Setup'!$E$19,0)</f>
        <v>0</v>
      </c>
      <c r="S229" s="197">
        <f t="shared" si="34"/>
        <v>0</v>
      </c>
      <c r="T229" s="139">
        <f t="shared" si="35"/>
        <v>0</v>
      </c>
      <c r="U229" s="77" t="str">
        <f>IF(ISBLANK('Input|Fee Based'!$V229),"",'Input|Fee Based'!$V229)</f>
        <v/>
      </c>
      <c r="V229" s="77" cm="1">
        <f t="array" ref="V229">_xlfn.IFNA(LOOKUP(2,1/('Calc|Labour Rates'!$B$10:$B$39='Calc|Fee Based'!U229)/('Calc|Labour Rates'!$C$10:$C$39='Input|Fee Based'!W229),'Calc|Labour Rates'!$I$10:$I$39),"-")</f>
        <v>0</v>
      </c>
      <c r="W229" s="77">
        <f>IFERROR(V229*'Input|Fee Based'!X229*'Input|Fee Based'!Y229/'Input|Setup'!$E$19,0)</f>
        <v>0</v>
      </c>
      <c r="X229" s="77">
        <f>IFERROR(V229*'Input|Fee Based'!X229*'Input|Fee Based'!Z229/'Input|Setup'!$E$19,0)</f>
        <v>0</v>
      </c>
      <c r="Y229" s="208">
        <f t="shared" si="36"/>
        <v>0</v>
      </c>
      <c r="Z229" s="206" t="str">
        <f>IF(ISBLANK('Input|Fee Based'!$AA229),"",'Input|Fee Based'!$AA229)</f>
        <v/>
      </c>
      <c r="AA229" s="77" cm="1">
        <f t="array" ref="AA229">_xlfn.IFNA(LOOKUP(2,1/('Calc|Labour Rates'!$B$10:$B$39='Calc|Fee Based'!Z229)/('Calc|Labour Rates'!$C$10:$C$39='Input|Fee Based'!AB229),'Calc|Labour Rates'!$I$10:$I$39),"-")</f>
        <v>0</v>
      </c>
      <c r="AB229" s="77">
        <f>IFERROR(AA229*'Input|Fee Based'!AC229*'Input|Fee Based'!AD229/'Input|Setup'!$E$19,0)</f>
        <v>0</v>
      </c>
      <c r="AC229" s="77">
        <f>IFERROR(AA229*'Input|Fee Based'!AC229*'Input|Fee Based'!AE229/'Input|Setup'!$E$19,0)</f>
        <v>0</v>
      </c>
      <c r="AD229" s="208">
        <f t="shared" si="37"/>
        <v>0</v>
      </c>
      <c r="AE229" s="77" t="str">
        <f>IF(ISBLANK('Input|Fee Based'!$AF229),"",'Input|Fee Based'!$AF229)</f>
        <v/>
      </c>
      <c r="AF229" s="77" cm="1">
        <f t="array" ref="AF229">_xlfn.IFNA(LOOKUP(2,1/('Calc|Labour Rates'!$B$10:$B$39='Calc|Fee Based'!AE229)/('Calc|Labour Rates'!$C$10:$C$39='Input|Fee Based'!AG229),'Calc|Labour Rates'!$I$10:$I$39),"-")</f>
        <v>0</v>
      </c>
      <c r="AG229" s="77">
        <f>IFERROR(AF229*'Input|Fee Based'!AH229*'Input|Fee Based'!AI229/'Input|Setup'!$E$19,0)</f>
        <v>0</v>
      </c>
      <c r="AH229" s="77">
        <f>IFERROR(AF229*'Input|Fee Based'!AH229*'Input|Fee Based'!AJ229/'Input|Setup'!$E$19,0)</f>
        <v>0</v>
      </c>
      <c r="AI229" s="208">
        <f t="shared" si="38"/>
        <v>0</v>
      </c>
      <c r="AJ229" s="77" t="str">
        <f>IF(ISBLANK('Input|Fee Based'!$AK229),"",'Input|Fee Based'!$AK229)</f>
        <v/>
      </c>
      <c r="AK229" s="77" cm="1">
        <f t="array" ref="AK229">_xlfn.IFNA(LOOKUP(2,1/('Calc|Labour Rates'!$B$10:$B$39='Calc|Fee Based'!AJ229)/('Calc|Labour Rates'!$C$10:$C$39='Input|Fee Based'!AL229),'Calc|Labour Rates'!$I$10:$I$39),"-")</f>
        <v>0</v>
      </c>
      <c r="AL229" s="77">
        <f>IFERROR(AK229*'Input|Fee Based'!AM229*'Input|Fee Based'!AN229/'Input|Setup'!$E$19,0)</f>
        <v>0</v>
      </c>
      <c r="AM229" s="77">
        <f>IFERROR(AK229*'Input|Fee Based'!AM229*'Input|Fee Based'!AO229/'Input|Setup'!$E$19,0)</f>
        <v>0</v>
      </c>
      <c r="AN229" s="208">
        <f t="shared" si="39"/>
        <v>0</v>
      </c>
      <c r="AO229" s="199">
        <f t="shared" si="40"/>
        <v>0</v>
      </c>
      <c r="AP229" s="139">
        <f t="shared" si="41"/>
        <v>0</v>
      </c>
      <c r="AQ229" s="86">
        <f>'Input|Fee Based'!AQ229*CPI_Escalator_to_Y1*RealMaterials_Escalator_to_Y1</f>
        <v>0</v>
      </c>
      <c r="AR229" s="86">
        <f>'Input|Fee Based'!AR229*CPI_Escalator_to_Y1*RealContracts_Escalator_to_Y1</f>
        <v>0</v>
      </c>
      <c r="AS229" s="77">
        <f>'Input|Fee Based'!AS229*CPI_Escalator_to_Y1*RealVehicles_Escalator_to_Y1</f>
        <v>0</v>
      </c>
      <c r="AT229" s="86">
        <f>'Input|Fee Based'!AT229*CPI_Escalator_to_Y1*RealOther_Escalator_to_Y1</f>
        <v>0</v>
      </c>
      <c r="AU229" s="89"/>
      <c r="AV229" s="79">
        <f t="shared" si="42"/>
        <v>0</v>
      </c>
      <c r="AW229" s="84"/>
      <c r="AX229" s="162">
        <f>$AV229*'Input|Fee Based'!AV229</f>
        <v>0</v>
      </c>
      <c r="AY229" s="162">
        <f>$AV229*'Input|Fee Based'!AW229</f>
        <v>0</v>
      </c>
      <c r="AZ229" s="162">
        <f>$AV229*'Input|Fee Based'!AX229</f>
        <v>0</v>
      </c>
      <c r="BA229" s="163">
        <f>SUM($AV229,$AX229:$AZ229)*'Input|Fee Based'!$AY229</f>
        <v>0</v>
      </c>
      <c r="BB229" s="109"/>
      <c r="BC229" s="173"/>
      <c r="BD229" s="15"/>
    </row>
    <row r="230" spans="1:56" customFormat="1" x14ac:dyDescent="0.2">
      <c r="A230" s="16">
        <f t="shared" si="43"/>
        <v>221</v>
      </c>
      <c r="B230" s="128" t="str">
        <f>IF(ISBLANK('Input|Fee Based'!B230),"",'Input|Fee Based'!B230)</f>
        <v/>
      </c>
      <c r="C230" s="128" t="str">
        <f>IF(ISBLANK('Input|Fee Based'!C230),"",'Input|Fee Based'!C230)</f>
        <v/>
      </c>
      <c r="D230" s="129" t="str">
        <f>IF(ISBLANK('Input|Fee Based'!D230),"",'Input|Fee Based'!D230)</f>
        <v/>
      </c>
      <c r="E230" s="191" t="str">
        <f>IF(ISBLANK('Input|Fee Based'!E230),"",'Input|Fee Based'!E230)</f>
        <v/>
      </c>
      <c r="F230" s="129" t="str">
        <f>IF(ISBLANK('Input|Fee Based'!F230),"",'Input|Fee Based'!F230)</f>
        <v/>
      </c>
      <c r="G230" s="129" t="str">
        <f>IF(ISBLANK('Input|Fee Based'!G230),"",'Input|Fee Based'!G230)</f>
        <v/>
      </c>
      <c r="H230" s="120">
        <f t="shared" si="33"/>
        <v>0</v>
      </c>
      <c r="I230" s="14"/>
      <c r="J230" s="77" t="str">
        <f>IF(ISBLANK('Input|Fee Based'!I230),"",'Input|Fee Based'!I230)</f>
        <v/>
      </c>
      <c r="K230" s="77" cm="1">
        <f t="array" ref="K230">_xlfn.IFNA(LOOKUP(2,1/('Calc|Labour Rates'!$B$10:$B$39='Calc|Fee Based'!J230)/('Calc|Labour Rates'!$C$10:$C$39='Input|Fee Based'!J230),'Calc|Labour Rates'!$I$10:$I$39),"-")</f>
        <v>0</v>
      </c>
      <c r="L230" s="208">
        <f>IFERROR(K230*'Input|Fee Based'!K230*'Input|Fee Based'!L230/'Input|Setup'!$E$19,0)</f>
        <v>0</v>
      </c>
      <c r="M230" s="206" t="str">
        <f>IF(ISBLANK('Input|Fee Based'!M230),"",'Input|Fee Based'!M230)</f>
        <v/>
      </c>
      <c r="N230" s="77" cm="1">
        <f t="array" ref="N230">_xlfn.IFNA(LOOKUP(2,1/('Calc|Labour Rates'!$B$10:$B$39='Calc|Fee Based'!M230)/('Calc|Labour Rates'!$C$10:$C$39='Input|Fee Based'!N230),'Calc|Labour Rates'!$I$10:$I$39),"-")</f>
        <v>0</v>
      </c>
      <c r="O230" s="208">
        <f>IFERROR(N230*'Input|Fee Based'!O230*'Input|Fee Based'!P230/'Input|Setup'!$E$19,0)</f>
        <v>0</v>
      </c>
      <c r="P230" s="206" t="str">
        <f>IF(ISBLANK('Input|Fee Based'!Q230),"",'Input|Fee Based'!Q230)</f>
        <v/>
      </c>
      <c r="Q230" s="77" cm="1">
        <f t="array" ref="Q230">_xlfn.IFNA(LOOKUP(2,1/('Calc|Labour Rates'!$B$10:$B$39='Calc|Fee Based'!P230)/('Calc|Labour Rates'!$C$10:$C$39='Input|Fee Based'!R230),'Calc|Labour Rates'!$I$10:$I$39),"-")</f>
        <v>0</v>
      </c>
      <c r="R230" s="77">
        <f>IFERROR(Q230*'Input|Fee Based'!S230*'Input|Fee Based'!T230/'Input|Setup'!$E$19,0)</f>
        <v>0</v>
      </c>
      <c r="S230" s="197">
        <f t="shared" si="34"/>
        <v>0</v>
      </c>
      <c r="T230" s="139">
        <f t="shared" si="35"/>
        <v>0</v>
      </c>
      <c r="U230" s="77" t="str">
        <f>IF(ISBLANK('Input|Fee Based'!$V230),"",'Input|Fee Based'!$V230)</f>
        <v/>
      </c>
      <c r="V230" s="77" cm="1">
        <f t="array" ref="V230">_xlfn.IFNA(LOOKUP(2,1/('Calc|Labour Rates'!$B$10:$B$39='Calc|Fee Based'!U230)/('Calc|Labour Rates'!$C$10:$C$39='Input|Fee Based'!W230),'Calc|Labour Rates'!$I$10:$I$39),"-")</f>
        <v>0</v>
      </c>
      <c r="W230" s="77">
        <f>IFERROR(V230*'Input|Fee Based'!X230*'Input|Fee Based'!Y230/'Input|Setup'!$E$19,0)</f>
        <v>0</v>
      </c>
      <c r="X230" s="77">
        <f>IFERROR(V230*'Input|Fee Based'!X230*'Input|Fee Based'!Z230/'Input|Setup'!$E$19,0)</f>
        <v>0</v>
      </c>
      <c r="Y230" s="208">
        <f t="shared" si="36"/>
        <v>0</v>
      </c>
      <c r="Z230" s="206" t="str">
        <f>IF(ISBLANK('Input|Fee Based'!$AA230),"",'Input|Fee Based'!$AA230)</f>
        <v/>
      </c>
      <c r="AA230" s="77" cm="1">
        <f t="array" ref="AA230">_xlfn.IFNA(LOOKUP(2,1/('Calc|Labour Rates'!$B$10:$B$39='Calc|Fee Based'!Z230)/('Calc|Labour Rates'!$C$10:$C$39='Input|Fee Based'!AB230),'Calc|Labour Rates'!$I$10:$I$39),"-")</f>
        <v>0</v>
      </c>
      <c r="AB230" s="77">
        <f>IFERROR(AA230*'Input|Fee Based'!AC230*'Input|Fee Based'!AD230/'Input|Setup'!$E$19,0)</f>
        <v>0</v>
      </c>
      <c r="AC230" s="77">
        <f>IFERROR(AA230*'Input|Fee Based'!AC230*'Input|Fee Based'!AE230/'Input|Setup'!$E$19,0)</f>
        <v>0</v>
      </c>
      <c r="AD230" s="208">
        <f t="shared" si="37"/>
        <v>0</v>
      </c>
      <c r="AE230" s="77" t="str">
        <f>IF(ISBLANK('Input|Fee Based'!$AF230),"",'Input|Fee Based'!$AF230)</f>
        <v/>
      </c>
      <c r="AF230" s="77" cm="1">
        <f t="array" ref="AF230">_xlfn.IFNA(LOOKUP(2,1/('Calc|Labour Rates'!$B$10:$B$39='Calc|Fee Based'!AE230)/('Calc|Labour Rates'!$C$10:$C$39='Input|Fee Based'!AG230),'Calc|Labour Rates'!$I$10:$I$39),"-")</f>
        <v>0</v>
      </c>
      <c r="AG230" s="77">
        <f>IFERROR(AF230*'Input|Fee Based'!AH230*'Input|Fee Based'!AI230/'Input|Setup'!$E$19,0)</f>
        <v>0</v>
      </c>
      <c r="AH230" s="77">
        <f>IFERROR(AF230*'Input|Fee Based'!AH230*'Input|Fee Based'!AJ230/'Input|Setup'!$E$19,0)</f>
        <v>0</v>
      </c>
      <c r="AI230" s="208">
        <f t="shared" si="38"/>
        <v>0</v>
      </c>
      <c r="AJ230" s="77" t="str">
        <f>IF(ISBLANK('Input|Fee Based'!$AK230),"",'Input|Fee Based'!$AK230)</f>
        <v/>
      </c>
      <c r="AK230" s="77" cm="1">
        <f t="array" ref="AK230">_xlfn.IFNA(LOOKUP(2,1/('Calc|Labour Rates'!$B$10:$B$39='Calc|Fee Based'!AJ230)/('Calc|Labour Rates'!$C$10:$C$39='Input|Fee Based'!AL230),'Calc|Labour Rates'!$I$10:$I$39),"-")</f>
        <v>0</v>
      </c>
      <c r="AL230" s="77">
        <f>IFERROR(AK230*'Input|Fee Based'!AM230*'Input|Fee Based'!AN230/'Input|Setup'!$E$19,0)</f>
        <v>0</v>
      </c>
      <c r="AM230" s="77">
        <f>IFERROR(AK230*'Input|Fee Based'!AM230*'Input|Fee Based'!AO230/'Input|Setup'!$E$19,0)</f>
        <v>0</v>
      </c>
      <c r="AN230" s="208">
        <f t="shared" si="39"/>
        <v>0</v>
      </c>
      <c r="AO230" s="199">
        <f t="shared" si="40"/>
        <v>0</v>
      </c>
      <c r="AP230" s="139">
        <f t="shared" si="41"/>
        <v>0</v>
      </c>
      <c r="AQ230" s="86">
        <f>'Input|Fee Based'!AQ230*CPI_Escalator_to_Y1*RealMaterials_Escalator_to_Y1</f>
        <v>0</v>
      </c>
      <c r="AR230" s="86">
        <f>'Input|Fee Based'!AR230*CPI_Escalator_to_Y1*RealContracts_Escalator_to_Y1</f>
        <v>0</v>
      </c>
      <c r="AS230" s="77">
        <f>'Input|Fee Based'!AS230*CPI_Escalator_to_Y1*RealVehicles_Escalator_to_Y1</f>
        <v>0</v>
      </c>
      <c r="AT230" s="86">
        <f>'Input|Fee Based'!AT230*CPI_Escalator_to_Y1*RealOther_Escalator_to_Y1</f>
        <v>0</v>
      </c>
      <c r="AU230" s="89"/>
      <c r="AV230" s="79">
        <f t="shared" si="42"/>
        <v>0</v>
      </c>
      <c r="AW230" s="84"/>
      <c r="AX230" s="162">
        <f>$AV230*'Input|Fee Based'!AV230</f>
        <v>0</v>
      </c>
      <c r="AY230" s="162">
        <f>$AV230*'Input|Fee Based'!AW230</f>
        <v>0</v>
      </c>
      <c r="AZ230" s="162">
        <f>$AV230*'Input|Fee Based'!AX230</f>
        <v>0</v>
      </c>
      <c r="BA230" s="163">
        <f>SUM($AV230,$AX230:$AZ230)*'Input|Fee Based'!$AY230</f>
        <v>0</v>
      </c>
      <c r="BB230" s="109"/>
      <c r="BC230" s="173"/>
      <c r="BD230" s="15"/>
    </row>
    <row r="231" spans="1:56" customFormat="1" x14ac:dyDescent="0.2">
      <c r="A231" s="16">
        <f t="shared" si="43"/>
        <v>222</v>
      </c>
      <c r="B231" s="128" t="str">
        <f>IF(ISBLANK('Input|Fee Based'!B231),"",'Input|Fee Based'!B231)</f>
        <v/>
      </c>
      <c r="C231" s="128" t="str">
        <f>IF(ISBLANK('Input|Fee Based'!C231),"",'Input|Fee Based'!C231)</f>
        <v/>
      </c>
      <c r="D231" s="129" t="str">
        <f>IF(ISBLANK('Input|Fee Based'!D231),"",'Input|Fee Based'!D231)</f>
        <v/>
      </c>
      <c r="E231" s="191" t="str">
        <f>IF(ISBLANK('Input|Fee Based'!E231),"",'Input|Fee Based'!E231)</f>
        <v/>
      </c>
      <c r="F231" s="129" t="str">
        <f>IF(ISBLANK('Input|Fee Based'!F231),"",'Input|Fee Based'!F231)</f>
        <v/>
      </c>
      <c r="G231" s="129" t="str">
        <f>IF(ISBLANK('Input|Fee Based'!G231),"",'Input|Fee Based'!G231)</f>
        <v/>
      </c>
      <c r="H231" s="120">
        <f t="shared" si="33"/>
        <v>0</v>
      </c>
      <c r="I231" s="14"/>
      <c r="J231" s="77" t="str">
        <f>IF(ISBLANK('Input|Fee Based'!I231),"",'Input|Fee Based'!I231)</f>
        <v/>
      </c>
      <c r="K231" s="77" cm="1">
        <f t="array" ref="K231">_xlfn.IFNA(LOOKUP(2,1/('Calc|Labour Rates'!$B$10:$B$39='Calc|Fee Based'!J231)/('Calc|Labour Rates'!$C$10:$C$39='Input|Fee Based'!J231),'Calc|Labour Rates'!$I$10:$I$39),"-")</f>
        <v>0</v>
      </c>
      <c r="L231" s="208">
        <f>IFERROR(K231*'Input|Fee Based'!K231*'Input|Fee Based'!L231/'Input|Setup'!$E$19,0)</f>
        <v>0</v>
      </c>
      <c r="M231" s="206" t="str">
        <f>IF(ISBLANK('Input|Fee Based'!M231),"",'Input|Fee Based'!M231)</f>
        <v/>
      </c>
      <c r="N231" s="77" cm="1">
        <f t="array" ref="N231">_xlfn.IFNA(LOOKUP(2,1/('Calc|Labour Rates'!$B$10:$B$39='Calc|Fee Based'!M231)/('Calc|Labour Rates'!$C$10:$C$39='Input|Fee Based'!N231),'Calc|Labour Rates'!$I$10:$I$39),"-")</f>
        <v>0</v>
      </c>
      <c r="O231" s="208">
        <f>IFERROR(N231*'Input|Fee Based'!O231*'Input|Fee Based'!P231/'Input|Setup'!$E$19,0)</f>
        <v>0</v>
      </c>
      <c r="P231" s="206" t="str">
        <f>IF(ISBLANK('Input|Fee Based'!Q231),"",'Input|Fee Based'!Q231)</f>
        <v/>
      </c>
      <c r="Q231" s="77" cm="1">
        <f t="array" ref="Q231">_xlfn.IFNA(LOOKUP(2,1/('Calc|Labour Rates'!$B$10:$B$39='Calc|Fee Based'!P231)/('Calc|Labour Rates'!$C$10:$C$39='Input|Fee Based'!R231),'Calc|Labour Rates'!$I$10:$I$39),"-")</f>
        <v>0</v>
      </c>
      <c r="R231" s="77">
        <f>IFERROR(Q231*'Input|Fee Based'!S231*'Input|Fee Based'!T231/'Input|Setup'!$E$19,0)</f>
        <v>0</v>
      </c>
      <c r="S231" s="197">
        <f t="shared" si="34"/>
        <v>0</v>
      </c>
      <c r="T231" s="139">
        <f t="shared" si="35"/>
        <v>0</v>
      </c>
      <c r="U231" s="77" t="str">
        <f>IF(ISBLANK('Input|Fee Based'!$V231),"",'Input|Fee Based'!$V231)</f>
        <v/>
      </c>
      <c r="V231" s="77" cm="1">
        <f t="array" ref="V231">_xlfn.IFNA(LOOKUP(2,1/('Calc|Labour Rates'!$B$10:$B$39='Calc|Fee Based'!U231)/('Calc|Labour Rates'!$C$10:$C$39='Input|Fee Based'!W231),'Calc|Labour Rates'!$I$10:$I$39),"-")</f>
        <v>0</v>
      </c>
      <c r="W231" s="77">
        <f>IFERROR(V231*'Input|Fee Based'!X231*'Input|Fee Based'!Y231/'Input|Setup'!$E$19,0)</f>
        <v>0</v>
      </c>
      <c r="X231" s="77">
        <f>IFERROR(V231*'Input|Fee Based'!X231*'Input|Fee Based'!Z231/'Input|Setup'!$E$19,0)</f>
        <v>0</v>
      </c>
      <c r="Y231" s="208">
        <f t="shared" si="36"/>
        <v>0</v>
      </c>
      <c r="Z231" s="206" t="str">
        <f>IF(ISBLANK('Input|Fee Based'!$AA231),"",'Input|Fee Based'!$AA231)</f>
        <v/>
      </c>
      <c r="AA231" s="77" cm="1">
        <f t="array" ref="AA231">_xlfn.IFNA(LOOKUP(2,1/('Calc|Labour Rates'!$B$10:$B$39='Calc|Fee Based'!Z231)/('Calc|Labour Rates'!$C$10:$C$39='Input|Fee Based'!AB231),'Calc|Labour Rates'!$I$10:$I$39),"-")</f>
        <v>0</v>
      </c>
      <c r="AB231" s="77">
        <f>IFERROR(AA231*'Input|Fee Based'!AC231*'Input|Fee Based'!AD231/'Input|Setup'!$E$19,0)</f>
        <v>0</v>
      </c>
      <c r="AC231" s="77">
        <f>IFERROR(AA231*'Input|Fee Based'!AC231*'Input|Fee Based'!AE231/'Input|Setup'!$E$19,0)</f>
        <v>0</v>
      </c>
      <c r="AD231" s="208">
        <f t="shared" si="37"/>
        <v>0</v>
      </c>
      <c r="AE231" s="77" t="str">
        <f>IF(ISBLANK('Input|Fee Based'!$AF231),"",'Input|Fee Based'!$AF231)</f>
        <v/>
      </c>
      <c r="AF231" s="77" cm="1">
        <f t="array" ref="AF231">_xlfn.IFNA(LOOKUP(2,1/('Calc|Labour Rates'!$B$10:$B$39='Calc|Fee Based'!AE231)/('Calc|Labour Rates'!$C$10:$C$39='Input|Fee Based'!AG231),'Calc|Labour Rates'!$I$10:$I$39),"-")</f>
        <v>0</v>
      </c>
      <c r="AG231" s="77">
        <f>IFERROR(AF231*'Input|Fee Based'!AH231*'Input|Fee Based'!AI231/'Input|Setup'!$E$19,0)</f>
        <v>0</v>
      </c>
      <c r="AH231" s="77">
        <f>IFERROR(AF231*'Input|Fee Based'!AH231*'Input|Fee Based'!AJ231/'Input|Setup'!$E$19,0)</f>
        <v>0</v>
      </c>
      <c r="AI231" s="208">
        <f t="shared" si="38"/>
        <v>0</v>
      </c>
      <c r="AJ231" s="77" t="str">
        <f>IF(ISBLANK('Input|Fee Based'!$AK231),"",'Input|Fee Based'!$AK231)</f>
        <v/>
      </c>
      <c r="AK231" s="77" cm="1">
        <f t="array" ref="AK231">_xlfn.IFNA(LOOKUP(2,1/('Calc|Labour Rates'!$B$10:$B$39='Calc|Fee Based'!AJ231)/('Calc|Labour Rates'!$C$10:$C$39='Input|Fee Based'!AL231),'Calc|Labour Rates'!$I$10:$I$39),"-")</f>
        <v>0</v>
      </c>
      <c r="AL231" s="77">
        <f>IFERROR(AK231*'Input|Fee Based'!AM231*'Input|Fee Based'!AN231/'Input|Setup'!$E$19,0)</f>
        <v>0</v>
      </c>
      <c r="AM231" s="77">
        <f>IFERROR(AK231*'Input|Fee Based'!AM231*'Input|Fee Based'!AO231/'Input|Setup'!$E$19,0)</f>
        <v>0</v>
      </c>
      <c r="AN231" s="208">
        <f t="shared" si="39"/>
        <v>0</v>
      </c>
      <c r="AO231" s="199">
        <f t="shared" si="40"/>
        <v>0</v>
      </c>
      <c r="AP231" s="139">
        <f t="shared" si="41"/>
        <v>0</v>
      </c>
      <c r="AQ231" s="86">
        <f>'Input|Fee Based'!AQ231*CPI_Escalator_to_Y1*RealMaterials_Escalator_to_Y1</f>
        <v>0</v>
      </c>
      <c r="AR231" s="86">
        <f>'Input|Fee Based'!AR231*CPI_Escalator_to_Y1*RealContracts_Escalator_to_Y1</f>
        <v>0</v>
      </c>
      <c r="AS231" s="77">
        <f>'Input|Fee Based'!AS231*CPI_Escalator_to_Y1*RealVehicles_Escalator_to_Y1</f>
        <v>0</v>
      </c>
      <c r="AT231" s="86">
        <f>'Input|Fee Based'!AT231*CPI_Escalator_to_Y1*RealOther_Escalator_to_Y1</f>
        <v>0</v>
      </c>
      <c r="AU231" s="89"/>
      <c r="AV231" s="79">
        <f t="shared" si="42"/>
        <v>0</v>
      </c>
      <c r="AW231" s="84"/>
      <c r="AX231" s="162">
        <f>$AV231*'Input|Fee Based'!AV231</f>
        <v>0</v>
      </c>
      <c r="AY231" s="162">
        <f>$AV231*'Input|Fee Based'!AW231</f>
        <v>0</v>
      </c>
      <c r="AZ231" s="162">
        <f>$AV231*'Input|Fee Based'!AX231</f>
        <v>0</v>
      </c>
      <c r="BA231" s="163">
        <f>SUM($AV231,$AX231:$AZ231)*'Input|Fee Based'!$AY231</f>
        <v>0</v>
      </c>
      <c r="BB231" s="109"/>
      <c r="BC231" s="173"/>
      <c r="BD231" s="15"/>
    </row>
    <row r="232" spans="1:56" customFormat="1" x14ac:dyDescent="0.2">
      <c r="A232" s="16">
        <f t="shared" si="43"/>
        <v>223</v>
      </c>
      <c r="B232" s="128" t="str">
        <f>IF(ISBLANK('Input|Fee Based'!B232),"",'Input|Fee Based'!B232)</f>
        <v/>
      </c>
      <c r="C232" s="128" t="str">
        <f>IF(ISBLANK('Input|Fee Based'!C232),"",'Input|Fee Based'!C232)</f>
        <v/>
      </c>
      <c r="D232" s="129" t="str">
        <f>IF(ISBLANK('Input|Fee Based'!D232),"",'Input|Fee Based'!D232)</f>
        <v/>
      </c>
      <c r="E232" s="191" t="str">
        <f>IF(ISBLANK('Input|Fee Based'!E232),"",'Input|Fee Based'!E232)</f>
        <v/>
      </c>
      <c r="F232" s="129" t="str">
        <f>IF(ISBLANK('Input|Fee Based'!F232),"",'Input|Fee Based'!F232)</f>
        <v/>
      </c>
      <c r="G232" s="129" t="str">
        <f>IF(ISBLANK('Input|Fee Based'!G232),"",'Input|Fee Based'!G232)</f>
        <v/>
      </c>
      <c r="H232" s="120">
        <f t="shared" si="33"/>
        <v>0</v>
      </c>
      <c r="I232" s="14"/>
      <c r="J232" s="77" t="str">
        <f>IF(ISBLANK('Input|Fee Based'!I232),"",'Input|Fee Based'!I232)</f>
        <v/>
      </c>
      <c r="K232" s="77" cm="1">
        <f t="array" ref="K232">_xlfn.IFNA(LOOKUP(2,1/('Calc|Labour Rates'!$B$10:$B$39='Calc|Fee Based'!J232)/('Calc|Labour Rates'!$C$10:$C$39='Input|Fee Based'!J232),'Calc|Labour Rates'!$I$10:$I$39),"-")</f>
        <v>0</v>
      </c>
      <c r="L232" s="208">
        <f>IFERROR(K232*'Input|Fee Based'!K232*'Input|Fee Based'!L232/'Input|Setup'!$E$19,0)</f>
        <v>0</v>
      </c>
      <c r="M232" s="206" t="str">
        <f>IF(ISBLANK('Input|Fee Based'!M232),"",'Input|Fee Based'!M232)</f>
        <v/>
      </c>
      <c r="N232" s="77" cm="1">
        <f t="array" ref="N232">_xlfn.IFNA(LOOKUP(2,1/('Calc|Labour Rates'!$B$10:$B$39='Calc|Fee Based'!M232)/('Calc|Labour Rates'!$C$10:$C$39='Input|Fee Based'!N232),'Calc|Labour Rates'!$I$10:$I$39),"-")</f>
        <v>0</v>
      </c>
      <c r="O232" s="208">
        <f>IFERROR(N232*'Input|Fee Based'!O232*'Input|Fee Based'!P232/'Input|Setup'!$E$19,0)</f>
        <v>0</v>
      </c>
      <c r="P232" s="206" t="str">
        <f>IF(ISBLANK('Input|Fee Based'!Q232),"",'Input|Fee Based'!Q232)</f>
        <v/>
      </c>
      <c r="Q232" s="77" cm="1">
        <f t="array" ref="Q232">_xlfn.IFNA(LOOKUP(2,1/('Calc|Labour Rates'!$B$10:$B$39='Calc|Fee Based'!P232)/('Calc|Labour Rates'!$C$10:$C$39='Input|Fee Based'!R232),'Calc|Labour Rates'!$I$10:$I$39),"-")</f>
        <v>0</v>
      </c>
      <c r="R232" s="77">
        <f>IFERROR(Q232*'Input|Fee Based'!S232*'Input|Fee Based'!T232/'Input|Setup'!$E$19,0)</f>
        <v>0</v>
      </c>
      <c r="S232" s="197">
        <f t="shared" si="34"/>
        <v>0</v>
      </c>
      <c r="T232" s="139">
        <f t="shared" si="35"/>
        <v>0</v>
      </c>
      <c r="U232" s="77" t="str">
        <f>IF(ISBLANK('Input|Fee Based'!$V232),"",'Input|Fee Based'!$V232)</f>
        <v/>
      </c>
      <c r="V232" s="77" cm="1">
        <f t="array" ref="V232">_xlfn.IFNA(LOOKUP(2,1/('Calc|Labour Rates'!$B$10:$B$39='Calc|Fee Based'!U232)/('Calc|Labour Rates'!$C$10:$C$39='Input|Fee Based'!W232),'Calc|Labour Rates'!$I$10:$I$39),"-")</f>
        <v>0</v>
      </c>
      <c r="W232" s="77">
        <f>IFERROR(V232*'Input|Fee Based'!X232*'Input|Fee Based'!Y232/'Input|Setup'!$E$19,0)</f>
        <v>0</v>
      </c>
      <c r="X232" s="77">
        <f>IFERROR(V232*'Input|Fee Based'!X232*'Input|Fee Based'!Z232/'Input|Setup'!$E$19,0)</f>
        <v>0</v>
      </c>
      <c r="Y232" s="208">
        <f t="shared" si="36"/>
        <v>0</v>
      </c>
      <c r="Z232" s="206" t="str">
        <f>IF(ISBLANK('Input|Fee Based'!$AA232),"",'Input|Fee Based'!$AA232)</f>
        <v/>
      </c>
      <c r="AA232" s="77" cm="1">
        <f t="array" ref="AA232">_xlfn.IFNA(LOOKUP(2,1/('Calc|Labour Rates'!$B$10:$B$39='Calc|Fee Based'!Z232)/('Calc|Labour Rates'!$C$10:$C$39='Input|Fee Based'!AB232),'Calc|Labour Rates'!$I$10:$I$39),"-")</f>
        <v>0</v>
      </c>
      <c r="AB232" s="77">
        <f>IFERROR(AA232*'Input|Fee Based'!AC232*'Input|Fee Based'!AD232/'Input|Setup'!$E$19,0)</f>
        <v>0</v>
      </c>
      <c r="AC232" s="77">
        <f>IFERROR(AA232*'Input|Fee Based'!AC232*'Input|Fee Based'!AE232/'Input|Setup'!$E$19,0)</f>
        <v>0</v>
      </c>
      <c r="AD232" s="208">
        <f t="shared" si="37"/>
        <v>0</v>
      </c>
      <c r="AE232" s="77" t="str">
        <f>IF(ISBLANK('Input|Fee Based'!$AF232),"",'Input|Fee Based'!$AF232)</f>
        <v/>
      </c>
      <c r="AF232" s="77" cm="1">
        <f t="array" ref="AF232">_xlfn.IFNA(LOOKUP(2,1/('Calc|Labour Rates'!$B$10:$B$39='Calc|Fee Based'!AE232)/('Calc|Labour Rates'!$C$10:$C$39='Input|Fee Based'!AG232),'Calc|Labour Rates'!$I$10:$I$39),"-")</f>
        <v>0</v>
      </c>
      <c r="AG232" s="77">
        <f>IFERROR(AF232*'Input|Fee Based'!AH232*'Input|Fee Based'!AI232/'Input|Setup'!$E$19,0)</f>
        <v>0</v>
      </c>
      <c r="AH232" s="77">
        <f>IFERROR(AF232*'Input|Fee Based'!AH232*'Input|Fee Based'!AJ232/'Input|Setup'!$E$19,0)</f>
        <v>0</v>
      </c>
      <c r="AI232" s="208">
        <f t="shared" si="38"/>
        <v>0</v>
      </c>
      <c r="AJ232" s="77" t="str">
        <f>IF(ISBLANK('Input|Fee Based'!$AK232),"",'Input|Fee Based'!$AK232)</f>
        <v/>
      </c>
      <c r="AK232" s="77" cm="1">
        <f t="array" ref="AK232">_xlfn.IFNA(LOOKUP(2,1/('Calc|Labour Rates'!$B$10:$B$39='Calc|Fee Based'!AJ232)/('Calc|Labour Rates'!$C$10:$C$39='Input|Fee Based'!AL232),'Calc|Labour Rates'!$I$10:$I$39),"-")</f>
        <v>0</v>
      </c>
      <c r="AL232" s="77">
        <f>IFERROR(AK232*'Input|Fee Based'!AM232*'Input|Fee Based'!AN232/'Input|Setup'!$E$19,0)</f>
        <v>0</v>
      </c>
      <c r="AM232" s="77">
        <f>IFERROR(AK232*'Input|Fee Based'!AM232*'Input|Fee Based'!AO232/'Input|Setup'!$E$19,0)</f>
        <v>0</v>
      </c>
      <c r="AN232" s="208">
        <f t="shared" si="39"/>
        <v>0</v>
      </c>
      <c r="AO232" s="199">
        <f t="shared" si="40"/>
        <v>0</v>
      </c>
      <c r="AP232" s="139">
        <f t="shared" si="41"/>
        <v>0</v>
      </c>
      <c r="AQ232" s="86">
        <f>'Input|Fee Based'!AQ232*CPI_Escalator_to_Y1*RealMaterials_Escalator_to_Y1</f>
        <v>0</v>
      </c>
      <c r="AR232" s="86">
        <f>'Input|Fee Based'!AR232*CPI_Escalator_to_Y1*RealContracts_Escalator_to_Y1</f>
        <v>0</v>
      </c>
      <c r="AS232" s="77">
        <f>'Input|Fee Based'!AS232*CPI_Escalator_to_Y1*RealVehicles_Escalator_to_Y1</f>
        <v>0</v>
      </c>
      <c r="AT232" s="86">
        <f>'Input|Fee Based'!AT232*CPI_Escalator_to_Y1*RealOther_Escalator_to_Y1</f>
        <v>0</v>
      </c>
      <c r="AU232" s="89"/>
      <c r="AV232" s="79">
        <f t="shared" si="42"/>
        <v>0</v>
      </c>
      <c r="AW232" s="84"/>
      <c r="AX232" s="162">
        <f>$AV232*'Input|Fee Based'!AV232</f>
        <v>0</v>
      </c>
      <c r="AY232" s="162">
        <f>$AV232*'Input|Fee Based'!AW232</f>
        <v>0</v>
      </c>
      <c r="AZ232" s="162">
        <f>$AV232*'Input|Fee Based'!AX232</f>
        <v>0</v>
      </c>
      <c r="BA232" s="163">
        <f>SUM($AV232,$AX232:$AZ232)*'Input|Fee Based'!$AY232</f>
        <v>0</v>
      </c>
      <c r="BB232" s="109"/>
      <c r="BC232" s="173"/>
      <c r="BD232" s="15"/>
    </row>
    <row r="233" spans="1:56" customFormat="1" x14ac:dyDescent="0.2">
      <c r="A233" s="16">
        <f t="shared" si="43"/>
        <v>224</v>
      </c>
      <c r="B233" s="128" t="str">
        <f>IF(ISBLANK('Input|Fee Based'!B233),"",'Input|Fee Based'!B233)</f>
        <v/>
      </c>
      <c r="C233" s="128" t="str">
        <f>IF(ISBLANK('Input|Fee Based'!C233),"",'Input|Fee Based'!C233)</f>
        <v/>
      </c>
      <c r="D233" s="129" t="str">
        <f>IF(ISBLANK('Input|Fee Based'!D233),"",'Input|Fee Based'!D233)</f>
        <v/>
      </c>
      <c r="E233" s="191" t="str">
        <f>IF(ISBLANK('Input|Fee Based'!E233),"",'Input|Fee Based'!E233)</f>
        <v/>
      </c>
      <c r="F233" s="129" t="str">
        <f>IF(ISBLANK('Input|Fee Based'!F233),"",'Input|Fee Based'!F233)</f>
        <v/>
      </c>
      <c r="G233" s="129" t="str">
        <f>IF(ISBLANK('Input|Fee Based'!G233),"",'Input|Fee Based'!G233)</f>
        <v/>
      </c>
      <c r="H233" s="120">
        <f t="shared" si="33"/>
        <v>0</v>
      </c>
      <c r="I233" s="14"/>
      <c r="J233" s="77" t="str">
        <f>IF(ISBLANK('Input|Fee Based'!I233),"",'Input|Fee Based'!I233)</f>
        <v/>
      </c>
      <c r="K233" s="77" cm="1">
        <f t="array" ref="K233">_xlfn.IFNA(LOOKUP(2,1/('Calc|Labour Rates'!$B$10:$B$39='Calc|Fee Based'!J233)/('Calc|Labour Rates'!$C$10:$C$39='Input|Fee Based'!J233),'Calc|Labour Rates'!$I$10:$I$39),"-")</f>
        <v>0</v>
      </c>
      <c r="L233" s="208">
        <f>IFERROR(K233*'Input|Fee Based'!K233*'Input|Fee Based'!L233/'Input|Setup'!$E$19,0)</f>
        <v>0</v>
      </c>
      <c r="M233" s="206" t="str">
        <f>IF(ISBLANK('Input|Fee Based'!M233),"",'Input|Fee Based'!M233)</f>
        <v/>
      </c>
      <c r="N233" s="77" cm="1">
        <f t="array" ref="N233">_xlfn.IFNA(LOOKUP(2,1/('Calc|Labour Rates'!$B$10:$B$39='Calc|Fee Based'!M233)/('Calc|Labour Rates'!$C$10:$C$39='Input|Fee Based'!N233),'Calc|Labour Rates'!$I$10:$I$39),"-")</f>
        <v>0</v>
      </c>
      <c r="O233" s="208">
        <f>IFERROR(N233*'Input|Fee Based'!O233*'Input|Fee Based'!P233/'Input|Setup'!$E$19,0)</f>
        <v>0</v>
      </c>
      <c r="P233" s="206" t="str">
        <f>IF(ISBLANK('Input|Fee Based'!Q233),"",'Input|Fee Based'!Q233)</f>
        <v/>
      </c>
      <c r="Q233" s="77" cm="1">
        <f t="array" ref="Q233">_xlfn.IFNA(LOOKUP(2,1/('Calc|Labour Rates'!$B$10:$B$39='Calc|Fee Based'!P233)/('Calc|Labour Rates'!$C$10:$C$39='Input|Fee Based'!R233),'Calc|Labour Rates'!$I$10:$I$39),"-")</f>
        <v>0</v>
      </c>
      <c r="R233" s="77">
        <f>IFERROR(Q233*'Input|Fee Based'!S233*'Input|Fee Based'!T233/'Input|Setup'!$E$19,0)</f>
        <v>0</v>
      </c>
      <c r="S233" s="197">
        <f t="shared" si="34"/>
        <v>0</v>
      </c>
      <c r="T233" s="139">
        <f t="shared" si="35"/>
        <v>0</v>
      </c>
      <c r="U233" s="77" t="str">
        <f>IF(ISBLANK('Input|Fee Based'!$V233),"",'Input|Fee Based'!$V233)</f>
        <v/>
      </c>
      <c r="V233" s="77" cm="1">
        <f t="array" ref="V233">_xlfn.IFNA(LOOKUP(2,1/('Calc|Labour Rates'!$B$10:$B$39='Calc|Fee Based'!U233)/('Calc|Labour Rates'!$C$10:$C$39='Input|Fee Based'!W233),'Calc|Labour Rates'!$I$10:$I$39),"-")</f>
        <v>0</v>
      </c>
      <c r="W233" s="77">
        <f>IFERROR(V233*'Input|Fee Based'!X233*'Input|Fee Based'!Y233/'Input|Setup'!$E$19,0)</f>
        <v>0</v>
      </c>
      <c r="X233" s="77">
        <f>IFERROR(V233*'Input|Fee Based'!X233*'Input|Fee Based'!Z233/'Input|Setup'!$E$19,0)</f>
        <v>0</v>
      </c>
      <c r="Y233" s="208">
        <f t="shared" si="36"/>
        <v>0</v>
      </c>
      <c r="Z233" s="206" t="str">
        <f>IF(ISBLANK('Input|Fee Based'!$AA233),"",'Input|Fee Based'!$AA233)</f>
        <v/>
      </c>
      <c r="AA233" s="77" cm="1">
        <f t="array" ref="AA233">_xlfn.IFNA(LOOKUP(2,1/('Calc|Labour Rates'!$B$10:$B$39='Calc|Fee Based'!Z233)/('Calc|Labour Rates'!$C$10:$C$39='Input|Fee Based'!AB233),'Calc|Labour Rates'!$I$10:$I$39),"-")</f>
        <v>0</v>
      </c>
      <c r="AB233" s="77">
        <f>IFERROR(AA233*'Input|Fee Based'!AC233*'Input|Fee Based'!AD233/'Input|Setup'!$E$19,0)</f>
        <v>0</v>
      </c>
      <c r="AC233" s="77">
        <f>IFERROR(AA233*'Input|Fee Based'!AC233*'Input|Fee Based'!AE233/'Input|Setup'!$E$19,0)</f>
        <v>0</v>
      </c>
      <c r="AD233" s="208">
        <f t="shared" si="37"/>
        <v>0</v>
      </c>
      <c r="AE233" s="77" t="str">
        <f>IF(ISBLANK('Input|Fee Based'!$AF233),"",'Input|Fee Based'!$AF233)</f>
        <v/>
      </c>
      <c r="AF233" s="77" cm="1">
        <f t="array" ref="AF233">_xlfn.IFNA(LOOKUP(2,1/('Calc|Labour Rates'!$B$10:$B$39='Calc|Fee Based'!AE233)/('Calc|Labour Rates'!$C$10:$C$39='Input|Fee Based'!AG233),'Calc|Labour Rates'!$I$10:$I$39),"-")</f>
        <v>0</v>
      </c>
      <c r="AG233" s="77">
        <f>IFERROR(AF233*'Input|Fee Based'!AH233*'Input|Fee Based'!AI233/'Input|Setup'!$E$19,0)</f>
        <v>0</v>
      </c>
      <c r="AH233" s="77">
        <f>IFERROR(AF233*'Input|Fee Based'!AH233*'Input|Fee Based'!AJ233/'Input|Setup'!$E$19,0)</f>
        <v>0</v>
      </c>
      <c r="AI233" s="208">
        <f t="shared" si="38"/>
        <v>0</v>
      </c>
      <c r="AJ233" s="77" t="str">
        <f>IF(ISBLANK('Input|Fee Based'!$AK233),"",'Input|Fee Based'!$AK233)</f>
        <v/>
      </c>
      <c r="AK233" s="77" cm="1">
        <f t="array" ref="AK233">_xlfn.IFNA(LOOKUP(2,1/('Calc|Labour Rates'!$B$10:$B$39='Calc|Fee Based'!AJ233)/('Calc|Labour Rates'!$C$10:$C$39='Input|Fee Based'!AL233),'Calc|Labour Rates'!$I$10:$I$39),"-")</f>
        <v>0</v>
      </c>
      <c r="AL233" s="77">
        <f>IFERROR(AK233*'Input|Fee Based'!AM233*'Input|Fee Based'!AN233/'Input|Setup'!$E$19,0)</f>
        <v>0</v>
      </c>
      <c r="AM233" s="77">
        <f>IFERROR(AK233*'Input|Fee Based'!AM233*'Input|Fee Based'!AO233/'Input|Setup'!$E$19,0)</f>
        <v>0</v>
      </c>
      <c r="AN233" s="208">
        <f t="shared" si="39"/>
        <v>0</v>
      </c>
      <c r="AO233" s="199">
        <f t="shared" si="40"/>
        <v>0</v>
      </c>
      <c r="AP233" s="139">
        <f t="shared" si="41"/>
        <v>0</v>
      </c>
      <c r="AQ233" s="86">
        <f>'Input|Fee Based'!AQ233*CPI_Escalator_to_Y1*RealMaterials_Escalator_to_Y1</f>
        <v>0</v>
      </c>
      <c r="AR233" s="86">
        <f>'Input|Fee Based'!AR233*CPI_Escalator_to_Y1*RealContracts_Escalator_to_Y1</f>
        <v>0</v>
      </c>
      <c r="AS233" s="77">
        <f>'Input|Fee Based'!AS233*CPI_Escalator_to_Y1*RealVehicles_Escalator_to_Y1</f>
        <v>0</v>
      </c>
      <c r="AT233" s="86">
        <f>'Input|Fee Based'!AT233*CPI_Escalator_to_Y1*RealOther_Escalator_to_Y1</f>
        <v>0</v>
      </c>
      <c r="AU233" s="89"/>
      <c r="AV233" s="79">
        <f t="shared" si="42"/>
        <v>0</v>
      </c>
      <c r="AW233" s="84"/>
      <c r="AX233" s="162">
        <f>$AV233*'Input|Fee Based'!AV233</f>
        <v>0</v>
      </c>
      <c r="AY233" s="162">
        <f>$AV233*'Input|Fee Based'!AW233</f>
        <v>0</v>
      </c>
      <c r="AZ233" s="162">
        <f>$AV233*'Input|Fee Based'!AX233</f>
        <v>0</v>
      </c>
      <c r="BA233" s="163">
        <f>SUM($AV233,$AX233:$AZ233)*'Input|Fee Based'!$AY233</f>
        <v>0</v>
      </c>
      <c r="BB233" s="109"/>
      <c r="BC233" s="173"/>
      <c r="BD233" s="15"/>
    </row>
    <row r="234" spans="1:56" customFormat="1" x14ac:dyDescent="0.2">
      <c r="A234" s="16">
        <f t="shared" si="43"/>
        <v>225</v>
      </c>
      <c r="B234" s="128" t="str">
        <f>IF(ISBLANK('Input|Fee Based'!B234),"",'Input|Fee Based'!B234)</f>
        <v/>
      </c>
      <c r="C234" s="128" t="str">
        <f>IF(ISBLANK('Input|Fee Based'!C234),"",'Input|Fee Based'!C234)</f>
        <v/>
      </c>
      <c r="D234" s="129" t="str">
        <f>IF(ISBLANK('Input|Fee Based'!D234),"",'Input|Fee Based'!D234)</f>
        <v/>
      </c>
      <c r="E234" s="191" t="str">
        <f>IF(ISBLANK('Input|Fee Based'!E234),"",'Input|Fee Based'!E234)</f>
        <v/>
      </c>
      <c r="F234" s="129" t="str">
        <f>IF(ISBLANK('Input|Fee Based'!F234),"",'Input|Fee Based'!F234)</f>
        <v/>
      </c>
      <c r="G234" s="129" t="str">
        <f>IF(ISBLANK('Input|Fee Based'!G234),"",'Input|Fee Based'!G234)</f>
        <v/>
      </c>
      <c r="H234" s="120">
        <f t="shared" si="33"/>
        <v>0</v>
      </c>
      <c r="I234" s="14"/>
      <c r="J234" s="77" t="str">
        <f>IF(ISBLANK('Input|Fee Based'!I234),"",'Input|Fee Based'!I234)</f>
        <v/>
      </c>
      <c r="K234" s="77" cm="1">
        <f t="array" ref="K234">_xlfn.IFNA(LOOKUP(2,1/('Calc|Labour Rates'!$B$10:$B$39='Calc|Fee Based'!J234)/('Calc|Labour Rates'!$C$10:$C$39='Input|Fee Based'!J234),'Calc|Labour Rates'!$I$10:$I$39),"-")</f>
        <v>0</v>
      </c>
      <c r="L234" s="208">
        <f>IFERROR(K234*'Input|Fee Based'!K234*'Input|Fee Based'!L234/'Input|Setup'!$E$19,0)</f>
        <v>0</v>
      </c>
      <c r="M234" s="206" t="str">
        <f>IF(ISBLANK('Input|Fee Based'!M234),"",'Input|Fee Based'!M234)</f>
        <v/>
      </c>
      <c r="N234" s="77" cm="1">
        <f t="array" ref="N234">_xlfn.IFNA(LOOKUP(2,1/('Calc|Labour Rates'!$B$10:$B$39='Calc|Fee Based'!M234)/('Calc|Labour Rates'!$C$10:$C$39='Input|Fee Based'!N234),'Calc|Labour Rates'!$I$10:$I$39),"-")</f>
        <v>0</v>
      </c>
      <c r="O234" s="208">
        <f>IFERROR(N234*'Input|Fee Based'!O234*'Input|Fee Based'!P234/'Input|Setup'!$E$19,0)</f>
        <v>0</v>
      </c>
      <c r="P234" s="206" t="str">
        <f>IF(ISBLANK('Input|Fee Based'!Q234),"",'Input|Fee Based'!Q234)</f>
        <v/>
      </c>
      <c r="Q234" s="77" cm="1">
        <f t="array" ref="Q234">_xlfn.IFNA(LOOKUP(2,1/('Calc|Labour Rates'!$B$10:$B$39='Calc|Fee Based'!P234)/('Calc|Labour Rates'!$C$10:$C$39='Input|Fee Based'!R234),'Calc|Labour Rates'!$I$10:$I$39),"-")</f>
        <v>0</v>
      </c>
      <c r="R234" s="77">
        <f>IFERROR(Q234*'Input|Fee Based'!S234*'Input|Fee Based'!T234/'Input|Setup'!$E$19,0)</f>
        <v>0</v>
      </c>
      <c r="S234" s="197">
        <f t="shared" si="34"/>
        <v>0</v>
      </c>
      <c r="T234" s="139">
        <f t="shared" si="35"/>
        <v>0</v>
      </c>
      <c r="U234" s="77" t="str">
        <f>IF(ISBLANK('Input|Fee Based'!$V234),"",'Input|Fee Based'!$V234)</f>
        <v/>
      </c>
      <c r="V234" s="77" cm="1">
        <f t="array" ref="V234">_xlfn.IFNA(LOOKUP(2,1/('Calc|Labour Rates'!$B$10:$B$39='Calc|Fee Based'!U234)/('Calc|Labour Rates'!$C$10:$C$39='Input|Fee Based'!W234),'Calc|Labour Rates'!$I$10:$I$39),"-")</f>
        <v>0</v>
      </c>
      <c r="W234" s="77">
        <f>IFERROR(V234*'Input|Fee Based'!X234*'Input|Fee Based'!Y234/'Input|Setup'!$E$19,0)</f>
        <v>0</v>
      </c>
      <c r="X234" s="77">
        <f>IFERROR(V234*'Input|Fee Based'!X234*'Input|Fee Based'!Z234/'Input|Setup'!$E$19,0)</f>
        <v>0</v>
      </c>
      <c r="Y234" s="208">
        <f t="shared" si="36"/>
        <v>0</v>
      </c>
      <c r="Z234" s="206" t="str">
        <f>IF(ISBLANK('Input|Fee Based'!$AA234),"",'Input|Fee Based'!$AA234)</f>
        <v/>
      </c>
      <c r="AA234" s="77" cm="1">
        <f t="array" ref="AA234">_xlfn.IFNA(LOOKUP(2,1/('Calc|Labour Rates'!$B$10:$B$39='Calc|Fee Based'!Z234)/('Calc|Labour Rates'!$C$10:$C$39='Input|Fee Based'!AB234),'Calc|Labour Rates'!$I$10:$I$39),"-")</f>
        <v>0</v>
      </c>
      <c r="AB234" s="77">
        <f>IFERROR(AA234*'Input|Fee Based'!AC234*'Input|Fee Based'!AD234/'Input|Setup'!$E$19,0)</f>
        <v>0</v>
      </c>
      <c r="AC234" s="77">
        <f>IFERROR(AA234*'Input|Fee Based'!AC234*'Input|Fee Based'!AE234/'Input|Setup'!$E$19,0)</f>
        <v>0</v>
      </c>
      <c r="AD234" s="208">
        <f t="shared" si="37"/>
        <v>0</v>
      </c>
      <c r="AE234" s="77" t="str">
        <f>IF(ISBLANK('Input|Fee Based'!$AF234),"",'Input|Fee Based'!$AF234)</f>
        <v/>
      </c>
      <c r="AF234" s="77" cm="1">
        <f t="array" ref="AF234">_xlfn.IFNA(LOOKUP(2,1/('Calc|Labour Rates'!$B$10:$B$39='Calc|Fee Based'!AE234)/('Calc|Labour Rates'!$C$10:$C$39='Input|Fee Based'!AG234),'Calc|Labour Rates'!$I$10:$I$39),"-")</f>
        <v>0</v>
      </c>
      <c r="AG234" s="77">
        <f>IFERROR(AF234*'Input|Fee Based'!AH234*'Input|Fee Based'!AI234/'Input|Setup'!$E$19,0)</f>
        <v>0</v>
      </c>
      <c r="AH234" s="77">
        <f>IFERROR(AF234*'Input|Fee Based'!AH234*'Input|Fee Based'!AJ234/'Input|Setup'!$E$19,0)</f>
        <v>0</v>
      </c>
      <c r="AI234" s="208">
        <f t="shared" si="38"/>
        <v>0</v>
      </c>
      <c r="AJ234" s="77" t="str">
        <f>IF(ISBLANK('Input|Fee Based'!$AK234),"",'Input|Fee Based'!$AK234)</f>
        <v/>
      </c>
      <c r="AK234" s="77" cm="1">
        <f t="array" ref="AK234">_xlfn.IFNA(LOOKUP(2,1/('Calc|Labour Rates'!$B$10:$B$39='Calc|Fee Based'!AJ234)/('Calc|Labour Rates'!$C$10:$C$39='Input|Fee Based'!AL234),'Calc|Labour Rates'!$I$10:$I$39),"-")</f>
        <v>0</v>
      </c>
      <c r="AL234" s="77">
        <f>IFERROR(AK234*'Input|Fee Based'!AM234*'Input|Fee Based'!AN234/'Input|Setup'!$E$19,0)</f>
        <v>0</v>
      </c>
      <c r="AM234" s="77">
        <f>IFERROR(AK234*'Input|Fee Based'!AM234*'Input|Fee Based'!AO234/'Input|Setup'!$E$19,0)</f>
        <v>0</v>
      </c>
      <c r="AN234" s="208">
        <f t="shared" si="39"/>
        <v>0</v>
      </c>
      <c r="AO234" s="199">
        <f t="shared" si="40"/>
        <v>0</v>
      </c>
      <c r="AP234" s="139">
        <f t="shared" si="41"/>
        <v>0</v>
      </c>
      <c r="AQ234" s="86">
        <f>'Input|Fee Based'!AQ234*CPI_Escalator_to_Y1*RealMaterials_Escalator_to_Y1</f>
        <v>0</v>
      </c>
      <c r="AR234" s="86">
        <f>'Input|Fee Based'!AR234*CPI_Escalator_to_Y1*RealContracts_Escalator_to_Y1</f>
        <v>0</v>
      </c>
      <c r="AS234" s="77">
        <f>'Input|Fee Based'!AS234*CPI_Escalator_to_Y1*RealVehicles_Escalator_to_Y1</f>
        <v>0</v>
      </c>
      <c r="AT234" s="86">
        <f>'Input|Fee Based'!AT234*CPI_Escalator_to_Y1*RealOther_Escalator_to_Y1</f>
        <v>0</v>
      </c>
      <c r="AU234" s="89"/>
      <c r="AV234" s="79">
        <f t="shared" si="42"/>
        <v>0</v>
      </c>
      <c r="AW234" s="84"/>
      <c r="AX234" s="162">
        <f>$AV234*'Input|Fee Based'!AV234</f>
        <v>0</v>
      </c>
      <c r="AY234" s="162">
        <f>$AV234*'Input|Fee Based'!AW234</f>
        <v>0</v>
      </c>
      <c r="AZ234" s="162">
        <f>$AV234*'Input|Fee Based'!AX234</f>
        <v>0</v>
      </c>
      <c r="BA234" s="163">
        <f>SUM($AV234,$AX234:$AZ234)*'Input|Fee Based'!$AY234</f>
        <v>0</v>
      </c>
      <c r="BB234" s="109"/>
      <c r="BC234" s="173"/>
      <c r="BD234" s="15"/>
    </row>
    <row r="235" spans="1:56" customFormat="1" x14ac:dyDescent="0.2">
      <c r="A235" s="16">
        <f t="shared" si="43"/>
        <v>226</v>
      </c>
      <c r="B235" s="128" t="str">
        <f>IF(ISBLANK('Input|Fee Based'!B235),"",'Input|Fee Based'!B235)</f>
        <v/>
      </c>
      <c r="C235" s="128" t="str">
        <f>IF(ISBLANK('Input|Fee Based'!C235),"",'Input|Fee Based'!C235)</f>
        <v/>
      </c>
      <c r="D235" s="129" t="str">
        <f>IF(ISBLANK('Input|Fee Based'!D235),"",'Input|Fee Based'!D235)</f>
        <v/>
      </c>
      <c r="E235" s="191" t="str">
        <f>IF(ISBLANK('Input|Fee Based'!E235),"",'Input|Fee Based'!E235)</f>
        <v/>
      </c>
      <c r="F235" s="129" t="str">
        <f>IF(ISBLANK('Input|Fee Based'!F235),"",'Input|Fee Based'!F235)</f>
        <v/>
      </c>
      <c r="G235" s="129" t="str">
        <f>IF(ISBLANK('Input|Fee Based'!G235),"",'Input|Fee Based'!G235)</f>
        <v/>
      </c>
      <c r="H235" s="120">
        <f t="shared" si="33"/>
        <v>0</v>
      </c>
      <c r="I235" s="14"/>
      <c r="J235" s="77" t="str">
        <f>IF(ISBLANK('Input|Fee Based'!I235),"",'Input|Fee Based'!I235)</f>
        <v/>
      </c>
      <c r="K235" s="77" cm="1">
        <f t="array" ref="K235">_xlfn.IFNA(LOOKUP(2,1/('Calc|Labour Rates'!$B$10:$B$39='Calc|Fee Based'!J235)/('Calc|Labour Rates'!$C$10:$C$39='Input|Fee Based'!J235),'Calc|Labour Rates'!$I$10:$I$39),"-")</f>
        <v>0</v>
      </c>
      <c r="L235" s="208">
        <f>IFERROR(K235*'Input|Fee Based'!K235*'Input|Fee Based'!L235/'Input|Setup'!$E$19,0)</f>
        <v>0</v>
      </c>
      <c r="M235" s="206" t="str">
        <f>IF(ISBLANK('Input|Fee Based'!M235),"",'Input|Fee Based'!M235)</f>
        <v/>
      </c>
      <c r="N235" s="77" cm="1">
        <f t="array" ref="N235">_xlfn.IFNA(LOOKUP(2,1/('Calc|Labour Rates'!$B$10:$B$39='Calc|Fee Based'!M235)/('Calc|Labour Rates'!$C$10:$C$39='Input|Fee Based'!N235),'Calc|Labour Rates'!$I$10:$I$39),"-")</f>
        <v>0</v>
      </c>
      <c r="O235" s="208">
        <f>IFERROR(N235*'Input|Fee Based'!O235*'Input|Fee Based'!P235/'Input|Setup'!$E$19,0)</f>
        <v>0</v>
      </c>
      <c r="P235" s="206" t="str">
        <f>IF(ISBLANK('Input|Fee Based'!Q235),"",'Input|Fee Based'!Q235)</f>
        <v/>
      </c>
      <c r="Q235" s="77" cm="1">
        <f t="array" ref="Q235">_xlfn.IFNA(LOOKUP(2,1/('Calc|Labour Rates'!$B$10:$B$39='Calc|Fee Based'!P235)/('Calc|Labour Rates'!$C$10:$C$39='Input|Fee Based'!R235),'Calc|Labour Rates'!$I$10:$I$39),"-")</f>
        <v>0</v>
      </c>
      <c r="R235" s="77">
        <f>IFERROR(Q235*'Input|Fee Based'!S235*'Input|Fee Based'!T235/'Input|Setup'!$E$19,0)</f>
        <v>0</v>
      </c>
      <c r="S235" s="197">
        <f t="shared" si="34"/>
        <v>0</v>
      </c>
      <c r="T235" s="139">
        <f t="shared" si="35"/>
        <v>0</v>
      </c>
      <c r="U235" s="77" t="str">
        <f>IF(ISBLANK('Input|Fee Based'!$V235),"",'Input|Fee Based'!$V235)</f>
        <v/>
      </c>
      <c r="V235" s="77" cm="1">
        <f t="array" ref="V235">_xlfn.IFNA(LOOKUP(2,1/('Calc|Labour Rates'!$B$10:$B$39='Calc|Fee Based'!U235)/('Calc|Labour Rates'!$C$10:$C$39='Input|Fee Based'!W235),'Calc|Labour Rates'!$I$10:$I$39),"-")</f>
        <v>0</v>
      </c>
      <c r="W235" s="77">
        <f>IFERROR(V235*'Input|Fee Based'!X235*'Input|Fee Based'!Y235/'Input|Setup'!$E$19,0)</f>
        <v>0</v>
      </c>
      <c r="X235" s="77">
        <f>IFERROR(V235*'Input|Fee Based'!X235*'Input|Fee Based'!Z235/'Input|Setup'!$E$19,0)</f>
        <v>0</v>
      </c>
      <c r="Y235" s="208">
        <f t="shared" si="36"/>
        <v>0</v>
      </c>
      <c r="Z235" s="206" t="str">
        <f>IF(ISBLANK('Input|Fee Based'!$AA235),"",'Input|Fee Based'!$AA235)</f>
        <v/>
      </c>
      <c r="AA235" s="77" cm="1">
        <f t="array" ref="AA235">_xlfn.IFNA(LOOKUP(2,1/('Calc|Labour Rates'!$B$10:$B$39='Calc|Fee Based'!Z235)/('Calc|Labour Rates'!$C$10:$C$39='Input|Fee Based'!AB235),'Calc|Labour Rates'!$I$10:$I$39),"-")</f>
        <v>0</v>
      </c>
      <c r="AB235" s="77">
        <f>IFERROR(AA235*'Input|Fee Based'!AC235*'Input|Fee Based'!AD235/'Input|Setup'!$E$19,0)</f>
        <v>0</v>
      </c>
      <c r="AC235" s="77">
        <f>IFERROR(AA235*'Input|Fee Based'!AC235*'Input|Fee Based'!AE235/'Input|Setup'!$E$19,0)</f>
        <v>0</v>
      </c>
      <c r="AD235" s="208">
        <f t="shared" si="37"/>
        <v>0</v>
      </c>
      <c r="AE235" s="77" t="str">
        <f>IF(ISBLANK('Input|Fee Based'!$AF235),"",'Input|Fee Based'!$AF235)</f>
        <v/>
      </c>
      <c r="AF235" s="77" cm="1">
        <f t="array" ref="AF235">_xlfn.IFNA(LOOKUP(2,1/('Calc|Labour Rates'!$B$10:$B$39='Calc|Fee Based'!AE235)/('Calc|Labour Rates'!$C$10:$C$39='Input|Fee Based'!AG235),'Calc|Labour Rates'!$I$10:$I$39),"-")</f>
        <v>0</v>
      </c>
      <c r="AG235" s="77">
        <f>IFERROR(AF235*'Input|Fee Based'!AH235*'Input|Fee Based'!AI235/'Input|Setup'!$E$19,0)</f>
        <v>0</v>
      </c>
      <c r="AH235" s="77">
        <f>IFERROR(AF235*'Input|Fee Based'!AH235*'Input|Fee Based'!AJ235/'Input|Setup'!$E$19,0)</f>
        <v>0</v>
      </c>
      <c r="AI235" s="208">
        <f t="shared" si="38"/>
        <v>0</v>
      </c>
      <c r="AJ235" s="77" t="str">
        <f>IF(ISBLANK('Input|Fee Based'!$AK235),"",'Input|Fee Based'!$AK235)</f>
        <v/>
      </c>
      <c r="AK235" s="77" cm="1">
        <f t="array" ref="AK235">_xlfn.IFNA(LOOKUP(2,1/('Calc|Labour Rates'!$B$10:$B$39='Calc|Fee Based'!AJ235)/('Calc|Labour Rates'!$C$10:$C$39='Input|Fee Based'!AL235),'Calc|Labour Rates'!$I$10:$I$39),"-")</f>
        <v>0</v>
      </c>
      <c r="AL235" s="77">
        <f>IFERROR(AK235*'Input|Fee Based'!AM235*'Input|Fee Based'!AN235/'Input|Setup'!$E$19,0)</f>
        <v>0</v>
      </c>
      <c r="AM235" s="77">
        <f>IFERROR(AK235*'Input|Fee Based'!AM235*'Input|Fee Based'!AO235/'Input|Setup'!$E$19,0)</f>
        <v>0</v>
      </c>
      <c r="AN235" s="208">
        <f t="shared" si="39"/>
        <v>0</v>
      </c>
      <c r="AO235" s="199">
        <f t="shared" si="40"/>
        <v>0</v>
      </c>
      <c r="AP235" s="139">
        <f t="shared" si="41"/>
        <v>0</v>
      </c>
      <c r="AQ235" s="86">
        <f>'Input|Fee Based'!AQ235*CPI_Escalator_to_Y1*RealMaterials_Escalator_to_Y1</f>
        <v>0</v>
      </c>
      <c r="AR235" s="86">
        <f>'Input|Fee Based'!AR235*CPI_Escalator_to_Y1*RealContracts_Escalator_to_Y1</f>
        <v>0</v>
      </c>
      <c r="AS235" s="77">
        <f>'Input|Fee Based'!AS235*CPI_Escalator_to_Y1*RealVehicles_Escalator_to_Y1</f>
        <v>0</v>
      </c>
      <c r="AT235" s="86">
        <f>'Input|Fee Based'!AT235*CPI_Escalator_to_Y1*RealOther_Escalator_to_Y1</f>
        <v>0</v>
      </c>
      <c r="AU235" s="89"/>
      <c r="AV235" s="79">
        <f t="shared" si="42"/>
        <v>0</v>
      </c>
      <c r="AW235" s="84"/>
      <c r="AX235" s="162">
        <f>$AV235*'Input|Fee Based'!AV235</f>
        <v>0</v>
      </c>
      <c r="AY235" s="162">
        <f>$AV235*'Input|Fee Based'!AW235</f>
        <v>0</v>
      </c>
      <c r="AZ235" s="162">
        <f>$AV235*'Input|Fee Based'!AX235</f>
        <v>0</v>
      </c>
      <c r="BA235" s="163">
        <f>SUM($AV235,$AX235:$AZ235)*'Input|Fee Based'!$AY235</f>
        <v>0</v>
      </c>
      <c r="BB235" s="109"/>
      <c r="BC235" s="173"/>
      <c r="BD235" s="15"/>
    </row>
    <row r="236" spans="1:56" customFormat="1" x14ac:dyDescent="0.2">
      <c r="A236" s="16">
        <f t="shared" si="43"/>
        <v>227</v>
      </c>
      <c r="B236" s="128" t="str">
        <f>IF(ISBLANK('Input|Fee Based'!B236),"",'Input|Fee Based'!B236)</f>
        <v/>
      </c>
      <c r="C236" s="128" t="str">
        <f>IF(ISBLANK('Input|Fee Based'!C236),"",'Input|Fee Based'!C236)</f>
        <v/>
      </c>
      <c r="D236" s="129" t="str">
        <f>IF(ISBLANK('Input|Fee Based'!D236),"",'Input|Fee Based'!D236)</f>
        <v/>
      </c>
      <c r="E236" s="191" t="str">
        <f>IF(ISBLANK('Input|Fee Based'!E236),"",'Input|Fee Based'!E236)</f>
        <v/>
      </c>
      <c r="F236" s="129" t="str">
        <f>IF(ISBLANK('Input|Fee Based'!F236),"",'Input|Fee Based'!F236)</f>
        <v/>
      </c>
      <c r="G236" s="129" t="str">
        <f>IF(ISBLANK('Input|Fee Based'!G236),"",'Input|Fee Based'!G236)</f>
        <v/>
      </c>
      <c r="H236" s="120">
        <f t="shared" si="33"/>
        <v>0</v>
      </c>
      <c r="I236" s="14"/>
      <c r="J236" s="77" t="str">
        <f>IF(ISBLANK('Input|Fee Based'!I236),"",'Input|Fee Based'!I236)</f>
        <v/>
      </c>
      <c r="K236" s="77" cm="1">
        <f t="array" ref="K236">_xlfn.IFNA(LOOKUP(2,1/('Calc|Labour Rates'!$B$10:$B$39='Calc|Fee Based'!J236)/('Calc|Labour Rates'!$C$10:$C$39='Input|Fee Based'!J236),'Calc|Labour Rates'!$I$10:$I$39),"-")</f>
        <v>0</v>
      </c>
      <c r="L236" s="208">
        <f>IFERROR(K236*'Input|Fee Based'!K236*'Input|Fee Based'!L236/'Input|Setup'!$E$19,0)</f>
        <v>0</v>
      </c>
      <c r="M236" s="206" t="str">
        <f>IF(ISBLANK('Input|Fee Based'!M236),"",'Input|Fee Based'!M236)</f>
        <v/>
      </c>
      <c r="N236" s="77" cm="1">
        <f t="array" ref="N236">_xlfn.IFNA(LOOKUP(2,1/('Calc|Labour Rates'!$B$10:$B$39='Calc|Fee Based'!M236)/('Calc|Labour Rates'!$C$10:$C$39='Input|Fee Based'!N236),'Calc|Labour Rates'!$I$10:$I$39),"-")</f>
        <v>0</v>
      </c>
      <c r="O236" s="208">
        <f>IFERROR(N236*'Input|Fee Based'!O236*'Input|Fee Based'!P236/'Input|Setup'!$E$19,0)</f>
        <v>0</v>
      </c>
      <c r="P236" s="206" t="str">
        <f>IF(ISBLANK('Input|Fee Based'!Q236),"",'Input|Fee Based'!Q236)</f>
        <v/>
      </c>
      <c r="Q236" s="77" cm="1">
        <f t="array" ref="Q236">_xlfn.IFNA(LOOKUP(2,1/('Calc|Labour Rates'!$B$10:$B$39='Calc|Fee Based'!P236)/('Calc|Labour Rates'!$C$10:$C$39='Input|Fee Based'!R236),'Calc|Labour Rates'!$I$10:$I$39),"-")</f>
        <v>0</v>
      </c>
      <c r="R236" s="77">
        <f>IFERROR(Q236*'Input|Fee Based'!S236*'Input|Fee Based'!T236/'Input|Setup'!$E$19,0)</f>
        <v>0</v>
      </c>
      <c r="S236" s="197">
        <f t="shared" si="34"/>
        <v>0</v>
      </c>
      <c r="T236" s="139">
        <f t="shared" si="35"/>
        <v>0</v>
      </c>
      <c r="U236" s="77" t="str">
        <f>IF(ISBLANK('Input|Fee Based'!$V236),"",'Input|Fee Based'!$V236)</f>
        <v/>
      </c>
      <c r="V236" s="77" cm="1">
        <f t="array" ref="V236">_xlfn.IFNA(LOOKUP(2,1/('Calc|Labour Rates'!$B$10:$B$39='Calc|Fee Based'!U236)/('Calc|Labour Rates'!$C$10:$C$39='Input|Fee Based'!W236),'Calc|Labour Rates'!$I$10:$I$39),"-")</f>
        <v>0</v>
      </c>
      <c r="W236" s="77">
        <f>IFERROR(V236*'Input|Fee Based'!X236*'Input|Fee Based'!Y236/'Input|Setup'!$E$19,0)</f>
        <v>0</v>
      </c>
      <c r="X236" s="77">
        <f>IFERROR(V236*'Input|Fee Based'!X236*'Input|Fee Based'!Z236/'Input|Setup'!$E$19,0)</f>
        <v>0</v>
      </c>
      <c r="Y236" s="208">
        <f t="shared" si="36"/>
        <v>0</v>
      </c>
      <c r="Z236" s="206" t="str">
        <f>IF(ISBLANK('Input|Fee Based'!$AA236),"",'Input|Fee Based'!$AA236)</f>
        <v/>
      </c>
      <c r="AA236" s="77" cm="1">
        <f t="array" ref="AA236">_xlfn.IFNA(LOOKUP(2,1/('Calc|Labour Rates'!$B$10:$B$39='Calc|Fee Based'!Z236)/('Calc|Labour Rates'!$C$10:$C$39='Input|Fee Based'!AB236),'Calc|Labour Rates'!$I$10:$I$39),"-")</f>
        <v>0</v>
      </c>
      <c r="AB236" s="77">
        <f>IFERROR(AA236*'Input|Fee Based'!AC236*'Input|Fee Based'!AD236/'Input|Setup'!$E$19,0)</f>
        <v>0</v>
      </c>
      <c r="AC236" s="77">
        <f>IFERROR(AA236*'Input|Fee Based'!AC236*'Input|Fee Based'!AE236/'Input|Setup'!$E$19,0)</f>
        <v>0</v>
      </c>
      <c r="AD236" s="208">
        <f t="shared" si="37"/>
        <v>0</v>
      </c>
      <c r="AE236" s="77" t="str">
        <f>IF(ISBLANK('Input|Fee Based'!$AF236),"",'Input|Fee Based'!$AF236)</f>
        <v/>
      </c>
      <c r="AF236" s="77" cm="1">
        <f t="array" ref="AF236">_xlfn.IFNA(LOOKUP(2,1/('Calc|Labour Rates'!$B$10:$B$39='Calc|Fee Based'!AE236)/('Calc|Labour Rates'!$C$10:$C$39='Input|Fee Based'!AG236),'Calc|Labour Rates'!$I$10:$I$39),"-")</f>
        <v>0</v>
      </c>
      <c r="AG236" s="77">
        <f>IFERROR(AF236*'Input|Fee Based'!AH236*'Input|Fee Based'!AI236/'Input|Setup'!$E$19,0)</f>
        <v>0</v>
      </c>
      <c r="AH236" s="77">
        <f>IFERROR(AF236*'Input|Fee Based'!AH236*'Input|Fee Based'!AJ236/'Input|Setup'!$E$19,0)</f>
        <v>0</v>
      </c>
      <c r="AI236" s="208">
        <f t="shared" si="38"/>
        <v>0</v>
      </c>
      <c r="AJ236" s="77" t="str">
        <f>IF(ISBLANK('Input|Fee Based'!$AK236),"",'Input|Fee Based'!$AK236)</f>
        <v/>
      </c>
      <c r="AK236" s="77" cm="1">
        <f t="array" ref="AK236">_xlfn.IFNA(LOOKUP(2,1/('Calc|Labour Rates'!$B$10:$B$39='Calc|Fee Based'!AJ236)/('Calc|Labour Rates'!$C$10:$C$39='Input|Fee Based'!AL236),'Calc|Labour Rates'!$I$10:$I$39),"-")</f>
        <v>0</v>
      </c>
      <c r="AL236" s="77">
        <f>IFERROR(AK236*'Input|Fee Based'!AM236*'Input|Fee Based'!AN236/'Input|Setup'!$E$19,0)</f>
        <v>0</v>
      </c>
      <c r="AM236" s="77">
        <f>IFERROR(AK236*'Input|Fee Based'!AM236*'Input|Fee Based'!AO236/'Input|Setup'!$E$19,0)</f>
        <v>0</v>
      </c>
      <c r="AN236" s="208">
        <f t="shared" si="39"/>
        <v>0</v>
      </c>
      <c r="AO236" s="199">
        <f t="shared" si="40"/>
        <v>0</v>
      </c>
      <c r="AP236" s="139">
        <f t="shared" si="41"/>
        <v>0</v>
      </c>
      <c r="AQ236" s="86">
        <f>'Input|Fee Based'!AQ236*CPI_Escalator_to_Y1*RealMaterials_Escalator_to_Y1</f>
        <v>0</v>
      </c>
      <c r="AR236" s="86">
        <f>'Input|Fee Based'!AR236*CPI_Escalator_to_Y1*RealContracts_Escalator_to_Y1</f>
        <v>0</v>
      </c>
      <c r="AS236" s="77">
        <f>'Input|Fee Based'!AS236*CPI_Escalator_to_Y1*RealVehicles_Escalator_to_Y1</f>
        <v>0</v>
      </c>
      <c r="AT236" s="86">
        <f>'Input|Fee Based'!AT236*CPI_Escalator_to_Y1*RealOther_Escalator_to_Y1</f>
        <v>0</v>
      </c>
      <c r="AU236" s="89"/>
      <c r="AV236" s="79">
        <f t="shared" si="42"/>
        <v>0</v>
      </c>
      <c r="AW236" s="84"/>
      <c r="AX236" s="162">
        <f>$AV236*'Input|Fee Based'!AV236</f>
        <v>0</v>
      </c>
      <c r="AY236" s="162">
        <f>$AV236*'Input|Fee Based'!AW236</f>
        <v>0</v>
      </c>
      <c r="AZ236" s="162">
        <f>$AV236*'Input|Fee Based'!AX236</f>
        <v>0</v>
      </c>
      <c r="BA236" s="163">
        <f>SUM($AV236,$AX236:$AZ236)*'Input|Fee Based'!$AY236</f>
        <v>0</v>
      </c>
      <c r="BB236" s="109"/>
      <c r="BC236" s="173"/>
      <c r="BD236" s="15"/>
    </row>
    <row r="237" spans="1:56" customFormat="1" x14ac:dyDescent="0.2">
      <c r="A237" s="16">
        <f t="shared" si="43"/>
        <v>228</v>
      </c>
      <c r="B237" s="128" t="str">
        <f>IF(ISBLANK('Input|Fee Based'!B237),"",'Input|Fee Based'!B237)</f>
        <v/>
      </c>
      <c r="C237" s="128" t="str">
        <f>IF(ISBLANK('Input|Fee Based'!C237),"",'Input|Fee Based'!C237)</f>
        <v/>
      </c>
      <c r="D237" s="129" t="str">
        <f>IF(ISBLANK('Input|Fee Based'!D237),"",'Input|Fee Based'!D237)</f>
        <v/>
      </c>
      <c r="E237" s="191" t="str">
        <f>IF(ISBLANK('Input|Fee Based'!E237),"",'Input|Fee Based'!E237)</f>
        <v/>
      </c>
      <c r="F237" s="129" t="str">
        <f>IF(ISBLANK('Input|Fee Based'!F237),"",'Input|Fee Based'!F237)</f>
        <v/>
      </c>
      <c r="G237" s="129" t="str">
        <f>IF(ISBLANK('Input|Fee Based'!G237),"",'Input|Fee Based'!G237)</f>
        <v/>
      </c>
      <c r="H237" s="120">
        <f t="shared" si="33"/>
        <v>0</v>
      </c>
      <c r="I237" s="14"/>
      <c r="J237" s="77" t="str">
        <f>IF(ISBLANK('Input|Fee Based'!I237),"",'Input|Fee Based'!I237)</f>
        <v/>
      </c>
      <c r="K237" s="77" cm="1">
        <f t="array" ref="K237">_xlfn.IFNA(LOOKUP(2,1/('Calc|Labour Rates'!$B$10:$B$39='Calc|Fee Based'!J237)/('Calc|Labour Rates'!$C$10:$C$39='Input|Fee Based'!J237),'Calc|Labour Rates'!$I$10:$I$39),"-")</f>
        <v>0</v>
      </c>
      <c r="L237" s="208">
        <f>IFERROR(K237*'Input|Fee Based'!K237*'Input|Fee Based'!L237/'Input|Setup'!$E$19,0)</f>
        <v>0</v>
      </c>
      <c r="M237" s="206" t="str">
        <f>IF(ISBLANK('Input|Fee Based'!M237),"",'Input|Fee Based'!M237)</f>
        <v/>
      </c>
      <c r="N237" s="77" cm="1">
        <f t="array" ref="N237">_xlfn.IFNA(LOOKUP(2,1/('Calc|Labour Rates'!$B$10:$B$39='Calc|Fee Based'!M237)/('Calc|Labour Rates'!$C$10:$C$39='Input|Fee Based'!N237),'Calc|Labour Rates'!$I$10:$I$39),"-")</f>
        <v>0</v>
      </c>
      <c r="O237" s="208">
        <f>IFERROR(N237*'Input|Fee Based'!O237*'Input|Fee Based'!P237/'Input|Setup'!$E$19,0)</f>
        <v>0</v>
      </c>
      <c r="P237" s="206" t="str">
        <f>IF(ISBLANK('Input|Fee Based'!Q237),"",'Input|Fee Based'!Q237)</f>
        <v/>
      </c>
      <c r="Q237" s="77" cm="1">
        <f t="array" ref="Q237">_xlfn.IFNA(LOOKUP(2,1/('Calc|Labour Rates'!$B$10:$B$39='Calc|Fee Based'!P237)/('Calc|Labour Rates'!$C$10:$C$39='Input|Fee Based'!R237),'Calc|Labour Rates'!$I$10:$I$39),"-")</f>
        <v>0</v>
      </c>
      <c r="R237" s="77">
        <f>IFERROR(Q237*'Input|Fee Based'!S237*'Input|Fee Based'!T237/'Input|Setup'!$E$19,0)</f>
        <v>0</v>
      </c>
      <c r="S237" s="197">
        <f t="shared" si="34"/>
        <v>0</v>
      </c>
      <c r="T237" s="139">
        <f t="shared" si="35"/>
        <v>0</v>
      </c>
      <c r="U237" s="77" t="str">
        <f>IF(ISBLANK('Input|Fee Based'!$V237),"",'Input|Fee Based'!$V237)</f>
        <v/>
      </c>
      <c r="V237" s="77" cm="1">
        <f t="array" ref="V237">_xlfn.IFNA(LOOKUP(2,1/('Calc|Labour Rates'!$B$10:$B$39='Calc|Fee Based'!U237)/('Calc|Labour Rates'!$C$10:$C$39='Input|Fee Based'!W237),'Calc|Labour Rates'!$I$10:$I$39),"-")</f>
        <v>0</v>
      </c>
      <c r="W237" s="77">
        <f>IFERROR(V237*'Input|Fee Based'!X237*'Input|Fee Based'!Y237/'Input|Setup'!$E$19,0)</f>
        <v>0</v>
      </c>
      <c r="X237" s="77">
        <f>IFERROR(V237*'Input|Fee Based'!X237*'Input|Fee Based'!Z237/'Input|Setup'!$E$19,0)</f>
        <v>0</v>
      </c>
      <c r="Y237" s="208">
        <f t="shared" si="36"/>
        <v>0</v>
      </c>
      <c r="Z237" s="206" t="str">
        <f>IF(ISBLANK('Input|Fee Based'!$AA237),"",'Input|Fee Based'!$AA237)</f>
        <v/>
      </c>
      <c r="AA237" s="77" cm="1">
        <f t="array" ref="AA237">_xlfn.IFNA(LOOKUP(2,1/('Calc|Labour Rates'!$B$10:$B$39='Calc|Fee Based'!Z237)/('Calc|Labour Rates'!$C$10:$C$39='Input|Fee Based'!AB237),'Calc|Labour Rates'!$I$10:$I$39),"-")</f>
        <v>0</v>
      </c>
      <c r="AB237" s="77">
        <f>IFERROR(AA237*'Input|Fee Based'!AC237*'Input|Fee Based'!AD237/'Input|Setup'!$E$19,0)</f>
        <v>0</v>
      </c>
      <c r="AC237" s="77">
        <f>IFERROR(AA237*'Input|Fee Based'!AC237*'Input|Fee Based'!AE237/'Input|Setup'!$E$19,0)</f>
        <v>0</v>
      </c>
      <c r="AD237" s="208">
        <f t="shared" si="37"/>
        <v>0</v>
      </c>
      <c r="AE237" s="77" t="str">
        <f>IF(ISBLANK('Input|Fee Based'!$AF237),"",'Input|Fee Based'!$AF237)</f>
        <v/>
      </c>
      <c r="AF237" s="77" cm="1">
        <f t="array" ref="AF237">_xlfn.IFNA(LOOKUP(2,1/('Calc|Labour Rates'!$B$10:$B$39='Calc|Fee Based'!AE237)/('Calc|Labour Rates'!$C$10:$C$39='Input|Fee Based'!AG237),'Calc|Labour Rates'!$I$10:$I$39),"-")</f>
        <v>0</v>
      </c>
      <c r="AG237" s="77">
        <f>IFERROR(AF237*'Input|Fee Based'!AH237*'Input|Fee Based'!AI237/'Input|Setup'!$E$19,0)</f>
        <v>0</v>
      </c>
      <c r="AH237" s="77">
        <f>IFERROR(AF237*'Input|Fee Based'!AH237*'Input|Fee Based'!AJ237/'Input|Setup'!$E$19,0)</f>
        <v>0</v>
      </c>
      <c r="AI237" s="208">
        <f t="shared" si="38"/>
        <v>0</v>
      </c>
      <c r="AJ237" s="77" t="str">
        <f>IF(ISBLANK('Input|Fee Based'!$AK237),"",'Input|Fee Based'!$AK237)</f>
        <v/>
      </c>
      <c r="AK237" s="77" cm="1">
        <f t="array" ref="AK237">_xlfn.IFNA(LOOKUP(2,1/('Calc|Labour Rates'!$B$10:$B$39='Calc|Fee Based'!AJ237)/('Calc|Labour Rates'!$C$10:$C$39='Input|Fee Based'!AL237),'Calc|Labour Rates'!$I$10:$I$39),"-")</f>
        <v>0</v>
      </c>
      <c r="AL237" s="77">
        <f>IFERROR(AK237*'Input|Fee Based'!AM237*'Input|Fee Based'!AN237/'Input|Setup'!$E$19,0)</f>
        <v>0</v>
      </c>
      <c r="AM237" s="77">
        <f>IFERROR(AK237*'Input|Fee Based'!AM237*'Input|Fee Based'!AO237/'Input|Setup'!$E$19,0)</f>
        <v>0</v>
      </c>
      <c r="AN237" s="208">
        <f t="shared" si="39"/>
        <v>0</v>
      </c>
      <c r="AO237" s="199">
        <f t="shared" si="40"/>
        <v>0</v>
      </c>
      <c r="AP237" s="139">
        <f t="shared" si="41"/>
        <v>0</v>
      </c>
      <c r="AQ237" s="86">
        <f>'Input|Fee Based'!AQ237*CPI_Escalator_to_Y1*RealMaterials_Escalator_to_Y1</f>
        <v>0</v>
      </c>
      <c r="AR237" s="86">
        <f>'Input|Fee Based'!AR237*CPI_Escalator_to_Y1*RealContracts_Escalator_to_Y1</f>
        <v>0</v>
      </c>
      <c r="AS237" s="77">
        <f>'Input|Fee Based'!AS237*CPI_Escalator_to_Y1*RealVehicles_Escalator_to_Y1</f>
        <v>0</v>
      </c>
      <c r="AT237" s="86">
        <f>'Input|Fee Based'!AT237*CPI_Escalator_to_Y1*RealOther_Escalator_to_Y1</f>
        <v>0</v>
      </c>
      <c r="AU237" s="89"/>
      <c r="AV237" s="79">
        <f t="shared" si="42"/>
        <v>0</v>
      </c>
      <c r="AW237" s="84"/>
      <c r="AX237" s="162">
        <f>$AV237*'Input|Fee Based'!AV237</f>
        <v>0</v>
      </c>
      <c r="AY237" s="162">
        <f>$AV237*'Input|Fee Based'!AW237</f>
        <v>0</v>
      </c>
      <c r="AZ237" s="162">
        <f>$AV237*'Input|Fee Based'!AX237</f>
        <v>0</v>
      </c>
      <c r="BA237" s="163">
        <f>SUM($AV237,$AX237:$AZ237)*'Input|Fee Based'!$AY237</f>
        <v>0</v>
      </c>
      <c r="BB237" s="109"/>
      <c r="BC237" s="173"/>
      <c r="BD237" s="15"/>
    </row>
    <row r="238" spans="1:56" customFormat="1" x14ac:dyDescent="0.2">
      <c r="A238" s="16">
        <f t="shared" si="43"/>
        <v>229</v>
      </c>
      <c r="B238" s="128" t="str">
        <f>IF(ISBLANK('Input|Fee Based'!B238),"",'Input|Fee Based'!B238)</f>
        <v/>
      </c>
      <c r="C238" s="128" t="str">
        <f>IF(ISBLANK('Input|Fee Based'!C238),"",'Input|Fee Based'!C238)</f>
        <v/>
      </c>
      <c r="D238" s="129" t="str">
        <f>IF(ISBLANK('Input|Fee Based'!D238),"",'Input|Fee Based'!D238)</f>
        <v/>
      </c>
      <c r="E238" s="191" t="str">
        <f>IF(ISBLANK('Input|Fee Based'!E238),"",'Input|Fee Based'!E238)</f>
        <v/>
      </c>
      <c r="F238" s="129" t="str">
        <f>IF(ISBLANK('Input|Fee Based'!F238),"",'Input|Fee Based'!F238)</f>
        <v/>
      </c>
      <c r="G238" s="129" t="str">
        <f>IF(ISBLANK('Input|Fee Based'!G238),"",'Input|Fee Based'!G238)</f>
        <v/>
      </c>
      <c r="H238" s="120">
        <f t="shared" si="33"/>
        <v>0</v>
      </c>
      <c r="I238" s="14"/>
      <c r="J238" s="77" t="str">
        <f>IF(ISBLANK('Input|Fee Based'!I238),"",'Input|Fee Based'!I238)</f>
        <v/>
      </c>
      <c r="K238" s="77" cm="1">
        <f t="array" ref="K238">_xlfn.IFNA(LOOKUP(2,1/('Calc|Labour Rates'!$B$10:$B$39='Calc|Fee Based'!J238)/('Calc|Labour Rates'!$C$10:$C$39='Input|Fee Based'!J238),'Calc|Labour Rates'!$I$10:$I$39),"-")</f>
        <v>0</v>
      </c>
      <c r="L238" s="208">
        <f>IFERROR(K238*'Input|Fee Based'!K238*'Input|Fee Based'!L238/'Input|Setup'!$E$19,0)</f>
        <v>0</v>
      </c>
      <c r="M238" s="206" t="str">
        <f>IF(ISBLANK('Input|Fee Based'!M238),"",'Input|Fee Based'!M238)</f>
        <v/>
      </c>
      <c r="N238" s="77" cm="1">
        <f t="array" ref="N238">_xlfn.IFNA(LOOKUP(2,1/('Calc|Labour Rates'!$B$10:$B$39='Calc|Fee Based'!M238)/('Calc|Labour Rates'!$C$10:$C$39='Input|Fee Based'!N238),'Calc|Labour Rates'!$I$10:$I$39),"-")</f>
        <v>0</v>
      </c>
      <c r="O238" s="208">
        <f>IFERROR(N238*'Input|Fee Based'!O238*'Input|Fee Based'!P238/'Input|Setup'!$E$19,0)</f>
        <v>0</v>
      </c>
      <c r="P238" s="206" t="str">
        <f>IF(ISBLANK('Input|Fee Based'!Q238),"",'Input|Fee Based'!Q238)</f>
        <v/>
      </c>
      <c r="Q238" s="77" cm="1">
        <f t="array" ref="Q238">_xlfn.IFNA(LOOKUP(2,1/('Calc|Labour Rates'!$B$10:$B$39='Calc|Fee Based'!P238)/('Calc|Labour Rates'!$C$10:$C$39='Input|Fee Based'!R238),'Calc|Labour Rates'!$I$10:$I$39),"-")</f>
        <v>0</v>
      </c>
      <c r="R238" s="77">
        <f>IFERROR(Q238*'Input|Fee Based'!S238*'Input|Fee Based'!T238/'Input|Setup'!$E$19,0)</f>
        <v>0</v>
      </c>
      <c r="S238" s="197">
        <f t="shared" si="34"/>
        <v>0</v>
      </c>
      <c r="T238" s="139">
        <f t="shared" si="35"/>
        <v>0</v>
      </c>
      <c r="U238" s="77" t="str">
        <f>IF(ISBLANK('Input|Fee Based'!$V238),"",'Input|Fee Based'!$V238)</f>
        <v/>
      </c>
      <c r="V238" s="77" cm="1">
        <f t="array" ref="V238">_xlfn.IFNA(LOOKUP(2,1/('Calc|Labour Rates'!$B$10:$B$39='Calc|Fee Based'!U238)/('Calc|Labour Rates'!$C$10:$C$39='Input|Fee Based'!W238),'Calc|Labour Rates'!$I$10:$I$39),"-")</f>
        <v>0</v>
      </c>
      <c r="W238" s="77">
        <f>IFERROR(V238*'Input|Fee Based'!X238*'Input|Fee Based'!Y238/'Input|Setup'!$E$19,0)</f>
        <v>0</v>
      </c>
      <c r="X238" s="77">
        <f>IFERROR(V238*'Input|Fee Based'!X238*'Input|Fee Based'!Z238/'Input|Setup'!$E$19,0)</f>
        <v>0</v>
      </c>
      <c r="Y238" s="208">
        <f t="shared" si="36"/>
        <v>0</v>
      </c>
      <c r="Z238" s="206" t="str">
        <f>IF(ISBLANK('Input|Fee Based'!$AA238),"",'Input|Fee Based'!$AA238)</f>
        <v/>
      </c>
      <c r="AA238" s="77" cm="1">
        <f t="array" ref="AA238">_xlfn.IFNA(LOOKUP(2,1/('Calc|Labour Rates'!$B$10:$B$39='Calc|Fee Based'!Z238)/('Calc|Labour Rates'!$C$10:$C$39='Input|Fee Based'!AB238),'Calc|Labour Rates'!$I$10:$I$39),"-")</f>
        <v>0</v>
      </c>
      <c r="AB238" s="77">
        <f>IFERROR(AA238*'Input|Fee Based'!AC238*'Input|Fee Based'!AD238/'Input|Setup'!$E$19,0)</f>
        <v>0</v>
      </c>
      <c r="AC238" s="77">
        <f>IFERROR(AA238*'Input|Fee Based'!AC238*'Input|Fee Based'!AE238/'Input|Setup'!$E$19,0)</f>
        <v>0</v>
      </c>
      <c r="AD238" s="208">
        <f t="shared" si="37"/>
        <v>0</v>
      </c>
      <c r="AE238" s="77" t="str">
        <f>IF(ISBLANK('Input|Fee Based'!$AF238),"",'Input|Fee Based'!$AF238)</f>
        <v/>
      </c>
      <c r="AF238" s="77" cm="1">
        <f t="array" ref="AF238">_xlfn.IFNA(LOOKUP(2,1/('Calc|Labour Rates'!$B$10:$B$39='Calc|Fee Based'!AE238)/('Calc|Labour Rates'!$C$10:$C$39='Input|Fee Based'!AG238),'Calc|Labour Rates'!$I$10:$I$39),"-")</f>
        <v>0</v>
      </c>
      <c r="AG238" s="77">
        <f>IFERROR(AF238*'Input|Fee Based'!AH238*'Input|Fee Based'!AI238/'Input|Setup'!$E$19,0)</f>
        <v>0</v>
      </c>
      <c r="AH238" s="77">
        <f>IFERROR(AF238*'Input|Fee Based'!AH238*'Input|Fee Based'!AJ238/'Input|Setup'!$E$19,0)</f>
        <v>0</v>
      </c>
      <c r="AI238" s="208">
        <f t="shared" si="38"/>
        <v>0</v>
      </c>
      <c r="AJ238" s="77" t="str">
        <f>IF(ISBLANK('Input|Fee Based'!$AK238),"",'Input|Fee Based'!$AK238)</f>
        <v/>
      </c>
      <c r="AK238" s="77" cm="1">
        <f t="array" ref="AK238">_xlfn.IFNA(LOOKUP(2,1/('Calc|Labour Rates'!$B$10:$B$39='Calc|Fee Based'!AJ238)/('Calc|Labour Rates'!$C$10:$C$39='Input|Fee Based'!AL238),'Calc|Labour Rates'!$I$10:$I$39),"-")</f>
        <v>0</v>
      </c>
      <c r="AL238" s="77">
        <f>IFERROR(AK238*'Input|Fee Based'!AM238*'Input|Fee Based'!AN238/'Input|Setup'!$E$19,0)</f>
        <v>0</v>
      </c>
      <c r="AM238" s="77">
        <f>IFERROR(AK238*'Input|Fee Based'!AM238*'Input|Fee Based'!AO238/'Input|Setup'!$E$19,0)</f>
        <v>0</v>
      </c>
      <c r="AN238" s="208">
        <f t="shared" si="39"/>
        <v>0</v>
      </c>
      <c r="AO238" s="199">
        <f t="shared" si="40"/>
        <v>0</v>
      </c>
      <c r="AP238" s="139">
        <f t="shared" si="41"/>
        <v>0</v>
      </c>
      <c r="AQ238" s="86">
        <f>'Input|Fee Based'!AQ238*CPI_Escalator_to_Y1*RealMaterials_Escalator_to_Y1</f>
        <v>0</v>
      </c>
      <c r="AR238" s="86">
        <f>'Input|Fee Based'!AR238*CPI_Escalator_to_Y1*RealContracts_Escalator_to_Y1</f>
        <v>0</v>
      </c>
      <c r="AS238" s="77">
        <f>'Input|Fee Based'!AS238*CPI_Escalator_to_Y1*RealVehicles_Escalator_to_Y1</f>
        <v>0</v>
      </c>
      <c r="AT238" s="86">
        <f>'Input|Fee Based'!AT238*CPI_Escalator_to_Y1*RealOther_Escalator_to_Y1</f>
        <v>0</v>
      </c>
      <c r="AU238" s="89"/>
      <c r="AV238" s="79">
        <f t="shared" si="42"/>
        <v>0</v>
      </c>
      <c r="AW238" s="84"/>
      <c r="AX238" s="162">
        <f>$AV238*'Input|Fee Based'!AV238</f>
        <v>0</v>
      </c>
      <c r="AY238" s="162">
        <f>$AV238*'Input|Fee Based'!AW238</f>
        <v>0</v>
      </c>
      <c r="AZ238" s="162">
        <f>$AV238*'Input|Fee Based'!AX238</f>
        <v>0</v>
      </c>
      <c r="BA238" s="163">
        <f>SUM($AV238,$AX238:$AZ238)*'Input|Fee Based'!$AY238</f>
        <v>0</v>
      </c>
      <c r="BB238" s="109"/>
      <c r="BC238" s="173"/>
      <c r="BD238" s="15"/>
    </row>
    <row r="239" spans="1:56" customFormat="1" x14ac:dyDescent="0.2">
      <c r="A239" s="16">
        <f t="shared" si="43"/>
        <v>230</v>
      </c>
      <c r="B239" s="128" t="str">
        <f>IF(ISBLANK('Input|Fee Based'!B239),"",'Input|Fee Based'!B239)</f>
        <v/>
      </c>
      <c r="C239" s="128" t="str">
        <f>IF(ISBLANK('Input|Fee Based'!C239),"",'Input|Fee Based'!C239)</f>
        <v/>
      </c>
      <c r="D239" s="129" t="str">
        <f>IF(ISBLANK('Input|Fee Based'!D239),"",'Input|Fee Based'!D239)</f>
        <v/>
      </c>
      <c r="E239" s="191" t="str">
        <f>IF(ISBLANK('Input|Fee Based'!E239),"",'Input|Fee Based'!E239)</f>
        <v/>
      </c>
      <c r="F239" s="129" t="str">
        <f>IF(ISBLANK('Input|Fee Based'!F239),"",'Input|Fee Based'!F239)</f>
        <v/>
      </c>
      <c r="G239" s="129" t="str">
        <f>IF(ISBLANK('Input|Fee Based'!G239),"",'Input|Fee Based'!G239)</f>
        <v/>
      </c>
      <c r="H239" s="120">
        <f t="shared" si="33"/>
        <v>0</v>
      </c>
      <c r="I239" s="14"/>
      <c r="J239" s="77" t="str">
        <f>IF(ISBLANK('Input|Fee Based'!I239),"",'Input|Fee Based'!I239)</f>
        <v/>
      </c>
      <c r="K239" s="77" cm="1">
        <f t="array" ref="K239">_xlfn.IFNA(LOOKUP(2,1/('Calc|Labour Rates'!$B$10:$B$39='Calc|Fee Based'!J239)/('Calc|Labour Rates'!$C$10:$C$39='Input|Fee Based'!J239),'Calc|Labour Rates'!$I$10:$I$39),"-")</f>
        <v>0</v>
      </c>
      <c r="L239" s="208">
        <f>IFERROR(K239*'Input|Fee Based'!K239*'Input|Fee Based'!L239/'Input|Setup'!$E$19,0)</f>
        <v>0</v>
      </c>
      <c r="M239" s="206" t="str">
        <f>IF(ISBLANK('Input|Fee Based'!M239),"",'Input|Fee Based'!M239)</f>
        <v/>
      </c>
      <c r="N239" s="77" cm="1">
        <f t="array" ref="N239">_xlfn.IFNA(LOOKUP(2,1/('Calc|Labour Rates'!$B$10:$B$39='Calc|Fee Based'!M239)/('Calc|Labour Rates'!$C$10:$C$39='Input|Fee Based'!N239),'Calc|Labour Rates'!$I$10:$I$39),"-")</f>
        <v>0</v>
      </c>
      <c r="O239" s="208">
        <f>IFERROR(N239*'Input|Fee Based'!O239*'Input|Fee Based'!P239/'Input|Setup'!$E$19,0)</f>
        <v>0</v>
      </c>
      <c r="P239" s="206" t="str">
        <f>IF(ISBLANK('Input|Fee Based'!Q239),"",'Input|Fee Based'!Q239)</f>
        <v/>
      </c>
      <c r="Q239" s="77" cm="1">
        <f t="array" ref="Q239">_xlfn.IFNA(LOOKUP(2,1/('Calc|Labour Rates'!$B$10:$B$39='Calc|Fee Based'!P239)/('Calc|Labour Rates'!$C$10:$C$39='Input|Fee Based'!R239),'Calc|Labour Rates'!$I$10:$I$39),"-")</f>
        <v>0</v>
      </c>
      <c r="R239" s="77">
        <f>IFERROR(Q239*'Input|Fee Based'!S239*'Input|Fee Based'!T239/'Input|Setup'!$E$19,0)</f>
        <v>0</v>
      </c>
      <c r="S239" s="197">
        <f t="shared" si="34"/>
        <v>0</v>
      </c>
      <c r="T239" s="139">
        <f t="shared" si="35"/>
        <v>0</v>
      </c>
      <c r="U239" s="77" t="str">
        <f>IF(ISBLANK('Input|Fee Based'!$V239),"",'Input|Fee Based'!$V239)</f>
        <v/>
      </c>
      <c r="V239" s="77" cm="1">
        <f t="array" ref="V239">_xlfn.IFNA(LOOKUP(2,1/('Calc|Labour Rates'!$B$10:$B$39='Calc|Fee Based'!U239)/('Calc|Labour Rates'!$C$10:$C$39='Input|Fee Based'!W239),'Calc|Labour Rates'!$I$10:$I$39),"-")</f>
        <v>0</v>
      </c>
      <c r="W239" s="77">
        <f>IFERROR(V239*'Input|Fee Based'!X239*'Input|Fee Based'!Y239/'Input|Setup'!$E$19,0)</f>
        <v>0</v>
      </c>
      <c r="X239" s="77">
        <f>IFERROR(V239*'Input|Fee Based'!X239*'Input|Fee Based'!Z239/'Input|Setup'!$E$19,0)</f>
        <v>0</v>
      </c>
      <c r="Y239" s="208">
        <f t="shared" si="36"/>
        <v>0</v>
      </c>
      <c r="Z239" s="206" t="str">
        <f>IF(ISBLANK('Input|Fee Based'!$AA239),"",'Input|Fee Based'!$AA239)</f>
        <v/>
      </c>
      <c r="AA239" s="77" cm="1">
        <f t="array" ref="AA239">_xlfn.IFNA(LOOKUP(2,1/('Calc|Labour Rates'!$B$10:$B$39='Calc|Fee Based'!Z239)/('Calc|Labour Rates'!$C$10:$C$39='Input|Fee Based'!AB239),'Calc|Labour Rates'!$I$10:$I$39),"-")</f>
        <v>0</v>
      </c>
      <c r="AB239" s="77">
        <f>IFERROR(AA239*'Input|Fee Based'!AC239*'Input|Fee Based'!AD239/'Input|Setup'!$E$19,0)</f>
        <v>0</v>
      </c>
      <c r="AC239" s="77">
        <f>IFERROR(AA239*'Input|Fee Based'!AC239*'Input|Fee Based'!AE239/'Input|Setup'!$E$19,0)</f>
        <v>0</v>
      </c>
      <c r="AD239" s="208">
        <f t="shared" si="37"/>
        <v>0</v>
      </c>
      <c r="AE239" s="77" t="str">
        <f>IF(ISBLANK('Input|Fee Based'!$AF239),"",'Input|Fee Based'!$AF239)</f>
        <v/>
      </c>
      <c r="AF239" s="77" cm="1">
        <f t="array" ref="AF239">_xlfn.IFNA(LOOKUP(2,1/('Calc|Labour Rates'!$B$10:$B$39='Calc|Fee Based'!AE239)/('Calc|Labour Rates'!$C$10:$C$39='Input|Fee Based'!AG239),'Calc|Labour Rates'!$I$10:$I$39),"-")</f>
        <v>0</v>
      </c>
      <c r="AG239" s="77">
        <f>IFERROR(AF239*'Input|Fee Based'!AH239*'Input|Fee Based'!AI239/'Input|Setup'!$E$19,0)</f>
        <v>0</v>
      </c>
      <c r="AH239" s="77">
        <f>IFERROR(AF239*'Input|Fee Based'!AH239*'Input|Fee Based'!AJ239/'Input|Setup'!$E$19,0)</f>
        <v>0</v>
      </c>
      <c r="AI239" s="208">
        <f t="shared" si="38"/>
        <v>0</v>
      </c>
      <c r="AJ239" s="77" t="str">
        <f>IF(ISBLANK('Input|Fee Based'!$AK239),"",'Input|Fee Based'!$AK239)</f>
        <v/>
      </c>
      <c r="AK239" s="77" cm="1">
        <f t="array" ref="AK239">_xlfn.IFNA(LOOKUP(2,1/('Calc|Labour Rates'!$B$10:$B$39='Calc|Fee Based'!AJ239)/('Calc|Labour Rates'!$C$10:$C$39='Input|Fee Based'!AL239),'Calc|Labour Rates'!$I$10:$I$39),"-")</f>
        <v>0</v>
      </c>
      <c r="AL239" s="77">
        <f>IFERROR(AK239*'Input|Fee Based'!AM239*'Input|Fee Based'!AN239/'Input|Setup'!$E$19,0)</f>
        <v>0</v>
      </c>
      <c r="AM239" s="77">
        <f>IFERROR(AK239*'Input|Fee Based'!AM239*'Input|Fee Based'!AO239/'Input|Setup'!$E$19,0)</f>
        <v>0</v>
      </c>
      <c r="AN239" s="208">
        <f t="shared" si="39"/>
        <v>0</v>
      </c>
      <c r="AO239" s="199">
        <f t="shared" si="40"/>
        <v>0</v>
      </c>
      <c r="AP239" s="139">
        <f t="shared" si="41"/>
        <v>0</v>
      </c>
      <c r="AQ239" s="86">
        <f>'Input|Fee Based'!AQ239*CPI_Escalator_to_Y1*RealMaterials_Escalator_to_Y1</f>
        <v>0</v>
      </c>
      <c r="AR239" s="86">
        <f>'Input|Fee Based'!AR239*CPI_Escalator_to_Y1*RealContracts_Escalator_to_Y1</f>
        <v>0</v>
      </c>
      <c r="AS239" s="77">
        <f>'Input|Fee Based'!AS239*CPI_Escalator_to_Y1*RealVehicles_Escalator_to_Y1</f>
        <v>0</v>
      </c>
      <c r="AT239" s="86">
        <f>'Input|Fee Based'!AT239*CPI_Escalator_to_Y1*RealOther_Escalator_to_Y1</f>
        <v>0</v>
      </c>
      <c r="AU239" s="89"/>
      <c r="AV239" s="79">
        <f t="shared" si="42"/>
        <v>0</v>
      </c>
      <c r="AW239" s="84"/>
      <c r="AX239" s="162">
        <f>$AV239*'Input|Fee Based'!AV239</f>
        <v>0</v>
      </c>
      <c r="AY239" s="162">
        <f>$AV239*'Input|Fee Based'!AW239</f>
        <v>0</v>
      </c>
      <c r="AZ239" s="162">
        <f>$AV239*'Input|Fee Based'!AX239</f>
        <v>0</v>
      </c>
      <c r="BA239" s="163">
        <f>SUM($AV239,$AX239:$AZ239)*'Input|Fee Based'!$AY239</f>
        <v>0</v>
      </c>
      <c r="BB239" s="109"/>
      <c r="BC239" s="173"/>
      <c r="BD239" s="15"/>
    </row>
    <row r="240" spans="1:56" customFormat="1" x14ac:dyDescent="0.2">
      <c r="A240" s="16">
        <f t="shared" si="43"/>
        <v>231</v>
      </c>
      <c r="B240" s="128" t="str">
        <f>IF(ISBLANK('Input|Fee Based'!B240),"",'Input|Fee Based'!B240)</f>
        <v/>
      </c>
      <c r="C240" s="128" t="str">
        <f>IF(ISBLANK('Input|Fee Based'!C240),"",'Input|Fee Based'!C240)</f>
        <v/>
      </c>
      <c r="D240" s="129" t="str">
        <f>IF(ISBLANK('Input|Fee Based'!D240),"",'Input|Fee Based'!D240)</f>
        <v/>
      </c>
      <c r="E240" s="191" t="str">
        <f>IF(ISBLANK('Input|Fee Based'!E240),"",'Input|Fee Based'!E240)</f>
        <v/>
      </c>
      <c r="F240" s="129" t="str">
        <f>IF(ISBLANK('Input|Fee Based'!F240),"",'Input|Fee Based'!F240)</f>
        <v/>
      </c>
      <c r="G240" s="129" t="str">
        <f>IF(ISBLANK('Input|Fee Based'!G240),"",'Input|Fee Based'!G240)</f>
        <v/>
      </c>
      <c r="H240" s="120">
        <f t="shared" si="33"/>
        <v>0</v>
      </c>
      <c r="I240" s="14"/>
      <c r="J240" s="77" t="str">
        <f>IF(ISBLANK('Input|Fee Based'!I240),"",'Input|Fee Based'!I240)</f>
        <v/>
      </c>
      <c r="K240" s="77" cm="1">
        <f t="array" ref="K240">_xlfn.IFNA(LOOKUP(2,1/('Calc|Labour Rates'!$B$10:$B$39='Calc|Fee Based'!J240)/('Calc|Labour Rates'!$C$10:$C$39='Input|Fee Based'!J240),'Calc|Labour Rates'!$I$10:$I$39),"-")</f>
        <v>0</v>
      </c>
      <c r="L240" s="208">
        <f>IFERROR(K240*'Input|Fee Based'!K240*'Input|Fee Based'!L240/'Input|Setup'!$E$19,0)</f>
        <v>0</v>
      </c>
      <c r="M240" s="206" t="str">
        <f>IF(ISBLANK('Input|Fee Based'!M240),"",'Input|Fee Based'!M240)</f>
        <v/>
      </c>
      <c r="N240" s="77" cm="1">
        <f t="array" ref="N240">_xlfn.IFNA(LOOKUP(2,1/('Calc|Labour Rates'!$B$10:$B$39='Calc|Fee Based'!M240)/('Calc|Labour Rates'!$C$10:$C$39='Input|Fee Based'!N240),'Calc|Labour Rates'!$I$10:$I$39),"-")</f>
        <v>0</v>
      </c>
      <c r="O240" s="208">
        <f>IFERROR(N240*'Input|Fee Based'!O240*'Input|Fee Based'!P240/'Input|Setup'!$E$19,0)</f>
        <v>0</v>
      </c>
      <c r="P240" s="206" t="str">
        <f>IF(ISBLANK('Input|Fee Based'!Q240),"",'Input|Fee Based'!Q240)</f>
        <v/>
      </c>
      <c r="Q240" s="77" cm="1">
        <f t="array" ref="Q240">_xlfn.IFNA(LOOKUP(2,1/('Calc|Labour Rates'!$B$10:$B$39='Calc|Fee Based'!P240)/('Calc|Labour Rates'!$C$10:$C$39='Input|Fee Based'!R240),'Calc|Labour Rates'!$I$10:$I$39),"-")</f>
        <v>0</v>
      </c>
      <c r="R240" s="77">
        <f>IFERROR(Q240*'Input|Fee Based'!S240*'Input|Fee Based'!T240/'Input|Setup'!$E$19,0)</f>
        <v>0</v>
      </c>
      <c r="S240" s="197">
        <f t="shared" si="34"/>
        <v>0</v>
      </c>
      <c r="T240" s="139">
        <f t="shared" si="35"/>
        <v>0</v>
      </c>
      <c r="U240" s="77" t="str">
        <f>IF(ISBLANK('Input|Fee Based'!$V240),"",'Input|Fee Based'!$V240)</f>
        <v/>
      </c>
      <c r="V240" s="77" cm="1">
        <f t="array" ref="V240">_xlfn.IFNA(LOOKUP(2,1/('Calc|Labour Rates'!$B$10:$B$39='Calc|Fee Based'!U240)/('Calc|Labour Rates'!$C$10:$C$39='Input|Fee Based'!W240),'Calc|Labour Rates'!$I$10:$I$39),"-")</f>
        <v>0</v>
      </c>
      <c r="W240" s="77">
        <f>IFERROR(V240*'Input|Fee Based'!X240*'Input|Fee Based'!Y240/'Input|Setup'!$E$19,0)</f>
        <v>0</v>
      </c>
      <c r="X240" s="77">
        <f>IFERROR(V240*'Input|Fee Based'!X240*'Input|Fee Based'!Z240/'Input|Setup'!$E$19,0)</f>
        <v>0</v>
      </c>
      <c r="Y240" s="208">
        <f t="shared" si="36"/>
        <v>0</v>
      </c>
      <c r="Z240" s="206" t="str">
        <f>IF(ISBLANK('Input|Fee Based'!$AA240),"",'Input|Fee Based'!$AA240)</f>
        <v/>
      </c>
      <c r="AA240" s="77" cm="1">
        <f t="array" ref="AA240">_xlfn.IFNA(LOOKUP(2,1/('Calc|Labour Rates'!$B$10:$B$39='Calc|Fee Based'!Z240)/('Calc|Labour Rates'!$C$10:$C$39='Input|Fee Based'!AB240),'Calc|Labour Rates'!$I$10:$I$39),"-")</f>
        <v>0</v>
      </c>
      <c r="AB240" s="77">
        <f>IFERROR(AA240*'Input|Fee Based'!AC240*'Input|Fee Based'!AD240/'Input|Setup'!$E$19,0)</f>
        <v>0</v>
      </c>
      <c r="AC240" s="77">
        <f>IFERROR(AA240*'Input|Fee Based'!AC240*'Input|Fee Based'!AE240/'Input|Setup'!$E$19,0)</f>
        <v>0</v>
      </c>
      <c r="AD240" s="208">
        <f t="shared" si="37"/>
        <v>0</v>
      </c>
      <c r="AE240" s="77" t="str">
        <f>IF(ISBLANK('Input|Fee Based'!$AF240),"",'Input|Fee Based'!$AF240)</f>
        <v/>
      </c>
      <c r="AF240" s="77" cm="1">
        <f t="array" ref="AF240">_xlfn.IFNA(LOOKUP(2,1/('Calc|Labour Rates'!$B$10:$B$39='Calc|Fee Based'!AE240)/('Calc|Labour Rates'!$C$10:$C$39='Input|Fee Based'!AG240),'Calc|Labour Rates'!$I$10:$I$39),"-")</f>
        <v>0</v>
      </c>
      <c r="AG240" s="77">
        <f>IFERROR(AF240*'Input|Fee Based'!AH240*'Input|Fee Based'!AI240/'Input|Setup'!$E$19,0)</f>
        <v>0</v>
      </c>
      <c r="AH240" s="77">
        <f>IFERROR(AF240*'Input|Fee Based'!AH240*'Input|Fee Based'!AJ240/'Input|Setup'!$E$19,0)</f>
        <v>0</v>
      </c>
      <c r="AI240" s="208">
        <f t="shared" si="38"/>
        <v>0</v>
      </c>
      <c r="AJ240" s="77" t="str">
        <f>IF(ISBLANK('Input|Fee Based'!$AK240),"",'Input|Fee Based'!$AK240)</f>
        <v/>
      </c>
      <c r="AK240" s="77" cm="1">
        <f t="array" ref="AK240">_xlfn.IFNA(LOOKUP(2,1/('Calc|Labour Rates'!$B$10:$B$39='Calc|Fee Based'!AJ240)/('Calc|Labour Rates'!$C$10:$C$39='Input|Fee Based'!AL240),'Calc|Labour Rates'!$I$10:$I$39),"-")</f>
        <v>0</v>
      </c>
      <c r="AL240" s="77">
        <f>IFERROR(AK240*'Input|Fee Based'!AM240*'Input|Fee Based'!AN240/'Input|Setup'!$E$19,0)</f>
        <v>0</v>
      </c>
      <c r="AM240" s="77">
        <f>IFERROR(AK240*'Input|Fee Based'!AM240*'Input|Fee Based'!AO240/'Input|Setup'!$E$19,0)</f>
        <v>0</v>
      </c>
      <c r="AN240" s="208">
        <f t="shared" si="39"/>
        <v>0</v>
      </c>
      <c r="AO240" s="199">
        <f t="shared" si="40"/>
        <v>0</v>
      </c>
      <c r="AP240" s="139">
        <f t="shared" si="41"/>
        <v>0</v>
      </c>
      <c r="AQ240" s="86">
        <f>'Input|Fee Based'!AQ240*CPI_Escalator_to_Y1*RealMaterials_Escalator_to_Y1</f>
        <v>0</v>
      </c>
      <c r="AR240" s="86">
        <f>'Input|Fee Based'!AR240*CPI_Escalator_to_Y1*RealContracts_Escalator_to_Y1</f>
        <v>0</v>
      </c>
      <c r="AS240" s="77">
        <f>'Input|Fee Based'!AS240*CPI_Escalator_to_Y1*RealVehicles_Escalator_to_Y1</f>
        <v>0</v>
      </c>
      <c r="AT240" s="86">
        <f>'Input|Fee Based'!AT240*CPI_Escalator_to_Y1*RealOther_Escalator_to_Y1</f>
        <v>0</v>
      </c>
      <c r="AU240" s="89"/>
      <c r="AV240" s="79">
        <f t="shared" si="42"/>
        <v>0</v>
      </c>
      <c r="AW240" s="84"/>
      <c r="AX240" s="162">
        <f>$AV240*'Input|Fee Based'!AV240</f>
        <v>0</v>
      </c>
      <c r="AY240" s="162">
        <f>$AV240*'Input|Fee Based'!AW240</f>
        <v>0</v>
      </c>
      <c r="AZ240" s="162">
        <f>$AV240*'Input|Fee Based'!AX240</f>
        <v>0</v>
      </c>
      <c r="BA240" s="163">
        <f>SUM($AV240,$AX240:$AZ240)*'Input|Fee Based'!$AY240</f>
        <v>0</v>
      </c>
      <c r="BB240" s="109"/>
      <c r="BC240" s="173"/>
      <c r="BD240" s="15"/>
    </row>
    <row r="241" spans="1:56" customFormat="1" x14ac:dyDescent="0.2">
      <c r="A241" s="16">
        <f t="shared" si="43"/>
        <v>232</v>
      </c>
      <c r="B241" s="128" t="str">
        <f>IF(ISBLANK('Input|Fee Based'!B241),"",'Input|Fee Based'!B241)</f>
        <v/>
      </c>
      <c r="C241" s="128" t="str">
        <f>IF(ISBLANK('Input|Fee Based'!C241),"",'Input|Fee Based'!C241)</f>
        <v/>
      </c>
      <c r="D241" s="129" t="str">
        <f>IF(ISBLANK('Input|Fee Based'!D241),"",'Input|Fee Based'!D241)</f>
        <v/>
      </c>
      <c r="E241" s="191" t="str">
        <f>IF(ISBLANK('Input|Fee Based'!E241),"",'Input|Fee Based'!E241)</f>
        <v/>
      </c>
      <c r="F241" s="129" t="str">
        <f>IF(ISBLANK('Input|Fee Based'!F241),"",'Input|Fee Based'!F241)</f>
        <v/>
      </c>
      <c r="G241" s="129" t="str">
        <f>IF(ISBLANK('Input|Fee Based'!G241),"",'Input|Fee Based'!G241)</f>
        <v/>
      </c>
      <c r="H241" s="120">
        <f t="shared" si="33"/>
        <v>0</v>
      </c>
      <c r="I241" s="14"/>
      <c r="J241" s="77" t="str">
        <f>IF(ISBLANK('Input|Fee Based'!I241),"",'Input|Fee Based'!I241)</f>
        <v/>
      </c>
      <c r="K241" s="77" cm="1">
        <f t="array" ref="K241">_xlfn.IFNA(LOOKUP(2,1/('Calc|Labour Rates'!$B$10:$B$39='Calc|Fee Based'!J241)/('Calc|Labour Rates'!$C$10:$C$39='Input|Fee Based'!J241),'Calc|Labour Rates'!$I$10:$I$39),"-")</f>
        <v>0</v>
      </c>
      <c r="L241" s="208">
        <f>IFERROR(K241*'Input|Fee Based'!K241*'Input|Fee Based'!L241/'Input|Setup'!$E$19,0)</f>
        <v>0</v>
      </c>
      <c r="M241" s="206" t="str">
        <f>IF(ISBLANK('Input|Fee Based'!M241),"",'Input|Fee Based'!M241)</f>
        <v/>
      </c>
      <c r="N241" s="77" cm="1">
        <f t="array" ref="N241">_xlfn.IFNA(LOOKUP(2,1/('Calc|Labour Rates'!$B$10:$B$39='Calc|Fee Based'!M241)/('Calc|Labour Rates'!$C$10:$C$39='Input|Fee Based'!N241),'Calc|Labour Rates'!$I$10:$I$39),"-")</f>
        <v>0</v>
      </c>
      <c r="O241" s="208">
        <f>IFERROR(N241*'Input|Fee Based'!O241*'Input|Fee Based'!P241/'Input|Setup'!$E$19,0)</f>
        <v>0</v>
      </c>
      <c r="P241" s="206" t="str">
        <f>IF(ISBLANK('Input|Fee Based'!Q241),"",'Input|Fee Based'!Q241)</f>
        <v/>
      </c>
      <c r="Q241" s="77" cm="1">
        <f t="array" ref="Q241">_xlfn.IFNA(LOOKUP(2,1/('Calc|Labour Rates'!$B$10:$B$39='Calc|Fee Based'!P241)/('Calc|Labour Rates'!$C$10:$C$39='Input|Fee Based'!R241),'Calc|Labour Rates'!$I$10:$I$39),"-")</f>
        <v>0</v>
      </c>
      <c r="R241" s="77">
        <f>IFERROR(Q241*'Input|Fee Based'!S241*'Input|Fee Based'!T241/'Input|Setup'!$E$19,0)</f>
        <v>0</v>
      </c>
      <c r="S241" s="197">
        <f t="shared" si="34"/>
        <v>0</v>
      </c>
      <c r="T241" s="139">
        <f t="shared" si="35"/>
        <v>0</v>
      </c>
      <c r="U241" s="77" t="str">
        <f>IF(ISBLANK('Input|Fee Based'!$V241),"",'Input|Fee Based'!$V241)</f>
        <v/>
      </c>
      <c r="V241" s="77" cm="1">
        <f t="array" ref="V241">_xlfn.IFNA(LOOKUP(2,1/('Calc|Labour Rates'!$B$10:$B$39='Calc|Fee Based'!U241)/('Calc|Labour Rates'!$C$10:$C$39='Input|Fee Based'!W241),'Calc|Labour Rates'!$I$10:$I$39),"-")</f>
        <v>0</v>
      </c>
      <c r="W241" s="77">
        <f>IFERROR(V241*'Input|Fee Based'!X241*'Input|Fee Based'!Y241/'Input|Setup'!$E$19,0)</f>
        <v>0</v>
      </c>
      <c r="X241" s="77">
        <f>IFERROR(V241*'Input|Fee Based'!X241*'Input|Fee Based'!Z241/'Input|Setup'!$E$19,0)</f>
        <v>0</v>
      </c>
      <c r="Y241" s="208">
        <f t="shared" si="36"/>
        <v>0</v>
      </c>
      <c r="Z241" s="206" t="str">
        <f>IF(ISBLANK('Input|Fee Based'!$AA241),"",'Input|Fee Based'!$AA241)</f>
        <v/>
      </c>
      <c r="AA241" s="77" cm="1">
        <f t="array" ref="AA241">_xlfn.IFNA(LOOKUP(2,1/('Calc|Labour Rates'!$B$10:$B$39='Calc|Fee Based'!Z241)/('Calc|Labour Rates'!$C$10:$C$39='Input|Fee Based'!AB241),'Calc|Labour Rates'!$I$10:$I$39),"-")</f>
        <v>0</v>
      </c>
      <c r="AB241" s="77">
        <f>IFERROR(AA241*'Input|Fee Based'!AC241*'Input|Fee Based'!AD241/'Input|Setup'!$E$19,0)</f>
        <v>0</v>
      </c>
      <c r="AC241" s="77">
        <f>IFERROR(AA241*'Input|Fee Based'!AC241*'Input|Fee Based'!AE241/'Input|Setup'!$E$19,0)</f>
        <v>0</v>
      </c>
      <c r="AD241" s="208">
        <f t="shared" si="37"/>
        <v>0</v>
      </c>
      <c r="AE241" s="77" t="str">
        <f>IF(ISBLANK('Input|Fee Based'!$AF241),"",'Input|Fee Based'!$AF241)</f>
        <v/>
      </c>
      <c r="AF241" s="77" cm="1">
        <f t="array" ref="AF241">_xlfn.IFNA(LOOKUP(2,1/('Calc|Labour Rates'!$B$10:$B$39='Calc|Fee Based'!AE241)/('Calc|Labour Rates'!$C$10:$C$39='Input|Fee Based'!AG241),'Calc|Labour Rates'!$I$10:$I$39),"-")</f>
        <v>0</v>
      </c>
      <c r="AG241" s="77">
        <f>IFERROR(AF241*'Input|Fee Based'!AH241*'Input|Fee Based'!AI241/'Input|Setup'!$E$19,0)</f>
        <v>0</v>
      </c>
      <c r="AH241" s="77">
        <f>IFERROR(AF241*'Input|Fee Based'!AH241*'Input|Fee Based'!AJ241/'Input|Setup'!$E$19,0)</f>
        <v>0</v>
      </c>
      <c r="AI241" s="208">
        <f t="shared" si="38"/>
        <v>0</v>
      </c>
      <c r="AJ241" s="77" t="str">
        <f>IF(ISBLANK('Input|Fee Based'!$AK241),"",'Input|Fee Based'!$AK241)</f>
        <v/>
      </c>
      <c r="AK241" s="77" cm="1">
        <f t="array" ref="AK241">_xlfn.IFNA(LOOKUP(2,1/('Calc|Labour Rates'!$B$10:$B$39='Calc|Fee Based'!AJ241)/('Calc|Labour Rates'!$C$10:$C$39='Input|Fee Based'!AL241),'Calc|Labour Rates'!$I$10:$I$39),"-")</f>
        <v>0</v>
      </c>
      <c r="AL241" s="77">
        <f>IFERROR(AK241*'Input|Fee Based'!AM241*'Input|Fee Based'!AN241/'Input|Setup'!$E$19,0)</f>
        <v>0</v>
      </c>
      <c r="AM241" s="77">
        <f>IFERROR(AK241*'Input|Fee Based'!AM241*'Input|Fee Based'!AO241/'Input|Setup'!$E$19,0)</f>
        <v>0</v>
      </c>
      <c r="AN241" s="208">
        <f t="shared" si="39"/>
        <v>0</v>
      </c>
      <c r="AO241" s="199">
        <f t="shared" si="40"/>
        <v>0</v>
      </c>
      <c r="AP241" s="139">
        <f t="shared" si="41"/>
        <v>0</v>
      </c>
      <c r="AQ241" s="86">
        <f>'Input|Fee Based'!AQ241*CPI_Escalator_to_Y1*RealMaterials_Escalator_to_Y1</f>
        <v>0</v>
      </c>
      <c r="AR241" s="86">
        <f>'Input|Fee Based'!AR241*CPI_Escalator_to_Y1*RealContracts_Escalator_to_Y1</f>
        <v>0</v>
      </c>
      <c r="AS241" s="77">
        <f>'Input|Fee Based'!AS241*CPI_Escalator_to_Y1*RealVehicles_Escalator_to_Y1</f>
        <v>0</v>
      </c>
      <c r="AT241" s="86">
        <f>'Input|Fee Based'!AT241*CPI_Escalator_to_Y1*RealOther_Escalator_to_Y1</f>
        <v>0</v>
      </c>
      <c r="AU241" s="89"/>
      <c r="AV241" s="79">
        <f t="shared" si="42"/>
        <v>0</v>
      </c>
      <c r="AW241" s="84"/>
      <c r="AX241" s="162">
        <f>$AV241*'Input|Fee Based'!AV241</f>
        <v>0</v>
      </c>
      <c r="AY241" s="162">
        <f>$AV241*'Input|Fee Based'!AW241</f>
        <v>0</v>
      </c>
      <c r="AZ241" s="162">
        <f>$AV241*'Input|Fee Based'!AX241</f>
        <v>0</v>
      </c>
      <c r="BA241" s="163">
        <f>SUM($AV241,$AX241:$AZ241)*'Input|Fee Based'!$AY241</f>
        <v>0</v>
      </c>
      <c r="BB241" s="109"/>
      <c r="BC241" s="173"/>
      <c r="BD241" s="15"/>
    </row>
    <row r="242" spans="1:56" customFormat="1" x14ac:dyDescent="0.2">
      <c r="A242" s="16">
        <f t="shared" si="43"/>
        <v>233</v>
      </c>
      <c r="B242" s="128" t="str">
        <f>IF(ISBLANK('Input|Fee Based'!B242),"",'Input|Fee Based'!B242)</f>
        <v/>
      </c>
      <c r="C242" s="128" t="str">
        <f>IF(ISBLANK('Input|Fee Based'!C242),"",'Input|Fee Based'!C242)</f>
        <v/>
      </c>
      <c r="D242" s="129" t="str">
        <f>IF(ISBLANK('Input|Fee Based'!D242),"",'Input|Fee Based'!D242)</f>
        <v/>
      </c>
      <c r="E242" s="191" t="str">
        <f>IF(ISBLANK('Input|Fee Based'!E242),"",'Input|Fee Based'!E242)</f>
        <v/>
      </c>
      <c r="F242" s="129" t="str">
        <f>IF(ISBLANK('Input|Fee Based'!F242),"",'Input|Fee Based'!F242)</f>
        <v/>
      </c>
      <c r="G242" s="129" t="str">
        <f>IF(ISBLANK('Input|Fee Based'!G242),"",'Input|Fee Based'!G242)</f>
        <v/>
      </c>
      <c r="H242" s="120">
        <f t="shared" si="33"/>
        <v>0</v>
      </c>
      <c r="I242" s="14"/>
      <c r="J242" s="77" t="str">
        <f>IF(ISBLANK('Input|Fee Based'!I242),"",'Input|Fee Based'!I242)</f>
        <v/>
      </c>
      <c r="K242" s="77" cm="1">
        <f t="array" ref="K242">_xlfn.IFNA(LOOKUP(2,1/('Calc|Labour Rates'!$B$10:$B$39='Calc|Fee Based'!J242)/('Calc|Labour Rates'!$C$10:$C$39='Input|Fee Based'!J242),'Calc|Labour Rates'!$I$10:$I$39),"-")</f>
        <v>0</v>
      </c>
      <c r="L242" s="208">
        <f>IFERROR(K242*'Input|Fee Based'!K242*'Input|Fee Based'!L242/'Input|Setup'!$E$19,0)</f>
        <v>0</v>
      </c>
      <c r="M242" s="206" t="str">
        <f>IF(ISBLANK('Input|Fee Based'!M242),"",'Input|Fee Based'!M242)</f>
        <v/>
      </c>
      <c r="N242" s="77" cm="1">
        <f t="array" ref="N242">_xlfn.IFNA(LOOKUP(2,1/('Calc|Labour Rates'!$B$10:$B$39='Calc|Fee Based'!M242)/('Calc|Labour Rates'!$C$10:$C$39='Input|Fee Based'!N242),'Calc|Labour Rates'!$I$10:$I$39),"-")</f>
        <v>0</v>
      </c>
      <c r="O242" s="208">
        <f>IFERROR(N242*'Input|Fee Based'!O242*'Input|Fee Based'!P242/'Input|Setup'!$E$19,0)</f>
        <v>0</v>
      </c>
      <c r="P242" s="206" t="str">
        <f>IF(ISBLANK('Input|Fee Based'!Q242),"",'Input|Fee Based'!Q242)</f>
        <v/>
      </c>
      <c r="Q242" s="77" cm="1">
        <f t="array" ref="Q242">_xlfn.IFNA(LOOKUP(2,1/('Calc|Labour Rates'!$B$10:$B$39='Calc|Fee Based'!P242)/('Calc|Labour Rates'!$C$10:$C$39='Input|Fee Based'!R242),'Calc|Labour Rates'!$I$10:$I$39),"-")</f>
        <v>0</v>
      </c>
      <c r="R242" s="77">
        <f>IFERROR(Q242*'Input|Fee Based'!S242*'Input|Fee Based'!T242/'Input|Setup'!$E$19,0)</f>
        <v>0</v>
      </c>
      <c r="S242" s="197">
        <f t="shared" si="34"/>
        <v>0</v>
      </c>
      <c r="T242" s="139">
        <f t="shared" si="35"/>
        <v>0</v>
      </c>
      <c r="U242" s="77" t="str">
        <f>IF(ISBLANK('Input|Fee Based'!$V242),"",'Input|Fee Based'!$V242)</f>
        <v/>
      </c>
      <c r="V242" s="77" cm="1">
        <f t="array" ref="V242">_xlfn.IFNA(LOOKUP(2,1/('Calc|Labour Rates'!$B$10:$B$39='Calc|Fee Based'!U242)/('Calc|Labour Rates'!$C$10:$C$39='Input|Fee Based'!W242),'Calc|Labour Rates'!$I$10:$I$39),"-")</f>
        <v>0</v>
      </c>
      <c r="W242" s="77">
        <f>IFERROR(V242*'Input|Fee Based'!X242*'Input|Fee Based'!Y242/'Input|Setup'!$E$19,0)</f>
        <v>0</v>
      </c>
      <c r="X242" s="77">
        <f>IFERROR(V242*'Input|Fee Based'!X242*'Input|Fee Based'!Z242/'Input|Setup'!$E$19,0)</f>
        <v>0</v>
      </c>
      <c r="Y242" s="208">
        <f t="shared" si="36"/>
        <v>0</v>
      </c>
      <c r="Z242" s="206" t="str">
        <f>IF(ISBLANK('Input|Fee Based'!$AA242),"",'Input|Fee Based'!$AA242)</f>
        <v/>
      </c>
      <c r="AA242" s="77" cm="1">
        <f t="array" ref="AA242">_xlfn.IFNA(LOOKUP(2,1/('Calc|Labour Rates'!$B$10:$B$39='Calc|Fee Based'!Z242)/('Calc|Labour Rates'!$C$10:$C$39='Input|Fee Based'!AB242),'Calc|Labour Rates'!$I$10:$I$39),"-")</f>
        <v>0</v>
      </c>
      <c r="AB242" s="77">
        <f>IFERROR(AA242*'Input|Fee Based'!AC242*'Input|Fee Based'!AD242/'Input|Setup'!$E$19,0)</f>
        <v>0</v>
      </c>
      <c r="AC242" s="77">
        <f>IFERROR(AA242*'Input|Fee Based'!AC242*'Input|Fee Based'!AE242/'Input|Setup'!$E$19,0)</f>
        <v>0</v>
      </c>
      <c r="AD242" s="208">
        <f t="shared" si="37"/>
        <v>0</v>
      </c>
      <c r="AE242" s="77" t="str">
        <f>IF(ISBLANK('Input|Fee Based'!$AF242),"",'Input|Fee Based'!$AF242)</f>
        <v/>
      </c>
      <c r="AF242" s="77" cm="1">
        <f t="array" ref="AF242">_xlfn.IFNA(LOOKUP(2,1/('Calc|Labour Rates'!$B$10:$B$39='Calc|Fee Based'!AE242)/('Calc|Labour Rates'!$C$10:$C$39='Input|Fee Based'!AG242),'Calc|Labour Rates'!$I$10:$I$39),"-")</f>
        <v>0</v>
      </c>
      <c r="AG242" s="77">
        <f>IFERROR(AF242*'Input|Fee Based'!AH242*'Input|Fee Based'!AI242/'Input|Setup'!$E$19,0)</f>
        <v>0</v>
      </c>
      <c r="AH242" s="77">
        <f>IFERROR(AF242*'Input|Fee Based'!AH242*'Input|Fee Based'!AJ242/'Input|Setup'!$E$19,0)</f>
        <v>0</v>
      </c>
      <c r="AI242" s="208">
        <f t="shared" si="38"/>
        <v>0</v>
      </c>
      <c r="AJ242" s="77" t="str">
        <f>IF(ISBLANK('Input|Fee Based'!$AK242),"",'Input|Fee Based'!$AK242)</f>
        <v/>
      </c>
      <c r="AK242" s="77" cm="1">
        <f t="array" ref="AK242">_xlfn.IFNA(LOOKUP(2,1/('Calc|Labour Rates'!$B$10:$B$39='Calc|Fee Based'!AJ242)/('Calc|Labour Rates'!$C$10:$C$39='Input|Fee Based'!AL242),'Calc|Labour Rates'!$I$10:$I$39),"-")</f>
        <v>0</v>
      </c>
      <c r="AL242" s="77">
        <f>IFERROR(AK242*'Input|Fee Based'!AM242*'Input|Fee Based'!AN242/'Input|Setup'!$E$19,0)</f>
        <v>0</v>
      </c>
      <c r="AM242" s="77">
        <f>IFERROR(AK242*'Input|Fee Based'!AM242*'Input|Fee Based'!AO242/'Input|Setup'!$E$19,0)</f>
        <v>0</v>
      </c>
      <c r="AN242" s="208">
        <f t="shared" si="39"/>
        <v>0</v>
      </c>
      <c r="AO242" s="199">
        <f t="shared" si="40"/>
        <v>0</v>
      </c>
      <c r="AP242" s="139">
        <f t="shared" si="41"/>
        <v>0</v>
      </c>
      <c r="AQ242" s="86">
        <f>'Input|Fee Based'!AQ242*CPI_Escalator_to_Y1*RealMaterials_Escalator_to_Y1</f>
        <v>0</v>
      </c>
      <c r="AR242" s="86">
        <f>'Input|Fee Based'!AR242*CPI_Escalator_to_Y1*RealContracts_Escalator_to_Y1</f>
        <v>0</v>
      </c>
      <c r="AS242" s="77">
        <f>'Input|Fee Based'!AS242*CPI_Escalator_to_Y1*RealVehicles_Escalator_to_Y1</f>
        <v>0</v>
      </c>
      <c r="AT242" s="86">
        <f>'Input|Fee Based'!AT242*CPI_Escalator_to_Y1*RealOther_Escalator_to_Y1</f>
        <v>0</v>
      </c>
      <c r="AU242" s="89"/>
      <c r="AV242" s="79">
        <f t="shared" si="42"/>
        <v>0</v>
      </c>
      <c r="AW242" s="84"/>
      <c r="AX242" s="162">
        <f>$AV242*'Input|Fee Based'!AV242</f>
        <v>0</v>
      </c>
      <c r="AY242" s="162">
        <f>$AV242*'Input|Fee Based'!AW242</f>
        <v>0</v>
      </c>
      <c r="AZ242" s="162">
        <f>$AV242*'Input|Fee Based'!AX242</f>
        <v>0</v>
      </c>
      <c r="BA242" s="163">
        <f>SUM($AV242,$AX242:$AZ242)*'Input|Fee Based'!$AY242</f>
        <v>0</v>
      </c>
      <c r="BB242" s="109"/>
      <c r="BC242" s="173"/>
      <c r="BD242" s="15"/>
    </row>
    <row r="243" spans="1:56" customFormat="1" x14ac:dyDescent="0.2">
      <c r="A243" s="16">
        <f t="shared" si="43"/>
        <v>234</v>
      </c>
      <c r="B243" s="128" t="str">
        <f>IF(ISBLANK('Input|Fee Based'!B243),"",'Input|Fee Based'!B243)</f>
        <v/>
      </c>
      <c r="C243" s="128" t="str">
        <f>IF(ISBLANK('Input|Fee Based'!C243),"",'Input|Fee Based'!C243)</f>
        <v/>
      </c>
      <c r="D243" s="129" t="str">
        <f>IF(ISBLANK('Input|Fee Based'!D243),"",'Input|Fee Based'!D243)</f>
        <v/>
      </c>
      <c r="E243" s="191" t="str">
        <f>IF(ISBLANK('Input|Fee Based'!E243),"",'Input|Fee Based'!E243)</f>
        <v/>
      </c>
      <c r="F243" s="129" t="str">
        <f>IF(ISBLANK('Input|Fee Based'!F243),"",'Input|Fee Based'!F243)</f>
        <v/>
      </c>
      <c r="G243" s="129" t="str">
        <f>IF(ISBLANK('Input|Fee Based'!G243),"",'Input|Fee Based'!G243)</f>
        <v/>
      </c>
      <c r="H243" s="120">
        <f t="shared" si="33"/>
        <v>0</v>
      </c>
      <c r="I243" s="14"/>
      <c r="J243" s="77" t="str">
        <f>IF(ISBLANK('Input|Fee Based'!I243),"",'Input|Fee Based'!I243)</f>
        <v/>
      </c>
      <c r="K243" s="77" cm="1">
        <f t="array" ref="K243">_xlfn.IFNA(LOOKUP(2,1/('Calc|Labour Rates'!$B$10:$B$39='Calc|Fee Based'!J243)/('Calc|Labour Rates'!$C$10:$C$39='Input|Fee Based'!J243),'Calc|Labour Rates'!$I$10:$I$39),"-")</f>
        <v>0</v>
      </c>
      <c r="L243" s="208">
        <f>IFERROR(K243*'Input|Fee Based'!K243*'Input|Fee Based'!L243/'Input|Setup'!$E$19,0)</f>
        <v>0</v>
      </c>
      <c r="M243" s="206" t="str">
        <f>IF(ISBLANK('Input|Fee Based'!M243),"",'Input|Fee Based'!M243)</f>
        <v/>
      </c>
      <c r="N243" s="77" cm="1">
        <f t="array" ref="N243">_xlfn.IFNA(LOOKUP(2,1/('Calc|Labour Rates'!$B$10:$B$39='Calc|Fee Based'!M243)/('Calc|Labour Rates'!$C$10:$C$39='Input|Fee Based'!N243),'Calc|Labour Rates'!$I$10:$I$39),"-")</f>
        <v>0</v>
      </c>
      <c r="O243" s="208">
        <f>IFERROR(N243*'Input|Fee Based'!O243*'Input|Fee Based'!P243/'Input|Setup'!$E$19,0)</f>
        <v>0</v>
      </c>
      <c r="P243" s="206" t="str">
        <f>IF(ISBLANK('Input|Fee Based'!Q243),"",'Input|Fee Based'!Q243)</f>
        <v/>
      </c>
      <c r="Q243" s="77" cm="1">
        <f t="array" ref="Q243">_xlfn.IFNA(LOOKUP(2,1/('Calc|Labour Rates'!$B$10:$B$39='Calc|Fee Based'!P243)/('Calc|Labour Rates'!$C$10:$C$39='Input|Fee Based'!R243),'Calc|Labour Rates'!$I$10:$I$39),"-")</f>
        <v>0</v>
      </c>
      <c r="R243" s="77">
        <f>IFERROR(Q243*'Input|Fee Based'!S243*'Input|Fee Based'!T243/'Input|Setup'!$E$19,0)</f>
        <v>0</v>
      </c>
      <c r="S243" s="197">
        <f t="shared" si="34"/>
        <v>0</v>
      </c>
      <c r="T243" s="139">
        <f t="shared" si="35"/>
        <v>0</v>
      </c>
      <c r="U243" s="77" t="str">
        <f>IF(ISBLANK('Input|Fee Based'!$V243),"",'Input|Fee Based'!$V243)</f>
        <v/>
      </c>
      <c r="V243" s="77" cm="1">
        <f t="array" ref="V243">_xlfn.IFNA(LOOKUP(2,1/('Calc|Labour Rates'!$B$10:$B$39='Calc|Fee Based'!U243)/('Calc|Labour Rates'!$C$10:$C$39='Input|Fee Based'!W243),'Calc|Labour Rates'!$I$10:$I$39),"-")</f>
        <v>0</v>
      </c>
      <c r="W243" s="77">
        <f>IFERROR(V243*'Input|Fee Based'!X243*'Input|Fee Based'!Y243/'Input|Setup'!$E$19,0)</f>
        <v>0</v>
      </c>
      <c r="X243" s="77">
        <f>IFERROR(V243*'Input|Fee Based'!X243*'Input|Fee Based'!Z243/'Input|Setup'!$E$19,0)</f>
        <v>0</v>
      </c>
      <c r="Y243" s="208">
        <f t="shared" si="36"/>
        <v>0</v>
      </c>
      <c r="Z243" s="206" t="str">
        <f>IF(ISBLANK('Input|Fee Based'!$AA243),"",'Input|Fee Based'!$AA243)</f>
        <v/>
      </c>
      <c r="AA243" s="77" cm="1">
        <f t="array" ref="AA243">_xlfn.IFNA(LOOKUP(2,1/('Calc|Labour Rates'!$B$10:$B$39='Calc|Fee Based'!Z243)/('Calc|Labour Rates'!$C$10:$C$39='Input|Fee Based'!AB243),'Calc|Labour Rates'!$I$10:$I$39),"-")</f>
        <v>0</v>
      </c>
      <c r="AB243" s="77">
        <f>IFERROR(AA243*'Input|Fee Based'!AC243*'Input|Fee Based'!AD243/'Input|Setup'!$E$19,0)</f>
        <v>0</v>
      </c>
      <c r="AC243" s="77">
        <f>IFERROR(AA243*'Input|Fee Based'!AC243*'Input|Fee Based'!AE243/'Input|Setup'!$E$19,0)</f>
        <v>0</v>
      </c>
      <c r="AD243" s="208">
        <f t="shared" si="37"/>
        <v>0</v>
      </c>
      <c r="AE243" s="77" t="str">
        <f>IF(ISBLANK('Input|Fee Based'!$AF243),"",'Input|Fee Based'!$AF243)</f>
        <v/>
      </c>
      <c r="AF243" s="77" cm="1">
        <f t="array" ref="AF243">_xlfn.IFNA(LOOKUP(2,1/('Calc|Labour Rates'!$B$10:$B$39='Calc|Fee Based'!AE243)/('Calc|Labour Rates'!$C$10:$C$39='Input|Fee Based'!AG243),'Calc|Labour Rates'!$I$10:$I$39),"-")</f>
        <v>0</v>
      </c>
      <c r="AG243" s="77">
        <f>IFERROR(AF243*'Input|Fee Based'!AH243*'Input|Fee Based'!AI243/'Input|Setup'!$E$19,0)</f>
        <v>0</v>
      </c>
      <c r="AH243" s="77">
        <f>IFERROR(AF243*'Input|Fee Based'!AH243*'Input|Fee Based'!AJ243/'Input|Setup'!$E$19,0)</f>
        <v>0</v>
      </c>
      <c r="AI243" s="208">
        <f t="shared" si="38"/>
        <v>0</v>
      </c>
      <c r="AJ243" s="77" t="str">
        <f>IF(ISBLANK('Input|Fee Based'!$AK243),"",'Input|Fee Based'!$AK243)</f>
        <v/>
      </c>
      <c r="AK243" s="77" cm="1">
        <f t="array" ref="AK243">_xlfn.IFNA(LOOKUP(2,1/('Calc|Labour Rates'!$B$10:$B$39='Calc|Fee Based'!AJ243)/('Calc|Labour Rates'!$C$10:$C$39='Input|Fee Based'!AL243),'Calc|Labour Rates'!$I$10:$I$39),"-")</f>
        <v>0</v>
      </c>
      <c r="AL243" s="77">
        <f>IFERROR(AK243*'Input|Fee Based'!AM243*'Input|Fee Based'!AN243/'Input|Setup'!$E$19,0)</f>
        <v>0</v>
      </c>
      <c r="AM243" s="77">
        <f>IFERROR(AK243*'Input|Fee Based'!AM243*'Input|Fee Based'!AO243/'Input|Setup'!$E$19,0)</f>
        <v>0</v>
      </c>
      <c r="AN243" s="208">
        <f t="shared" si="39"/>
        <v>0</v>
      </c>
      <c r="AO243" s="199">
        <f t="shared" si="40"/>
        <v>0</v>
      </c>
      <c r="AP243" s="139">
        <f t="shared" si="41"/>
        <v>0</v>
      </c>
      <c r="AQ243" s="86">
        <f>'Input|Fee Based'!AQ243*CPI_Escalator_to_Y1*RealMaterials_Escalator_to_Y1</f>
        <v>0</v>
      </c>
      <c r="AR243" s="86">
        <f>'Input|Fee Based'!AR243*CPI_Escalator_to_Y1*RealContracts_Escalator_to_Y1</f>
        <v>0</v>
      </c>
      <c r="AS243" s="77">
        <f>'Input|Fee Based'!AS243*CPI_Escalator_to_Y1*RealVehicles_Escalator_to_Y1</f>
        <v>0</v>
      </c>
      <c r="AT243" s="86">
        <f>'Input|Fee Based'!AT243*CPI_Escalator_to_Y1*RealOther_Escalator_to_Y1</f>
        <v>0</v>
      </c>
      <c r="AU243" s="89"/>
      <c r="AV243" s="79">
        <f t="shared" si="42"/>
        <v>0</v>
      </c>
      <c r="AW243" s="84"/>
      <c r="AX243" s="162">
        <f>$AV243*'Input|Fee Based'!AV243</f>
        <v>0</v>
      </c>
      <c r="AY243" s="162">
        <f>$AV243*'Input|Fee Based'!AW243</f>
        <v>0</v>
      </c>
      <c r="AZ243" s="162">
        <f>$AV243*'Input|Fee Based'!AX243</f>
        <v>0</v>
      </c>
      <c r="BA243" s="163">
        <f>SUM($AV243,$AX243:$AZ243)*'Input|Fee Based'!$AY243</f>
        <v>0</v>
      </c>
      <c r="BB243" s="109"/>
      <c r="BC243" s="173"/>
      <c r="BD243" s="15"/>
    </row>
    <row r="244" spans="1:56" customFormat="1" x14ac:dyDescent="0.2">
      <c r="A244" s="16">
        <f t="shared" si="43"/>
        <v>235</v>
      </c>
      <c r="B244" s="128" t="str">
        <f>IF(ISBLANK('Input|Fee Based'!B244),"",'Input|Fee Based'!B244)</f>
        <v/>
      </c>
      <c r="C244" s="128" t="str">
        <f>IF(ISBLANK('Input|Fee Based'!C244),"",'Input|Fee Based'!C244)</f>
        <v/>
      </c>
      <c r="D244" s="129" t="str">
        <f>IF(ISBLANK('Input|Fee Based'!D244),"",'Input|Fee Based'!D244)</f>
        <v/>
      </c>
      <c r="E244" s="191" t="str">
        <f>IF(ISBLANK('Input|Fee Based'!E244),"",'Input|Fee Based'!E244)</f>
        <v/>
      </c>
      <c r="F244" s="129" t="str">
        <f>IF(ISBLANK('Input|Fee Based'!F244),"",'Input|Fee Based'!F244)</f>
        <v/>
      </c>
      <c r="G244" s="129" t="str">
        <f>IF(ISBLANK('Input|Fee Based'!G244),"",'Input|Fee Based'!G244)</f>
        <v/>
      </c>
      <c r="H244" s="120">
        <f t="shared" si="33"/>
        <v>0</v>
      </c>
      <c r="I244" s="14"/>
      <c r="J244" s="77" t="str">
        <f>IF(ISBLANK('Input|Fee Based'!I244),"",'Input|Fee Based'!I244)</f>
        <v/>
      </c>
      <c r="K244" s="77" cm="1">
        <f t="array" ref="K244">_xlfn.IFNA(LOOKUP(2,1/('Calc|Labour Rates'!$B$10:$B$39='Calc|Fee Based'!J244)/('Calc|Labour Rates'!$C$10:$C$39='Input|Fee Based'!J244),'Calc|Labour Rates'!$I$10:$I$39),"-")</f>
        <v>0</v>
      </c>
      <c r="L244" s="208">
        <f>IFERROR(K244*'Input|Fee Based'!K244*'Input|Fee Based'!L244/'Input|Setup'!$E$19,0)</f>
        <v>0</v>
      </c>
      <c r="M244" s="206" t="str">
        <f>IF(ISBLANK('Input|Fee Based'!M244),"",'Input|Fee Based'!M244)</f>
        <v/>
      </c>
      <c r="N244" s="77" cm="1">
        <f t="array" ref="N244">_xlfn.IFNA(LOOKUP(2,1/('Calc|Labour Rates'!$B$10:$B$39='Calc|Fee Based'!M244)/('Calc|Labour Rates'!$C$10:$C$39='Input|Fee Based'!N244),'Calc|Labour Rates'!$I$10:$I$39),"-")</f>
        <v>0</v>
      </c>
      <c r="O244" s="208">
        <f>IFERROR(N244*'Input|Fee Based'!O244*'Input|Fee Based'!P244/'Input|Setup'!$E$19,0)</f>
        <v>0</v>
      </c>
      <c r="P244" s="206" t="str">
        <f>IF(ISBLANK('Input|Fee Based'!Q244),"",'Input|Fee Based'!Q244)</f>
        <v/>
      </c>
      <c r="Q244" s="77" cm="1">
        <f t="array" ref="Q244">_xlfn.IFNA(LOOKUP(2,1/('Calc|Labour Rates'!$B$10:$B$39='Calc|Fee Based'!P244)/('Calc|Labour Rates'!$C$10:$C$39='Input|Fee Based'!R244),'Calc|Labour Rates'!$I$10:$I$39),"-")</f>
        <v>0</v>
      </c>
      <c r="R244" s="77">
        <f>IFERROR(Q244*'Input|Fee Based'!S244*'Input|Fee Based'!T244/'Input|Setup'!$E$19,0)</f>
        <v>0</v>
      </c>
      <c r="S244" s="197">
        <f t="shared" si="34"/>
        <v>0</v>
      </c>
      <c r="T244" s="139">
        <f t="shared" si="35"/>
        <v>0</v>
      </c>
      <c r="U244" s="77" t="str">
        <f>IF(ISBLANK('Input|Fee Based'!$V244),"",'Input|Fee Based'!$V244)</f>
        <v/>
      </c>
      <c r="V244" s="77" cm="1">
        <f t="array" ref="V244">_xlfn.IFNA(LOOKUP(2,1/('Calc|Labour Rates'!$B$10:$B$39='Calc|Fee Based'!U244)/('Calc|Labour Rates'!$C$10:$C$39='Input|Fee Based'!W244),'Calc|Labour Rates'!$I$10:$I$39),"-")</f>
        <v>0</v>
      </c>
      <c r="W244" s="77">
        <f>IFERROR(V244*'Input|Fee Based'!X244*'Input|Fee Based'!Y244/'Input|Setup'!$E$19,0)</f>
        <v>0</v>
      </c>
      <c r="X244" s="77">
        <f>IFERROR(V244*'Input|Fee Based'!X244*'Input|Fee Based'!Z244/'Input|Setup'!$E$19,0)</f>
        <v>0</v>
      </c>
      <c r="Y244" s="208">
        <f t="shared" si="36"/>
        <v>0</v>
      </c>
      <c r="Z244" s="206" t="str">
        <f>IF(ISBLANK('Input|Fee Based'!$AA244),"",'Input|Fee Based'!$AA244)</f>
        <v/>
      </c>
      <c r="AA244" s="77" cm="1">
        <f t="array" ref="AA244">_xlfn.IFNA(LOOKUP(2,1/('Calc|Labour Rates'!$B$10:$B$39='Calc|Fee Based'!Z244)/('Calc|Labour Rates'!$C$10:$C$39='Input|Fee Based'!AB244),'Calc|Labour Rates'!$I$10:$I$39),"-")</f>
        <v>0</v>
      </c>
      <c r="AB244" s="77">
        <f>IFERROR(AA244*'Input|Fee Based'!AC244*'Input|Fee Based'!AD244/'Input|Setup'!$E$19,0)</f>
        <v>0</v>
      </c>
      <c r="AC244" s="77">
        <f>IFERROR(AA244*'Input|Fee Based'!AC244*'Input|Fee Based'!AE244/'Input|Setup'!$E$19,0)</f>
        <v>0</v>
      </c>
      <c r="AD244" s="208">
        <f t="shared" si="37"/>
        <v>0</v>
      </c>
      <c r="AE244" s="77" t="str">
        <f>IF(ISBLANK('Input|Fee Based'!$AF244),"",'Input|Fee Based'!$AF244)</f>
        <v/>
      </c>
      <c r="AF244" s="77" cm="1">
        <f t="array" ref="AF244">_xlfn.IFNA(LOOKUP(2,1/('Calc|Labour Rates'!$B$10:$B$39='Calc|Fee Based'!AE244)/('Calc|Labour Rates'!$C$10:$C$39='Input|Fee Based'!AG244),'Calc|Labour Rates'!$I$10:$I$39),"-")</f>
        <v>0</v>
      </c>
      <c r="AG244" s="77">
        <f>IFERROR(AF244*'Input|Fee Based'!AH244*'Input|Fee Based'!AI244/'Input|Setup'!$E$19,0)</f>
        <v>0</v>
      </c>
      <c r="AH244" s="77">
        <f>IFERROR(AF244*'Input|Fee Based'!AH244*'Input|Fee Based'!AJ244/'Input|Setup'!$E$19,0)</f>
        <v>0</v>
      </c>
      <c r="AI244" s="208">
        <f t="shared" si="38"/>
        <v>0</v>
      </c>
      <c r="AJ244" s="77" t="str">
        <f>IF(ISBLANK('Input|Fee Based'!$AK244),"",'Input|Fee Based'!$AK244)</f>
        <v/>
      </c>
      <c r="AK244" s="77" cm="1">
        <f t="array" ref="AK244">_xlfn.IFNA(LOOKUP(2,1/('Calc|Labour Rates'!$B$10:$B$39='Calc|Fee Based'!AJ244)/('Calc|Labour Rates'!$C$10:$C$39='Input|Fee Based'!AL244),'Calc|Labour Rates'!$I$10:$I$39),"-")</f>
        <v>0</v>
      </c>
      <c r="AL244" s="77">
        <f>IFERROR(AK244*'Input|Fee Based'!AM244*'Input|Fee Based'!AN244/'Input|Setup'!$E$19,0)</f>
        <v>0</v>
      </c>
      <c r="AM244" s="77">
        <f>IFERROR(AK244*'Input|Fee Based'!AM244*'Input|Fee Based'!AO244/'Input|Setup'!$E$19,0)</f>
        <v>0</v>
      </c>
      <c r="AN244" s="208">
        <f t="shared" si="39"/>
        <v>0</v>
      </c>
      <c r="AO244" s="199">
        <f t="shared" si="40"/>
        <v>0</v>
      </c>
      <c r="AP244" s="139">
        <f t="shared" si="41"/>
        <v>0</v>
      </c>
      <c r="AQ244" s="86">
        <f>'Input|Fee Based'!AQ244*CPI_Escalator_to_Y1*RealMaterials_Escalator_to_Y1</f>
        <v>0</v>
      </c>
      <c r="AR244" s="86">
        <f>'Input|Fee Based'!AR244*CPI_Escalator_to_Y1*RealContracts_Escalator_to_Y1</f>
        <v>0</v>
      </c>
      <c r="AS244" s="77">
        <f>'Input|Fee Based'!AS244*CPI_Escalator_to_Y1*RealVehicles_Escalator_to_Y1</f>
        <v>0</v>
      </c>
      <c r="AT244" s="86">
        <f>'Input|Fee Based'!AT244*CPI_Escalator_to_Y1*RealOther_Escalator_to_Y1</f>
        <v>0</v>
      </c>
      <c r="AU244" s="89"/>
      <c r="AV244" s="79">
        <f t="shared" si="42"/>
        <v>0</v>
      </c>
      <c r="AW244" s="84"/>
      <c r="AX244" s="162">
        <f>$AV244*'Input|Fee Based'!AV244</f>
        <v>0</v>
      </c>
      <c r="AY244" s="162">
        <f>$AV244*'Input|Fee Based'!AW244</f>
        <v>0</v>
      </c>
      <c r="AZ244" s="162">
        <f>$AV244*'Input|Fee Based'!AX244</f>
        <v>0</v>
      </c>
      <c r="BA244" s="163">
        <f>SUM($AV244,$AX244:$AZ244)*'Input|Fee Based'!$AY244</f>
        <v>0</v>
      </c>
      <c r="BB244" s="109"/>
      <c r="BC244" s="173"/>
      <c r="BD244" s="15"/>
    </row>
    <row r="245" spans="1:56" customFormat="1" x14ac:dyDescent="0.2">
      <c r="A245" s="16">
        <f t="shared" si="43"/>
        <v>236</v>
      </c>
      <c r="B245" s="128" t="str">
        <f>IF(ISBLANK('Input|Fee Based'!B245),"",'Input|Fee Based'!B245)</f>
        <v/>
      </c>
      <c r="C245" s="128" t="str">
        <f>IF(ISBLANK('Input|Fee Based'!C245),"",'Input|Fee Based'!C245)</f>
        <v/>
      </c>
      <c r="D245" s="129" t="str">
        <f>IF(ISBLANK('Input|Fee Based'!D245),"",'Input|Fee Based'!D245)</f>
        <v/>
      </c>
      <c r="E245" s="191" t="str">
        <f>IF(ISBLANK('Input|Fee Based'!E245),"",'Input|Fee Based'!E245)</f>
        <v/>
      </c>
      <c r="F245" s="129" t="str">
        <f>IF(ISBLANK('Input|Fee Based'!F245),"",'Input|Fee Based'!F245)</f>
        <v/>
      </c>
      <c r="G245" s="129" t="str">
        <f>IF(ISBLANK('Input|Fee Based'!G245),"",'Input|Fee Based'!G245)</f>
        <v/>
      </c>
      <c r="H245" s="120">
        <f t="shared" si="33"/>
        <v>0</v>
      </c>
      <c r="I245" s="14"/>
      <c r="J245" s="77" t="str">
        <f>IF(ISBLANK('Input|Fee Based'!I245),"",'Input|Fee Based'!I245)</f>
        <v/>
      </c>
      <c r="K245" s="77" cm="1">
        <f t="array" ref="K245">_xlfn.IFNA(LOOKUP(2,1/('Calc|Labour Rates'!$B$10:$B$39='Calc|Fee Based'!J245)/('Calc|Labour Rates'!$C$10:$C$39='Input|Fee Based'!J245),'Calc|Labour Rates'!$I$10:$I$39),"-")</f>
        <v>0</v>
      </c>
      <c r="L245" s="208">
        <f>IFERROR(K245*'Input|Fee Based'!K245*'Input|Fee Based'!L245/'Input|Setup'!$E$19,0)</f>
        <v>0</v>
      </c>
      <c r="M245" s="206" t="str">
        <f>IF(ISBLANK('Input|Fee Based'!M245),"",'Input|Fee Based'!M245)</f>
        <v/>
      </c>
      <c r="N245" s="77" cm="1">
        <f t="array" ref="N245">_xlfn.IFNA(LOOKUP(2,1/('Calc|Labour Rates'!$B$10:$B$39='Calc|Fee Based'!M245)/('Calc|Labour Rates'!$C$10:$C$39='Input|Fee Based'!N245),'Calc|Labour Rates'!$I$10:$I$39),"-")</f>
        <v>0</v>
      </c>
      <c r="O245" s="208">
        <f>IFERROR(N245*'Input|Fee Based'!O245*'Input|Fee Based'!P245/'Input|Setup'!$E$19,0)</f>
        <v>0</v>
      </c>
      <c r="P245" s="206" t="str">
        <f>IF(ISBLANK('Input|Fee Based'!Q245),"",'Input|Fee Based'!Q245)</f>
        <v/>
      </c>
      <c r="Q245" s="77" cm="1">
        <f t="array" ref="Q245">_xlfn.IFNA(LOOKUP(2,1/('Calc|Labour Rates'!$B$10:$B$39='Calc|Fee Based'!P245)/('Calc|Labour Rates'!$C$10:$C$39='Input|Fee Based'!R245),'Calc|Labour Rates'!$I$10:$I$39),"-")</f>
        <v>0</v>
      </c>
      <c r="R245" s="77">
        <f>IFERROR(Q245*'Input|Fee Based'!S245*'Input|Fee Based'!T245/'Input|Setup'!$E$19,0)</f>
        <v>0</v>
      </c>
      <c r="S245" s="197">
        <f t="shared" si="34"/>
        <v>0</v>
      </c>
      <c r="T245" s="139">
        <f t="shared" si="35"/>
        <v>0</v>
      </c>
      <c r="U245" s="77" t="str">
        <f>IF(ISBLANK('Input|Fee Based'!$V245),"",'Input|Fee Based'!$V245)</f>
        <v/>
      </c>
      <c r="V245" s="77" cm="1">
        <f t="array" ref="V245">_xlfn.IFNA(LOOKUP(2,1/('Calc|Labour Rates'!$B$10:$B$39='Calc|Fee Based'!U245)/('Calc|Labour Rates'!$C$10:$C$39='Input|Fee Based'!W245),'Calc|Labour Rates'!$I$10:$I$39),"-")</f>
        <v>0</v>
      </c>
      <c r="W245" s="77">
        <f>IFERROR(V245*'Input|Fee Based'!X245*'Input|Fee Based'!Y245/'Input|Setup'!$E$19,0)</f>
        <v>0</v>
      </c>
      <c r="X245" s="77">
        <f>IFERROR(V245*'Input|Fee Based'!X245*'Input|Fee Based'!Z245/'Input|Setup'!$E$19,0)</f>
        <v>0</v>
      </c>
      <c r="Y245" s="208">
        <f t="shared" si="36"/>
        <v>0</v>
      </c>
      <c r="Z245" s="206" t="str">
        <f>IF(ISBLANK('Input|Fee Based'!$AA245),"",'Input|Fee Based'!$AA245)</f>
        <v/>
      </c>
      <c r="AA245" s="77" cm="1">
        <f t="array" ref="AA245">_xlfn.IFNA(LOOKUP(2,1/('Calc|Labour Rates'!$B$10:$B$39='Calc|Fee Based'!Z245)/('Calc|Labour Rates'!$C$10:$C$39='Input|Fee Based'!AB245),'Calc|Labour Rates'!$I$10:$I$39),"-")</f>
        <v>0</v>
      </c>
      <c r="AB245" s="77">
        <f>IFERROR(AA245*'Input|Fee Based'!AC245*'Input|Fee Based'!AD245/'Input|Setup'!$E$19,0)</f>
        <v>0</v>
      </c>
      <c r="AC245" s="77">
        <f>IFERROR(AA245*'Input|Fee Based'!AC245*'Input|Fee Based'!AE245/'Input|Setup'!$E$19,0)</f>
        <v>0</v>
      </c>
      <c r="AD245" s="208">
        <f t="shared" si="37"/>
        <v>0</v>
      </c>
      <c r="AE245" s="77" t="str">
        <f>IF(ISBLANK('Input|Fee Based'!$AF245),"",'Input|Fee Based'!$AF245)</f>
        <v/>
      </c>
      <c r="AF245" s="77" cm="1">
        <f t="array" ref="AF245">_xlfn.IFNA(LOOKUP(2,1/('Calc|Labour Rates'!$B$10:$B$39='Calc|Fee Based'!AE245)/('Calc|Labour Rates'!$C$10:$C$39='Input|Fee Based'!AG245),'Calc|Labour Rates'!$I$10:$I$39),"-")</f>
        <v>0</v>
      </c>
      <c r="AG245" s="77">
        <f>IFERROR(AF245*'Input|Fee Based'!AH245*'Input|Fee Based'!AI245/'Input|Setup'!$E$19,0)</f>
        <v>0</v>
      </c>
      <c r="AH245" s="77">
        <f>IFERROR(AF245*'Input|Fee Based'!AH245*'Input|Fee Based'!AJ245/'Input|Setup'!$E$19,0)</f>
        <v>0</v>
      </c>
      <c r="AI245" s="208">
        <f t="shared" si="38"/>
        <v>0</v>
      </c>
      <c r="AJ245" s="77" t="str">
        <f>IF(ISBLANK('Input|Fee Based'!$AK245),"",'Input|Fee Based'!$AK245)</f>
        <v/>
      </c>
      <c r="AK245" s="77" cm="1">
        <f t="array" ref="AK245">_xlfn.IFNA(LOOKUP(2,1/('Calc|Labour Rates'!$B$10:$B$39='Calc|Fee Based'!AJ245)/('Calc|Labour Rates'!$C$10:$C$39='Input|Fee Based'!AL245),'Calc|Labour Rates'!$I$10:$I$39),"-")</f>
        <v>0</v>
      </c>
      <c r="AL245" s="77">
        <f>IFERROR(AK245*'Input|Fee Based'!AM245*'Input|Fee Based'!AN245/'Input|Setup'!$E$19,0)</f>
        <v>0</v>
      </c>
      <c r="AM245" s="77">
        <f>IFERROR(AK245*'Input|Fee Based'!AM245*'Input|Fee Based'!AO245/'Input|Setup'!$E$19,0)</f>
        <v>0</v>
      </c>
      <c r="AN245" s="208">
        <f t="shared" si="39"/>
        <v>0</v>
      </c>
      <c r="AO245" s="199">
        <f t="shared" si="40"/>
        <v>0</v>
      </c>
      <c r="AP245" s="139">
        <f t="shared" si="41"/>
        <v>0</v>
      </c>
      <c r="AQ245" s="86">
        <f>'Input|Fee Based'!AQ245*CPI_Escalator_to_Y1*RealMaterials_Escalator_to_Y1</f>
        <v>0</v>
      </c>
      <c r="AR245" s="86">
        <f>'Input|Fee Based'!AR245*CPI_Escalator_to_Y1*RealContracts_Escalator_to_Y1</f>
        <v>0</v>
      </c>
      <c r="AS245" s="77">
        <f>'Input|Fee Based'!AS245*CPI_Escalator_to_Y1*RealVehicles_Escalator_to_Y1</f>
        <v>0</v>
      </c>
      <c r="AT245" s="86">
        <f>'Input|Fee Based'!AT245*CPI_Escalator_to_Y1*RealOther_Escalator_to_Y1</f>
        <v>0</v>
      </c>
      <c r="AU245" s="89"/>
      <c r="AV245" s="79">
        <f t="shared" si="42"/>
        <v>0</v>
      </c>
      <c r="AW245" s="84"/>
      <c r="AX245" s="162">
        <f>$AV245*'Input|Fee Based'!AV245</f>
        <v>0</v>
      </c>
      <c r="AY245" s="162">
        <f>$AV245*'Input|Fee Based'!AW245</f>
        <v>0</v>
      </c>
      <c r="AZ245" s="162">
        <f>$AV245*'Input|Fee Based'!AX245</f>
        <v>0</v>
      </c>
      <c r="BA245" s="163">
        <f>SUM($AV245,$AX245:$AZ245)*'Input|Fee Based'!$AY245</f>
        <v>0</v>
      </c>
      <c r="BB245" s="109"/>
      <c r="BC245" s="173"/>
      <c r="BD245" s="15"/>
    </row>
    <row r="246" spans="1:56" customFormat="1" x14ac:dyDescent="0.2">
      <c r="A246" s="16">
        <f t="shared" si="43"/>
        <v>237</v>
      </c>
      <c r="B246" s="128" t="str">
        <f>IF(ISBLANK('Input|Fee Based'!B246),"",'Input|Fee Based'!B246)</f>
        <v/>
      </c>
      <c r="C246" s="128" t="str">
        <f>IF(ISBLANK('Input|Fee Based'!C246),"",'Input|Fee Based'!C246)</f>
        <v/>
      </c>
      <c r="D246" s="129" t="str">
        <f>IF(ISBLANK('Input|Fee Based'!D246),"",'Input|Fee Based'!D246)</f>
        <v/>
      </c>
      <c r="E246" s="191" t="str">
        <f>IF(ISBLANK('Input|Fee Based'!E246),"",'Input|Fee Based'!E246)</f>
        <v/>
      </c>
      <c r="F246" s="129" t="str">
        <f>IF(ISBLANK('Input|Fee Based'!F246),"",'Input|Fee Based'!F246)</f>
        <v/>
      </c>
      <c r="G246" s="129" t="str">
        <f>IF(ISBLANK('Input|Fee Based'!G246),"",'Input|Fee Based'!G246)</f>
        <v/>
      </c>
      <c r="H246" s="120">
        <f t="shared" si="33"/>
        <v>0</v>
      </c>
      <c r="I246" s="14"/>
      <c r="J246" s="77" t="str">
        <f>IF(ISBLANK('Input|Fee Based'!I246),"",'Input|Fee Based'!I246)</f>
        <v/>
      </c>
      <c r="K246" s="77" cm="1">
        <f t="array" ref="K246">_xlfn.IFNA(LOOKUP(2,1/('Calc|Labour Rates'!$B$10:$B$39='Calc|Fee Based'!J246)/('Calc|Labour Rates'!$C$10:$C$39='Input|Fee Based'!J246),'Calc|Labour Rates'!$I$10:$I$39),"-")</f>
        <v>0</v>
      </c>
      <c r="L246" s="208">
        <f>IFERROR(K246*'Input|Fee Based'!K246*'Input|Fee Based'!L246/'Input|Setup'!$E$19,0)</f>
        <v>0</v>
      </c>
      <c r="M246" s="206" t="str">
        <f>IF(ISBLANK('Input|Fee Based'!M246),"",'Input|Fee Based'!M246)</f>
        <v/>
      </c>
      <c r="N246" s="77" cm="1">
        <f t="array" ref="N246">_xlfn.IFNA(LOOKUP(2,1/('Calc|Labour Rates'!$B$10:$B$39='Calc|Fee Based'!M246)/('Calc|Labour Rates'!$C$10:$C$39='Input|Fee Based'!N246),'Calc|Labour Rates'!$I$10:$I$39),"-")</f>
        <v>0</v>
      </c>
      <c r="O246" s="208">
        <f>IFERROR(N246*'Input|Fee Based'!O246*'Input|Fee Based'!P246/'Input|Setup'!$E$19,0)</f>
        <v>0</v>
      </c>
      <c r="P246" s="206" t="str">
        <f>IF(ISBLANK('Input|Fee Based'!Q246),"",'Input|Fee Based'!Q246)</f>
        <v/>
      </c>
      <c r="Q246" s="77" cm="1">
        <f t="array" ref="Q246">_xlfn.IFNA(LOOKUP(2,1/('Calc|Labour Rates'!$B$10:$B$39='Calc|Fee Based'!P246)/('Calc|Labour Rates'!$C$10:$C$39='Input|Fee Based'!R246),'Calc|Labour Rates'!$I$10:$I$39),"-")</f>
        <v>0</v>
      </c>
      <c r="R246" s="77">
        <f>IFERROR(Q246*'Input|Fee Based'!S246*'Input|Fee Based'!T246/'Input|Setup'!$E$19,0)</f>
        <v>0</v>
      </c>
      <c r="S246" s="197">
        <f t="shared" si="34"/>
        <v>0</v>
      </c>
      <c r="T246" s="139">
        <f t="shared" si="35"/>
        <v>0</v>
      </c>
      <c r="U246" s="77" t="str">
        <f>IF(ISBLANK('Input|Fee Based'!$V246),"",'Input|Fee Based'!$V246)</f>
        <v/>
      </c>
      <c r="V246" s="77" cm="1">
        <f t="array" ref="V246">_xlfn.IFNA(LOOKUP(2,1/('Calc|Labour Rates'!$B$10:$B$39='Calc|Fee Based'!U246)/('Calc|Labour Rates'!$C$10:$C$39='Input|Fee Based'!W246),'Calc|Labour Rates'!$I$10:$I$39),"-")</f>
        <v>0</v>
      </c>
      <c r="W246" s="77">
        <f>IFERROR(V246*'Input|Fee Based'!X246*'Input|Fee Based'!Y246/'Input|Setup'!$E$19,0)</f>
        <v>0</v>
      </c>
      <c r="X246" s="77">
        <f>IFERROR(V246*'Input|Fee Based'!X246*'Input|Fee Based'!Z246/'Input|Setup'!$E$19,0)</f>
        <v>0</v>
      </c>
      <c r="Y246" s="208">
        <f t="shared" si="36"/>
        <v>0</v>
      </c>
      <c r="Z246" s="206" t="str">
        <f>IF(ISBLANK('Input|Fee Based'!$AA246),"",'Input|Fee Based'!$AA246)</f>
        <v/>
      </c>
      <c r="AA246" s="77" cm="1">
        <f t="array" ref="AA246">_xlfn.IFNA(LOOKUP(2,1/('Calc|Labour Rates'!$B$10:$B$39='Calc|Fee Based'!Z246)/('Calc|Labour Rates'!$C$10:$C$39='Input|Fee Based'!AB246),'Calc|Labour Rates'!$I$10:$I$39),"-")</f>
        <v>0</v>
      </c>
      <c r="AB246" s="77">
        <f>IFERROR(AA246*'Input|Fee Based'!AC246*'Input|Fee Based'!AD246/'Input|Setup'!$E$19,0)</f>
        <v>0</v>
      </c>
      <c r="AC246" s="77">
        <f>IFERROR(AA246*'Input|Fee Based'!AC246*'Input|Fee Based'!AE246/'Input|Setup'!$E$19,0)</f>
        <v>0</v>
      </c>
      <c r="AD246" s="208">
        <f t="shared" si="37"/>
        <v>0</v>
      </c>
      <c r="AE246" s="77" t="str">
        <f>IF(ISBLANK('Input|Fee Based'!$AF246),"",'Input|Fee Based'!$AF246)</f>
        <v/>
      </c>
      <c r="AF246" s="77" cm="1">
        <f t="array" ref="AF246">_xlfn.IFNA(LOOKUP(2,1/('Calc|Labour Rates'!$B$10:$B$39='Calc|Fee Based'!AE246)/('Calc|Labour Rates'!$C$10:$C$39='Input|Fee Based'!AG246),'Calc|Labour Rates'!$I$10:$I$39),"-")</f>
        <v>0</v>
      </c>
      <c r="AG246" s="77">
        <f>IFERROR(AF246*'Input|Fee Based'!AH246*'Input|Fee Based'!AI246/'Input|Setup'!$E$19,0)</f>
        <v>0</v>
      </c>
      <c r="AH246" s="77">
        <f>IFERROR(AF246*'Input|Fee Based'!AH246*'Input|Fee Based'!AJ246/'Input|Setup'!$E$19,0)</f>
        <v>0</v>
      </c>
      <c r="AI246" s="208">
        <f t="shared" si="38"/>
        <v>0</v>
      </c>
      <c r="AJ246" s="77" t="str">
        <f>IF(ISBLANK('Input|Fee Based'!$AK246),"",'Input|Fee Based'!$AK246)</f>
        <v/>
      </c>
      <c r="AK246" s="77" cm="1">
        <f t="array" ref="AK246">_xlfn.IFNA(LOOKUP(2,1/('Calc|Labour Rates'!$B$10:$B$39='Calc|Fee Based'!AJ246)/('Calc|Labour Rates'!$C$10:$C$39='Input|Fee Based'!AL246),'Calc|Labour Rates'!$I$10:$I$39),"-")</f>
        <v>0</v>
      </c>
      <c r="AL246" s="77">
        <f>IFERROR(AK246*'Input|Fee Based'!AM246*'Input|Fee Based'!AN246/'Input|Setup'!$E$19,0)</f>
        <v>0</v>
      </c>
      <c r="AM246" s="77">
        <f>IFERROR(AK246*'Input|Fee Based'!AM246*'Input|Fee Based'!AO246/'Input|Setup'!$E$19,0)</f>
        <v>0</v>
      </c>
      <c r="AN246" s="208">
        <f t="shared" si="39"/>
        <v>0</v>
      </c>
      <c r="AO246" s="199">
        <f t="shared" si="40"/>
        <v>0</v>
      </c>
      <c r="AP246" s="139">
        <f t="shared" si="41"/>
        <v>0</v>
      </c>
      <c r="AQ246" s="86">
        <f>'Input|Fee Based'!AQ246*CPI_Escalator_to_Y1*RealMaterials_Escalator_to_Y1</f>
        <v>0</v>
      </c>
      <c r="AR246" s="86">
        <f>'Input|Fee Based'!AR246*CPI_Escalator_to_Y1*RealContracts_Escalator_to_Y1</f>
        <v>0</v>
      </c>
      <c r="AS246" s="77">
        <f>'Input|Fee Based'!AS246*CPI_Escalator_to_Y1*RealVehicles_Escalator_to_Y1</f>
        <v>0</v>
      </c>
      <c r="AT246" s="86">
        <f>'Input|Fee Based'!AT246*CPI_Escalator_to_Y1*RealOther_Escalator_to_Y1</f>
        <v>0</v>
      </c>
      <c r="AU246" s="89"/>
      <c r="AV246" s="79">
        <f t="shared" si="42"/>
        <v>0</v>
      </c>
      <c r="AW246" s="84"/>
      <c r="AX246" s="162">
        <f>$AV246*'Input|Fee Based'!AV246</f>
        <v>0</v>
      </c>
      <c r="AY246" s="162">
        <f>$AV246*'Input|Fee Based'!AW246</f>
        <v>0</v>
      </c>
      <c r="AZ246" s="162">
        <f>$AV246*'Input|Fee Based'!AX246</f>
        <v>0</v>
      </c>
      <c r="BA246" s="163">
        <f>SUM($AV246,$AX246:$AZ246)*'Input|Fee Based'!$AY246</f>
        <v>0</v>
      </c>
      <c r="BB246" s="109"/>
      <c r="BC246" s="173"/>
      <c r="BD246" s="15"/>
    </row>
    <row r="247" spans="1:56" customFormat="1" x14ac:dyDescent="0.2">
      <c r="A247" s="16">
        <f t="shared" si="43"/>
        <v>238</v>
      </c>
      <c r="B247" s="128" t="str">
        <f>IF(ISBLANK('Input|Fee Based'!B247),"",'Input|Fee Based'!B247)</f>
        <v/>
      </c>
      <c r="C247" s="128" t="str">
        <f>IF(ISBLANK('Input|Fee Based'!C247),"",'Input|Fee Based'!C247)</f>
        <v/>
      </c>
      <c r="D247" s="129" t="str">
        <f>IF(ISBLANK('Input|Fee Based'!D247),"",'Input|Fee Based'!D247)</f>
        <v/>
      </c>
      <c r="E247" s="191" t="str">
        <f>IF(ISBLANK('Input|Fee Based'!E247),"",'Input|Fee Based'!E247)</f>
        <v/>
      </c>
      <c r="F247" s="129" t="str">
        <f>IF(ISBLANK('Input|Fee Based'!F247),"",'Input|Fee Based'!F247)</f>
        <v/>
      </c>
      <c r="G247" s="129" t="str">
        <f>IF(ISBLANK('Input|Fee Based'!G247),"",'Input|Fee Based'!G247)</f>
        <v/>
      </c>
      <c r="H247" s="120">
        <f t="shared" si="33"/>
        <v>0</v>
      </c>
      <c r="I247" s="14"/>
      <c r="J247" s="77" t="str">
        <f>IF(ISBLANK('Input|Fee Based'!I247),"",'Input|Fee Based'!I247)</f>
        <v/>
      </c>
      <c r="K247" s="77" cm="1">
        <f t="array" ref="K247">_xlfn.IFNA(LOOKUP(2,1/('Calc|Labour Rates'!$B$10:$B$39='Calc|Fee Based'!J247)/('Calc|Labour Rates'!$C$10:$C$39='Input|Fee Based'!J247),'Calc|Labour Rates'!$I$10:$I$39),"-")</f>
        <v>0</v>
      </c>
      <c r="L247" s="208">
        <f>IFERROR(K247*'Input|Fee Based'!K247*'Input|Fee Based'!L247/'Input|Setup'!$E$19,0)</f>
        <v>0</v>
      </c>
      <c r="M247" s="206" t="str">
        <f>IF(ISBLANK('Input|Fee Based'!M247),"",'Input|Fee Based'!M247)</f>
        <v/>
      </c>
      <c r="N247" s="77" cm="1">
        <f t="array" ref="N247">_xlfn.IFNA(LOOKUP(2,1/('Calc|Labour Rates'!$B$10:$B$39='Calc|Fee Based'!M247)/('Calc|Labour Rates'!$C$10:$C$39='Input|Fee Based'!N247),'Calc|Labour Rates'!$I$10:$I$39),"-")</f>
        <v>0</v>
      </c>
      <c r="O247" s="208">
        <f>IFERROR(N247*'Input|Fee Based'!O247*'Input|Fee Based'!P247/'Input|Setup'!$E$19,0)</f>
        <v>0</v>
      </c>
      <c r="P247" s="206" t="str">
        <f>IF(ISBLANK('Input|Fee Based'!Q247),"",'Input|Fee Based'!Q247)</f>
        <v/>
      </c>
      <c r="Q247" s="77" cm="1">
        <f t="array" ref="Q247">_xlfn.IFNA(LOOKUP(2,1/('Calc|Labour Rates'!$B$10:$B$39='Calc|Fee Based'!P247)/('Calc|Labour Rates'!$C$10:$C$39='Input|Fee Based'!R247),'Calc|Labour Rates'!$I$10:$I$39),"-")</f>
        <v>0</v>
      </c>
      <c r="R247" s="77">
        <f>IFERROR(Q247*'Input|Fee Based'!S247*'Input|Fee Based'!T247/'Input|Setup'!$E$19,0)</f>
        <v>0</v>
      </c>
      <c r="S247" s="197">
        <f t="shared" si="34"/>
        <v>0</v>
      </c>
      <c r="T247" s="139">
        <f t="shared" si="35"/>
        <v>0</v>
      </c>
      <c r="U247" s="77" t="str">
        <f>IF(ISBLANK('Input|Fee Based'!$V247),"",'Input|Fee Based'!$V247)</f>
        <v/>
      </c>
      <c r="V247" s="77" cm="1">
        <f t="array" ref="V247">_xlfn.IFNA(LOOKUP(2,1/('Calc|Labour Rates'!$B$10:$B$39='Calc|Fee Based'!U247)/('Calc|Labour Rates'!$C$10:$C$39='Input|Fee Based'!W247),'Calc|Labour Rates'!$I$10:$I$39),"-")</f>
        <v>0</v>
      </c>
      <c r="W247" s="77">
        <f>IFERROR(V247*'Input|Fee Based'!X247*'Input|Fee Based'!Y247/'Input|Setup'!$E$19,0)</f>
        <v>0</v>
      </c>
      <c r="X247" s="77">
        <f>IFERROR(V247*'Input|Fee Based'!X247*'Input|Fee Based'!Z247/'Input|Setup'!$E$19,0)</f>
        <v>0</v>
      </c>
      <c r="Y247" s="208">
        <f t="shared" si="36"/>
        <v>0</v>
      </c>
      <c r="Z247" s="206" t="str">
        <f>IF(ISBLANK('Input|Fee Based'!$AA247),"",'Input|Fee Based'!$AA247)</f>
        <v/>
      </c>
      <c r="AA247" s="77" cm="1">
        <f t="array" ref="AA247">_xlfn.IFNA(LOOKUP(2,1/('Calc|Labour Rates'!$B$10:$B$39='Calc|Fee Based'!Z247)/('Calc|Labour Rates'!$C$10:$C$39='Input|Fee Based'!AB247),'Calc|Labour Rates'!$I$10:$I$39),"-")</f>
        <v>0</v>
      </c>
      <c r="AB247" s="77">
        <f>IFERROR(AA247*'Input|Fee Based'!AC247*'Input|Fee Based'!AD247/'Input|Setup'!$E$19,0)</f>
        <v>0</v>
      </c>
      <c r="AC247" s="77">
        <f>IFERROR(AA247*'Input|Fee Based'!AC247*'Input|Fee Based'!AE247/'Input|Setup'!$E$19,0)</f>
        <v>0</v>
      </c>
      <c r="AD247" s="208">
        <f t="shared" si="37"/>
        <v>0</v>
      </c>
      <c r="AE247" s="77" t="str">
        <f>IF(ISBLANK('Input|Fee Based'!$AF247),"",'Input|Fee Based'!$AF247)</f>
        <v/>
      </c>
      <c r="AF247" s="77" cm="1">
        <f t="array" ref="AF247">_xlfn.IFNA(LOOKUP(2,1/('Calc|Labour Rates'!$B$10:$B$39='Calc|Fee Based'!AE247)/('Calc|Labour Rates'!$C$10:$C$39='Input|Fee Based'!AG247),'Calc|Labour Rates'!$I$10:$I$39),"-")</f>
        <v>0</v>
      </c>
      <c r="AG247" s="77">
        <f>IFERROR(AF247*'Input|Fee Based'!AH247*'Input|Fee Based'!AI247/'Input|Setup'!$E$19,0)</f>
        <v>0</v>
      </c>
      <c r="AH247" s="77">
        <f>IFERROR(AF247*'Input|Fee Based'!AH247*'Input|Fee Based'!AJ247/'Input|Setup'!$E$19,0)</f>
        <v>0</v>
      </c>
      <c r="AI247" s="208">
        <f t="shared" si="38"/>
        <v>0</v>
      </c>
      <c r="AJ247" s="77" t="str">
        <f>IF(ISBLANK('Input|Fee Based'!$AK247),"",'Input|Fee Based'!$AK247)</f>
        <v/>
      </c>
      <c r="AK247" s="77" cm="1">
        <f t="array" ref="AK247">_xlfn.IFNA(LOOKUP(2,1/('Calc|Labour Rates'!$B$10:$B$39='Calc|Fee Based'!AJ247)/('Calc|Labour Rates'!$C$10:$C$39='Input|Fee Based'!AL247),'Calc|Labour Rates'!$I$10:$I$39),"-")</f>
        <v>0</v>
      </c>
      <c r="AL247" s="77">
        <f>IFERROR(AK247*'Input|Fee Based'!AM247*'Input|Fee Based'!AN247/'Input|Setup'!$E$19,0)</f>
        <v>0</v>
      </c>
      <c r="AM247" s="77">
        <f>IFERROR(AK247*'Input|Fee Based'!AM247*'Input|Fee Based'!AO247/'Input|Setup'!$E$19,0)</f>
        <v>0</v>
      </c>
      <c r="AN247" s="208">
        <f t="shared" si="39"/>
        <v>0</v>
      </c>
      <c r="AO247" s="199">
        <f t="shared" si="40"/>
        <v>0</v>
      </c>
      <c r="AP247" s="139">
        <f t="shared" si="41"/>
        <v>0</v>
      </c>
      <c r="AQ247" s="86">
        <f>'Input|Fee Based'!AQ247*CPI_Escalator_to_Y1*RealMaterials_Escalator_to_Y1</f>
        <v>0</v>
      </c>
      <c r="AR247" s="86">
        <f>'Input|Fee Based'!AR247*CPI_Escalator_to_Y1*RealContracts_Escalator_to_Y1</f>
        <v>0</v>
      </c>
      <c r="AS247" s="77">
        <f>'Input|Fee Based'!AS247*CPI_Escalator_to_Y1*RealVehicles_Escalator_to_Y1</f>
        <v>0</v>
      </c>
      <c r="AT247" s="86">
        <f>'Input|Fee Based'!AT247*CPI_Escalator_to_Y1*RealOther_Escalator_to_Y1</f>
        <v>0</v>
      </c>
      <c r="AU247" s="89"/>
      <c r="AV247" s="79">
        <f t="shared" si="42"/>
        <v>0</v>
      </c>
      <c r="AW247" s="84"/>
      <c r="AX247" s="162">
        <f>$AV247*'Input|Fee Based'!AV247</f>
        <v>0</v>
      </c>
      <c r="AY247" s="162">
        <f>$AV247*'Input|Fee Based'!AW247</f>
        <v>0</v>
      </c>
      <c r="AZ247" s="162">
        <f>$AV247*'Input|Fee Based'!AX247</f>
        <v>0</v>
      </c>
      <c r="BA247" s="163">
        <f>SUM($AV247,$AX247:$AZ247)*'Input|Fee Based'!$AY247</f>
        <v>0</v>
      </c>
      <c r="BB247" s="109"/>
      <c r="BC247" s="173"/>
      <c r="BD247" s="15"/>
    </row>
    <row r="248" spans="1:56" customFormat="1" x14ac:dyDescent="0.2">
      <c r="A248" s="16">
        <f t="shared" si="43"/>
        <v>239</v>
      </c>
      <c r="B248" s="128" t="str">
        <f>IF(ISBLANK('Input|Fee Based'!B248),"",'Input|Fee Based'!B248)</f>
        <v/>
      </c>
      <c r="C248" s="128" t="str">
        <f>IF(ISBLANK('Input|Fee Based'!C248),"",'Input|Fee Based'!C248)</f>
        <v/>
      </c>
      <c r="D248" s="129" t="str">
        <f>IF(ISBLANK('Input|Fee Based'!D248),"",'Input|Fee Based'!D248)</f>
        <v/>
      </c>
      <c r="E248" s="191" t="str">
        <f>IF(ISBLANK('Input|Fee Based'!E248),"",'Input|Fee Based'!E248)</f>
        <v/>
      </c>
      <c r="F248" s="129" t="str">
        <f>IF(ISBLANK('Input|Fee Based'!F248),"",'Input|Fee Based'!F248)</f>
        <v/>
      </c>
      <c r="G248" s="129" t="str">
        <f>IF(ISBLANK('Input|Fee Based'!G248),"",'Input|Fee Based'!G248)</f>
        <v/>
      </c>
      <c r="H248" s="120">
        <f t="shared" si="33"/>
        <v>0</v>
      </c>
      <c r="I248" s="14"/>
      <c r="J248" s="77" t="str">
        <f>IF(ISBLANK('Input|Fee Based'!I248),"",'Input|Fee Based'!I248)</f>
        <v/>
      </c>
      <c r="K248" s="77" cm="1">
        <f t="array" ref="K248">_xlfn.IFNA(LOOKUP(2,1/('Calc|Labour Rates'!$B$10:$B$39='Calc|Fee Based'!J248)/('Calc|Labour Rates'!$C$10:$C$39='Input|Fee Based'!J248),'Calc|Labour Rates'!$I$10:$I$39),"-")</f>
        <v>0</v>
      </c>
      <c r="L248" s="208">
        <f>IFERROR(K248*'Input|Fee Based'!K248*'Input|Fee Based'!L248/'Input|Setup'!$E$19,0)</f>
        <v>0</v>
      </c>
      <c r="M248" s="206" t="str">
        <f>IF(ISBLANK('Input|Fee Based'!M248),"",'Input|Fee Based'!M248)</f>
        <v/>
      </c>
      <c r="N248" s="77" cm="1">
        <f t="array" ref="N248">_xlfn.IFNA(LOOKUP(2,1/('Calc|Labour Rates'!$B$10:$B$39='Calc|Fee Based'!M248)/('Calc|Labour Rates'!$C$10:$C$39='Input|Fee Based'!N248),'Calc|Labour Rates'!$I$10:$I$39),"-")</f>
        <v>0</v>
      </c>
      <c r="O248" s="208">
        <f>IFERROR(N248*'Input|Fee Based'!O248*'Input|Fee Based'!P248/'Input|Setup'!$E$19,0)</f>
        <v>0</v>
      </c>
      <c r="P248" s="206" t="str">
        <f>IF(ISBLANK('Input|Fee Based'!Q248),"",'Input|Fee Based'!Q248)</f>
        <v/>
      </c>
      <c r="Q248" s="77" cm="1">
        <f t="array" ref="Q248">_xlfn.IFNA(LOOKUP(2,1/('Calc|Labour Rates'!$B$10:$B$39='Calc|Fee Based'!P248)/('Calc|Labour Rates'!$C$10:$C$39='Input|Fee Based'!R248),'Calc|Labour Rates'!$I$10:$I$39),"-")</f>
        <v>0</v>
      </c>
      <c r="R248" s="77">
        <f>IFERROR(Q248*'Input|Fee Based'!S248*'Input|Fee Based'!T248/'Input|Setup'!$E$19,0)</f>
        <v>0</v>
      </c>
      <c r="S248" s="197">
        <f t="shared" si="34"/>
        <v>0</v>
      </c>
      <c r="T248" s="139">
        <f t="shared" si="35"/>
        <v>0</v>
      </c>
      <c r="U248" s="77" t="str">
        <f>IF(ISBLANK('Input|Fee Based'!$V248),"",'Input|Fee Based'!$V248)</f>
        <v/>
      </c>
      <c r="V248" s="77" cm="1">
        <f t="array" ref="V248">_xlfn.IFNA(LOOKUP(2,1/('Calc|Labour Rates'!$B$10:$B$39='Calc|Fee Based'!U248)/('Calc|Labour Rates'!$C$10:$C$39='Input|Fee Based'!W248),'Calc|Labour Rates'!$I$10:$I$39),"-")</f>
        <v>0</v>
      </c>
      <c r="W248" s="77">
        <f>IFERROR(V248*'Input|Fee Based'!X248*'Input|Fee Based'!Y248/'Input|Setup'!$E$19,0)</f>
        <v>0</v>
      </c>
      <c r="X248" s="77">
        <f>IFERROR(V248*'Input|Fee Based'!X248*'Input|Fee Based'!Z248/'Input|Setup'!$E$19,0)</f>
        <v>0</v>
      </c>
      <c r="Y248" s="208">
        <f t="shared" si="36"/>
        <v>0</v>
      </c>
      <c r="Z248" s="206" t="str">
        <f>IF(ISBLANK('Input|Fee Based'!$AA248),"",'Input|Fee Based'!$AA248)</f>
        <v/>
      </c>
      <c r="AA248" s="77" cm="1">
        <f t="array" ref="AA248">_xlfn.IFNA(LOOKUP(2,1/('Calc|Labour Rates'!$B$10:$B$39='Calc|Fee Based'!Z248)/('Calc|Labour Rates'!$C$10:$C$39='Input|Fee Based'!AB248),'Calc|Labour Rates'!$I$10:$I$39),"-")</f>
        <v>0</v>
      </c>
      <c r="AB248" s="77">
        <f>IFERROR(AA248*'Input|Fee Based'!AC248*'Input|Fee Based'!AD248/'Input|Setup'!$E$19,0)</f>
        <v>0</v>
      </c>
      <c r="AC248" s="77">
        <f>IFERROR(AA248*'Input|Fee Based'!AC248*'Input|Fee Based'!AE248/'Input|Setup'!$E$19,0)</f>
        <v>0</v>
      </c>
      <c r="AD248" s="208">
        <f t="shared" si="37"/>
        <v>0</v>
      </c>
      <c r="AE248" s="77" t="str">
        <f>IF(ISBLANK('Input|Fee Based'!$AF248),"",'Input|Fee Based'!$AF248)</f>
        <v/>
      </c>
      <c r="AF248" s="77" cm="1">
        <f t="array" ref="AF248">_xlfn.IFNA(LOOKUP(2,1/('Calc|Labour Rates'!$B$10:$B$39='Calc|Fee Based'!AE248)/('Calc|Labour Rates'!$C$10:$C$39='Input|Fee Based'!AG248),'Calc|Labour Rates'!$I$10:$I$39),"-")</f>
        <v>0</v>
      </c>
      <c r="AG248" s="77">
        <f>IFERROR(AF248*'Input|Fee Based'!AH248*'Input|Fee Based'!AI248/'Input|Setup'!$E$19,0)</f>
        <v>0</v>
      </c>
      <c r="AH248" s="77">
        <f>IFERROR(AF248*'Input|Fee Based'!AH248*'Input|Fee Based'!AJ248/'Input|Setup'!$E$19,0)</f>
        <v>0</v>
      </c>
      <c r="AI248" s="208">
        <f t="shared" si="38"/>
        <v>0</v>
      </c>
      <c r="AJ248" s="77" t="str">
        <f>IF(ISBLANK('Input|Fee Based'!$AK248),"",'Input|Fee Based'!$AK248)</f>
        <v/>
      </c>
      <c r="AK248" s="77" cm="1">
        <f t="array" ref="AK248">_xlfn.IFNA(LOOKUP(2,1/('Calc|Labour Rates'!$B$10:$B$39='Calc|Fee Based'!AJ248)/('Calc|Labour Rates'!$C$10:$C$39='Input|Fee Based'!AL248),'Calc|Labour Rates'!$I$10:$I$39),"-")</f>
        <v>0</v>
      </c>
      <c r="AL248" s="77">
        <f>IFERROR(AK248*'Input|Fee Based'!AM248*'Input|Fee Based'!AN248/'Input|Setup'!$E$19,0)</f>
        <v>0</v>
      </c>
      <c r="AM248" s="77">
        <f>IFERROR(AK248*'Input|Fee Based'!AM248*'Input|Fee Based'!AO248/'Input|Setup'!$E$19,0)</f>
        <v>0</v>
      </c>
      <c r="AN248" s="208">
        <f t="shared" si="39"/>
        <v>0</v>
      </c>
      <c r="AO248" s="199">
        <f t="shared" si="40"/>
        <v>0</v>
      </c>
      <c r="AP248" s="139">
        <f t="shared" si="41"/>
        <v>0</v>
      </c>
      <c r="AQ248" s="86">
        <f>'Input|Fee Based'!AQ248*CPI_Escalator_to_Y1*RealMaterials_Escalator_to_Y1</f>
        <v>0</v>
      </c>
      <c r="AR248" s="86">
        <f>'Input|Fee Based'!AR248*CPI_Escalator_to_Y1*RealContracts_Escalator_to_Y1</f>
        <v>0</v>
      </c>
      <c r="AS248" s="77">
        <f>'Input|Fee Based'!AS248*CPI_Escalator_to_Y1*RealVehicles_Escalator_to_Y1</f>
        <v>0</v>
      </c>
      <c r="AT248" s="86">
        <f>'Input|Fee Based'!AT248*CPI_Escalator_to_Y1*RealOther_Escalator_to_Y1</f>
        <v>0</v>
      </c>
      <c r="AU248" s="89"/>
      <c r="AV248" s="79">
        <f t="shared" si="42"/>
        <v>0</v>
      </c>
      <c r="AW248" s="84"/>
      <c r="AX248" s="162">
        <f>$AV248*'Input|Fee Based'!AV248</f>
        <v>0</v>
      </c>
      <c r="AY248" s="162">
        <f>$AV248*'Input|Fee Based'!AW248</f>
        <v>0</v>
      </c>
      <c r="AZ248" s="162">
        <f>$AV248*'Input|Fee Based'!AX248</f>
        <v>0</v>
      </c>
      <c r="BA248" s="163">
        <f>SUM($AV248,$AX248:$AZ248)*'Input|Fee Based'!$AY248</f>
        <v>0</v>
      </c>
      <c r="BB248" s="109"/>
      <c r="BC248" s="173"/>
      <c r="BD248" s="15"/>
    </row>
    <row r="249" spans="1:56" customFormat="1" x14ac:dyDescent="0.2">
      <c r="A249" s="16">
        <f t="shared" si="43"/>
        <v>240</v>
      </c>
      <c r="B249" s="128" t="str">
        <f>IF(ISBLANK('Input|Fee Based'!B249),"",'Input|Fee Based'!B249)</f>
        <v/>
      </c>
      <c r="C249" s="128" t="str">
        <f>IF(ISBLANK('Input|Fee Based'!C249),"",'Input|Fee Based'!C249)</f>
        <v/>
      </c>
      <c r="D249" s="129" t="str">
        <f>IF(ISBLANK('Input|Fee Based'!D249),"",'Input|Fee Based'!D249)</f>
        <v/>
      </c>
      <c r="E249" s="191" t="str">
        <f>IF(ISBLANK('Input|Fee Based'!E249),"",'Input|Fee Based'!E249)</f>
        <v/>
      </c>
      <c r="F249" s="129" t="str">
        <f>IF(ISBLANK('Input|Fee Based'!F249),"",'Input|Fee Based'!F249)</f>
        <v/>
      </c>
      <c r="G249" s="129" t="str">
        <f>IF(ISBLANK('Input|Fee Based'!G249),"",'Input|Fee Based'!G249)</f>
        <v/>
      </c>
      <c r="H249" s="120">
        <f t="shared" si="33"/>
        <v>0</v>
      </c>
      <c r="I249" s="14"/>
      <c r="J249" s="77" t="str">
        <f>IF(ISBLANK('Input|Fee Based'!I249),"",'Input|Fee Based'!I249)</f>
        <v/>
      </c>
      <c r="K249" s="77" cm="1">
        <f t="array" ref="K249">_xlfn.IFNA(LOOKUP(2,1/('Calc|Labour Rates'!$B$10:$B$39='Calc|Fee Based'!J249)/('Calc|Labour Rates'!$C$10:$C$39='Input|Fee Based'!J249),'Calc|Labour Rates'!$I$10:$I$39),"-")</f>
        <v>0</v>
      </c>
      <c r="L249" s="208">
        <f>IFERROR(K249*'Input|Fee Based'!K249*'Input|Fee Based'!L249/'Input|Setup'!$E$19,0)</f>
        <v>0</v>
      </c>
      <c r="M249" s="206" t="str">
        <f>IF(ISBLANK('Input|Fee Based'!M249),"",'Input|Fee Based'!M249)</f>
        <v/>
      </c>
      <c r="N249" s="77" cm="1">
        <f t="array" ref="N249">_xlfn.IFNA(LOOKUP(2,1/('Calc|Labour Rates'!$B$10:$B$39='Calc|Fee Based'!M249)/('Calc|Labour Rates'!$C$10:$C$39='Input|Fee Based'!N249),'Calc|Labour Rates'!$I$10:$I$39),"-")</f>
        <v>0</v>
      </c>
      <c r="O249" s="208">
        <f>IFERROR(N249*'Input|Fee Based'!O249*'Input|Fee Based'!P249/'Input|Setup'!$E$19,0)</f>
        <v>0</v>
      </c>
      <c r="P249" s="206" t="str">
        <f>IF(ISBLANK('Input|Fee Based'!Q249),"",'Input|Fee Based'!Q249)</f>
        <v/>
      </c>
      <c r="Q249" s="77" cm="1">
        <f t="array" ref="Q249">_xlfn.IFNA(LOOKUP(2,1/('Calc|Labour Rates'!$B$10:$B$39='Calc|Fee Based'!P249)/('Calc|Labour Rates'!$C$10:$C$39='Input|Fee Based'!R249),'Calc|Labour Rates'!$I$10:$I$39),"-")</f>
        <v>0</v>
      </c>
      <c r="R249" s="77">
        <f>IFERROR(Q249*'Input|Fee Based'!S249*'Input|Fee Based'!T249/'Input|Setup'!$E$19,0)</f>
        <v>0</v>
      </c>
      <c r="S249" s="197">
        <f t="shared" si="34"/>
        <v>0</v>
      </c>
      <c r="T249" s="139">
        <f t="shared" si="35"/>
        <v>0</v>
      </c>
      <c r="U249" s="77" t="str">
        <f>IF(ISBLANK('Input|Fee Based'!$V249),"",'Input|Fee Based'!$V249)</f>
        <v/>
      </c>
      <c r="V249" s="77" cm="1">
        <f t="array" ref="V249">_xlfn.IFNA(LOOKUP(2,1/('Calc|Labour Rates'!$B$10:$B$39='Calc|Fee Based'!U249)/('Calc|Labour Rates'!$C$10:$C$39='Input|Fee Based'!W249),'Calc|Labour Rates'!$I$10:$I$39),"-")</f>
        <v>0</v>
      </c>
      <c r="W249" s="77">
        <f>IFERROR(V249*'Input|Fee Based'!X249*'Input|Fee Based'!Y249/'Input|Setup'!$E$19,0)</f>
        <v>0</v>
      </c>
      <c r="X249" s="77">
        <f>IFERROR(V249*'Input|Fee Based'!X249*'Input|Fee Based'!Z249/'Input|Setup'!$E$19,0)</f>
        <v>0</v>
      </c>
      <c r="Y249" s="208">
        <f t="shared" si="36"/>
        <v>0</v>
      </c>
      <c r="Z249" s="206" t="str">
        <f>IF(ISBLANK('Input|Fee Based'!$AA249),"",'Input|Fee Based'!$AA249)</f>
        <v/>
      </c>
      <c r="AA249" s="77" cm="1">
        <f t="array" ref="AA249">_xlfn.IFNA(LOOKUP(2,1/('Calc|Labour Rates'!$B$10:$B$39='Calc|Fee Based'!Z249)/('Calc|Labour Rates'!$C$10:$C$39='Input|Fee Based'!AB249),'Calc|Labour Rates'!$I$10:$I$39),"-")</f>
        <v>0</v>
      </c>
      <c r="AB249" s="77">
        <f>IFERROR(AA249*'Input|Fee Based'!AC249*'Input|Fee Based'!AD249/'Input|Setup'!$E$19,0)</f>
        <v>0</v>
      </c>
      <c r="AC249" s="77">
        <f>IFERROR(AA249*'Input|Fee Based'!AC249*'Input|Fee Based'!AE249/'Input|Setup'!$E$19,0)</f>
        <v>0</v>
      </c>
      <c r="AD249" s="208">
        <f t="shared" si="37"/>
        <v>0</v>
      </c>
      <c r="AE249" s="77" t="str">
        <f>IF(ISBLANK('Input|Fee Based'!$AF249),"",'Input|Fee Based'!$AF249)</f>
        <v/>
      </c>
      <c r="AF249" s="77" cm="1">
        <f t="array" ref="AF249">_xlfn.IFNA(LOOKUP(2,1/('Calc|Labour Rates'!$B$10:$B$39='Calc|Fee Based'!AE249)/('Calc|Labour Rates'!$C$10:$C$39='Input|Fee Based'!AG249),'Calc|Labour Rates'!$I$10:$I$39),"-")</f>
        <v>0</v>
      </c>
      <c r="AG249" s="77">
        <f>IFERROR(AF249*'Input|Fee Based'!AH249*'Input|Fee Based'!AI249/'Input|Setup'!$E$19,0)</f>
        <v>0</v>
      </c>
      <c r="AH249" s="77">
        <f>IFERROR(AF249*'Input|Fee Based'!AH249*'Input|Fee Based'!AJ249/'Input|Setup'!$E$19,0)</f>
        <v>0</v>
      </c>
      <c r="AI249" s="208">
        <f t="shared" si="38"/>
        <v>0</v>
      </c>
      <c r="AJ249" s="77" t="str">
        <f>IF(ISBLANK('Input|Fee Based'!$AK249),"",'Input|Fee Based'!$AK249)</f>
        <v/>
      </c>
      <c r="AK249" s="77" cm="1">
        <f t="array" ref="AK249">_xlfn.IFNA(LOOKUP(2,1/('Calc|Labour Rates'!$B$10:$B$39='Calc|Fee Based'!AJ249)/('Calc|Labour Rates'!$C$10:$C$39='Input|Fee Based'!AL249),'Calc|Labour Rates'!$I$10:$I$39),"-")</f>
        <v>0</v>
      </c>
      <c r="AL249" s="77">
        <f>IFERROR(AK249*'Input|Fee Based'!AM249*'Input|Fee Based'!AN249/'Input|Setup'!$E$19,0)</f>
        <v>0</v>
      </c>
      <c r="AM249" s="77">
        <f>IFERROR(AK249*'Input|Fee Based'!AM249*'Input|Fee Based'!AO249/'Input|Setup'!$E$19,0)</f>
        <v>0</v>
      </c>
      <c r="AN249" s="208">
        <f t="shared" si="39"/>
        <v>0</v>
      </c>
      <c r="AO249" s="199">
        <f t="shared" si="40"/>
        <v>0</v>
      </c>
      <c r="AP249" s="139">
        <f t="shared" si="41"/>
        <v>0</v>
      </c>
      <c r="AQ249" s="86">
        <f>'Input|Fee Based'!AQ249*CPI_Escalator_to_Y1*RealMaterials_Escalator_to_Y1</f>
        <v>0</v>
      </c>
      <c r="AR249" s="86">
        <f>'Input|Fee Based'!AR249*CPI_Escalator_to_Y1*RealContracts_Escalator_to_Y1</f>
        <v>0</v>
      </c>
      <c r="AS249" s="77">
        <f>'Input|Fee Based'!AS249*CPI_Escalator_to_Y1*RealVehicles_Escalator_to_Y1</f>
        <v>0</v>
      </c>
      <c r="AT249" s="86">
        <f>'Input|Fee Based'!AT249*CPI_Escalator_to_Y1*RealOther_Escalator_to_Y1</f>
        <v>0</v>
      </c>
      <c r="AU249" s="89"/>
      <c r="AV249" s="79">
        <f t="shared" si="42"/>
        <v>0</v>
      </c>
      <c r="AW249" s="84"/>
      <c r="AX249" s="162">
        <f>$AV249*'Input|Fee Based'!AV249</f>
        <v>0</v>
      </c>
      <c r="AY249" s="162">
        <f>$AV249*'Input|Fee Based'!AW249</f>
        <v>0</v>
      </c>
      <c r="AZ249" s="162">
        <f>$AV249*'Input|Fee Based'!AX249</f>
        <v>0</v>
      </c>
      <c r="BA249" s="163">
        <f>SUM($AV249,$AX249:$AZ249)*'Input|Fee Based'!$AY249</f>
        <v>0</v>
      </c>
      <c r="BB249" s="109"/>
      <c r="BC249" s="173"/>
      <c r="BD249" s="15"/>
    </row>
    <row r="250" spans="1:56" customFormat="1" x14ac:dyDescent="0.2">
      <c r="A250" s="16">
        <f t="shared" si="43"/>
        <v>241</v>
      </c>
      <c r="B250" s="128" t="str">
        <f>IF(ISBLANK('Input|Fee Based'!B250),"",'Input|Fee Based'!B250)</f>
        <v/>
      </c>
      <c r="C250" s="128" t="str">
        <f>IF(ISBLANK('Input|Fee Based'!C250),"",'Input|Fee Based'!C250)</f>
        <v/>
      </c>
      <c r="D250" s="129" t="str">
        <f>IF(ISBLANK('Input|Fee Based'!D250),"",'Input|Fee Based'!D250)</f>
        <v/>
      </c>
      <c r="E250" s="191" t="str">
        <f>IF(ISBLANK('Input|Fee Based'!E250),"",'Input|Fee Based'!E250)</f>
        <v/>
      </c>
      <c r="F250" s="129" t="str">
        <f>IF(ISBLANK('Input|Fee Based'!F250),"",'Input|Fee Based'!F250)</f>
        <v/>
      </c>
      <c r="G250" s="129" t="str">
        <f>IF(ISBLANK('Input|Fee Based'!G250),"",'Input|Fee Based'!G250)</f>
        <v/>
      </c>
      <c r="H250" s="120">
        <f t="shared" si="33"/>
        <v>0</v>
      </c>
      <c r="I250" s="14"/>
      <c r="J250" s="77" t="str">
        <f>IF(ISBLANK('Input|Fee Based'!I250),"",'Input|Fee Based'!I250)</f>
        <v/>
      </c>
      <c r="K250" s="77" cm="1">
        <f t="array" ref="K250">_xlfn.IFNA(LOOKUP(2,1/('Calc|Labour Rates'!$B$10:$B$39='Calc|Fee Based'!J250)/('Calc|Labour Rates'!$C$10:$C$39='Input|Fee Based'!J250),'Calc|Labour Rates'!$I$10:$I$39),"-")</f>
        <v>0</v>
      </c>
      <c r="L250" s="208">
        <f>IFERROR(K250*'Input|Fee Based'!K250*'Input|Fee Based'!L250/'Input|Setup'!$E$19,0)</f>
        <v>0</v>
      </c>
      <c r="M250" s="206" t="str">
        <f>IF(ISBLANK('Input|Fee Based'!M250),"",'Input|Fee Based'!M250)</f>
        <v/>
      </c>
      <c r="N250" s="77" cm="1">
        <f t="array" ref="N250">_xlfn.IFNA(LOOKUP(2,1/('Calc|Labour Rates'!$B$10:$B$39='Calc|Fee Based'!M250)/('Calc|Labour Rates'!$C$10:$C$39='Input|Fee Based'!N250),'Calc|Labour Rates'!$I$10:$I$39),"-")</f>
        <v>0</v>
      </c>
      <c r="O250" s="208">
        <f>IFERROR(N250*'Input|Fee Based'!O250*'Input|Fee Based'!P250/'Input|Setup'!$E$19,0)</f>
        <v>0</v>
      </c>
      <c r="P250" s="206" t="str">
        <f>IF(ISBLANK('Input|Fee Based'!Q250),"",'Input|Fee Based'!Q250)</f>
        <v/>
      </c>
      <c r="Q250" s="77" cm="1">
        <f t="array" ref="Q250">_xlfn.IFNA(LOOKUP(2,1/('Calc|Labour Rates'!$B$10:$B$39='Calc|Fee Based'!P250)/('Calc|Labour Rates'!$C$10:$C$39='Input|Fee Based'!R250),'Calc|Labour Rates'!$I$10:$I$39),"-")</f>
        <v>0</v>
      </c>
      <c r="R250" s="77">
        <f>IFERROR(Q250*'Input|Fee Based'!S250*'Input|Fee Based'!T250/'Input|Setup'!$E$19,0)</f>
        <v>0</v>
      </c>
      <c r="S250" s="197">
        <f t="shared" si="34"/>
        <v>0</v>
      </c>
      <c r="T250" s="139">
        <f t="shared" si="35"/>
        <v>0</v>
      </c>
      <c r="U250" s="77" t="str">
        <f>IF(ISBLANK('Input|Fee Based'!$V250),"",'Input|Fee Based'!$V250)</f>
        <v/>
      </c>
      <c r="V250" s="77" cm="1">
        <f t="array" ref="V250">_xlfn.IFNA(LOOKUP(2,1/('Calc|Labour Rates'!$B$10:$B$39='Calc|Fee Based'!U250)/('Calc|Labour Rates'!$C$10:$C$39='Input|Fee Based'!W250),'Calc|Labour Rates'!$I$10:$I$39),"-")</f>
        <v>0</v>
      </c>
      <c r="W250" s="77">
        <f>IFERROR(V250*'Input|Fee Based'!X250*'Input|Fee Based'!Y250/'Input|Setup'!$E$19,0)</f>
        <v>0</v>
      </c>
      <c r="X250" s="77">
        <f>IFERROR(V250*'Input|Fee Based'!X250*'Input|Fee Based'!Z250/'Input|Setup'!$E$19,0)</f>
        <v>0</v>
      </c>
      <c r="Y250" s="208">
        <f t="shared" si="36"/>
        <v>0</v>
      </c>
      <c r="Z250" s="206" t="str">
        <f>IF(ISBLANK('Input|Fee Based'!$AA250),"",'Input|Fee Based'!$AA250)</f>
        <v/>
      </c>
      <c r="AA250" s="77" cm="1">
        <f t="array" ref="AA250">_xlfn.IFNA(LOOKUP(2,1/('Calc|Labour Rates'!$B$10:$B$39='Calc|Fee Based'!Z250)/('Calc|Labour Rates'!$C$10:$C$39='Input|Fee Based'!AB250),'Calc|Labour Rates'!$I$10:$I$39),"-")</f>
        <v>0</v>
      </c>
      <c r="AB250" s="77">
        <f>IFERROR(AA250*'Input|Fee Based'!AC250*'Input|Fee Based'!AD250/'Input|Setup'!$E$19,0)</f>
        <v>0</v>
      </c>
      <c r="AC250" s="77">
        <f>IFERROR(AA250*'Input|Fee Based'!AC250*'Input|Fee Based'!AE250/'Input|Setup'!$E$19,0)</f>
        <v>0</v>
      </c>
      <c r="AD250" s="208">
        <f t="shared" si="37"/>
        <v>0</v>
      </c>
      <c r="AE250" s="77" t="str">
        <f>IF(ISBLANK('Input|Fee Based'!$AF250),"",'Input|Fee Based'!$AF250)</f>
        <v/>
      </c>
      <c r="AF250" s="77" cm="1">
        <f t="array" ref="AF250">_xlfn.IFNA(LOOKUP(2,1/('Calc|Labour Rates'!$B$10:$B$39='Calc|Fee Based'!AE250)/('Calc|Labour Rates'!$C$10:$C$39='Input|Fee Based'!AG250),'Calc|Labour Rates'!$I$10:$I$39),"-")</f>
        <v>0</v>
      </c>
      <c r="AG250" s="77">
        <f>IFERROR(AF250*'Input|Fee Based'!AH250*'Input|Fee Based'!AI250/'Input|Setup'!$E$19,0)</f>
        <v>0</v>
      </c>
      <c r="AH250" s="77">
        <f>IFERROR(AF250*'Input|Fee Based'!AH250*'Input|Fee Based'!AJ250/'Input|Setup'!$E$19,0)</f>
        <v>0</v>
      </c>
      <c r="AI250" s="208">
        <f t="shared" si="38"/>
        <v>0</v>
      </c>
      <c r="AJ250" s="77" t="str">
        <f>IF(ISBLANK('Input|Fee Based'!$AK250),"",'Input|Fee Based'!$AK250)</f>
        <v/>
      </c>
      <c r="AK250" s="77" cm="1">
        <f t="array" ref="AK250">_xlfn.IFNA(LOOKUP(2,1/('Calc|Labour Rates'!$B$10:$B$39='Calc|Fee Based'!AJ250)/('Calc|Labour Rates'!$C$10:$C$39='Input|Fee Based'!AL250),'Calc|Labour Rates'!$I$10:$I$39),"-")</f>
        <v>0</v>
      </c>
      <c r="AL250" s="77">
        <f>IFERROR(AK250*'Input|Fee Based'!AM250*'Input|Fee Based'!AN250/'Input|Setup'!$E$19,0)</f>
        <v>0</v>
      </c>
      <c r="AM250" s="77">
        <f>IFERROR(AK250*'Input|Fee Based'!AM250*'Input|Fee Based'!AO250/'Input|Setup'!$E$19,0)</f>
        <v>0</v>
      </c>
      <c r="AN250" s="208">
        <f t="shared" si="39"/>
        <v>0</v>
      </c>
      <c r="AO250" s="199">
        <f t="shared" si="40"/>
        <v>0</v>
      </c>
      <c r="AP250" s="139">
        <f t="shared" si="41"/>
        <v>0</v>
      </c>
      <c r="AQ250" s="86">
        <f>'Input|Fee Based'!AQ250*CPI_Escalator_to_Y1*RealMaterials_Escalator_to_Y1</f>
        <v>0</v>
      </c>
      <c r="AR250" s="86">
        <f>'Input|Fee Based'!AR250*CPI_Escalator_to_Y1*RealContracts_Escalator_to_Y1</f>
        <v>0</v>
      </c>
      <c r="AS250" s="77">
        <f>'Input|Fee Based'!AS250*CPI_Escalator_to_Y1*RealVehicles_Escalator_to_Y1</f>
        <v>0</v>
      </c>
      <c r="AT250" s="86">
        <f>'Input|Fee Based'!AT250*CPI_Escalator_to_Y1*RealOther_Escalator_to_Y1</f>
        <v>0</v>
      </c>
      <c r="AU250" s="89"/>
      <c r="AV250" s="79">
        <f t="shared" si="42"/>
        <v>0</v>
      </c>
      <c r="AW250" s="84"/>
      <c r="AX250" s="162">
        <f>$AV250*'Input|Fee Based'!AV250</f>
        <v>0</v>
      </c>
      <c r="AY250" s="162">
        <f>$AV250*'Input|Fee Based'!AW250</f>
        <v>0</v>
      </c>
      <c r="AZ250" s="162">
        <f>$AV250*'Input|Fee Based'!AX250</f>
        <v>0</v>
      </c>
      <c r="BA250" s="163">
        <f>SUM($AV250,$AX250:$AZ250)*'Input|Fee Based'!$AY250</f>
        <v>0</v>
      </c>
      <c r="BB250" s="109"/>
      <c r="BC250" s="173"/>
      <c r="BD250" s="15"/>
    </row>
    <row r="251" spans="1:56" customFormat="1" x14ac:dyDescent="0.2">
      <c r="A251" s="16">
        <f t="shared" si="43"/>
        <v>242</v>
      </c>
      <c r="B251" s="128" t="str">
        <f>IF(ISBLANK('Input|Fee Based'!B251),"",'Input|Fee Based'!B251)</f>
        <v/>
      </c>
      <c r="C251" s="128" t="str">
        <f>IF(ISBLANK('Input|Fee Based'!C251),"",'Input|Fee Based'!C251)</f>
        <v/>
      </c>
      <c r="D251" s="129" t="str">
        <f>IF(ISBLANK('Input|Fee Based'!D251),"",'Input|Fee Based'!D251)</f>
        <v/>
      </c>
      <c r="E251" s="191" t="str">
        <f>IF(ISBLANK('Input|Fee Based'!E251),"",'Input|Fee Based'!E251)</f>
        <v/>
      </c>
      <c r="F251" s="129" t="str">
        <f>IF(ISBLANK('Input|Fee Based'!F251),"",'Input|Fee Based'!F251)</f>
        <v/>
      </c>
      <c r="G251" s="129" t="str">
        <f>IF(ISBLANK('Input|Fee Based'!G251),"",'Input|Fee Based'!G251)</f>
        <v/>
      </c>
      <c r="H251" s="120">
        <f t="shared" si="33"/>
        <v>0</v>
      </c>
      <c r="I251" s="14"/>
      <c r="J251" s="77" t="str">
        <f>IF(ISBLANK('Input|Fee Based'!I251),"",'Input|Fee Based'!I251)</f>
        <v/>
      </c>
      <c r="K251" s="77" cm="1">
        <f t="array" ref="K251">_xlfn.IFNA(LOOKUP(2,1/('Calc|Labour Rates'!$B$10:$B$39='Calc|Fee Based'!J251)/('Calc|Labour Rates'!$C$10:$C$39='Input|Fee Based'!J251),'Calc|Labour Rates'!$I$10:$I$39),"-")</f>
        <v>0</v>
      </c>
      <c r="L251" s="208">
        <f>IFERROR(K251*'Input|Fee Based'!K251*'Input|Fee Based'!L251/'Input|Setup'!$E$19,0)</f>
        <v>0</v>
      </c>
      <c r="M251" s="206" t="str">
        <f>IF(ISBLANK('Input|Fee Based'!M251),"",'Input|Fee Based'!M251)</f>
        <v/>
      </c>
      <c r="N251" s="77" cm="1">
        <f t="array" ref="N251">_xlfn.IFNA(LOOKUP(2,1/('Calc|Labour Rates'!$B$10:$B$39='Calc|Fee Based'!M251)/('Calc|Labour Rates'!$C$10:$C$39='Input|Fee Based'!N251),'Calc|Labour Rates'!$I$10:$I$39),"-")</f>
        <v>0</v>
      </c>
      <c r="O251" s="208">
        <f>IFERROR(N251*'Input|Fee Based'!O251*'Input|Fee Based'!P251/'Input|Setup'!$E$19,0)</f>
        <v>0</v>
      </c>
      <c r="P251" s="206" t="str">
        <f>IF(ISBLANK('Input|Fee Based'!Q251),"",'Input|Fee Based'!Q251)</f>
        <v/>
      </c>
      <c r="Q251" s="77" cm="1">
        <f t="array" ref="Q251">_xlfn.IFNA(LOOKUP(2,1/('Calc|Labour Rates'!$B$10:$B$39='Calc|Fee Based'!P251)/('Calc|Labour Rates'!$C$10:$C$39='Input|Fee Based'!R251),'Calc|Labour Rates'!$I$10:$I$39),"-")</f>
        <v>0</v>
      </c>
      <c r="R251" s="77">
        <f>IFERROR(Q251*'Input|Fee Based'!S251*'Input|Fee Based'!T251/'Input|Setup'!$E$19,0)</f>
        <v>0</v>
      </c>
      <c r="S251" s="197">
        <f t="shared" si="34"/>
        <v>0</v>
      </c>
      <c r="T251" s="139">
        <f t="shared" si="35"/>
        <v>0</v>
      </c>
      <c r="U251" s="77" t="str">
        <f>IF(ISBLANK('Input|Fee Based'!$V251),"",'Input|Fee Based'!$V251)</f>
        <v/>
      </c>
      <c r="V251" s="77" cm="1">
        <f t="array" ref="V251">_xlfn.IFNA(LOOKUP(2,1/('Calc|Labour Rates'!$B$10:$B$39='Calc|Fee Based'!U251)/('Calc|Labour Rates'!$C$10:$C$39='Input|Fee Based'!W251),'Calc|Labour Rates'!$I$10:$I$39),"-")</f>
        <v>0</v>
      </c>
      <c r="W251" s="77">
        <f>IFERROR(V251*'Input|Fee Based'!X251*'Input|Fee Based'!Y251/'Input|Setup'!$E$19,0)</f>
        <v>0</v>
      </c>
      <c r="X251" s="77">
        <f>IFERROR(V251*'Input|Fee Based'!X251*'Input|Fee Based'!Z251/'Input|Setup'!$E$19,0)</f>
        <v>0</v>
      </c>
      <c r="Y251" s="208">
        <f t="shared" si="36"/>
        <v>0</v>
      </c>
      <c r="Z251" s="206" t="str">
        <f>IF(ISBLANK('Input|Fee Based'!$AA251),"",'Input|Fee Based'!$AA251)</f>
        <v/>
      </c>
      <c r="AA251" s="77" cm="1">
        <f t="array" ref="AA251">_xlfn.IFNA(LOOKUP(2,1/('Calc|Labour Rates'!$B$10:$B$39='Calc|Fee Based'!Z251)/('Calc|Labour Rates'!$C$10:$C$39='Input|Fee Based'!AB251),'Calc|Labour Rates'!$I$10:$I$39),"-")</f>
        <v>0</v>
      </c>
      <c r="AB251" s="77">
        <f>IFERROR(AA251*'Input|Fee Based'!AC251*'Input|Fee Based'!AD251/'Input|Setup'!$E$19,0)</f>
        <v>0</v>
      </c>
      <c r="AC251" s="77">
        <f>IFERROR(AA251*'Input|Fee Based'!AC251*'Input|Fee Based'!AE251/'Input|Setup'!$E$19,0)</f>
        <v>0</v>
      </c>
      <c r="AD251" s="208">
        <f t="shared" si="37"/>
        <v>0</v>
      </c>
      <c r="AE251" s="77" t="str">
        <f>IF(ISBLANK('Input|Fee Based'!$AF251),"",'Input|Fee Based'!$AF251)</f>
        <v/>
      </c>
      <c r="AF251" s="77" cm="1">
        <f t="array" ref="AF251">_xlfn.IFNA(LOOKUP(2,1/('Calc|Labour Rates'!$B$10:$B$39='Calc|Fee Based'!AE251)/('Calc|Labour Rates'!$C$10:$C$39='Input|Fee Based'!AG251),'Calc|Labour Rates'!$I$10:$I$39),"-")</f>
        <v>0</v>
      </c>
      <c r="AG251" s="77">
        <f>IFERROR(AF251*'Input|Fee Based'!AH251*'Input|Fee Based'!AI251/'Input|Setup'!$E$19,0)</f>
        <v>0</v>
      </c>
      <c r="AH251" s="77">
        <f>IFERROR(AF251*'Input|Fee Based'!AH251*'Input|Fee Based'!AJ251/'Input|Setup'!$E$19,0)</f>
        <v>0</v>
      </c>
      <c r="AI251" s="208">
        <f t="shared" si="38"/>
        <v>0</v>
      </c>
      <c r="AJ251" s="77" t="str">
        <f>IF(ISBLANK('Input|Fee Based'!$AK251),"",'Input|Fee Based'!$AK251)</f>
        <v/>
      </c>
      <c r="AK251" s="77" cm="1">
        <f t="array" ref="AK251">_xlfn.IFNA(LOOKUP(2,1/('Calc|Labour Rates'!$B$10:$B$39='Calc|Fee Based'!AJ251)/('Calc|Labour Rates'!$C$10:$C$39='Input|Fee Based'!AL251),'Calc|Labour Rates'!$I$10:$I$39),"-")</f>
        <v>0</v>
      </c>
      <c r="AL251" s="77">
        <f>IFERROR(AK251*'Input|Fee Based'!AM251*'Input|Fee Based'!AN251/'Input|Setup'!$E$19,0)</f>
        <v>0</v>
      </c>
      <c r="AM251" s="77">
        <f>IFERROR(AK251*'Input|Fee Based'!AM251*'Input|Fee Based'!AO251/'Input|Setup'!$E$19,0)</f>
        <v>0</v>
      </c>
      <c r="AN251" s="208">
        <f t="shared" si="39"/>
        <v>0</v>
      </c>
      <c r="AO251" s="199">
        <f t="shared" si="40"/>
        <v>0</v>
      </c>
      <c r="AP251" s="139">
        <f t="shared" si="41"/>
        <v>0</v>
      </c>
      <c r="AQ251" s="86">
        <f>'Input|Fee Based'!AQ251*CPI_Escalator_to_Y1*RealMaterials_Escalator_to_Y1</f>
        <v>0</v>
      </c>
      <c r="AR251" s="86">
        <f>'Input|Fee Based'!AR251*CPI_Escalator_to_Y1*RealContracts_Escalator_to_Y1</f>
        <v>0</v>
      </c>
      <c r="AS251" s="77">
        <f>'Input|Fee Based'!AS251*CPI_Escalator_to_Y1*RealVehicles_Escalator_to_Y1</f>
        <v>0</v>
      </c>
      <c r="AT251" s="86">
        <f>'Input|Fee Based'!AT251*CPI_Escalator_to_Y1*RealOther_Escalator_to_Y1</f>
        <v>0</v>
      </c>
      <c r="AU251" s="89"/>
      <c r="AV251" s="79">
        <f t="shared" si="42"/>
        <v>0</v>
      </c>
      <c r="AW251" s="84"/>
      <c r="AX251" s="162">
        <f>$AV251*'Input|Fee Based'!AV251</f>
        <v>0</v>
      </c>
      <c r="AY251" s="162">
        <f>$AV251*'Input|Fee Based'!AW251</f>
        <v>0</v>
      </c>
      <c r="AZ251" s="162">
        <f>$AV251*'Input|Fee Based'!AX251</f>
        <v>0</v>
      </c>
      <c r="BA251" s="163">
        <f>SUM($AV251,$AX251:$AZ251)*'Input|Fee Based'!$AY251</f>
        <v>0</v>
      </c>
      <c r="BB251" s="109"/>
      <c r="BC251" s="173"/>
      <c r="BD251" s="15"/>
    </row>
    <row r="252" spans="1:56" customFormat="1" x14ac:dyDescent="0.2">
      <c r="A252" s="16">
        <f t="shared" si="43"/>
        <v>243</v>
      </c>
      <c r="B252" s="128" t="str">
        <f>IF(ISBLANK('Input|Fee Based'!B252),"",'Input|Fee Based'!B252)</f>
        <v/>
      </c>
      <c r="C252" s="128" t="str">
        <f>IF(ISBLANK('Input|Fee Based'!C252),"",'Input|Fee Based'!C252)</f>
        <v/>
      </c>
      <c r="D252" s="129" t="str">
        <f>IF(ISBLANK('Input|Fee Based'!D252),"",'Input|Fee Based'!D252)</f>
        <v/>
      </c>
      <c r="E252" s="191" t="str">
        <f>IF(ISBLANK('Input|Fee Based'!E252),"",'Input|Fee Based'!E252)</f>
        <v/>
      </c>
      <c r="F252" s="129" t="str">
        <f>IF(ISBLANK('Input|Fee Based'!F252),"",'Input|Fee Based'!F252)</f>
        <v/>
      </c>
      <c r="G252" s="129" t="str">
        <f>IF(ISBLANK('Input|Fee Based'!G252),"",'Input|Fee Based'!G252)</f>
        <v/>
      </c>
      <c r="H252" s="120">
        <f t="shared" si="33"/>
        <v>0</v>
      </c>
      <c r="I252" s="14"/>
      <c r="J252" s="77" t="str">
        <f>IF(ISBLANK('Input|Fee Based'!I252),"",'Input|Fee Based'!I252)</f>
        <v/>
      </c>
      <c r="K252" s="77" cm="1">
        <f t="array" ref="K252">_xlfn.IFNA(LOOKUP(2,1/('Calc|Labour Rates'!$B$10:$B$39='Calc|Fee Based'!J252)/('Calc|Labour Rates'!$C$10:$C$39='Input|Fee Based'!J252),'Calc|Labour Rates'!$I$10:$I$39),"-")</f>
        <v>0</v>
      </c>
      <c r="L252" s="208">
        <f>IFERROR(K252*'Input|Fee Based'!K252*'Input|Fee Based'!L252/'Input|Setup'!$E$19,0)</f>
        <v>0</v>
      </c>
      <c r="M252" s="206" t="str">
        <f>IF(ISBLANK('Input|Fee Based'!M252),"",'Input|Fee Based'!M252)</f>
        <v/>
      </c>
      <c r="N252" s="77" cm="1">
        <f t="array" ref="N252">_xlfn.IFNA(LOOKUP(2,1/('Calc|Labour Rates'!$B$10:$B$39='Calc|Fee Based'!M252)/('Calc|Labour Rates'!$C$10:$C$39='Input|Fee Based'!N252),'Calc|Labour Rates'!$I$10:$I$39),"-")</f>
        <v>0</v>
      </c>
      <c r="O252" s="208">
        <f>IFERROR(N252*'Input|Fee Based'!O252*'Input|Fee Based'!P252/'Input|Setup'!$E$19,0)</f>
        <v>0</v>
      </c>
      <c r="P252" s="206" t="str">
        <f>IF(ISBLANK('Input|Fee Based'!Q252),"",'Input|Fee Based'!Q252)</f>
        <v/>
      </c>
      <c r="Q252" s="77" cm="1">
        <f t="array" ref="Q252">_xlfn.IFNA(LOOKUP(2,1/('Calc|Labour Rates'!$B$10:$B$39='Calc|Fee Based'!P252)/('Calc|Labour Rates'!$C$10:$C$39='Input|Fee Based'!R252),'Calc|Labour Rates'!$I$10:$I$39),"-")</f>
        <v>0</v>
      </c>
      <c r="R252" s="77">
        <f>IFERROR(Q252*'Input|Fee Based'!S252*'Input|Fee Based'!T252/'Input|Setup'!$E$19,0)</f>
        <v>0</v>
      </c>
      <c r="S252" s="197">
        <f t="shared" si="34"/>
        <v>0</v>
      </c>
      <c r="T252" s="139">
        <f t="shared" si="35"/>
        <v>0</v>
      </c>
      <c r="U252" s="77" t="str">
        <f>IF(ISBLANK('Input|Fee Based'!$V252),"",'Input|Fee Based'!$V252)</f>
        <v/>
      </c>
      <c r="V252" s="77" cm="1">
        <f t="array" ref="V252">_xlfn.IFNA(LOOKUP(2,1/('Calc|Labour Rates'!$B$10:$B$39='Calc|Fee Based'!U252)/('Calc|Labour Rates'!$C$10:$C$39='Input|Fee Based'!W252),'Calc|Labour Rates'!$I$10:$I$39),"-")</f>
        <v>0</v>
      </c>
      <c r="W252" s="77">
        <f>IFERROR(V252*'Input|Fee Based'!X252*'Input|Fee Based'!Y252/'Input|Setup'!$E$19,0)</f>
        <v>0</v>
      </c>
      <c r="X252" s="77">
        <f>IFERROR(V252*'Input|Fee Based'!X252*'Input|Fee Based'!Z252/'Input|Setup'!$E$19,0)</f>
        <v>0</v>
      </c>
      <c r="Y252" s="208">
        <f t="shared" si="36"/>
        <v>0</v>
      </c>
      <c r="Z252" s="206" t="str">
        <f>IF(ISBLANK('Input|Fee Based'!$AA252),"",'Input|Fee Based'!$AA252)</f>
        <v/>
      </c>
      <c r="AA252" s="77" cm="1">
        <f t="array" ref="AA252">_xlfn.IFNA(LOOKUP(2,1/('Calc|Labour Rates'!$B$10:$B$39='Calc|Fee Based'!Z252)/('Calc|Labour Rates'!$C$10:$C$39='Input|Fee Based'!AB252),'Calc|Labour Rates'!$I$10:$I$39),"-")</f>
        <v>0</v>
      </c>
      <c r="AB252" s="77">
        <f>IFERROR(AA252*'Input|Fee Based'!AC252*'Input|Fee Based'!AD252/'Input|Setup'!$E$19,0)</f>
        <v>0</v>
      </c>
      <c r="AC252" s="77">
        <f>IFERROR(AA252*'Input|Fee Based'!AC252*'Input|Fee Based'!AE252/'Input|Setup'!$E$19,0)</f>
        <v>0</v>
      </c>
      <c r="AD252" s="208">
        <f t="shared" si="37"/>
        <v>0</v>
      </c>
      <c r="AE252" s="77" t="str">
        <f>IF(ISBLANK('Input|Fee Based'!$AF252),"",'Input|Fee Based'!$AF252)</f>
        <v/>
      </c>
      <c r="AF252" s="77" cm="1">
        <f t="array" ref="AF252">_xlfn.IFNA(LOOKUP(2,1/('Calc|Labour Rates'!$B$10:$B$39='Calc|Fee Based'!AE252)/('Calc|Labour Rates'!$C$10:$C$39='Input|Fee Based'!AG252),'Calc|Labour Rates'!$I$10:$I$39),"-")</f>
        <v>0</v>
      </c>
      <c r="AG252" s="77">
        <f>IFERROR(AF252*'Input|Fee Based'!AH252*'Input|Fee Based'!AI252/'Input|Setup'!$E$19,0)</f>
        <v>0</v>
      </c>
      <c r="AH252" s="77">
        <f>IFERROR(AF252*'Input|Fee Based'!AH252*'Input|Fee Based'!AJ252/'Input|Setup'!$E$19,0)</f>
        <v>0</v>
      </c>
      <c r="AI252" s="208">
        <f t="shared" si="38"/>
        <v>0</v>
      </c>
      <c r="AJ252" s="77" t="str">
        <f>IF(ISBLANK('Input|Fee Based'!$AK252),"",'Input|Fee Based'!$AK252)</f>
        <v/>
      </c>
      <c r="AK252" s="77" cm="1">
        <f t="array" ref="AK252">_xlfn.IFNA(LOOKUP(2,1/('Calc|Labour Rates'!$B$10:$B$39='Calc|Fee Based'!AJ252)/('Calc|Labour Rates'!$C$10:$C$39='Input|Fee Based'!AL252),'Calc|Labour Rates'!$I$10:$I$39),"-")</f>
        <v>0</v>
      </c>
      <c r="AL252" s="77">
        <f>IFERROR(AK252*'Input|Fee Based'!AM252*'Input|Fee Based'!AN252/'Input|Setup'!$E$19,0)</f>
        <v>0</v>
      </c>
      <c r="AM252" s="77">
        <f>IFERROR(AK252*'Input|Fee Based'!AM252*'Input|Fee Based'!AO252/'Input|Setup'!$E$19,0)</f>
        <v>0</v>
      </c>
      <c r="AN252" s="208">
        <f t="shared" si="39"/>
        <v>0</v>
      </c>
      <c r="AO252" s="199">
        <f t="shared" si="40"/>
        <v>0</v>
      </c>
      <c r="AP252" s="139">
        <f t="shared" si="41"/>
        <v>0</v>
      </c>
      <c r="AQ252" s="86">
        <f>'Input|Fee Based'!AQ252*CPI_Escalator_to_Y1*RealMaterials_Escalator_to_Y1</f>
        <v>0</v>
      </c>
      <c r="AR252" s="86">
        <f>'Input|Fee Based'!AR252*CPI_Escalator_to_Y1*RealContracts_Escalator_to_Y1</f>
        <v>0</v>
      </c>
      <c r="AS252" s="77">
        <f>'Input|Fee Based'!AS252*CPI_Escalator_to_Y1*RealVehicles_Escalator_to_Y1</f>
        <v>0</v>
      </c>
      <c r="AT252" s="86">
        <f>'Input|Fee Based'!AT252*CPI_Escalator_to_Y1*RealOther_Escalator_to_Y1</f>
        <v>0</v>
      </c>
      <c r="AU252" s="89"/>
      <c r="AV252" s="79">
        <f t="shared" si="42"/>
        <v>0</v>
      </c>
      <c r="AW252" s="84"/>
      <c r="AX252" s="162">
        <f>$AV252*'Input|Fee Based'!AV252</f>
        <v>0</v>
      </c>
      <c r="AY252" s="162">
        <f>$AV252*'Input|Fee Based'!AW252</f>
        <v>0</v>
      </c>
      <c r="AZ252" s="162">
        <f>$AV252*'Input|Fee Based'!AX252</f>
        <v>0</v>
      </c>
      <c r="BA252" s="163">
        <f>SUM($AV252,$AX252:$AZ252)*'Input|Fee Based'!$AY252</f>
        <v>0</v>
      </c>
      <c r="BB252" s="109"/>
      <c r="BC252" s="173"/>
      <c r="BD252" s="15"/>
    </row>
    <row r="253" spans="1:56" customFormat="1" x14ac:dyDescent="0.2">
      <c r="A253" s="16">
        <f t="shared" si="43"/>
        <v>244</v>
      </c>
      <c r="B253" s="128" t="str">
        <f>IF(ISBLANK('Input|Fee Based'!B253),"",'Input|Fee Based'!B253)</f>
        <v/>
      </c>
      <c r="C253" s="128" t="str">
        <f>IF(ISBLANK('Input|Fee Based'!C253),"",'Input|Fee Based'!C253)</f>
        <v/>
      </c>
      <c r="D253" s="129" t="str">
        <f>IF(ISBLANK('Input|Fee Based'!D253),"",'Input|Fee Based'!D253)</f>
        <v/>
      </c>
      <c r="E253" s="191" t="str">
        <f>IF(ISBLANK('Input|Fee Based'!E253),"",'Input|Fee Based'!E253)</f>
        <v/>
      </c>
      <c r="F253" s="129" t="str">
        <f>IF(ISBLANK('Input|Fee Based'!F253),"",'Input|Fee Based'!F253)</f>
        <v/>
      </c>
      <c r="G253" s="129" t="str">
        <f>IF(ISBLANK('Input|Fee Based'!G253),"",'Input|Fee Based'!G253)</f>
        <v/>
      </c>
      <c r="H253" s="120">
        <f t="shared" si="33"/>
        <v>0</v>
      </c>
      <c r="I253" s="14"/>
      <c r="J253" s="77" t="str">
        <f>IF(ISBLANK('Input|Fee Based'!I253),"",'Input|Fee Based'!I253)</f>
        <v/>
      </c>
      <c r="K253" s="77" cm="1">
        <f t="array" ref="K253">_xlfn.IFNA(LOOKUP(2,1/('Calc|Labour Rates'!$B$10:$B$39='Calc|Fee Based'!J253)/('Calc|Labour Rates'!$C$10:$C$39='Input|Fee Based'!J253),'Calc|Labour Rates'!$I$10:$I$39),"-")</f>
        <v>0</v>
      </c>
      <c r="L253" s="208">
        <f>IFERROR(K253*'Input|Fee Based'!K253*'Input|Fee Based'!L253/'Input|Setup'!$E$19,0)</f>
        <v>0</v>
      </c>
      <c r="M253" s="206" t="str">
        <f>IF(ISBLANK('Input|Fee Based'!M253),"",'Input|Fee Based'!M253)</f>
        <v/>
      </c>
      <c r="N253" s="77" cm="1">
        <f t="array" ref="N253">_xlfn.IFNA(LOOKUP(2,1/('Calc|Labour Rates'!$B$10:$B$39='Calc|Fee Based'!M253)/('Calc|Labour Rates'!$C$10:$C$39='Input|Fee Based'!N253),'Calc|Labour Rates'!$I$10:$I$39),"-")</f>
        <v>0</v>
      </c>
      <c r="O253" s="208">
        <f>IFERROR(N253*'Input|Fee Based'!O253*'Input|Fee Based'!P253/'Input|Setup'!$E$19,0)</f>
        <v>0</v>
      </c>
      <c r="P253" s="206" t="str">
        <f>IF(ISBLANK('Input|Fee Based'!Q253),"",'Input|Fee Based'!Q253)</f>
        <v/>
      </c>
      <c r="Q253" s="77" cm="1">
        <f t="array" ref="Q253">_xlfn.IFNA(LOOKUP(2,1/('Calc|Labour Rates'!$B$10:$B$39='Calc|Fee Based'!P253)/('Calc|Labour Rates'!$C$10:$C$39='Input|Fee Based'!R253),'Calc|Labour Rates'!$I$10:$I$39),"-")</f>
        <v>0</v>
      </c>
      <c r="R253" s="77">
        <f>IFERROR(Q253*'Input|Fee Based'!S253*'Input|Fee Based'!T253/'Input|Setup'!$E$19,0)</f>
        <v>0</v>
      </c>
      <c r="S253" s="197">
        <f t="shared" si="34"/>
        <v>0</v>
      </c>
      <c r="T253" s="139">
        <f t="shared" si="35"/>
        <v>0</v>
      </c>
      <c r="U253" s="77" t="str">
        <f>IF(ISBLANK('Input|Fee Based'!$V253),"",'Input|Fee Based'!$V253)</f>
        <v/>
      </c>
      <c r="V253" s="77" cm="1">
        <f t="array" ref="V253">_xlfn.IFNA(LOOKUP(2,1/('Calc|Labour Rates'!$B$10:$B$39='Calc|Fee Based'!U253)/('Calc|Labour Rates'!$C$10:$C$39='Input|Fee Based'!W253),'Calc|Labour Rates'!$I$10:$I$39),"-")</f>
        <v>0</v>
      </c>
      <c r="W253" s="77">
        <f>IFERROR(V253*'Input|Fee Based'!X253*'Input|Fee Based'!Y253/'Input|Setup'!$E$19,0)</f>
        <v>0</v>
      </c>
      <c r="X253" s="77">
        <f>IFERROR(V253*'Input|Fee Based'!X253*'Input|Fee Based'!Z253/'Input|Setup'!$E$19,0)</f>
        <v>0</v>
      </c>
      <c r="Y253" s="208">
        <f t="shared" si="36"/>
        <v>0</v>
      </c>
      <c r="Z253" s="206" t="str">
        <f>IF(ISBLANK('Input|Fee Based'!$AA253),"",'Input|Fee Based'!$AA253)</f>
        <v/>
      </c>
      <c r="AA253" s="77" cm="1">
        <f t="array" ref="AA253">_xlfn.IFNA(LOOKUP(2,1/('Calc|Labour Rates'!$B$10:$B$39='Calc|Fee Based'!Z253)/('Calc|Labour Rates'!$C$10:$C$39='Input|Fee Based'!AB253),'Calc|Labour Rates'!$I$10:$I$39),"-")</f>
        <v>0</v>
      </c>
      <c r="AB253" s="77">
        <f>IFERROR(AA253*'Input|Fee Based'!AC253*'Input|Fee Based'!AD253/'Input|Setup'!$E$19,0)</f>
        <v>0</v>
      </c>
      <c r="AC253" s="77">
        <f>IFERROR(AA253*'Input|Fee Based'!AC253*'Input|Fee Based'!AE253/'Input|Setup'!$E$19,0)</f>
        <v>0</v>
      </c>
      <c r="AD253" s="208">
        <f t="shared" si="37"/>
        <v>0</v>
      </c>
      <c r="AE253" s="77" t="str">
        <f>IF(ISBLANK('Input|Fee Based'!$AF253),"",'Input|Fee Based'!$AF253)</f>
        <v/>
      </c>
      <c r="AF253" s="77" cm="1">
        <f t="array" ref="AF253">_xlfn.IFNA(LOOKUP(2,1/('Calc|Labour Rates'!$B$10:$B$39='Calc|Fee Based'!AE253)/('Calc|Labour Rates'!$C$10:$C$39='Input|Fee Based'!AG253),'Calc|Labour Rates'!$I$10:$I$39),"-")</f>
        <v>0</v>
      </c>
      <c r="AG253" s="77">
        <f>IFERROR(AF253*'Input|Fee Based'!AH253*'Input|Fee Based'!AI253/'Input|Setup'!$E$19,0)</f>
        <v>0</v>
      </c>
      <c r="AH253" s="77">
        <f>IFERROR(AF253*'Input|Fee Based'!AH253*'Input|Fee Based'!AJ253/'Input|Setup'!$E$19,0)</f>
        <v>0</v>
      </c>
      <c r="AI253" s="208">
        <f t="shared" si="38"/>
        <v>0</v>
      </c>
      <c r="AJ253" s="77" t="str">
        <f>IF(ISBLANK('Input|Fee Based'!$AK253),"",'Input|Fee Based'!$AK253)</f>
        <v/>
      </c>
      <c r="AK253" s="77" cm="1">
        <f t="array" ref="AK253">_xlfn.IFNA(LOOKUP(2,1/('Calc|Labour Rates'!$B$10:$B$39='Calc|Fee Based'!AJ253)/('Calc|Labour Rates'!$C$10:$C$39='Input|Fee Based'!AL253),'Calc|Labour Rates'!$I$10:$I$39),"-")</f>
        <v>0</v>
      </c>
      <c r="AL253" s="77">
        <f>IFERROR(AK253*'Input|Fee Based'!AM253*'Input|Fee Based'!AN253/'Input|Setup'!$E$19,0)</f>
        <v>0</v>
      </c>
      <c r="AM253" s="77">
        <f>IFERROR(AK253*'Input|Fee Based'!AM253*'Input|Fee Based'!AO253/'Input|Setup'!$E$19,0)</f>
        <v>0</v>
      </c>
      <c r="AN253" s="208">
        <f t="shared" si="39"/>
        <v>0</v>
      </c>
      <c r="AO253" s="199">
        <f t="shared" si="40"/>
        <v>0</v>
      </c>
      <c r="AP253" s="139">
        <f t="shared" si="41"/>
        <v>0</v>
      </c>
      <c r="AQ253" s="86">
        <f>'Input|Fee Based'!AQ253*CPI_Escalator_to_Y1*RealMaterials_Escalator_to_Y1</f>
        <v>0</v>
      </c>
      <c r="AR253" s="86">
        <f>'Input|Fee Based'!AR253*CPI_Escalator_to_Y1*RealContracts_Escalator_to_Y1</f>
        <v>0</v>
      </c>
      <c r="AS253" s="77">
        <f>'Input|Fee Based'!AS253*CPI_Escalator_to_Y1*RealVehicles_Escalator_to_Y1</f>
        <v>0</v>
      </c>
      <c r="AT253" s="86">
        <f>'Input|Fee Based'!AT253*CPI_Escalator_to_Y1*RealOther_Escalator_to_Y1</f>
        <v>0</v>
      </c>
      <c r="AU253" s="89"/>
      <c r="AV253" s="79">
        <f t="shared" si="42"/>
        <v>0</v>
      </c>
      <c r="AW253" s="84"/>
      <c r="AX253" s="162">
        <f>$AV253*'Input|Fee Based'!AV253</f>
        <v>0</v>
      </c>
      <c r="AY253" s="162">
        <f>$AV253*'Input|Fee Based'!AW253</f>
        <v>0</v>
      </c>
      <c r="AZ253" s="162">
        <f>$AV253*'Input|Fee Based'!AX253</f>
        <v>0</v>
      </c>
      <c r="BA253" s="163">
        <f>SUM($AV253,$AX253:$AZ253)*'Input|Fee Based'!$AY253</f>
        <v>0</v>
      </c>
      <c r="BB253" s="109"/>
      <c r="BC253" s="173"/>
      <c r="BD253" s="15"/>
    </row>
    <row r="254" spans="1:56" customFormat="1" x14ac:dyDescent="0.2">
      <c r="A254" s="16">
        <f t="shared" si="43"/>
        <v>245</v>
      </c>
      <c r="B254" s="128" t="str">
        <f>IF(ISBLANK('Input|Fee Based'!B254),"",'Input|Fee Based'!B254)</f>
        <v/>
      </c>
      <c r="C254" s="128" t="str">
        <f>IF(ISBLANK('Input|Fee Based'!C254),"",'Input|Fee Based'!C254)</f>
        <v/>
      </c>
      <c r="D254" s="129" t="str">
        <f>IF(ISBLANK('Input|Fee Based'!D254),"",'Input|Fee Based'!D254)</f>
        <v/>
      </c>
      <c r="E254" s="191" t="str">
        <f>IF(ISBLANK('Input|Fee Based'!E254),"",'Input|Fee Based'!E254)</f>
        <v/>
      </c>
      <c r="F254" s="129" t="str">
        <f>IF(ISBLANK('Input|Fee Based'!F254),"",'Input|Fee Based'!F254)</f>
        <v/>
      </c>
      <c r="G254" s="129" t="str">
        <f>IF(ISBLANK('Input|Fee Based'!G254),"",'Input|Fee Based'!G254)</f>
        <v/>
      </c>
      <c r="H254" s="120">
        <f t="shared" si="33"/>
        <v>0</v>
      </c>
      <c r="I254" s="14"/>
      <c r="J254" s="77" t="str">
        <f>IF(ISBLANK('Input|Fee Based'!I254),"",'Input|Fee Based'!I254)</f>
        <v/>
      </c>
      <c r="K254" s="77" cm="1">
        <f t="array" ref="K254">_xlfn.IFNA(LOOKUP(2,1/('Calc|Labour Rates'!$B$10:$B$39='Calc|Fee Based'!J254)/('Calc|Labour Rates'!$C$10:$C$39='Input|Fee Based'!J254),'Calc|Labour Rates'!$I$10:$I$39),"-")</f>
        <v>0</v>
      </c>
      <c r="L254" s="208">
        <f>IFERROR(K254*'Input|Fee Based'!K254*'Input|Fee Based'!L254/'Input|Setup'!$E$19,0)</f>
        <v>0</v>
      </c>
      <c r="M254" s="206" t="str">
        <f>IF(ISBLANK('Input|Fee Based'!M254),"",'Input|Fee Based'!M254)</f>
        <v/>
      </c>
      <c r="N254" s="77" cm="1">
        <f t="array" ref="N254">_xlfn.IFNA(LOOKUP(2,1/('Calc|Labour Rates'!$B$10:$B$39='Calc|Fee Based'!M254)/('Calc|Labour Rates'!$C$10:$C$39='Input|Fee Based'!N254),'Calc|Labour Rates'!$I$10:$I$39),"-")</f>
        <v>0</v>
      </c>
      <c r="O254" s="208">
        <f>IFERROR(N254*'Input|Fee Based'!O254*'Input|Fee Based'!P254/'Input|Setup'!$E$19,0)</f>
        <v>0</v>
      </c>
      <c r="P254" s="206" t="str">
        <f>IF(ISBLANK('Input|Fee Based'!Q254),"",'Input|Fee Based'!Q254)</f>
        <v/>
      </c>
      <c r="Q254" s="77" cm="1">
        <f t="array" ref="Q254">_xlfn.IFNA(LOOKUP(2,1/('Calc|Labour Rates'!$B$10:$B$39='Calc|Fee Based'!P254)/('Calc|Labour Rates'!$C$10:$C$39='Input|Fee Based'!R254),'Calc|Labour Rates'!$I$10:$I$39),"-")</f>
        <v>0</v>
      </c>
      <c r="R254" s="77">
        <f>IFERROR(Q254*'Input|Fee Based'!S254*'Input|Fee Based'!T254/'Input|Setup'!$E$19,0)</f>
        <v>0</v>
      </c>
      <c r="S254" s="197">
        <f t="shared" si="34"/>
        <v>0</v>
      </c>
      <c r="T254" s="139">
        <f t="shared" si="35"/>
        <v>0</v>
      </c>
      <c r="U254" s="77" t="str">
        <f>IF(ISBLANK('Input|Fee Based'!$V254),"",'Input|Fee Based'!$V254)</f>
        <v/>
      </c>
      <c r="V254" s="77" cm="1">
        <f t="array" ref="V254">_xlfn.IFNA(LOOKUP(2,1/('Calc|Labour Rates'!$B$10:$B$39='Calc|Fee Based'!U254)/('Calc|Labour Rates'!$C$10:$C$39='Input|Fee Based'!W254),'Calc|Labour Rates'!$I$10:$I$39),"-")</f>
        <v>0</v>
      </c>
      <c r="W254" s="77">
        <f>IFERROR(V254*'Input|Fee Based'!X254*'Input|Fee Based'!Y254/'Input|Setup'!$E$19,0)</f>
        <v>0</v>
      </c>
      <c r="X254" s="77">
        <f>IFERROR(V254*'Input|Fee Based'!X254*'Input|Fee Based'!Z254/'Input|Setup'!$E$19,0)</f>
        <v>0</v>
      </c>
      <c r="Y254" s="208">
        <f t="shared" si="36"/>
        <v>0</v>
      </c>
      <c r="Z254" s="206" t="str">
        <f>IF(ISBLANK('Input|Fee Based'!$AA254),"",'Input|Fee Based'!$AA254)</f>
        <v/>
      </c>
      <c r="AA254" s="77" cm="1">
        <f t="array" ref="AA254">_xlfn.IFNA(LOOKUP(2,1/('Calc|Labour Rates'!$B$10:$B$39='Calc|Fee Based'!Z254)/('Calc|Labour Rates'!$C$10:$C$39='Input|Fee Based'!AB254),'Calc|Labour Rates'!$I$10:$I$39),"-")</f>
        <v>0</v>
      </c>
      <c r="AB254" s="77">
        <f>IFERROR(AA254*'Input|Fee Based'!AC254*'Input|Fee Based'!AD254/'Input|Setup'!$E$19,0)</f>
        <v>0</v>
      </c>
      <c r="AC254" s="77">
        <f>IFERROR(AA254*'Input|Fee Based'!AC254*'Input|Fee Based'!AE254/'Input|Setup'!$E$19,0)</f>
        <v>0</v>
      </c>
      <c r="AD254" s="208">
        <f t="shared" si="37"/>
        <v>0</v>
      </c>
      <c r="AE254" s="77" t="str">
        <f>IF(ISBLANK('Input|Fee Based'!$AF254),"",'Input|Fee Based'!$AF254)</f>
        <v/>
      </c>
      <c r="AF254" s="77" cm="1">
        <f t="array" ref="AF254">_xlfn.IFNA(LOOKUP(2,1/('Calc|Labour Rates'!$B$10:$B$39='Calc|Fee Based'!AE254)/('Calc|Labour Rates'!$C$10:$C$39='Input|Fee Based'!AG254),'Calc|Labour Rates'!$I$10:$I$39),"-")</f>
        <v>0</v>
      </c>
      <c r="AG254" s="77">
        <f>IFERROR(AF254*'Input|Fee Based'!AH254*'Input|Fee Based'!AI254/'Input|Setup'!$E$19,0)</f>
        <v>0</v>
      </c>
      <c r="AH254" s="77">
        <f>IFERROR(AF254*'Input|Fee Based'!AH254*'Input|Fee Based'!AJ254/'Input|Setup'!$E$19,0)</f>
        <v>0</v>
      </c>
      <c r="AI254" s="208">
        <f t="shared" si="38"/>
        <v>0</v>
      </c>
      <c r="AJ254" s="77" t="str">
        <f>IF(ISBLANK('Input|Fee Based'!$AK254),"",'Input|Fee Based'!$AK254)</f>
        <v/>
      </c>
      <c r="AK254" s="77" cm="1">
        <f t="array" ref="AK254">_xlfn.IFNA(LOOKUP(2,1/('Calc|Labour Rates'!$B$10:$B$39='Calc|Fee Based'!AJ254)/('Calc|Labour Rates'!$C$10:$C$39='Input|Fee Based'!AL254),'Calc|Labour Rates'!$I$10:$I$39),"-")</f>
        <v>0</v>
      </c>
      <c r="AL254" s="77">
        <f>IFERROR(AK254*'Input|Fee Based'!AM254*'Input|Fee Based'!AN254/'Input|Setup'!$E$19,0)</f>
        <v>0</v>
      </c>
      <c r="AM254" s="77">
        <f>IFERROR(AK254*'Input|Fee Based'!AM254*'Input|Fee Based'!AO254/'Input|Setup'!$E$19,0)</f>
        <v>0</v>
      </c>
      <c r="AN254" s="208">
        <f t="shared" si="39"/>
        <v>0</v>
      </c>
      <c r="AO254" s="199">
        <f t="shared" si="40"/>
        <v>0</v>
      </c>
      <c r="AP254" s="139">
        <f t="shared" si="41"/>
        <v>0</v>
      </c>
      <c r="AQ254" s="86">
        <f>'Input|Fee Based'!AQ254*CPI_Escalator_to_Y1*RealMaterials_Escalator_to_Y1</f>
        <v>0</v>
      </c>
      <c r="AR254" s="86">
        <f>'Input|Fee Based'!AR254*CPI_Escalator_to_Y1*RealContracts_Escalator_to_Y1</f>
        <v>0</v>
      </c>
      <c r="AS254" s="77">
        <f>'Input|Fee Based'!AS254*CPI_Escalator_to_Y1*RealVehicles_Escalator_to_Y1</f>
        <v>0</v>
      </c>
      <c r="AT254" s="86">
        <f>'Input|Fee Based'!AT254*CPI_Escalator_to_Y1*RealOther_Escalator_to_Y1</f>
        <v>0</v>
      </c>
      <c r="AU254" s="89"/>
      <c r="AV254" s="79">
        <f t="shared" si="42"/>
        <v>0</v>
      </c>
      <c r="AW254" s="84"/>
      <c r="AX254" s="162">
        <f>$AV254*'Input|Fee Based'!AV254</f>
        <v>0</v>
      </c>
      <c r="AY254" s="162">
        <f>$AV254*'Input|Fee Based'!AW254</f>
        <v>0</v>
      </c>
      <c r="AZ254" s="162">
        <f>$AV254*'Input|Fee Based'!AX254</f>
        <v>0</v>
      </c>
      <c r="BA254" s="163">
        <f>SUM($AV254,$AX254:$AZ254)*'Input|Fee Based'!$AY254</f>
        <v>0</v>
      </c>
      <c r="BB254" s="109"/>
      <c r="BC254" s="173"/>
      <c r="BD254" s="15"/>
    </row>
    <row r="255" spans="1:56" customFormat="1" x14ac:dyDescent="0.2">
      <c r="A255" s="16">
        <f t="shared" si="43"/>
        <v>246</v>
      </c>
      <c r="B255" s="128" t="str">
        <f>IF(ISBLANK('Input|Fee Based'!B255),"",'Input|Fee Based'!B255)</f>
        <v/>
      </c>
      <c r="C255" s="128" t="str">
        <f>IF(ISBLANK('Input|Fee Based'!C255),"",'Input|Fee Based'!C255)</f>
        <v/>
      </c>
      <c r="D255" s="129" t="str">
        <f>IF(ISBLANK('Input|Fee Based'!D255),"",'Input|Fee Based'!D255)</f>
        <v/>
      </c>
      <c r="E255" s="191" t="str">
        <f>IF(ISBLANK('Input|Fee Based'!E255),"",'Input|Fee Based'!E255)</f>
        <v/>
      </c>
      <c r="F255" s="129" t="str">
        <f>IF(ISBLANK('Input|Fee Based'!F255),"",'Input|Fee Based'!F255)</f>
        <v/>
      </c>
      <c r="G255" s="129" t="str">
        <f>IF(ISBLANK('Input|Fee Based'!G255),"",'Input|Fee Based'!G255)</f>
        <v/>
      </c>
      <c r="H255" s="120">
        <f t="shared" si="33"/>
        <v>0</v>
      </c>
      <c r="I255" s="14"/>
      <c r="J255" s="77" t="str">
        <f>IF(ISBLANK('Input|Fee Based'!I255),"",'Input|Fee Based'!I255)</f>
        <v/>
      </c>
      <c r="K255" s="77" cm="1">
        <f t="array" ref="K255">_xlfn.IFNA(LOOKUP(2,1/('Calc|Labour Rates'!$B$10:$B$39='Calc|Fee Based'!J255)/('Calc|Labour Rates'!$C$10:$C$39='Input|Fee Based'!J255),'Calc|Labour Rates'!$I$10:$I$39),"-")</f>
        <v>0</v>
      </c>
      <c r="L255" s="208">
        <f>IFERROR(K255*'Input|Fee Based'!K255*'Input|Fee Based'!L255/'Input|Setup'!$E$19,0)</f>
        <v>0</v>
      </c>
      <c r="M255" s="206" t="str">
        <f>IF(ISBLANK('Input|Fee Based'!M255),"",'Input|Fee Based'!M255)</f>
        <v/>
      </c>
      <c r="N255" s="77" cm="1">
        <f t="array" ref="N255">_xlfn.IFNA(LOOKUP(2,1/('Calc|Labour Rates'!$B$10:$B$39='Calc|Fee Based'!M255)/('Calc|Labour Rates'!$C$10:$C$39='Input|Fee Based'!N255),'Calc|Labour Rates'!$I$10:$I$39),"-")</f>
        <v>0</v>
      </c>
      <c r="O255" s="208">
        <f>IFERROR(N255*'Input|Fee Based'!O255*'Input|Fee Based'!P255/'Input|Setup'!$E$19,0)</f>
        <v>0</v>
      </c>
      <c r="P255" s="206" t="str">
        <f>IF(ISBLANK('Input|Fee Based'!Q255),"",'Input|Fee Based'!Q255)</f>
        <v/>
      </c>
      <c r="Q255" s="77" cm="1">
        <f t="array" ref="Q255">_xlfn.IFNA(LOOKUP(2,1/('Calc|Labour Rates'!$B$10:$B$39='Calc|Fee Based'!P255)/('Calc|Labour Rates'!$C$10:$C$39='Input|Fee Based'!R255),'Calc|Labour Rates'!$I$10:$I$39),"-")</f>
        <v>0</v>
      </c>
      <c r="R255" s="77">
        <f>IFERROR(Q255*'Input|Fee Based'!S255*'Input|Fee Based'!T255/'Input|Setup'!$E$19,0)</f>
        <v>0</v>
      </c>
      <c r="S255" s="197">
        <f t="shared" si="34"/>
        <v>0</v>
      </c>
      <c r="T255" s="139">
        <f t="shared" si="35"/>
        <v>0</v>
      </c>
      <c r="U255" s="77" t="str">
        <f>IF(ISBLANK('Input|Fee Based'!$V255),"",'Input|Fee Based'!$V255)</f>
        <v/>
      </c>
      <c r="V255" s="77" cm="1">
        <f t="array" ref="V255">_xlfn.IFNA(LOOKUP(2,1/('Calc|Labour Rates'!$B$10:$B$39='Calc|Fee Based'!U255)/('Calc|Labour Rates'!$C$10:$C$39='Input|Fee Based'!W255),'Calc|Labour Rates'!$I$10:$I$39),"-")</f>
        <v>0</v>
      </c>
      <c r="W255" s="77">
        <f>IFERROR(V255*'Input|Fee Based'!X255*'Input|Fee Based'!Y255/'Input|Setup'!$E$19,0)</f>
        <v>0</v>
      </c>
      <c r="X255" s="77">
        <f>IFERROR(V255*'Input|Fee Based'!X255*'Input|Fee Based'!Z255/'Input|Setup'!$E$19,0)</f>
        <v>0</v>
      </c>
      <c r="Y255" s="208">
        <f t="shared" si="36"/>
        <v>0</v>
      </c>
      <c r="Z255" s="206" t="str">
        <f>IF(ISBLANK('Input|Fee Based'!$AA255),"",'Input|Fee Based'!$AA255)</f>
        <v/>
      </c>
      <c r="AA255" s="77" cm="1">
        <f t="array" ref="AA255">_xlfn.IFNA(LOOKUP(2,1/('Calc|Labour Rates'!$B$10:$B$39='Calc|Fee Based'!Z255)/('Calc|Labour Rates'!$C$10:$C$39='Input|Fee Based'!AB255),'Calc|Labour Rates'!$I$10:$I$39),"-")</f>
        <v>0</v>
      </c>
      <c r="AB255" s="77">
        <f>IFERROR(AA255*'Input|Fee Based'!AC255*'Input|Fee Based'!AD255/'Input|Setup'!$E$19,0)</f>
        <v>0</v>
      </c>
      <c r="AC255" s="77">
        <f>IFERROR(AA255*'Input|Fee Based'!AC255*'Input|Fee Based'!AE255/'Input|Setup'!$E$19,0)</f>
        <v>0</v>
      </c>
      <c r="AD255" s="208">
        <f t="shared" si="37"/>
        <v>0</v>
      </c>
      <c r="AE255" s="77" t="str">
        <f>IF(ISBLANK('Input|Fee Based'!$AF255),"",'Input|Fee Based'!$AF255)</f>
        <v/>
      </c>
      <c r="AF255" s="77" cm="1">
        <f t="array" ref="AF255">_xlfn.IFNA(LOOKUP(2,1/('Calc|Labour Rates'!$B$10:$B$39='Calc|Fee Based'!AE255)/('Calc|Labour Rates'!$C$10:$C$39='Input|Fee Based'!AG255),'Calc|Labour Rates'!$I$10:$I$39),"-")</f>
        <v>0</v>
      </c>
      <c r="AG255" s="77">
        <f>IFERROR(AF255*'Input|Fee Based'!AH255*'Input|Fee Based'!AI255/'Input|Setup'!$E$19,0)</f>
        <v>0</v>
      </c>
      <c r="AH255" s="77">
        <f>IFERROR(AF255*'Input|Fee Based'!AH255*'Input|Fee Based'!AJ255/'Input|Setup'!$E$19,0)</f>
        <v>0</v>
      </c>
      <c r="AI255" s="208">
        <f t="shared" si="38"/>
        <v>0</v>
      </c>
      <c r="AJ255" s="77" t="str">
        <f>IF(ISBLANK('Input|Fee Based'!$AK255),"",'Input|Fee Based'!$AK255)</f>
        <v/>
      </c>
      <c r="AK255" s="77" cm="1">
        <f t="array" ref="AK255">_xlfn.IFNA(LOOKUP(2,1/('Calc|Labour Rates'!$B$10:$B$39='Calc|Fee Based'!AJ255)/('Calc|Labour Rates'!$C$10:$C$39='Input|Fee Based'!AL255),'Calc|Labour Rates'!$I$10:$I$39),"-")</f>
        <v>0</v>
      </c>
      <c r="AL255" s="77">
        <f>IFERROR(AK255*'Input|Fee Based'!AM255*'Input|Fee Based'!AN255/'Input|Setup'!$E$19,0)</f>
        <v>0</v>
      </c>
      <c r="AM255" s="77">
        <f>IFERROR(AK255*'Input|Fee Based'!AM255*'Input|Fee Based'!AO255/'Input|Setup'!$E$19,0)</f>
        <v>0</v>
      </c>
      <c r="AN255" s="208">
        <f t="shared" si="39"/>
        <v>0</v>
      </c>
      <c r="AO255" s="199">
        <f t="shared" si="40"/>
        <v>0</v>
      </c>
      <c r="AP255" s="139">
        <f t="shared" si="41"/>
        <v>0</v>
      </c>
      <c r="AQ255" s="86">
        <f>'Input|Fee Based'!AQ255*CPI_Escalator_to_Y1*RealMaterials_Escalator_to_Y1</f>
        <v>0</v>
      </c>
      <c r="AR255" s="86">
        <f>'Input|Fee Based'!AR255*CPI_Escalator_to_Y1*RealContracts_Escalator_to_Y1</f>
        <v>0</v>
      </c>
      <c r="AS255" s="77">
        <f>'Input|Fee Based'!AS255*CPI_Escalator_to_Y1*RealVehicles_Escalator_to_Y1</f>
        <v>0</v>
      </c>
      <c r="AT255" s="86">
        <f>'Input|Fee Based'!AT255*CPI_Escalator_to_Y1*RealOther_Escalator_to_Y1</f>
        <v>0</v>
      </c>
      <c r="AU255" s="89"/>
      <c r="AV255" s="79">
        <f t="shared" si="42"/>
        <v>0</v>
      </c>
      <c r="AW255" s="84"/>
      <c r="AX255" s="162">
        <f>$AV255*'Input|Fee Based'!AV255</f>
        <v>0</v>
      </c>
      <c r="AY255" s="162">
        <f>$AV255*'Input|Fee Based'!AW255</f>
        <v>0</v>
      </c>
      <c r="AZ255" s="162">
        <f>$AV255*'Input|Fee Based'!AX255</f>
        <v>0</v>
      </c>
      <c r="BA255" s="163">
        <f>SUM($AV255,$AX255:$AZ255)*'Input|Fee Based'!$AY255</f>
        <v>0</v>
      </c>
      <c r="BB255" s="109"/>
      <c r="BC255" s="173"/>
      <c r="BD255" s="15"/>
    </row>
    <row r="256" spans="1:56" customFormat="1" x14ac:dyDescent="0.2">
      <c r="A256" s="16">
        <f t="shared" si="43"/>
        <v>247</v>
      </c>
      <c r="B256" s="128" t="str">
        <f>IF(ISBLANK('Input|Fee Based'!B256),"",'Input|Fee Based'!B256)</f>
        <v/>
      </c>
      <c r="C256" s="128" t="str">
        <f>IF(ISBLANK('Input|Fee Based'!C256),"",'Input|Fee Based'!C256)</f>
        <v/>
      </c>
      <c r="D256" s="129" t="str">
        <f>IF(ISBLANK('Input|Fee Based'!D256),"",'Input|Fee Based'!D256)</f>
        <v/>
      </c>
      <c r="E256" s="191" t="str">
        <f>IF(ISBLANK('Input|Fee Based'!E256),"",'Input|Fee Based'!E256)</f>
        <v/>
      </c>
      <c r="F256" s="129" t="str">
        <f>IF(ISBLANK('Input|Fee Based'!F256),"",'Input|Fee Based'!F256)</f>
        <v/>
      </c>
      <c r="G256" s="129" t="str">
        <f>IF(ISBLANK('Input|Fee Based'!G256),"",'Input|Fee Based'!G256)</f>
        <v/>
      </c>
      <c r="H256" s="120">
        <f t="shared" si="33"/>
        <v>0</v>
      </c>
      <c r="I256" s="14"/>
      <c r="J256" s="77" t="str">
        <f>IF(ISBLANK('Input|Fee Based'!I256),"",'Input|Fee Based'!I256)</f>
        <v/>
      </c>
      <c r="K256" s="77" cm="1">
        <f t="array" ref="K256">_xlfn.IFNA(LOOKUP(2,1/('Calc|Labour Rates'!$B$10:$B$39='Calc|Fee Based'!J256)/('Calc|Labour Rates'!$C$10:$C$39='Input|Fee Based'!J256),'Calc|Labour Rates'!$I$10:$I$39),"-")</f>
        <v>0</v>
      </c>
      <c r="L256" s="208">
        <f>IFERROR(K256*'Input|Fee Based'!K256*'Input|Fee Based'!L256/'Input|Setup'!$E$19,0)</f>
        <v>0</v>
      </c>
      <c r="M256" s="206" t="str">
        <f>IF(ISBLANK('Input|Fee Based'!M256),"",'Input|Fee Based'!M256)</f>
        <v/>
      </c>
      <c r="N256" s="77" cm="1">
        <f t="array" ref="N256">_xlfn.IFNA(LOOKUP(2,1/('Calc|Labour Rates'!$B$10:$B$39='Calc|Fee Based'!M256)/('Calc|Labour Rates'!$C$10:$C$39='Input|Fee Based'!N256),'Calc|Labour Rates'!$I$10:$I$39),"-")</f>
        <v>0</v>
      </c>
      <c r="O256" s="208">
        <f>IFERROR(N256*'Input|Fee Based'!O256*'Input|Fee Based'!P256/'Input|Setup'!$E$19,0)</f>
        <v>0</v>
      </c>
      <c r="P256" s="206" t="str">
        <f>IF(ISBLANK('Input|Fee Based'!Q256),"",'Input|Fee Based'!Q256)</f>
        <v/>
      </c>
      <c r="Q256" s="77" cm="1">
        <f t="array" ref="Q256">_xlfn.IFNA(LOOKUP(2,1/('Calc|Labour Rates'!$B$10:$B$39='Calc|Fee Based'!P256)/('Calc|Labour Rates'!$C$10:$C$39='Input|Fee Based'!R256),'Calc|Labour Rates'!$I$10:$I$39),"-")</f>
        <v>0</v>
      </c>
      <c r="R256" s="77">
        <f>IFERROR(Q256*'Input|Fee Based'!S256*'Input|Fee Based'!T256/'Input|Setup'!$E$19,0)</f>
        <v>0</v>
      </c>
      <c r="S256" s="197">
        <f t="shared" si="34"/>
        <v>0</v>
      </c>
      <c r="T256" s="139">
        <f t="shared" si="35"/>
        <v>0</v>
      </c>
      <c r="U256" s="77" t="str">
        <f>IF(ISBLANK('Input|Fee Based'!$V256),"",'Input|Fee Based'!$V256)</f>
        <v/>
      </c>
      <c r="V256" s="77" cm="1">
        <f t="array" ref="V256">_xlfn.IFNA(LOOKUP(2,1/('Calc|Labour Rates'!$B$10:$B$39='Calc|Fee Based'!U256)/('Calc|Labour Rates'!$C$10:$C$39='Input|Fee Based'!W256),'Calc|Labour Rates'!$I$10:$I$39),"-")</f>
        <v>0</v>
      </c>
      <c r="W256" s="77">
        <f>IFERROR(V256*'Input|Fee Based'!X256*'Input|Fee Based'!Y256/'Input|Setup'!$E$19,0)</f>
        <v>0</v>
      </c>
      <c r="X256" s="77">
        <f>IFERROR(V256*'Input|Fee Based'!X256*'Input|Fee Based'!Z256/'Input|Setup'!$E$19,0)</f>
        <v>0</v>
      </c>
      <c r="Y256" s="208">
        <f t="shared" si="36"/>
        <v>0</v>
      </c>
      <c r="Z256" s="206" t="str">
        <f>IF(ISBLANK('Input|Fee Based'!$AA256),"",'Input|Fee Based'!$AA256)</f>
        <v/>
      </c>
      <c r="AA256" s="77" cm="1">
        <f t="array" ref="AA256">_xlfn.IFNA(LOOKUP(2,1/('Calc|Labour Rates'!$B$10:$B$39='Calc|Fee Based'!Z256)/('Calc|Labour Rates'!$C$10:$C$39='Input|Fee Based'!AB256),'Calc|Labour Rates'!$I$10:$I$39),"-")</f>
        <v>0</v>
      </c>
      <c r="AB256" s="77">
        <f>IFERROR(AA256*'Input|Fee Based'!AC256*'Input|Fee Based'!AD256/'Input|Setup'!$E$19,0)</f>
        <v>0</v>
      </c>
      <c r="AC256" s="77">
        <f>IFERROR(AA256*'Input|Fee Based'!AC256*'Input|Fee Based'!AE256/'Input|Setup'!$E$19,0)</f>
        <v>0</v>
      </c>
      <c r="AD256" s="208">
        <f t="shared" si="37"/>
        <v>0</v>
      </c>
      <c r="AE256" s="77" t="str">
        <f>IF(ISBLANK('Input|Fee Based'!$AF256),"",'Input|Fee Based'!$AF256)</f>
        <v/>
      </c>
      <c r="AF256" s="77" cm="1">
        <f t="array" ref="AF256">_xlfn.IFNA(LOOKUP(2,1/('Calc|Labour Rates'!$B$10:$B$39='Calc|Fee Based'!AE256)/('Calc|Labour Rates'!$C$10:$C$39='Input|Fee Based'!AG256),'Calc|Labour Rates'!$I$10:$I$39),"-")</f>
        <v>0</v>
      </c>
      <c r="AG256" s="77">
        <f>IFERROR(AF256*'Input|Fee Based'!AH256*'Input|Fee Based'!AI256/'Input|Setup'!$E$19,0)</f>
        <v>0</v>
      </c>
      <c r="AH256" s="77">
        <f>IFERROR(AF256*'Input|Fee Based'!AH256*'Input|Fee Based'!AJ256/'Input|Setup'!$E$19,0)</f>
        <v>0</v>
      </c>
      <c r="AI256" s="208">
        <f t="shared" si="38"/>
        <v>0</v>
      </c>
      <c r="AJ256" s="77" t="str">
        <f>IF(ISBLANK('Input|Fee Based'!$AK256),"",'Input|Fee Based'!$AK256)</f>
        <v/>
      </c>
      <c r="AK256" s="77" cm="1">
        <f t="array" ref="AK256">_xlfn.IFNA(LOOKUP(2,1/('Calc|Labour Rates'!$B$10:$B$39='Calc|Fee Based'!AJ256)/('Calc|Labour Rates'!$C$10:$C$39='Input|Fee Based'!AL256),'Calc|Labour Rates'!$I$10:$I$39),"-")</f>
        <v>0</v>
      </c>
      <c r="AL256" s="77">
        <f>IFERROR(AK256*'Input|Fee Based'!AM256*'Input|Fee Based'!AN256/'Input|Setup'!$E$19,0)</f>
        <v>0</v>
      </c>
      <c r="AM256" s="77">
        <f>IFERROR(AK256*'Input|Fee Based'!AM256*'Input|Fee Based'!AO256/'Input|Setup'!$E$19,0)</f>
        <v>0</v>
      </c>
      <c r="AN256" s="208">
        <f t="shared" si="39"/>
        <v>0</v>
      </c>
      <c r="AO256" s="199">
        <f t="shared" si="40"/>
        <v>0</v>
      </c>
      <c r="AP256" s="139">
        <f t="shared" si="41"/>
        <v>0</v>
      </c>
      <c r="AQ256" s="86">
        <f>'Input|Fee Based'!AQ256*CPI_Escalator_to_Y1*RealMaterials_Escalator_to_Y1</f>
        <v>0</v>
      </c>
      <c r="AR256" s="86">
        <f>'Input|Fee Based'!AR256*CPI_Escalator_to_Y1*RealContracts_Escalator_to_Y1</f>
        <v>0</v>
      </c>
      <c r="AS256" s="77">
        <f>'Input|Fee Based'!AS256*CPI_Escalator_to_Y1*RealVehicles_Escalator_to_Y1</f>
        <v>0</v>
      </c>
      <c r="AT256" s="86">
        <f>'Input|Fee Based'!AT256*CPI_Escalator_to_Y1*RealOther_Escalator_to_Y1</f>
        <v>0</v>
      </c>
      <c r="AU256" s="89"/>
      <c r="AV256" s="79">
        <f t="shared" si="42"/>
        <v>0</v>
      </c>
      <c r="AW256" s="84"/>
      <c r="AX256" s="162">
        <f>$AV256*'Input|Fee Based'!AV256</f>
        <v>0</v>
      </c>
      <c r="AY256" s="162">
        <f>$AV256*'Input|Fee Based'!AW256</f>
        <v>0</v>
      </c>
      <c r="AZ256" s="162">
        <f>$AV256*'Input|Fee Based'!AX256</f>
        <v>0</v>
      </c>
      <c r="BA256" s="163">
        <f>SUM($AV256,$AX256:$AZ256)*'Input|Fee Based'!$AY256</f>
        <v>0</v>
      </c>
      <c r="BB256" s="109"/>
      <c r="BC256" s="173"/>
      <c r="BD256" s="15"/>
    </row>
    <row r="257" spans="1:56" customFormat="1" x14ac:dyDescent="0.2">
      <c r="A257" s="16">
        <f t="shared" si="43"/>
        <v>248</v>
      </c>
      <c r="B257" s="128" t="str">
        <f>IF(ISBLANK('Input|Fee Based'!B257),"",'Input|Fee Based'!B257)</f>
        <v/>
      </c>
      <c r="C257" s="128" t="str">
        <f>IF(ISBLANK('Input|Fee Based'!C257),"",'Input|Fee Based'!C257)</f>
        <v/>
      </c>
      <c r="D257" s="129" t="str">
        <f>IF(ISBLANK('Input|Fee Based'!D257),"",'Input|Fee Based'!D257)</f>
        <v/>
      </c>
      <c r="E257" s="191" t="str">
        <f>IF(ISBLANK('Input|Fee Based'!E257),"",'Input|Fee Based'!E257)</f>
        <v/>
      </c>
      <c r="F257" s="129" t="str">
        <f>IF(ISBLANK('Input|Fee Based'!F257),"",'Input|Fee Based'!F257)</f>
        <v/>
      </c>
      <c r="G257" s="129" t="str">
        <f>IF(ISBLANK('Input|Fee Based'!G257),"",'Input|Fee Based'!G257)</f>
        <v/>
      </c>
      <c r="H257" s="120">
        <f t="shared" si="33"/>
        <v>0</v>
      </c>
      <c r="I257" s="14"/>
      <c r="J257" s="77" t="str">
        <f>IF(ISBLANK('Input|Fee Based'!I257),"",'Input|Fee Based'!I257)</f>
        <v/>
      </c>
      <c r="K257" s="77" cm="1">
        <f t="array" ref="K257">_xlfn.IFNA(LOOKUP(2,1/('Calc|Labour Rates'!$B$10:$B$39='Calc|Fee Based'!J257)/('Calc|Labour Rates'!$C$10:$C$39='Input|Fee Based'!J257),'Calc|Labour Rates'!$I$10:$I$39),"-")</f>
        <v>0</v>
      </c>
      <c r="L257" s="208">
        <f>IFERROR(K257*'Input|Fee Based'!K257*'Input|Fee Based'!L257/'Input|Setup'!$E$19,0)</f>
        <v>0</v>
      </c>
      <c r="M257" s="206" t="str">
        <f>IF(ISBLANK('Input|Fee Based'!M257),"",'Input|Fee Based'!M257)</f>
        <v/>
      </c>
      <c r="N257" s="77" cm="1">
        <f t="array" ref="N257">_xlfn.IFNA(LOOKUP(2,1/('Calc|Labour Rates'!$B$10:$B$39='Calc|Fee Based'!M257)/('Calc|Labour Rates'!$C$10:$C$39='Input|Fee Based'!N257),'Calc|Labour Rates'!$I$10:$I$39),"-")</f>
        <v>0</v>
      </c>
      <c r="O257" s="208">
        <f>IFERROR(N257*'Input|Fee Based'!O257*'Input|Fee Based'!P257/'Input|Setup'!$E$19,0)</f>
        <v>0</v>
      </c>
      <c r="P257" s="206" t="str">
        <f>IF(ISBLANK('Input|Fee Based'!Q257),"",'Input|Fee Based'!Q257)</f>
        <v/>
      </c>
      <c r="Q257" s="77" cm="1">
        <f t="array" ref="Q257">_xlfn.IFNA(LOOKUP(2,1/('Calc|Labour Rates'!$B$10:$B$39='Calc|Fee Based'!P257)/('Calc|Labour Rates'!$C$10:$C$39='Input|Fee Based'!R257),'Calc|Labour Rates'!$I$10:$I$39),"-")</f>
        <v>0</v>
      </c>
      <c r="R257" s="77">
        <f>IFERROR(Q257*'Input|Fee Based'!S257*'Input|Fee Based'!T257/'Input|Setup'!$E$19,0)</f>
        <v>0</v>
      </c>
      <c r="S257" s="197">
        <f t="shared" si="34"/>
        <v>0</v>
      </c>
      <c r="T257" s="139">
        <f t="shared" si="35"/>
        <v>0</v>
      </c>
      <c r="U257" s="77" t="str">
        <f>IF(ISBLANK('Input|Fee Based'!$V257),"",'Input|Fee Based'!$V257)</f>
        <v/>
      </c>
      <c r="V257" s="77" cm="1">
        <f t="array" ref="V257">_xlfn.IFNA(LOOKUP(2,1/('Calc|Labour Rates'!$B$10:$B$39='Calc|Fee Based'!U257)/('Calc|Labour Rates'!$C$10:$C$39='Input|Fee Based'!W257),'Calc|Labour Rates'!$I$10:$I$39),"-")</f>
        <v>0</v>
      </c>
      <c r="W257" s="77">
        <f>IFERROR(V257*'Input|Fee Based'!X257*'Input|Fee Based'!Y257/'Input|Setup'!$E$19,0)</f>
        <v>0</v>
      </c>
      <c r="X257" s="77">
        <f>IFERROR(V257*'Input|Fee Based'!X257*'Input|Fee Based'!Z257/'Input|Setup'!$E$19,0)</f>
        <v>0</v>
      </c>
      <c r="Y257" s="208">
        <f t="shared" si="36"/>
        <v>0</v>
      </c>
      <c r="Z257" s="206" t="str">
        <f>IF(ISBLANK('Input|Fee Based'!$AA257),"",'Input|Fee Based'!$AA257)</f>
        <v/>
      </c>
      <c r="AA257" s="77" cm="1">
        <f t="array" ref="AA257">_xlfn.IFNA(LOOKUP(2,1/('Calc|Labour Rates'!$B$10:$B$39='Calc|Fee Based'!Z257)/('Calc|Labour Rates'!$C$10:$C$39='Input|Fee Based'!AB257),'Calc|Labour Rates'!$I$10:$I$39),"-")</f>
        <v>0</v>
      </c>
      <c r="AB257" s="77">
        <f>IFERROR(AA257*'Input|Fee Based'!AC257*'Input|Fee Based'!AD257/'Input|Setup'!$E$19,0)</f>
        <v>0</v>
      </c>
      <c r="AC257" s="77">
        <f>IFERROR(AA257*'Input|Fee Based'!AC257*'Input|Fee Based'!AE257/'Input|Setup'!$E$19,0)</f>
        <v>0</v>
      </c>
      <c r="AD257" s="208">
        <f t="shared" si="37"/>
        <v>0</v>
      </c>
      <c r="AE257" s="77" t="str">
        <f>IF(ISBLANK('Input|Fee Based'!$AF257),"",'Input|Fee Based'!$AF257)</f>
        <v/>
      </c>
      <c r="AF257" s="77" cm="1">
        <f t="array" ref="AF257">_xlfn.IFNA(LOOKUP(2,1/('Calc|Labour Rates'!$B$10:$B$39='Calc|Fee Based'!AE257)/('Calc|Labour Rates'!$C$10:$C$39='Input|Fee Based'!AG257),'Calc|Labour Rates'!$I$10:$I$39),"-")</f>
        <v>0</v>
      </c>
      <c r="AG257" s="77">
        <f>IFERROR(AF257*'Input|Fee Based'!AH257*'Input|Fee Based'!AI257/'Input|Setup'!$E$19,0)</f>
        <v>0</v>
      </c>
      <c r="AH257" s="77">
        <f>IFERROR(AF257*'Input|Fee Based'!AH257*'Input|Fee Based'!AJ257/'Input|Setup'!$E$19,0)</f>
        <v>0</v>
      </c>
      <c r="AI257" s="208">
        <f t="shared" si="38"/>
        <v>0</v>
      </c>
      <c r="AJ257" s="77" t="str">
        <f>IF(ISBLANK('Input|Fee Based'!$AK257),"",'Input|Fee Based'!$AK257)</f>
        <v/>
      </c>
      <c r="AK257" s="77" cm="1">
        <f t="array" ref="AK257">_xlfn.IFNA(LOOKUP(2,1/('Calc|Labour Rates'!$B$10:$B$39='Calc|Fee Based'!AJ257)/('Calc|Labour Rates'!$C$10:$C$39='Input|Fee Based'!AL257),'Calc|Labour Rates'!$I$10:$I$39),"-")</f>
        <v>0</v>
      </c>
      <c r="AL257" s="77">
        <f>IFERROR(AK257*'Input|Fee Based'!AM257*'Input|Fee Based'!AN257/'Input|Setup'!$E$19,0)</f>
        <v>0</v>
      </c>
      <c r="AM257" s="77">
        <f>IFERROR(AK257*'Input|Fee Based'!AM257*'Input|Fee Based'!AO257/'Input|Setup'!$E$19,0)</f>
        <v>0</v>
      </c>
      <c r="AN257" s="208">
        <f t="shared" si="39"/>
        <v>0</v>
      </c>
      <c r="AO257" s="199">
        <f t="shared" si="40"/>
        <v>0</v>
      </c>
      <c r="AP257" s="139">
        <f t="shared" si="41"/>
        <v>0</v>
      </c>
      <c r="AQ257" s="86">
        <f>'Input|Fee Based'!AQ257*CPI_Escalator_to_Y1*RealMaterials_Escalator_to_Y1</f>
        <v>0</v>
      </c>
      <c r="AR257" s="86">
        <f>'Input|Fee Based'!AR257*CPI_Escalator_to_Y1*RealContracts_Escalator_to_Y1</f>
        <v>0</v>
      </c>
      <c r="AS257" s="77">
        <f>'Input|Fee Based'!AS257*CPI_Escalator_to_Y1*RealVehicles_Escalator_to_Y1</f>
        <v>0</v>
      </c>
      <c r="AT257" s="86">
        <f>'Input|Fee Based'!AT257*CPI_Escalator_to_Y1*RealOther_Escalator_to_Y1</f>
        <v>0</v>
      </c>
      <c r="AU257" s="89"/>
      <c r="AV257" s="79">
        <f t="shared" si="42"/>
        <v>0</v>
      </c>
      <c r="AW257" s="84"/>
      <c r="AX257" s="162">
        <f>$AV257*'Input|Fee Based'!AV257</f>
        <v>0</v>
      </c>
      <c r="AY257" s="162">
        <f>$AV257*'Input|Fee Based'!AW257</f>
        <v>0</v>
      </c>
      <c r="AZ257" s="162">
        <f>$AV257*'Input|Fee Based'!AX257</f>
        <v>0</v>
      </c>
      <c r="BA257" s="163">
        <f>SUM($AV257,$AX257:$AZ257)*'Input|Fee Based'!$AY257</f>
        <v>0</v>
      </c>
      <c r="BB257" s="109"/>
      <c r="BC257" s="173"/>
      <c r="BD257" s="15"/>
    </row>
    <row r="258" spans="1:56" customFormat="1" x14ac:dyDescent="0.2">
      <c r="A258" s="16">
        <f t="shared" si="43"/>
        <v>249</v>
      </c>
      <c r="B258" s="128" t="str">
        <f>IF(ISBLANK('Input|Fee Based'!B258),"",'Input|Fee Based'!B258)</f>
        <v/>
      </c>
      <c r="C258" s="128" t="str">
        <f>IF(ISBLANK('Input|Fee Based'!C258),"",'Input|Fee Based'!C258)</f>
        <v/>
      </c>
      <c r="D258" s="129" t="str">
        <f>IF(ISBLANK('Input|Fee Based'!D258),"",'Input|Fee Based'!D258)</f>
        <v/>
      </c>
      <c r="E258" s="191" t="str">
        <f>IF(ISBLANK('Input|Fee Based'!E258),"",'Input|Fee Based'!E258)</f>
        <v/>
      </c>
      <c r="F258" s="129" t="str">
        <f>IF(ISBLANK('Input|Fee Based'!F258),"",'Input|Fee Based'!F258)</f>
        <v/>
      </c>
      <c r="G258" s="129" t="str">
        <f>IF(ISBLANK('Input|Fee Based'!G258),"",'Input|Fee Based'!G258)</f>
        <v/>
      </c>
      <c r="H258" s="120">
        <f t="shared" si="33"/>
        <v>0</v>
      </c>
      <c r="I258" s="14"/>
      <c r="J258" s="77" t="str">
        <f>IF(ISBLANK('Input|Fee Based'!I258),"",'Input|Fee Based'!I258)</f>
        <v/>
      </c>
      <c r="K258" s="77" cm="1">
        <f t="array" ref="K258">_xlfn.IFNA(LOOKUP(2,1/('Calc|Labour Rates'!$B$10:$B$39='Calc|Fee Based'!J258)/('Calc|Labour Rates'!$C$10:$C$39='Input|Fee Based'!J258),'Calc|Labour Rates'!$I$10:$I$39),"-")</f>
        <v>0</v>
      </c>
      <c r="L258" s="208">
        <f>IFERROR(K258*'Input|Fee Based'!K258*'Input|Fee Based'!L258/'Input|Setup'!$E$19,0)</f>
        <v>0</v>
      </c>
      <c r="M258" s="206" t="str">
        <f>IF(ISBLANK('Input|Fee Based'!M258),"",'Input|Fee Based'!M258)</f>
        <v/>
      </c>
      <c r="N258" s="77" cm="1">
        <f t="array" ref="N258">_xlfn.IFNA(LOOKUP(2,1/('Calc|Labour Rates'!$B$10:$B$39='Calc|Fee Based'!M258)/('Calc|Labour Rates'!$C$10:$C$39='Input|Fee Based'!N258),'Calc|Labour Rates'!$I$10:$I$39),"-")</f>
        <v>0</v>
      </c>
      <c r="O258" s="208">
        <f>IFERROR(N258*'Input|Fee Based'!O258*'Input|Fee Based'!P258/'Input|Setup'!$E$19,0)</f>
        <v>0</v>
      </c>
      <c r="P258" s="206" t="str">
        <f>IF(ISBLANK('Input|Fee Based'!Q258),"",'Input|Fee Based'!Q258)</f>
        <v/>
      </c>
      <c r="Q258" s="77" cm="1">
        <f t="array" ref="Q258">_xlfn.IFNA(LOOKUP(2,1/('Calc|Labour Rates'!$B$10:$B$39='Calc|Fee Based'!P258)/('Calc|Labour Rates'!$C$10:$C$39='Input|Fee Based'!R258),'Calc|Labour Rates'!$I$10:$I$39),"-")</f>
        <v>0</v>
      </c>
      <c r="R258" s="77">
        <f>IFERROR(Q258*'Input|Fee Based'!S258*'Input|Fee Based'!T258/'Input|Setup'!$E$19,0)</f>
        <v>0</v>
      </c>
      <c r="S258" s="197">
        <f t="shared" si="34"/>
        <v>0</v>
      </c>
      <c r="T258" s="139">
        <f t="shared" si="35"/>
        <v>0</v>
      </c>
      <c r="U258" s="77" t="str">
        <f>IF(ISBLANK('Input|Fee Based'!$V258),"",'Input|Fee Based'!$V258)</f>
        <v/>
      </c>
      <c r="V258" s="77" cm="1">
        <f t="array" ref="V258">_xlfn.IFNA(LOOKUP(2,1/('Calc|Labour Rates'!$B$10:$B$39='Calc|Fee Based'!U258)/('Calc|Labour Rates'!$C$10:$C$39='Input|Fee Based'!W258),'Calc|Labour Rates'!$I$10:$I$39),"-")</f>
        <v>0</v>
      </c>
      <c r="W258" s="77">
        <f>IFERROR(V258*'Input|Fee Based'!X258*'Input|Fee Based'!Y258/'Input|Setup'!$E$19,0)</f>
        <v>0</v>
      </c>
      <c r="X258" s="77">
        <f>IFERROR(V258*'Input|Fee Based'!X258*'Input|Fee Based'!Z258/'Input|Setup'!$E$19,0)</f>
        <v>0</v>
      </c>
      <c r="Y258" s="208">
        <f t="shared" si="36"/>
        <v>0</v>
      </c>
      <c r="Z258" s="206" t="str">
        <f>IF(ISBLANK('Input|Fee Based'!$AA258),"",'Input|Fee Based'!$AA258)</f>
        <v/>
      </c>
      <c r="AA258" s="77" cm="1">
        <f t="array" ref="AA258">_xlfn.IFNA(LOOKUP(2,1/('Calc|Labour Rates'!$B$10:$B$39='Calc|Fee Based'!Z258)/('Calc|Labour Rates'!$C$10:$C$39='Input|Fee Based'!AB258),'Calc|Labour Rates'!$I$10:$I$39),"-")</f>
        <v>0</v>
      </c>
      <c r="AB258" s="77">
        <f>IFERROR(AA258*'Input|Fee Based'!AC258*'Input|Fee Based'!AD258/'Input|Setup'!$E$19,0)</f>
        <v>0</v>
      </c>
      <c r="AC258" s="77">
        <f>IFERROR(AA258*'Input|Fee Based'!AC258*'Input|Fee Based'!AE258/'Input|Setup'!$E$19,0)</f>
        <v>0</v>
      </c>
      <c r="AD258" s="208">
        <f t="shared" si="37"/>
        <v>0</v>
      </c>
      <c r="AE258" s="77" t="str">
        <f>IF(ISBLANK('Input|Fee Based'!$AF258),"",'Input|Fee Based'!$AF258)</f>
        <v/>
      </c>
      <c r="AF258" s="77" cm="1">
        <f t="array" ref="AF258">_xlfn.IFNA(LOOKUP(2,1/('Calc|Labour Rates'!$B$10:$B$39='Calc|Fee Based'!AE258)/('Calc|Labour Rates'!$C$10:$C$39='Input|Fee Based'!AG258),'Calc|Labour Rates'!$I$10:$I$39),"-")</f>
        <v>0</v>
      </c>
      <c r="AG258" s="77">
        <f>IFERROR(AF258*'Input|Fee Based'!AH258*'Input|Fee Based'!AI258/'Input|Setup'!$E$19,0)</f>
        <v>0</v>
      </c>
      <c r="AH258" s="77">
        <f>IFERROR(AF258*'Input|Fee Based'!AH258*'Input|Fee Based'!AJ258/'Input|Setup'!$E$19,0)</f>
        <v>0</v>
      </c>
      <c r="AI258" s="208">
        <f t="shared" si="38"/>
        <v>0</v>
      </c>
      <c r="AJ258" s="77" t="str">
        <f>IF(ISBLANK('Input|Fee Based'!$AK258),"",'Input|Fee Based'!$AK258)</f>
        <v/>
      </c>
      <c r="AK258" s="77" cm="1">
        <f t="array" ref="AK258">_xlfn.IFNA(LOOKUP(2,1/('Calc|Labour Rates'!$B$10:$B$39='Calc|Fee Based'!AJ258)/('Calc|Labour Rates'!$C$10:$C$39='Input|Fee Based'!AL258),'Calc|Labour Rates'!$I$10:$I$39),"-")</f>
        <v>0</v>
      </c>
      <c r="AL258" s="77">
        <f>IFERROR(AK258*'Input|Fee Based'!AM258*'Input|Fee Based'!AN258/'Input|Setup'!$E$19,0)</f>
        <v>0</v>
      </c>
      <c r="AM258" s="77">
        <f>IFERROR(AK258*'Input|Fee Based'!AM258*'Input|Fee Based'!AO258/'Input|Setup'!$E$19,0)</f>
        <v>0</v>
      </c>
      <c r="AN258" s="208">
        <f t="shared" si="39"/>
        <v>0</v>
      </c>
      <c r="AO258" s="199">
        <f t="shared" si="40"/>
        <v>0</v>
      </c>
      <c r="AP258" s="139">
        <f t="shared" si="41"/>
        <v>0</v>
      </c>
      <c r="AQ258" s="86">
        <f>'Input|Fee Based'!AQ258*CPI_Escalator_to_Y1*RealMaterials_Escalator_to_Y1</f>
        <v>0</v>
      </c>
      <c r="AR258" s="86">
        <f>'Input|Fee Based'!AR258*CPI_Escalator_to_Y1*RealContracts_Escalator_to_Y1</f>
        <v>0</v>
      </c>
      <c r="AS258" s="77">
        <f>'Input|Fee Based'!AS258*CPI_Escalator_to_Y1*RealVehicles_Escalator_to_Y1</f>
        <v>0</v>
      </c>
      <c r="AT258" s="86">
        <f>'Input|Fee Based'!AT258*CPI_Escalator_to_Y1*RealOther_Escalator_to_Y1</f>
        <v>0</v>
      </c>
      <c r="AU258" s="89"/>
      <c r="AV258" s="79">
        <f t="shared" si="42"/>
        <v>0</v>
      </c>
      <c r="AW258" s="84"/>
      <c r="AX258" s="162">
        <f>$AV258*'Input|Fee Based'!AV258</f>
        <v>0</v>
      </c>
      <c r="AY258" s="162">
        <f>$AV258*'Input|Fee Based'!AW258</f>
        <v>0</v>
      </c>
      <c r="AZ258" s="162">
        <f>$AV258*'Input|Fee Based'!AX258</f>
        <v>0</v>
      </c>
      <c r="BA258" s="163">
        <f>SUM($AV258,$AX258:$AZ258)*'Input|Fee Based'!$AY258</f>
        <v>0</v>
      </c>
      <c r="BB258" s="109"/>
      <c r="BC258" s="173"/>
      <c r="BD258" s="15"/>
    </row>
    <row r="259" spans="1:56" customFormat="1" x14ac:dyDescent="0.2">
      <c r="A259" s="16">
        <f t="shared" si="43"/>
        <v>250</v>
      </c>
      <c r="B259" s="128" t="str">
        <f>IF(ISBLANK('Input|Fee Based'!B259),"",'Input|Fee Based'!B259)</f>
        <v/>
      </c>
      <c r="C259" s="128" t="str">
        <f>IF(ISBLANK('Input|Fee Based'!C259),"",'Input|Fee Based'!C259)</f>
        <v/>
      </c>
      <c r="D259" s="129" t="str">
        <f>IF(ISBLANK('Input|Fee Based'!D259),"",'Input|Fee Based'!D259)</f>
        <v/>
      </c>
      <c r="E259" s="191" t="str">
        <f>IF(ISBLANK('Input|Fee Based'!E259),"",'Input|Fee Based'!E259)</f>
        <v/>
      </c>
      <c r="F259" s="129" t="str">
        <f>IF(ISBLANK('Input|Fee Based'!F259),"",'Input|Fee Based'!F259)</f>
        <v/>
      </c>
      <c r="G259" s="129" t="str">
        <f>IF(ISBLANK('Input|Fee Based'!G259),"",'Input|Fee Based'!G259)</f>
        <v/>
      </c>
      <c r="H259" s="120">
        <f t="shared" si="33"/>
        <v>0</v>
      </c>
      <c r="I259" s="14"/>
      <c r="J259" s="77" t="str">
        <f>IF(ISBLANK('Input|Fee Based'!I259),"",'Input|Fee Based'!I259)</f>
        <v/>
      </c>
      <c r="K259" s="77" cm="1">
        <f t="array" ref="K259">_xlfn.IFNA(LOOKUP(2,1/('Calc|Labour Rates'!$B$10:$B$39='Calc|Fee Based'!J259)/('Calc|Labour Rates'!$C$10:$C$39='Input|Fee Based'!J259),'Calc|Labour Rates'!$I$10:$I$39),"-")</f>
        <v>0</v>
      </c>
      <c r="L259" s="208">
        <f>IFERROR(K259*'Input|Fee Based'!K259*'Input|Fee Based'!L259/'Input|Setup'!$E$19,0)</f>
        <v>0</v>
      </c>
      <c r="M259" s="206" t="str">
        <f>IF(ISBLANK('Input|Fee Based'!M259),"",'Input|Fee Based'!M259)</f>
        <v/>
      </c>
      <c r="N259" s="77" cm="1">
        <f t="array" ref="N259">_xlfn.IFNA(LOOKUP(2,1/('Calc|Labour Rates'!$B$10:$B$39='Calc|Fee Based'!M259)/('Calc|Labour Rates'!$C$10:$C$39='Input|Fee Based'!N259),'Calc|Labour Rates'!$I$10:$I$39),"-")</f>
        <v>0</v>
      </c>
      <c r="O259" s="208">
        <f>IFERROR(N259*'Input|Fee Based'!O259*'Input|Fee Based'!P259/'Input|Setup'!$E$19,0)</f>
        <v>0</v>
      </c>
      <c r="P259" s="206" t="str">
        <f>IF(ISBLANK('Input|Fee Based'!Q259),"",'Input|Fee Based'!Q259)</f>
        <v/>
      </c>
      <c r="Q259" s="77" cm="1">
        <f t="array" ref="Q259">_xlfn.IFNA(LOOKUP(2,1/('Calc|Labour Rates'!$B$10:$B$39='Calc|Fee Based'!P259)/('Calc|Labour Rates'!$C$10:$C$39='Input|Fee Based'!R259),'Calc|Labour Rates'!$I$10:$I$39),"-")</f>
        <v>0</v>
      </c>
      <c r="R259" s="77">
        <f>IFERROR(Q259*'Input|Fee Based'!S259*'Input|Fee Based'!T259/'Input|Setup'!$E$19,0)</f>
        <v>0</v>
      </c>
      <c r="S259" s="197">
        <f t="shared" si="34"/>
        <v>0</v>
      </c>
      <c r="T259" s="139">
        <f t="shared" si="35"/>
        <v>0</v>
      </c>
      <c r="U259" s="77" t="str">
        <f>IF(ISBLANK('Input|Fee Based'!$V259),"",'Input|Fee Based'!$V259)</f>
        <v/>
      </c>
      <c r="V259" s="77" cm="1">
        <f t="array" ref="V259">_xlfn.IFNA(LOOKUP(2,1/('Calc|Labour Rates'!$B$10:$B$39='Calc|Fee Based'!U259)/('Calc|Labour Rates'!$C$10:$C$39='Input|Fee Based'!W259),'Calc|Labour Rates'!$I$10:$I$39),"-")</f>
        <v>0</v>
      </c>
      <c r="W259" s="77">
        <f>IFERROR(V259*'Input|Fee Based'!X259*'Input|Fee Based'!Y259/'Input|Setup'!$E$19,0)</f>
        <v>0</v>
      </c>
      <c r="X259" s="77">
        <f>IFERROR(V259*'Input|Fee Based'!X259*'Input|Fee Based'!Z259/'Input|Setup'!$E$19,0)</f>
        <v>0</v>
      </c>
      <c r="Y259" s="208">
        <f t="shared" si="36"/>
        <v>0</v>
      </c>
      <c r="Z259" s="206" t="str">
        <f>IF(ISBLANK('Input|Fee Based'!$AA259),"",'Input|Fee Based'!$AA259)</f>
        <v/>
      </c>
      <c r="AA259" s="77" cm="1">
        <f t="array" ref="AA259">_xlfn.IFNA(LOOKUP(2,1/('Calc|Labour Rates'!$B$10:$B$39='Calc|Fee Based'!Z259)/('Calc|Labour Rates'!$C$10:$C$39='Input|Fee Based'!AB259),'Calc|Labour Rates'!$I$10:$I$39),"-")</f>
        <v>0</v>
      </c>
      <c r="AB259" s="77">
        <f>IFERROR(AA259*'Input|Fee Based'!AC259*'Input|Fee Based'!AD259/'Input|Setup'!$E$19,0)</f>
        <v>0</v>
      </c>
      <c r="AC259" s="77">
        <f>IFERROR(AA259*'Input|Fee Based'!AC259*'Input|Fee Based'!AE259/'Input|Setup'!$E$19,0)</f>
        <v>0</v>
      </c>
      <c r="AD259" s="208">
        <f t="shared" si="37"/>
        <v>0</v>
      </c>
      <c r="AE259" s="77" t="str">
        <f>IF(ISBLANK('Input|Fee Based'!$AF259),"",'Input|Fee Based'!$AF259)</f>
        <v/>
      </c>
      <c r="AF259" s="77" cm="1">
        <f t="array" ref="AF259">_xlfn.IFNA(LOOKUP(2,1/('Calc|Labour Rates'!$B$10:$B$39='Calc|Fee Based'!AE259)/('Calc|Labour Rates'!$C$10:$C$39='Input|Fee Based'!AG259),'Calc|Labour Rates'!$I$10:$I$39),"-")</f>
        <v>0</v>
      </c>
      <c r="AG259" s="77">
        <f>IFERROR(AF259*'Input|Fee Based'!AH259*'Input|Fee Based'!AI259/'Input|Setup'!$E$19,0)</f>
        <v>0</v>
      </c>
      <c r="AH259" s="77">
        <f>IFERROR(AF259*'Input|Fee Based'!AH259*'Input|Fee Based'!AJ259/'Input|Setup'!$E$19,0)</f>
        <v>0</v>
      </c>
      <c r="AI259" s="208">
        <f t="shared" si="38"/>
        <v>0</v>
      </c>
      <c r="AJ259" s="77" t="str">
        <f>IF(ISBLANK('Input|Fee Based'!$AK259),"",'Input|Fee Based'!$AK259)</f>
        <v/>
      </c>
      <c r="AK259" s="77" cm="1">
        <f t="array" ref="AK259">_xlfn.IFNA(LOOKUP(2,1/('Calc|Labour Rates'!$B$10:$B$39='Calc|Fee Based'!AJ259)/('Calc|Labour Rates'!$C$10:$C$39='Input|Fee Based'!AL259),'Calc|Labour Rates'!$I$10:$I$39),"-")</f>
        <v>0</v>
      </c>
      <c r="AL259" s="77">
        <f>IFERROR(AK259*'Input|Fee Based'!AM259*'Input|Fee Based'!AN259/'Input|Setup'!$E$19,0)</f>
        <v>0</v>
      </c>
      <c r="AM259" s="77">
        <f>IFERROR(AK259*'Input|Fee Based'!AM259*'Input|Fee Based'!AO259/'Input|Setup'!$E$19,0)</f>
        <v>0</v>
      </c>
      <c r="AN259" s="208">
        <f t="shared" si="39"/>
        <v>0</v>
      </c>
      <c r="AO259" s="199">
        <f t="shared" si="40"/>
        <v>0</v>
      </c>
      <c r="AP259" s="139">
        <f t="shared" si="41"/>
        <v>0</v>
      </c>
      <c r="AQ259" s="86">
        <f>'Input|Fee Based'!AQ259*CPI_Escalator_to_Y1*RealMaterials_Escalator_to_Y1</f>
        <v>0</v>
      </c>
      <c r="AR259" s="86">
        <f>'Input|Fee Based'!AR259*CPI_Escalator_to_Y1*RealContracts_Escalator_to_Y1</f>
        <v>0</v>
      </c>
      <c r="AS259" s="77">
        <f>'Input|Fee Based'!AS259*CPI_Escalator_to_Y1*RealVehicles_Escalator_to_Y1</f>
        <v>0</v>
      </c>
      <c r="AT259" s="86">
        <f>'Input|Fee Based'!AT259*CPI_Escalator_to_Y1*RealOther_Escalator_to_Y1</f>
        <v>0</v>
      </c>
      <c r="AU259" s="89"/>
      <c r="AV259" s="79">
        <f t="shared" si="42"/>
        <v>0</v>
      </c>
      <c r="AW259" s="84"/>
      <c r="AX259" s="162">
        <f>$AV259*'Input|Fee Based'!AV259</f>
        <v>0</v>
      </c>
      <c r="AY259" s="162">
        <f>$AV259*'Input|Fee Based'!AW259</f>
        <v>0</v>
      </c>
      <c r="AZ259" s="162">
        <f>$AV259*'Input|Fee Based'!AX259</f>
        <v>0</v>
      </c>
      <c r="BA259" s="163">
        <f>SUM($AV259,$AX259:$AZ259)*'Input|Fee Based'!$AY259</f>
        <v>0</v>
      </c>
      <c r="BB259" s="109"/>
      <c r="BC259" s="173"/>
      <c r="BD259" s="15"/>
    </row>
    <row r="260" spans="1:56" customFormat="1" x14ac:dyDescent="0.2">
      <c r="A260" s="16">
        <f t="shared" si="43"/>
        <v>251</v>
      </c>
      <c r="B260" s="128" t="str">
        <f>IF(ISBLANK('Input|Fee Based'!B260),"",'Input|Fee Based'!B260)</f>
        <v/>
      </c>
      <c r="C260" s="128" t="str">
        <f>IF(ISBLANK('Input|Fee Based'!C260),"",'Input|Fee Based'!C260)</f>
        <v/>
      </c>
      <c r="D260" s="129" t="str">
        <f>IF(ISBLANK('Input|Fee Based'!D260),"",'Input|Fee Based'!D260)</f>
        <v/>
      </c>
      <c r="E260" s="191" t="str">
        <f>IF(ISBLANK('Input|Fee Based'!E260),"",'Input|Fee Based'!E260)</f>
        <v/>
      </c>
      <c r="F260" s="129" t="str">
        <f>IF(ISBLANK('Input|Fee Based'!F260),"",'Input|Fee Based'!F260)</f>
        <v/>
      </c>
      <c r="G260" s="129" t="str">
        <f>IF(ISBLANK('Input|Fee Based'!G260),"",'Input|Fee Based'!G260)</f>
        <v/>
      </c>
      <c r="H260" s="120">
        <f t="shared" si="33"/>
        <v>0</v>
      </c>
      <c r="I260" s="14"/>
      <c r="J260" s="77" t="str">
        <f>IF(ISBLANK('Input|Fee Based'!I260),"",'Input|Fee Based'!I260)</f>
        <v/>
      </c>
      <c r="K260" s="77" cm="1">
        <f t="array" ref="K260">_xlfn.IFNA(LOOKUP(2,1/('Calc|Labour Rates'!$B$10:$B$39='Calc|Fee Based'!J260)/('Calc|Labour Rates'!$C$10:$C$39='Input|Fee Based'!J260),'Calc|Labour Rates'!$I$10:$I$39),"-")</f>
        <v>0</v>
      </c>
      <c r="L260" s="208">
        <f>IFERROR(K260*'Input|Fee Based'!K260*'Input|Fee Based'!L260/'Input|Setup'!$E$19,0)</f>
        <v>0</v>
      </c>
      <c r="M260" s="206" t="str">
        <f>IF(ISBLANK('Input|Fee Based'!M260),"",'Input|Fee Based'!M260)</f>
        <v/>
      </c>
      <c r="N260" s="77" cm="1">
        <f t="array" ref="N260">_xlfn.IFNA(LOOKUP(2,1/('Calc|Labour Rates'!$B$10:$B$39='Calc|Fee Based'!M260)/('Calc|Labour Rates'!$C$10:$C$39='Input|Fee Based'!N260),'Calc|Labour Rates'!$I$10:$I$39),"-")</f>
        <v>0</v>
      </c>
      <c r="O260" s="208">
        <f>IFERROR(N260*'Input|Fee Based'!O260*'Input|Fee Based'!P260/'Input|Setup'!$E$19,0)</f>
        <v>0</v>
      </c>
      <c r="P260" s="206" t="str">
        <f>IF(ISBLANK('Input|Fee Based'!Q260),"",'Input|Fee Based'!Q260)</f>
        <v/>
      </c>
      <c r="Q260" s="77" cm="1">
        <f t="array" ref="Q260">_xlfn.IFNA(LOOKUP(2,1/('Calc|Labour Rates'!$B$10:$B$39='Calc|Fee Based'!P260)/('Calc|Labour Rates'!$C$10:$C$39='Input|Fee Based'!R260),'Calc|Labour Rates'!$I$10:$I$39),"-")</f>
        <v>0</v>
      </c>
      <c r="R260" s="77">
        <f>IFERROR(Q260*'Input|Fee Based'!S260*'Input|Fee Based'!T260/'Input|Setup'!$E$19,0)</f>
        <v>0</v>
      </c>
      <c r="S260" s="197">
        <f t="shared" si="34"/>
        <v>0</v>
      </c>
      <c r="T260" s="139">
        <f t="shared" si="35"/>
        <v>0</v>
      </c>
      <c r="U260" s="77" t="str">
        <f>IF(ISBLANK('Input|Fee Based'!$V260),"",'Input|Fee Based'!$V260)</f>
        <v/>
      </c>
      <c r="V260" s="77" cm="1">
        <f t="array" ref="V260">_xlfn.IFNA(LOOKUP(2,1/('Calc|Labour Rates'!$B$10:$B$39='Calc|Fee Based'!U260)/('Calc|Labour Rates'!$C$10:$C$39='Input|Fee Based'!W260),'Calc|Labour Rates'!$I$10:$I$39),"-")</f>
        <v>0</v>
      </c>
      <c r="W260" s="77">
        <f>IFERROR(V260*'Input|Fee Based'!X260*'Input|Fee Based'!Y260/'Input|Setup'!$E$19,0)</f>
        <v>0</v>
      </c>
      <c r="X260" s="77">
        <f>IFERROR(V260*'Input|Fee Based'!X260*'Input|Fee Based'!Z260/'Input|Setup'!$E$19,0)</f>
        <v>0</v>
      </c>
      <c r="Y260" s="208">
        <f t="shared" si="36"/>
        <v>0</v>
      </c>
      <c r="Z260" s="206" t="str">
        <f>IF(ISBLANK('Input|Fee Based'!$AA260),"",'Input|Fee Based'!$AA260)</f>
        <v/>
      </c>
      <c r="AA260" s="77" cm="1">
        <f t="array" ref="AA260">_xlfn.IFNA(LOOKUP(2,1/('Calc|Labour Rates'!$B$10:$B$39='Calc|Fee Based'!Z260)/('Calc|Labour Rates'!$C$10:$C$39='Input|Fee Based'!AB260),'Calc|Labour Rates'!$I$10:$I$39),"-")</f>
        <v>0</v>
      </c>
      <c r="AB260" s="77">
        <f>IFERROR(AA260*'Input|Fee Based'!AC260*'Input|Fee Based'!AD260/'Input|Setup'!$E$19,0)</f>
        <v>0</v>
      </c>
      <c r="AC260" s="77">
        <f>IFERROR(AA260*'Input|Fee Based'!AC260*'Input|Fee Based'!AE260/'Input|Setup'!$E$19,0)</f>
        <v>0</v>
      </c>
      <c r="AD260" s="208">
        <f t="shared" si="37"/>
        <v>0</v>
      </c>
      <c r="AE260" s="77" t="str">
        <f>IF(ISBLANK('Input|Fee Based'!$AF260),"",'Input|Fee Based'!$AF260)</f>
        <v/>
      </c>
      <c r="AF260" s="77" cm="1">
        <f t="array" ref="AF260">_xlfn.IFNA(LOOKUP(2,1/('Calc|Labour Rates'!$B$10:$B$39='Calc|Fee Based'!AE260)/('Calc|Labour Rates'!$C$10:$C$39='Input|Fee Based'!AG260),'Calc|Labour Rates'!$I$10:$I$39),"-")</f>
        <v>0</v>
      </c>
      <c r="AG260" s="77">
        <f>IFERROR(AF260*'Input|Fee Based'!AH260*'Input|Fee Based'!AI260/'Input|Setup'!$E$19,0)</f>
        <v>0</v>
      </c>
      <c r="AH260" s="77">
        <f>IFERROR(AF260*'Input|Fee Based'!AH260*'Input|Fee Based'!AJ260/'Input|Setup'!$E$19,0)</f>
        <v>0</v>
      </c>
      <c r="AI260" s="208">
        <f t="shared" si="38"/>
        <v>0</v>
      </c>
      <c r="AJ260" s="77" t="str">
        <f>IF(ISBLANK('Input|Fee Based'!$AK260),"",'Input|Fee Based'!$AK260)</f>
        <v/>
      </c>
      <c r="AK260" s="77" cm="1">
        <f t="array" ref="AK260">_xlfn.IFNA(LOOKUP(2,1/('Calc|Labour Rates'!$B$10:$B$39='Calc|Fee Based'!AJ260)/('Calc|Labour Rates'!$C$10:$C$39='Input|Fee Based'!AL260),'Calc|Labour Rates'!$I$10:$I$39),"-")</f>
        <v>0</v>
      </c>
      <c r="AL260" s="77">
        <f>IFERROR(AK260*'Input|Fee Based'!AM260*'Input|Fee Based'!AN260/'Input|Setup'!$E$19,0)</f>
        <v>0</v>
      </c>
      <c r="AM260" s="77">
        <f>IFERROR(AK260*'Input|Fee Based'!AM260*'Input|Fee Based'!AO260/'Input|Setup'!$E$19,0)</f>
        <v>0</v>
      </c>
      <c r="AN260" s="208">
        <f t="shared" si="39"/>
        <v>0</v>
      </c>
      <c r="AO260" s="199">
        <f t="shared" si="40"/>
        <v>0</v>
      </c>
      <c r="AP260" s="139">
        <f t="shared" si="41"/>
        <v>0</v>
      </c>
      <c r="AQ260" s="86">
        <f>'Input|Fee Based'!AQ260*CPI_Escalator_to_Y1*RealMaterials_Escalator_to_Y1</f>
        <v>0</v>
      </c>
      <c r="AR260" s="86">
        <f>'Input|Fee Based'!AR260*CPI_Escalator_to_Y1*RealContracts_Escalator_to_Y1</f>
        <v>0</v>
      </c>
      <c r="AS260" s="77">
        <f>'Input|Fee Based'!AS260*CPI_Escalator_to_Y1*RealVehicles_Escalator_to_Y1</f>
        <v>0</v>
      </c>
      <c r="AT260" s="86">
        <f>'Input|Fee Based'!AT260*CPI_Escalator_to_Y1*RealOther_Escalator_to_Y1</f>
        <v>0</v>
      </c>
      <c r="AU260" s="89"/>
      <c r="AV260" s="79">
        <f t="shared" si="42"/>
        <v>0</v>
      </c>
      <c r="AW260" s="84"/>
      <c r="AX260" s="162">
        <f>$AV260*'Input|Fee Based'!AV260</f>
        <v>0</v>
      </c>
      <c r="AY260" s="162">
        <f>$AV260*'Input|Fee Based'!AW260</f>
        <v>0</v>
      </c>
      <c r="AZ260" s="162">
        <f>$AV260*'Input|Fee Based'!AX260</f>
        <v>0</v>
      </c>
      <c r="BA260" s="163">
        <f>SUM($AV260,$AX260:$AZ260)*'Input|Fee Based'!$AY260</f>
        <v>0</v>
      </c>
      <c r="BB260" s="109"/>
      <c r="BC260" s="173"/>
      <c r="BD260" s="15"/>
    </row>
    <row r="261" spans="1:56" customFormat="1" x14ac:dyDescent="0.2">
      <c r="A261" s="16">
        <f t="shared" si="43"/>
        <v>252</v>
      </c>
      <c r="B261" s="128" t="str">
        <f>IF(ISBLANK('Input|Fee Based'!B261),"",'Input|Fee Based'!B261)</f>
        <v/>
      </c>
      <c r="C261" s="128" t="str">
        <f>IF(ISBLANK('Input|Fee Based'!C261),"",'Input|Fee Based'!C261)</f>
        <v/>
      </c>
      <c r="D261" s="129" t="str">
        <f>IF(ISBLANK('Input|Fee Based'!D261),"",'Input|Fee Based'!D261)</f>
        <v/>
      </c>
      <c r="E261" s="191" t="str">
        <f>IF(ISBLANK('Input|Fee Based'!E261),"",'Input|Fee Based'!E261)</f>
        <v/>
      </c>
      <c r="F261" s="129" t="str">
        <f>IF(ISBLANK('Input|Fee Based'!F261),"",'Input|Fee Based'!F261)</f>
        <v/>
      </c>
      <c r="G261" s="129" t="str">
        <f>IF(ISBLANK('Input|Fee Based'!G261),"",'Input|Fee Based'!G261)</f>
        <v/>
      </c>
      <c r="H261" s="120">
        <f t="shared" si="33"/>
        <v>0</v>
      </c>
      <c r="I261" s="14"/>
      <c r="J261" s="77" t="str">
        <f>IF(ISBLANK('Input|Fee Based'!I261),"",'Input|Fee Based'!I261)</f>
        <v/>
      </c>
      <c r="K261" s="77" cm="1">
        <f t="array" ref="K261">_xlfn.IFNA(LOOKUP(2,1/('Calc|Labour Rates'!$B$10:$B$39='Calc|Fee Based'!J261)/('Calc|Labour Rates'!$C$10:$C$39='Input|Fee Based'!J261),'Calc|Labour Rates'!$I$10:$I$39),"-")</f>
        <v>0</v>
      </c>
      <c r="L261" s="208">
        <f>IFERROR(K261*'Input|Fee Based'!K261*'Input|Fee Based'!L261/'Input|Setup'!$E$19,0)</f>
        <v>0</v>
      </c>
      <c r="M261" s="206" t="str">
        <f>IF(ISBLANK('Input|Fee Based'!M261),"",'Input|Fee Based'!M261)</f>
        <v/>
      </c>
      <c r="N261" s="77" cm="1">
        <f t="array" ref="N261">_xlfn.IFNA(LOOKUP(2,1/('Calc|Labour Rates'!$B$10:$B$39='Calc|Fee Based'!M261)/('Calc|Labour Rates'!$C$10:$C$39='Input|Fee Based'!N261),'Calc|Labour Rates'!$I$10:$I$39),"-")</f>
        <v>0</v>
      </c>
      <c r="O261" s="208">
        <f>IFERROR(N261*'Input|Fee Based'!O261*'Input|Fee Based'!P261/'Input|Setup'!$E$19,0)</f>
        <v>0</v>
      </c>
      <c r="P261" s="206" t="str">
        <f>IF(ISBLANK('Input|Fee Based'!Q261),"",'Input|Fee Based'!Q261)</f>
        <v/>
      </c>
      <c r="Q261" s="77" cm="1">
        <f t="array" ref="Q261">_xlfn.IFNA(LOOKUP(2,1/('Calc|Labour Rates'!$B$10:$B$39='Calc|Fee Based'!P261)/('Calc|Labour Rates'!$C$10:$C$39='Input|Fee Based'!R261),'Calc|Labour Rates'!$I$10:$I$39),"-")</f>
        <v>0</v>
      </c>
      <c r="R261" s="77">
        <f>IFERROR(Q261*'Input|Fee Based'!S261*'Input|Fee Based'!T261/'Input|Setup'!$E$19,0)</f>
        <v>0</v>
      </c>
      <c r="S261" s="197">
        <f t="shared" si="34"/>
        <v>0</v>
      </c>
      <c r="T261" s="139">
        <f t="shared" si="35"/>
        <v>0</v>
      </c>
      <c r="U261" s="77" t="str">
        <f>IF(ISBLANK('Input|Fee Based'!$V261),"",'Input|Fee Based'!$V261)</f>
        <v/>
      </c>
      <c r="V261" s="77" cm="1">
        <f t="array" ref="V261">_xlfn.IFNA(LOOKUP(2,1/('Calc|Labour Rates'!$B$10:$B$39='Calc|Fee Based'!U261)/('Calc|Labour Rates'!$C$10:$C$39='Input|Fee Based'!W261),'Calc|Labour Rates'!$I$10:$I$39),"-")</f>
        <v>0</v>
      </c>
      <c r="W261" s="77">
        <f>IFERROR(V261*'Input|Fee Based'!X261*'Input|Fee Based'!Y261/'Input|Setup'!$E$19,0)</f>
        <v>0</v>
      </c>
      <c r="X261" s="77">
        <f>IFERROR(V261*'Input|Fee Based'!X261*'Input|Fee Based'!Z261/'Input|Setup'!$E$19,0)</f>
        <v>0</v>
      </c>
      <c r="Y261" s="208">
        <f t="shared" si="36"/>
        <v>0</v>
      </c>
      <c r="Z261" s="206" t="str">
        <f>IF(ISBLANK('Input|Fee Based'!$AA261),"",'Input|Fee Based'!$AA261)</f>
        <v/>
      </c>
      <c r="AA261" s="77" cm="1">
        <f t="array" ref="AA261">_xlfn.IFNA(LOOKUP(2,1/('Calc|Labour Rates'!$B$10:$B$39='Calc|Fee Based'!Z261)/('Calc|Labour Rates'!$C$10:$C$39='Input|Fee Based'!AB261),'Calc|Labour Rates'!$I$10:$I$39),"-")</f>
        <v>0</v>
      </c>
      <c r="AB261" s="77">
        <f>IFERROR(AA261*'Input|Fee Based'!AC261*'Input|Fee Based'!AD261/'Input|Setup'!$E$19,0)</f>
        <v>0</v>
      </c>
      <c r="AC261" s="77">
        <f>IFERROR(AA261*'Input|Fee Based'!AC261*'Input|Fee Based'!AE261/'Input|Setup'!$E$19,0)</f>
        <v>0</v>
      </c>
      <c r="AD261" s="208">
        <f t="shared" si="37"/>
        <v>0</v>
      </c>
      <c r="AE261" s="77" t="str">
        <f>IF(ISBLANK('Input|Fee Based'!$AF261),"",'Input|Fee Based'!$AF261)</f>
        <v/>
      </c>
      <c r="AF261" s="77" cm="1">
        <f t="array" ref="AF261">_xlfn.IFNA(LOOKUP(2,1/('Calc|Labour Rates'!$B$10:$B$39='Calc|Fee Based'!AE261)/('Calc|Labour Rates'!$C$10:$C$39='Input|Fee Based'!AG261),'Calc|Labour Rates'!$I$10:$I$39),"-")</f>
        <v>0</v>
      </c>
      <c r="AG261" s="77">
        <f>IFERROR(AF261*'Input|Fee Based'!AH261*'Input|Fee Based'!AI261/'Input|Setup'!$E$19,0)</f>
        <v>0</v>
      </c>
      <c r="AH261" s="77">
        <f>IFERROR(AF261*'Input|Fee Based'!AH261*'Input|Fee Based'!AJ261/'Input|Setup'!$E$19,0)</f>
        <v>0</v>
      </c>
      <c r="AI261" s="208">
        <f t="shared" si="38"/>
        <v>0</v>
      </c>
      <c r="AJ261" s="77" t="str">
        <f>IF(ISBLANK('Input|Fee Based'!$AK261),"",'Input|Fee Based'!$AK261)</f>
        <v/>
      </c>
      <c r="AK261" s="77" cm="1">
        <f t="array" ref="AK261">_xlfn.IFNA(LOOKUP(2,1/('Calc|Labour Rates'!$B$10:$B$39='Calc|Fee Based'!AJ261)/('Calc|Labour Rates'!$C$10:$C$39='Input|Fee Based'!AL261),'Calc|Labour Rates'!$I$10:$I$39),"-")</f>
        <v>0</v>
      </c>
      <c r="AL261" s="77">
        <f>IFERROR(AK261*'Input|Fee Based'!AM261*'Input|Fee Based'!AN261/'Input|Setup'!$E$19,0)</f>
        <v>0</v>
      </c>
      <c r="AM261" s="77">
        <f>IFERROR(AK261*'Input|Fee Based'!AM261*'Input|Fee Based'!AO261/'Input|Setup'!$E$19,0)</f>
        <v>0</v>
      </c>
      <c r="AN261" s="208">
        <f t="shared" si="39"/>
        <v>0</v>
      </c>
      <c r="AO261" s="199">
        <f t="shared" si="40"/>
        <v>0</v>
      </c>
      <c r="AP261" s="139">
        <f t="shared" si="41"/>
        <v>0</v>
      </c>
      <c r="AQ261" s="86">
        <f>'Input|Fee Based'!AQ261*CPI_Escalator_to_Y1*RealMaterials_Escalator_to_Y1</f>
        <v>0</v>
      </c>
      <c r="AR261" s="86">
        <f>'Input|Fee Based'!AR261*CPI_Escalator_to_Y1*RealContracts_Escalator_to_Y1</f>
        <v>0</v>
      </c>
      <c r="AS261" s="77">
        <f>'Input|Fee Based'!AS261*CPI_Escalator_to_Y1*RealVehicles_Escalator_to_Y1</f>
        <v>0</v>
      </c>
      <c r="AT261" s="86">
        <f>'Input|Fee Based'!AT261*CPI_Escalator_to_Y1*RealOther_Escalator_to_Y1</f>
        <v>0</v>
      </c>
      <c r="AU261" s="89"/>
      <c r="AV261" s="79">
        <f t="shared" si="42"/>
        <v>0</v>
      </c>
      <c r="AW261" s="84"/>
      <c r="AX261" s="162">
        <f>$AV261*'Input|Fee Based'!AV261</f>
        <v>0</v>
      </c>
      <c r="AY261" s="162">
        <f>$AV261*'Input|Fee Based'!AW261</f>
        <v>0</v>
      </c>
      <c r="AZ261" s="162">
        <f>$AV261*'Input|Fee Based'!AX261</f>
        <v>0</v>
      </c>
      <c r="BA261" s="163">
        <f>SUM($AV261,$AX261:$AZ261)*'Input|Fee Based'!$AY261</f>
        <v>0</v>
      </c>
      <c r="BB261" s="109"/>
      <c r="BC261" s="173"/>
      <c r="BD261" s="15"/>
    </row>
    <row r="262" spans="1:56" customFormat="1" x14ac:dyDescent="0.2">
      <c r="A262" s="16">
        <f t="shared" si="43"/>
        <v>253</v>
      </c>
      <c r="B262" s="128" t="str">
        <f>IF(ISBLANK('Input|Fee Based'!B262),"",'Input|Fee Based'!B262)</f>
        <v/>
      </c>
      <c r="C262" s="128" t="str">
        <f>IF(ISBLANK('Input|Fee Based'!C262),"",'Input|Fee Based'!C262)</f>
        <v/>
      </c>
      <c r="D262" s="129" t="str">
        <f>IF(ISBLANK('Input|Fee Based'!D262),"",'Input|Fee Based'!D262)</f>
        <v/>
      </c>
      <c r="E262" s="191" t="str">
        <f>IF(ISBLANK('Input|Fee Based'!E262),"",'Input|Fee Based'!E262)</f>
        <v/>
      </c>
      <c r="F262" s="129" t="str">
        <f>IF(ISBLANK('Input|Fee Based'!F262),"",'Input|Fee Based'!F262)</f>
        <v/>
      </c>
      <c r="G262" s="129" t="str">
        <f>IF(ISBLANK('Input|Fee Based'!G262),"",'Input|Fee Based'!G262)</f>
        <v/>
      </c>
      <c r="H262" s="120">
        <f t="shared" si="33"/>
        <v>0</v>
      </c>
      <c r="I262" s="14"/>
      <c r="J262" s="77" t="str">
        <f>IF(ISBLANK('Input|Fee Based'!I262),"",'Input|Fee Based'!I262)</f>
        <v/>
      </c>
      <c r="K262" s="77" cm="1">
        <f t="array" ref="K262">_xlfn.IFNA(LOOKUP(2,1/('Calc|Labour Rates'!$B$10:$B$39='Calc|Fee Based'!J262)/('Calc|Labour Rates'!$C$10:$C$39='Input|Fee Based'!J262),'Calc|Labour Rates'!$I$10:$I$39),"-")</f>
        <v>0</v>
      </c>
      <c r="L262" s="208">
        <f>IFERROR(K262*'Input|Fee Based'!K262*'Input|Fee Based'!L262/'Input|Setup'!$E$19,0)</f>
        <v>0</v>
      </c>
      <c r="M262" s="206" t="str">
        <f>IF(ISBLANK('Input|Fee Based'!M262),"",'Input|Fee Based'!M262)</f>
        <v/>
      </c>
      <c r="N262" s="77" cm="1">
        <f t="array" ref="N262">_xlfn.IFNA(LOOKUP(2,1/('Calc|Labour Rates'!$B$10:$B$39='Calc|Fee Based'!M262)/('Calc|Labour Rates'!$C$10:$C$39='Input|Fee Based'!N262),'Calc|Labour Rates'!$I$10:$I$39),"-")</f>
        <v>0</v>
      </c>
      <c r="O262" s="208">
        <f>IFERROR(N262*'Input|Fee Based'!O262*'Input|Fee Based'!P262/'Input|Setup'!$E$19,0)</f>
        <v>0</v>
      </c>
      <c r="P262" s="206" t="str">
        <f>IF(ISBLANK('Input|Fee Based'!Q262),"",'Input|Fee Based'!Q262)</f>
        <v/>
      </c>
      <c r="Q262" s="77" cm="1">
        <f t="array" ref="Q262">_xlfn.IFNA(LOOKUP(2,1/('Calc|Labour Rates'!$B$10:$B$39='Calc|Fee Based'!P262)/('Calc|Labour Rates'!$C$10:$C$39='Input|Fee Based'!R262),'Calc|Labour Rates'!$I$10:$I$39),"-")</f>
        <v>0</v>
      </c>
      <c r="R262" s="77">
        <f>IFERROR(Q262*'Input|Fee Based'!S262*'Input|Fee Based'!T262/'Input|Setup'!$E$19,0)</f>
        <v>0</v>
      </c>
      <c r="S262" s="197">
        <f t="shared" si="34"/>
        <v>0</v>
      </c>
      <c r="T262" s="139">
        <f t="shared" si="35"/>
        <v>0</v>
      </c>
      <c r="U262" s="77" t="str">
        <f>IF(ISBLANK('Input|Fee Based'!$V262),"",'Input|Fee Based'!$V262)</f>
        <v/>
      </c>
      <c r="V262" s="77" cm="1">
        <f t="array" ref="V262">_xlfn.IFNA(LOOKUP(2,1/('Calc|Labour Rates'!$B$10:$B$39='Calc|Fee Based'!U262)/('Calc|Labour Rates'!$C$10:$C$39='Input|Fee Based'!W262),'Calc|Labour Rates'!$I$10:$I$39),"-")</f>
        <v>0</v>
      </c>
      <c r="W262" s="77">
        <f>IFERROR(V262*'Input|Fee Based'!X262*'Input|Fee Based'!Y262/'Input|Setup'!$E$19,0)</f>
        <v>0</v>
      </c>
      <c r="X262" s="77">
        <f>IFERROR(V262*'Input|Fee Based'!X262*'Input|Fee Based'!Z262/'Input|Setup'!$E$19,0)</f>
        <v>0</v>
      </c>
      <c r="Y262" s="208">
        <f t="shared" si="36"/>
        <v>0</v>
      </c>
      <c r="Z262" s="206" t="str">
        <f>IF(ISBLANK('Input|Fee Based'!$AA262),"",'Input|Fee Based'!$AA262)</f>
        <v/>
      </c>
      <c r="AA262" s="77" cm="1">
        <f t="array" ref="AA262">_xlfn.IFNA(LOOKUP(2,1/('Calc|Labour Rates'!$B$10:$B$39='Calc|Fee Based'!Z262)/('Calc|Labour Rates'!$C$10:$C$39='Input|Fee Based'!AB262),'Calc|Labour Rates'!$I$10:$I$39),"-")</f>
        <v>0</v>
      </c>
      <c r="AB262" s="77">
        <f>IFERROR(AA262*'Input|Fee Based'!AC262*'Input|Fee Based'!AD262/'Input|Setup'!$E$19,0)</f>
        <v>0</v>
      </c>
      <c r="AC262" s="77">
        <f>IFERROR(AA262*'Input|Fee Based'!AC262*'Input|Fee Based'!AE262/'Input|Setup'!$E$19,0)</f>
        <v>0</v>
      </c>
      <c r="AD262" s="208">
        <f t="shared" si="37"/>
        <v>0</v>
      </c>
      <c r="AE262" s="77" t="str">
        <f>IF(ISBLANK('Input|Fee Based'!$AF262),"",'Input|Fee Based'!$AF262)</f>
        <v/>
      </c>
      <c r="AF262" s="77" cm="1">
        <f t="array" ref="AF262">_xlfn.IFNA(LOOKUP(2,1/('Calc|Labour Rates'!$B$10:$B$39='Calc|Fee Based'!AE262)/('Calc|Labour Rates'!$C$10:$C$39='Input|Fee Based'!AG262),'Calc|Labour Rates'!$I$10:$I$39),"-")</f>
        <v>0</v>
      </c>
      <c r="AG262" s="77">
        <f>IFERROR(AF262*'Input|Fee Based'!AH262*'Input|Fee Based'!AI262/'Input|Setup'!$E$19,0)</f>
        <v>0</v>
      </c>
      <c r="AH262" s="77">
        <f>IFERROR(AF262*'Input|Fee Based'!AH262*'Input|Fee Based'!AJ262/'Input|Setup'!$E$19,0)</f>
        <v>0</v>
      </c>
      <c r="AI262" s="208">
        <f t="shared" si="38"/>
        <v>0</v>
      </c>
      <c r="AJ262" s="77" t="str">
        <f>IF(ISBLANK('Input|Fee Based'!$AK262),"",'Input|Fee Based'!$AK262)</f>
        <v/>
      </c>
      <c r="AK262" s="77" cm="1">
        <f t="array" ref="AK262">_xlfn.IFNA(LOOKUP(2,1/('Calc|Labour Rates'!$B$10:$B$39='Calc|Fee Based'!AJ262)/('Calc|Labour Rates'!$C$10:$C$39='Input|Fee Based'!AL262),'Calc|Labour Rates'!$I$10:$I$39),"-")</f>
        <v>0</v>
      </c>
      <c r="AL262" s="77">
        <f>IFERROR(AK262*'Input|Fee Based'!AM262*'Input|Fee Based'!AN262/'Input|Setup'!$E$19,0)</f>
        <v>0</v>
      </c>
      <c r="AM262" s="77">
        <f>IFERROR(AK262*'Input|Fee Based'!AM262*'Input|Fee Based'!AO262/'Input|Setup'!$E$19,0)</f>
        <v>0</v>
      </c>
      <c r="AN262" s="208">
        <f t="shared" si="39"/>
        <v>0</v>
      </c>
      <c r="AO262" s="199">
        <f t="shared" si="40"/>
        <v>0</v>
      </c>
      <c r="AP262" s="139">
        <f t="shared" si="41"/>
        <v>0</v>
      </c>
      <c r="AQ262" s="86">
        <f>'Input|Fee Based'!AQ262*CPI_Escalator_to_Y1*RealMaterials_Escalator_to_Y1</f>
        <v>0</v>
      </c>
      <c r="AR262" s="86">
        <f>'Input|Fee Based'!AR262*CPI_Escalator_to_Y1*RealContracts_Escalator_to_Y1</f>
        <v>0</v>
      </c>
      <c r="AS262" s="77">
        <f>'Input|Fee Based'!AS262*CPI_Escalator_to_Y1*RealVehicles_Escalator_to_Y1</f>
        <v>0</v>
      </c>
      <c r="AT262" s="86">
        <f>'Input|Fee Based'!AT262*CPI_Escalator_to_Y1*RealOther_Escalator_to_Y1</f>
        <v>0</v>
      </c>
      <c r="AU262" s="89"/>
      <c r="AV262" s="79">
        <f t="shared" si="42"/>
        <v>0</v>
      </c>
      <c r="AW262" s="84"/>
      <c r="AX262" s="162">
        <f>$AV262*'Input|Fee Based'!AV262</f>
        <v>0</v>
      </c>
      <c r="AY262" s="162">
        <f>$AV262*'Input|Fee Based'!AW262</f>
        <v>0</v>
      </c>
      <c r="AZ262" s="162">
        <f>$AV262*'Input|Fee Based'!AX262</f>
        <v>0</v>
      </c>
      <c r="BA262" s="163">
        <f>SUM($AV262,$AX262:$AZ262)*'Input|Fee Based'!$AY262</f>
        <v>0</v>
      </c>
      <c r="BB262" s="109"/>
      <c r="BC262" s="173"/>
      <c r="BD262" s="15"/>
    </row>
    <row r="263" spans="1:56" customFormat="1" x14ac:dyDescent="0.2">
      <c r="A263" s="16">
        <f t="shared" si="43"/>
        <v>254</v>
      </c>
      <c r="B263" s="128" t="str">
        <f>IF(ISBLANK('Input|Fee Based'!B263),"",'Input|Fee Based'!B263)</f>
        <v/>
      </c>
      <c r="C263" s="128" t="str">
        <f>IF(ISBLANK('Input|Fee Based'!C263),"",'Input|Fee Based'!C263)</f>
        <v/>
      </c>
      <c r="D263" s="129" t="str">
        <f>IF(ISBLANK('Input|Fee Based'!D263),"",'Input|Fee Based'!D263)</f>
        <v/>
      </c>
      <c r="E263" s="191" t="str">
        <f>IF(ISBLANK('Input|Fee Based'!E263),"",'Input|Fee Based'!E263)</f>
        <v/>
      </c>
      <c r="F263" s="129" t="str">
        <f>IF(ISBLANK('Input|Fee Based'!F263),"",'Input|Fee Based'!F263)</f>
        <v/>
      </c>
      <c r="G263" s="129" t="str">
        <f>IF(ISBLANK('Input|Fee Based'!G263),"",'Input|Fee Based'!G263)</f>
        <v/>
      </c>
      <c r="H263" s="120">
        <f t="shared" si="33"/>
        <v>0</v>
      </c>
      <c r="I263" s="14"/>
      <c r="J263" s="77" t="str">
        <f>IF(ISBLANK('Input|Fee Based'!I263),"",'Input|Fee Based'!I263)</f>
        <v/>
      </c>
      <c r="K263" s="77" cm="1">
        <f t="array" ref="K263">_xlfn.IFNA(LOOKUP(2,1/('Calc|Labour Rates'!$B$10:$B$39='Calc|Fee Based'!J263)/('Calc|Labour Rates'!$C$10:$C$39='Input|Fee Based'!J263),'Calc|Labour Rates'!$I$10:$I$39),"-")</f>
        <v>0</v>
      </c>
      <c r="L263" s="208">
        <f>IFERROR(K263*'Input|Fee Based'!K263*'Input|Fee Based'!L263/'Input|Setup'!$E$19,0)</f>
        <v>0</v>
      </c>
      <c r="M263" s="206" t="str">
        <f>IF(ISBLANK('Input|Fee Based'!M263),"",'Input|Fee Based'!M263)</f>
        <v/>
      </c>
      <c r="N263" s="77" cm="1">
        <f t="array" ref="N263">_xlfn.IFNA(LOOKUP(2,1/('Calc|Labour Rates'!$B$10:$B$39='Calc|Fee Based'!M263)/('Calc|Labour Rates'!$C$10:$C$39='Input|Fee Based'!N263),'Calc|Labour Rates'!$I$10:$I$39),"-")</f>
        <v>0</v>
      </c>
      <c r="O263" s="208">
        <f>IFERROR(N263*'Input|Fee Based'!O263*'Input|Fee Based'!P263/'Input|Setup'!$E$19,0)</f>
        <v>0</v>
      </c>
      <c r="P263" s="206" t="str">
        <f>IF(ISBLANK('Input|Fee Based'!Q263),"",'Input|Fee Based'!Q263)</f>
        <v/>
      </c>
      <c r="Q263" s="77" cm="1">
        <f t="array" ref="Q263">_xlfn.IFNA(LOOKUP(2,1/('Calc|Labour Rates'!$B$10:$B$39='Calc|Fee Based'!P263)/('Calc|Labour Rates'!$C$10:$C$39='Input|Fee Based'!R263),'Calc|Labour Rates'!$I$10:$I$39),"-")</f>
        <v>0</v>
      </c>
      <c r="R263" s="77">
        <f>IFERROR(Q263*'Input|Fee Based'!S263*'Input|Fee Based'!T263/'Input|Setup'!$E$19,0)</f>
        <v>0</v>
      </c>
      <c r="S263" s="197">
        <f t="shared" si="34"/>
        <v>0</v>
      </c>
      <c r="T263" s="139">
        <f t="shared" si="35"/>
        <v>0</v>
      </c>
      <c r="U263" s="77" t="str">
        <f>IF(ISBLANK('Input|Fee Based'!$V263),"",'Input|Fee Based'!$V263)</f>
        <v/>
      </c>
      <c r="V263" s="77" cm="1">
        <f t="array" ref="V263">_xlfn.IFNA(LOOKUP(2,1/('Calc|Labour Rates'!$B$10:$B$39='Calc|Fee Based'!U263)/('Calc|Labour Rates'!$C$10:$C$39='Input|Fee Based'!W263),'Calc|Labour Rates'!$I$10:$I$39),"-")</f>
        <v>0</v>
      </c>
      <c r="W263" s="77">
        <f>IFERROR(V263*'Input|Fee Based'!X263*'Input|Fee Based'!Y263/'Input|Setup'!$E$19,0)</f>
        <v>0</v>
      </c>
      <c r="X263" s="77">
        <f>IFERROR(V263*'Input|Fee Based'!X263*'Input|Fee Based'!Z263/'Input|Setup'!$E$19,0)</f>
        <v>0</v>
      </c>
      <c r="Y263" s="208">
        <f t="shared" si="36"/>
        <v>0</v>
      </c>
      <c r="Z263" s="206" t="str">
        <f>IF(ISBLANK('Input|Fee Based'!$AA263),"",'Input|Fee Based'!$AA263)</f>
        <v/>
      </c>
      <c r="AA263" s="77" cm="1">
        <f t="array" ref="AA263">_xlfn.IFNA(LOOKUP(2,1/('Calc|Labour Rates'!$B$10:$B$39='Calc|Fee Based'!Z263)/('Calc|Labour Rates'!$C$10:$C$39='Input|Fee Based'!AB263),'Calc|Labour Rates'!$I$10:$I$39),"-")</f>
        <v>0</v>
      </c>
      <c r="AB263" s="77">
        <f>IFERROR(AA263*'Input|Fee Based'!AC263*'Input|Fee Based'!AD263/'Input|Setup'!$E$19,0)</f>
        <v>0</v>
      </c>
      <c r="AC263" s="77">
        <f>IFERROR(AA263*'Input|Fee Based'!AC263*'Input|Fee Based'!AE263/'Input|Setup'!$E$19,0)</f>
        <v>0</v>
      </c>
      <c r="AD263" s="208">
        <f t="shared" si="37"/>
        <v>0</v>
      </c>
      <c r="AE263" s="77" t="str">
        <f>IF(ISBLANK('Input|Fee Based'!$AF263),"",'Input|Fee Based'!$AF263)</f>
        <v/>
      </c>
      <c r="AF263" s="77" cm="1">
        <f t="array" ref="AF263">_xlfn.IFNA(LOOKUP(2,1/('Calc|Labour Rates'!$B$10:$B$39='Calc|Fee Based'!AE263)/('Calc|Labour Rates'!$C$10:$C$39='Input|Fee Based'!AG263),'Calc|Labour Rates'!$I$10:$I$39),"-")</f>
        <v>0</v>
      </c>
      <c r="AG263" s="77">
        <f>IFERROR(AF263*'Input|Fee Based'!AH263*'Input|Fee Based'!AI263/'Input|Setup'!$E$19,0)</f>
        <v>0</v>
      </c>
      <c r="AH263" s="77">
        <f>IFERROR(AF263*'Input|Fee Based'!AH263*'Input|Fee Based'!AJ263/'Input|Setup'!$E$19,0)</f>
        <v>0</v>
      </c>
      <c r="AI263" s="208">
        <f t="shared" si="38"/>
        <v>0</v>
      </c>
      <c r="AJ263" s="77" t="str">
        <f>IF(ISBLANK('Input|Fee Based'!$AK263),"",'Input|Fee Based'!$AK263)</f>
        <v/>
      </c>
      <c r="AK263" s="77" cm="1">
        <f t="array" ref="AK263">_xlfn.IFNA(LOOKUP(2,1/('Calc|Labour Rates'!$B$10:$B$39='Calc|Fee Based'!AJ263)/('Calc|Labour Rates'!$C$10:$C$39='Input|Fee Based'!AL263),'Calc|Labour Rates'!$I$10:$I$39),"-")</f>
        <v>0</v>
      </c>
      <c r="AL263" s="77">
        <f>IFERROR(AK263*'Input|Fee Based'!AM263*'Input|Fee Based'!AN263/'Input|Setup'!$E$19,0)</f>
        <v>0</v>
      </c>
      <c r="AM263" s="77">
        <f>IFERROR(AK263*'Input|Fee Based'!AM263*'Input|Fee Based'!AO263/'Input|Setup'!$E$19,0)</f>
        <v>0</v>
      </c>
      <c r="AN263" s="208">
        <f t="shared" si="39"/>
        <v>0</v>
      </c>
      <c r="AO263" s="199">
        <f t="shared" si="40"/>
        <v>0</v>
      </c>
      <c r="AP263" s="139">
        <f t="shared" si="41"/>
        <v>0</v>
      </c>
      <c r="AQ263" s="86">
        <f>'Input|Fee Based'!AQ263*CPI_Escalator_to_Y1*RealMaterials_Escalator_to_Y1</f>
        <v>0</v>
      </c>
      <c r="AR263" s="86">
        <f>'Input|Fee Based'!AR263*CPI_Escalator_to_Y1*RealContracts_Escalator_to_Y1</f>
        <v>0</v>
      </c>
      <c r="AS263" s="77">
        <f>'Input|Fee Based'!AS263*CPI_Escalator_to_Y1*RealVehicles_Escalator_to_Y1</f>
        <v>0</v>
      </c>
      <c r="AT263" s="86">
        <f>'Input|Fee Based'!AT263*CPI_Escalator_to_Y1*RealOther_Escalator_to_Y1</f>
        <v>0</v>
      </c>
      <c r="AU263" s="89"/>
      <c r="AV263" s="79">
        <f t="shared" si="42"/>
        <v>0</v>
      </c>
      <c r="AW263" s="84"/>
      <c r="AX263" s="162">
        <f>$AV263*'Input|Fee Based'!AV263</f>
        <v>0</v>
      </c>
      <c r="AY263" s="162">
        <f>$AV263*'Input|Fee Based'!AW263</f>
        <v>0</v>
      </c>
      <c r="AZ263" s="162">
        <f>$AV263*'Input|Fee Based'!AX263</f>
        <v>0</v>
      </c>
      <c r="BA263" s="163">
        <f>SUM($AV263,$AX263:$AZ263)*'Input|Fee Based'!$AY263</f>
        <v>0</v>
      </c>
      <c r="BB263" s="109"/>
      <c r="BC263" s="173"/>
      <c r="BD263" s="15"/>
    </row>
    <row r="264" spans="1:56" customFormat="1" x14ac:dyDescent="0.2">
      <c r="A264" s="16">
        <f t="shared" si="43"/>
        <v>255</v>
      </c>
      <c r="B264" s="128" t="str">
        <f>IF(ISBLANK('Input|Fee Based'!B264),"",'Input|Fee Based'!B264)</f>
        <v/>
      </c>
      <c r="C264" s="128" t="str">
        <f>IF(ISBLANK('Input|Fee Based'!C264),"",'Input|Fee Based'!C264)</f>
        <v/>
      </c>
      <c r="D264" s="129" t="str">
        <f>IF(ISBLANK('Input|Fee Based'!D264),"",'Input|Fee Based'!D264)</f>
        <v/>
      </c>
      <c r="E264" s="191" t="str">
        <f>IF(ISBLANK('Input|Fee Based'!E264),"",'Input|Fee Based'!E264)</f>
        <v/>
      </c>
      <c r="F264" s="129" t="str">
        <f>IF(ISBLANK('Input|Fee Based'!F264),"",'Input|Fee Based'!F264)</f>
        <v/>
      </c>
      <c r="G264" s="129" t="str">
        <f>IF(ISBLANK('Input|Fee Based'!G264),"",'Input|Fee Based'!G264)</f>
        <v/>
      </c>
      <c r="H264" s="120">
        <f t="shared" si="33"/>
        <v>0</v>
      </c>
      <c r="I264" s="14"/>
      <c r="J264" s="77" t="str">
        <f>IF(ISBLANK('Input|Fee Based'!I264),"",'Input|Fee Based'!I264)</f>
        <v/>
      </c>
      <c r="K264" s="77" cm="1">
        <f t="array" ref="K264">_xlfn.IFNA(LOOKUP(2,1/('Calc|Labour Rates'!$B$10:$B$39='Calc|Fee Based'!J264)/('Calc|Labour Rates'!$C$10:$C$39='Input|Fee Based'!J264),'Calc|Labour Rates'!$I$10:$I$39),"-")</f>
        <v>0</v>
      </c>
      <c r="L264" s="208">
        <f>IFERROR(K264*'Input|Fee Based'!K264*'Input|Fee Based'!L264/'Input|Setup'!$E$19,0)</f>
        <v>0</v>
      </c>
      <c r="M264" s="206" t="str">
        <f>IF(ISBLANK('Input|Fee Based'!M264),"",'Input|Fee Based'!M264)</f>
        <v/>
      </c>
      <c r="N264" s="77" cm="1">
        <f t="array" ref="N264">_xlfn.IFNA(LOOKUP(2,1/('Calc|Labour Rates'!$B$10:$B$39='Calc|Fee Based'!M264)/('Calc|Labour Rates'!$C$10:$C$39='Input|Fee Based'!N264),'Calc|Labour Rates'!$I$10:$I$39),"-")</f>
        <v>0</v>
      </c>
      <c r="O264" s="208">
        <f>IFERROR(N264*'Input|Fee Based'!O264*'Input|Fee Based'!P264/'Input|Setup'!$E$19,0)</f>
        <v>0</v>
      </c>
      <c r="P264" s="206" t="str">
        <f>IF(ISBLANK('Input|Fee Based'!Q264),"",'Input|Fee Based'!Q264)</f>
        <v/>
      </c>
      <c r="Q264" s="77" cm="1">
        <f t="array" ref="Q264">_xlfn.IFNA(LOOKUP(2,1/('Calc|Labour Rates'!$B$10:$B$39='Calc|Fee Based'!P264)/('Calc|Labour Rates'!$C$10:$C$39='Input|Fee Based'!R264),'Calc|Labour Rates'!$I$10:$I$39),"-")</f>
        <v>0</v>
      </c>
      <c r="R264" s="77">
        <f>IFERROR(Q264*'Input|Fee Based'!S264*'Input|Fee Based'!T264/'Input|Setup'!$E$19,0)</f>
        <v>0</v>
      </c>
      <c r="S264" s="197">
        <f t="shared" si="34"/>
        <v>0</v>
      </c>
      <c r="T264" s="139">
        <f t="shared" si="35"/>
        <v>0</v>
      </c>
      <c r="U264" s="77" t="str">
        <f>IF(ISBLANK('Input|Fee Based'!$V264),"",'Input|Fee Based'!$V264)</f>
        <v/>
      </c>
      <c r="V264" s="77" cm="1">
        <f t="array" ref="V264">_xlfn.IFNA(LOOKUP(2,1/('Calc|Labour Rates'!$B$10:$B$39='Calc|Fee Based'!U264)/('Calc|Labour Rates'!$C$10:$C$39='Input|Fee Based'!W264),'Calc|Labour Rates'!$I$10:$I$39),"-")</f>
        <v>0</v>
      </c>
      <c r="W264" s="77">
        <f>IFERROR(V264*'Input|Fee Based'!X264*'Input|Fee Based'!Y264/'Input|Setup'!$E$19,0)</f>
        <v>0</v>
      </c>
      <c r="X264" s="77">
        <f>IFERROR(V264*'Input|Fee Based'!X264*'Input|Fee Based'!Z264/'Input|Setup'!$E$19,0)</f>
        <v>0</v>
      </c>
      <c r="Y264" s="208">
        <f t="shared" si="36"/>
        <v>0</v>
      </c>
      <c r="Z264" s="206" t="str">
        <f>IF(ISBLANK('Input|Fee Based'!$AA264),"",'Input|Fee Based'!$AA264)</f>
        <v/>
      </c>
      <c r="AA264" s="77" cm="1">
        <f t="array" ref="AA264">_xlfn.IFNA(LOOKUP(2,1/('Calc|Labour Rates'!$B$10:$B$39='Calc|Fee Based'!Z264)/('Calc|Labour Rates'!$C$10:$C$39='Input|Fee Based'!AB264),'Calc|Labour Rates'!$I$10:$I$39),"-")</f>
        <v>0</v>
      </c>
      <c r="AB264" s="77">
        <f>IFERROR(AA264*'Input|Fee Based'!AC264*'Input|Fee Based'!AD264/'Input|Setup'!$E$19,0)</f>
        <v>0</v>
      </c>
      <c r="AC264" s="77">
        <f>IFERROR(AA264*'Input|Fee Based'!AC264*'Input|Fee Based'!AE264/'Input|Setup'!$E$19,0)</f>
        <v>0</v>
      </c>
      <c r="AD264" s="208">
        <f t="shared" si="37"/>
        <v>0</v>
      </c>
      <c r="AE264" s="77" t="str">
        <f>IF(ISBLANK('Input|Fee Based'!$AF264),"",'Input|Fee Based'!$AF264)</f>
        <v/>
      </c>
      <c r="AF264" s="77" cm="1">
        <f t="array" ref="AF264">_xlfn.IFNA(LOOKUP(2,1/('Calc|Labour Rates'!$B$10:$B$39='Calc|Fee Based'!AE264)/('Calc|Labour Rates'!$C$10:$C$39='Input|Fee Based'!AG264),'Calc|Labour Rates'!$I$10:$I$39),"-")</f>
        <v>0</v>
      </c>
      <c r="AG264" s="77">
        <f>IFERROR(AF264*'Input|Fee Based'!AH264*'Input|Fee Based'!AI264/'Input|Setup'!$E$19,0)</f>
        <v>0</v>
      </c>
      <c r="AH264" s="77">
        <f>IFERROR(AF264*'Input|Fee Based'!AH264*'Input|Fee Based'!AJ264/'Input|Setup'!$E$19,0)</f>
        <v>0</v>
      </c>
      <c r="AI264" s="208">
        <f t="shared" si="38"/>
        <v>0</v>
      </c>
      <c r="AJ264" s="77" t="str">
        <f>IF(ISBLANK('Input|Fee Based'!$AK264),"",'Input|Fee Based'!$AK264)</f>
        <v/>
      </c>
      <c r="AK264" s="77" cm="1">
        <f t="array" ref="AK264">_xlfn.IFNA(LOOKUP(2,1/('Calc|Labour Rates'!$B$10:$B$39='Calc|Fee Based'!AJ264)/('Calc|Labour Rates'!$C$10:$C$39='Input|Fee Based'!AL264),'Calc|Labour Rates'!$I$10:$I$39),"-")</f>
        <v>0</v>
      </c>
      <c r="AL264" s="77">
        <f>IFERROR(AK264*'Input|Fee Based'!AM264*'Input|Fee Based'!AN264/'Input|Setup'!$E$19,0)</f>
        <v>0</v>
      </c>
      <c r="AM264" s="77">
        <f>IFERROR(AK264*'Input|Fee Based'!AM264*'Input|Fee Based'!AO264/'Input|Setup'!$E$19,0)</f>
        <v>0</v>
      </c>
      <c r="AN264" s="208">
        <f t="shared" si="39"/>
        <v>0</v>
      </c>
      <c r="AO264" s="199">
        <f t="shared" si="40"/>
        <v>0</v>
      </c>
      <c r="AP264" s="139">
        <f t="shared" si="41"/>
        <v>0</v>
      </c>
      <c r="AQ264" s="86">
        <f>'Input|Fee Based'!AQ264*CPI_Escalator_to_Y1*RealMaterials_Escalator_to_Y1</f>
        <v>0</v>
      </c>
      <c r="AR264" s="86">
        <f>'Input|Fee Based'!AR264*CPI_Escalator_to_Y1*RealContracts_Escalator_to_Y1</f>
        <v>0</v>
      </c>
      <c r="AS264" s="77">
        <f>'Input|Fee Based'!AS264*CPI_Escalator_to_Y1*RealVehicles_Escalator_to_Y1</f>
        <v>0</v>
      </c>
      <c r="AT264" s="86">
        <f>'Input|Fee Based'!AT264*CPI_Escalator_to_Y1*RealOther_Escalator_to_Y1</f>
        <v>0</v>
      </c>
      <c r="AU264" s="89"/>
      <c r="AV264" s="79">
        <f t="shared" si="42"/>
        <v>0</v>
      </c>
      <c r="AW264" s="84"/>
      <c r="AX264" s="162">
        <f>$AV264*'Input|Fee Based'!AV264</f>
        <v>0</v>
      </c>
      <c r="AY264" s="162">
        <f>$AV264*'Input|Fee Based'!AW264</f>
        <v>0</v>
      </c>
      <c r="AZ264" s="162">
        <f>$AV264*'Input|Fee Based'!AX264</f>
        <v>0</v>
      </c>
      <c r="BA264" s="163">
        <f>SUM($AV264,$AX264:$AZ264)*'Input|Fee Based'!$AY264</f>
        <v>0</v>
      </c>
      <c r="BB264" s="109"/>
      <c r="BC264" s="173"/>
      <c r="BD264" s="15"/>
    </row>
    <row r="265" spans="1:56" customFormat="1" x14ac:dyDescent="0.2">
      <c r="A265" s="16">
        <f t="shared" si="43"/>
        <v>256</v>
      </c>
      <c r="B265" s="128" t="str">
        <f>IF(ISBLANK('Input|Fee Based'!B265),"",'Input|Fee Based'!B265)</f>
        <v/>
      </c>
      <c r="C265" s="128" t="str">
        <f>IF(ISBLANK('Input|Fee Based'!C265),"",'Input|Fee Based'!C265)</f>
        <v/>
      </c>
      <c r="D265" s="129" t="str">
        <f>IF(ISBLANK('Input|Fee Based'!D265),"",'Input|Fee Based'!D265)</f>
        <v/>
      </c>
      <c r="E265" s="191" t="str">
        <f>IF(ISBLANK('Input|Fee Based'!E265),"",'Input|Fee Based'!E265)</f>
        <v/>
      </c>
      <c r="F265" s="129" t="str">
        <f>IF(ISBLANK('Input|Fee Based'!F265),"",'Input|Fee Based'!F265)</f>
        <v/>
      </c>
      <c r="G265" s="129" t="str">
        <f>IF(ISBLANK('Input|Fee Based'!G265),"",'Input|Fee Based'!G265)</f>
        <v/>
      </c>
      <c r="H265" s="120">
        <f t="shared" si="33"/>
        <v>0</v>
      </c>
      <c r="I265" s="14"/>
      <c r="J265" s="77" t="str">
        <f>IF(ISBLANK('Input|Fee Based'!I265),"",'Input|Fee Based'!I265)</f>
        <v/>
      </c>
      <c r="K265" s="77" cm="1">
        <f t="array" ref="K265">_xlfn.IFNA(LOOKUP(2,1/('Calc|Labour Rates'!$B$10:$B$39='Calc|Fee Based'!J265)/('Calc|Labour Rates'!$C$10:$C$39='Input|Fee Based'!J265),'Calc|Labour Rates'!$I$10:$I$39),"-")</f>
        <v>0</v>
      </c>
      <c r="L265" s="208">
        <f>IFERROR(K265*'Input|Fee Based'!K265*'Input|Fee Based'!L265/'Input|Setup'!$E$19,0)</f>
        <v>0</v>
      </c>
      <c r="M265" s="206" t="str">
        <f>IF(ISBLANK('Input|Fee Based'!M265),"",'Input|Fee Based'!M265)</f>
        <v/>
      </c>
      <c r="N265" s="77" cm="1">
        <f t="array" ref="N265">_xlfn.IFNA(LOOKUP(2,1/('Calc|Labour Rates'!$B$10:$B$39='Calc|Fee Based'!M265)/('Calc|Labour Rates'!$C$10:$C$39='Input|Fee Based'!N265),'Calc|Labour Rates'!$I$10:$I$39),"-")</f>
        <v>0</v>
      </c>
      <c r="O265" s="208">
        <f>IFERROR(N265*'Input|Fee Based'!O265*'Input|Fee Based'!P265/'Input|Setup'!$E$19,0)</f>
        <v>0</v>
      </c>
      <c r="P265" s="206" t="str">
        <f>IF(ISBLANK('Input|Fee Based'!Q265),"",'Input|Fee Based'!Q265)</f>
        <v/>
      </c>
      <c r="Q265" s="77" cm="1">
        <f t="array" ref="Q265">_xlfn.IFNA(LOOKUP(2,1/('Calc|Labour Rates'!$B$10:$B$39='Calc|Fee Based'!P265)/('Calc|Labour Rates'!$C$10:$C$39='Input|Fee Based'!R265),'Calc|Labour Rates'!$I$10:$I$39),"-")</f>
        <v>0</v>
      </c>
      <c r="R265" s="77">
        <f>IFERROR(Q265*'Input|Fee Based'!S265*'Input|Fee Based'!T265/'Input|Setup'!$E$19,0)</f>
        <v>0</v>
      </c>
      <c r="S265" s="197">
        <f t="shared" si="34"/>
        <v>0</v>
      </c>
      <c r="T265" s="139">
        <f t="shared" si="35"/>
        <v>0</v>
      </c>
      <c r="U265" s="77" t="str">
        <f>IF(ISBLANK('Input|Fee Based'!$V265),"",'Input|Fee Based'!$V265)</f>
        <v/>
      </c>
      <c r="V265" s="77" cm="1">
        <f t="array" ref="V265">_xlfn.IFNA(LOOKUP(2,1/('Calc|Labour Rates'!$B$10:$B$39='Calc|Fee Based'!U265)/('Calc|Labour Rates'!$C$10:$C$39='Input|Fee Based'!W265),'Calc|Labour Rates'!$I$10:$I$39),"-")</f>
        <v>0</v>
      </c>
      <c r="W265" s="77">
        <f>IFERROR(V265*'Input|Fee Based'!X265*'Input|Fee Based'!Y265/'Input|Setup'!$E$19,0)</f>
        <v>0</v>
      </c>
      <c r="X265" s="77">
        <f>IFERROR(V265*'Input|Fee Based'!X265*'Input|Fee Based'!Z265/'Input|Setup'!$E$19,0)</f>
        <v>0</v>
      </c>
      <c r="Y265" s="208">
        <f t="shared" si="36"/>
        <v>0</v>
      </c>
      <c r="Z265" s="206" t="str">
        <f>IF(ISBLANK('Input|Fee Based'!$AA265),"",'Input|Fee Based'!$AA265)</f>
        <v/>
      </c>
      <c r="AA265" s="77" cm="1">
        <f t="array" ref="AA265">_xlfn.IFNA(LOOKUP(2,1/('Calc|Labour Rates'!$B$10:$B$39='Calc|Fee Based'!Z265)/('Calc|Labour Rates'!$C$10:$C$39='Input|Fee Based'!AB265),'Calc|Labour Rates'!$I$10:$I$39),"-")</f>
        <v>0</v>
      </c>
      <c r="AB265" s="77">
        <f>IFERROR(AA265*'Input|Fee Based'!AC265*'Input|Fee Based'!AD265/'Input|Setup'!$E$19,0)</f>
        <v>0</v>
      </c>
      <c r="AC265" s="77">
        <f>IFERROR(AA265*'Input|Fee Based'!AC265*'Input|Fee Based'!AE265/'Input|Setup'!$E$19,0)</f>
        <v>0</v>
      </c>
      <c r="AD265" s="208">
        <f t="shared" si="37"/>
        <v>0</v>
      </c>
      <c r="AE265" s="77" t="str">
        <f>IF(ISBLANK('Input|Fee Based'!$AF265),"",'Input|Fee Based'!$AF265)</f>
        <v/>
      </c>
      <c r="AF265" s="77" cm="1">
        <f t="array" ref="AF265">_xlfn.IFNA(LOOKUP(2,1/('Calc|Labour Rates'!$B$10:$B$39='Calc|Fee Based'!AE265)/('Calc|Labour Rates'!$C$10:$C$39='Input|Fee Based'!AG265),'Calc|Labour Rates'!$I$10:$I$39),"-")</f>
        <v>0</v>
      </c>
      <c r="AG265" s="77">
        <f>IFERROR(AF265*'Input|Fee Based'!AH265*'Input|Fee Based'!AI265/'Input|Setup'!$E$19,0)</f>
        <v>0</v>
      </c>
      <c r="AH265" s="77">
        <f>IFERROR(AF265*'Input|Fee Based'!AH265*'Input|Fee Based'!AJ265/'Input|Setup'!$E$19,0)</f>
        <v>0</v>
      </c>
      <c r="AI265" s="208">
        <f t="shared" si="38"/>
        <v>0</v>
      </c>
      <c r="AJ265" s="77" t="str">
        <f>IF(ISBLANK('Input|Fee Based'!$AK265),"",'Input|Fee Based'!$AK265)</f>
        <v/>
      </c>
      <c r="AK265" s="77" cm="1">
        <f t="array" ref="AK265">_xlfn.IFNA(LOOKUP(2,1/('Calc|Labour Rates'!$B$10:$B$39='Calc|Fee Based'!AJ265)/('Calc|Labour Rates'!$C$10:$C$39='Input|Fee Based'!AL265),'Calc|Labour Rates'!$I$10:$I$39),"-")</f>
        <v>0</v>
      </c>
      <c r="AL265" s="77">
        <f>IFERROR(AK265*'Input|Fee Based'!AM265*'Input|Fee Based'!AN265/'Input|Setup'!$E$19,0)</f>
        <v>0</v>
      </c>
      <c r="AM265" s="77">
        <f>IFERROR(AK265*'Input|Fee Based'!AM265*'Input|Fee Based'!AO265/'Input|Setup'!$E$19,0)</f>
        <v>0</v>
      </c>
      <c r="AN265" s="208">
        <f t="shared" si="39"/>
        <v>0</v>
      </c>
      <c r="AO265" s="199">
        <f t="shared" si="40"/>
        <v>0</v>
      </c>
      <c r="AP265" s="139">
        <f t="shared" si="41"/>
        <v>0</v>
      </c>
      <c r="AQ265" s="86">
        <f>'Input|Fee Based'!AQ265*CPI_Escalator_to_Y1*RealMaterials_Escalator_to_Y1</f>
        <v>0</v>
      </c>
      <c r="AR265" s="86">
        <f>'Input|Fee Based'!AR265*CPI_Escalator_to_Y1*RealContracts_Escalator_to_Y1</f>
        <v>0</v>
      </c>
      <c r="AS265" s="77">
        <f>'Input|Fee Based'!AS265*CPI_Escalator_to_Y1*RealVehicles_Escalator_to_Y1</f>
        <v>0</v>
      </c>
      <c r="AT265" s="86">
        <f>'Input|Fee Based'!AT265*CPI_Escalator_to_Y1*RealOther_Escalator_to_Y1</f>
        <v>0</v>
      </c>
      <c r="AU265" s="89"/>
      <c r="AV265" s="79">
        <f t="shared" si="42"/>
        <v>0</v>
      </c>
      <c r="AW265" s="84"/>
      <c r="AX265" s="162">
        <f>$AV265*'Input|Fee Based'!AV265</f>
        <v>0</v>
      </c>
      <c r="AY265" s="162">
        <f>$AV265*'Input|Fee Based'!AW265</f>
        <v>0</v>
      </c>
      <c r="AZ265" s="162">
        <f>$AV265*'Input|Fee Based'!AX265</f>
        <v>0</v>
      </c>
      <c r="BA265" s="163">
        <f>SUM($AV265,$AX265:$AZ265)*'Input|Fee Based'!$AY265</f>
        <v>0</v>
      </c>
      <c r="BB265" s="109"/>
      <c r="BC265" s="173"/>
      <c r="BD265" s="15"/>
    </row>
    <row r="266" spans="1:56" customFormat="1" x14ac:dyDescent="0.2">
      <c r="A266" s="16">
        <f t="shared" si="43"/>
        <v>257</v>
      </c>
      <c r="B266" s="128" t="str">
        <f>IF(ISBLANK('Input|Fee Based'!B266),"",'Input|Fee Based'!B266)</f>
        <v/>
      </c>
      <c r="C266" s="128" t="str">
        <f>IF(ISBLANK('Input|Fee Based'!C266),"",'Input|Fee Based'!C266)</f>
        <v/>
      </c>
      <c r="D266" s="129" t="str">
        <f>IF(ISBLANK('Input|Fee Based'!D266),"",'Input|Fee Based'!D266)</f>
        <v/>
      </c>
      <c r="E266" s="191" t="str">
        <f>IF(ISBLANK('Input|Fee Based'!E266),"",'Input|Fee Based'!E266)</f>
        <v/>
      </c>
      <c r="F266" s="129" t="str">
        <f>IF(ISBLANK('Input|Fee Based'!F266),"",'Input|Fee Based'!F266)</f>
        <v/>
      </c>
      <c r="G266" s="129" t="str">
        <f>IF(ISBLANK('Input|Fee Based'!G266),"",'Input|Fee Based'!G266)</f>
        <v/>
      </c>
      <c r="H266" s="120">
        <f t="shared" ref="H266:H329" si="44">$AV266+SUM($AX266:$BA266)</f>
        <v>0</v>
      </c>
      <c r="I266" s="14"/>
      <c r="J266" s="77" t="str">
        <f>IF(ISBLANK('Input|Fee Based'!I266),"",'Input|Fee Based'!I266)</f>
        <v/>
      </c>
      <c r="K266" s="77" cm="1">
        <f t="array" ref="K266">_xlfn.IFNA(LOOKUP(2,1/('Calc|Labour Rates'!$B$10:$B$39='Calc|Fee Based'!J266)/('Calc|Labour Rates'!$C$10:$C$39='Input|Fee Based'!J266),'Calc|Labour Rates'!$I$10:$I$39),"-")</f>
        <v>0</v>
      </c>
      <c r="L266" s="208">
        <f>IFERROR(K266*'Input|Fee Based'!K266*'Input|Fee Based'!L266/'Input|Setup'!$E$19,0)</f>
        <v>0</v>
      </c>
      <c r="M266" s="206" t="str">
        <f>IF(ISBLANK('Input|Fee Based'!M266),"",'Input|Fee Based'!M266)</f>
        <v/>
      </c>
      <c r="N266" s="77" cm="1">
        <f t="array" ref="N266">_xlfn.IFNA(LOOKUP(2,1/('Calc|Labour Rates'!$B$10:$B$39='Calc|Fee Based'!M266)/('Calc|Labour Rates'!$C$10:$C$39='Input|Fee Based'!N266),'Calc|Labour Rates'!$I$10:$I$39),"-")</f>
        <v>0</v>
      </c>
      <c r="O266" s="208">
        <f>IFERROR(N266*'Input|Fee Based'!O266*'Input|Fee Based'!P266/'Input|Setup'!$E$19,0)</f>
        <v>0</v>
      </c>
      <c r="P266" s="206" t="str">
        <f>IF(ISBLANK('Input|Fee Based'!Q266),"",'Input|Fee Based'!Q266)</f>
        <v/>
      </c>
      <c r="Q266" s="77" cm="1">
        <f t="array" ref="Q266">_xlfn.IFNA(LOOKUP(2,1/('Calc|Labour Rates'!$B$10:$B$39='Calc|Fee Based'!P266)/('Calc|Labour Rates'!$C$10:$C$39='Input|Fee Based'!R266),'Calc|Labour Rates'!$I$10:$I$39),"-")</f>
        <v>0</v>
      </c>
      <c r="R266" s="77">
        <f>IFERROR(Q266*'Input|Fee Based'!S266*'Input|Fee Based'!T266/'Input|Setup'!$E$19,0)</f>
        <v>0</v>
      </c>
      <c r="S266" s="197">
        <f t="shared" ref="S266:S329" si="45">L266+O266+R266</f>
        <v>0</v>
      </c>
      <c r="T266" s="139">
        <f t="shared" ref="T266:T329" si="46">IF(OR(
AND(K266&lt;&gt;0,L266=0),
AND(N266&lt;&gt;0,O266=0),
AND(Q266&lt;&gt;0,R266=0)),1,0)</f>
        <v>0</v>
      </c>
      <c r="U266" s="77" t="str">
        <f>IF(ISBLANK('Input|Fee Based'!$V266),"",'Input|Fee Based'!$V266)</f>
        <v/>
      </c>
      <c r="V266" s="77" cm="1">
        <f t="array" ref="V266">_xlfn.IFNA(LOOKUP(2,1/('Calc|Labour Rates'!$B$10:$B$39='Calc|Fee Based'!U266)/('Calc|Labour Rates'!$C$10:$C$39='Input|Fee Based'!W266),'Calc|Labour Rates'!$I$10:$I$39),"-")</f>
        <v>0</v>
      </c>
      <c r="W266" s="77">
        <f>IFERROR(V266*'Input|Fee Based'!X266*'Input|Fee Based'!Y266/'Input|Setup'!$E$19,0)</f>
        <v>0</v>
      </c>
      <c r="X266" s="77">
        <f>IFERROR(V266*'Input|Fee Based'!X266*'Input|Fee Based'!Z266/'Input|Setup'!$E$19,0)</f>
        <v>0</v>
      </c>
      <c r="Y266" s="208">
        <f t="shared" ref="Y266:Y329" si="47">W266+X266</f>
        <v>0</v>
      </c>
      <c r="Z266" s="206" t="str">
        <f>IF(ISBLANK('Input|Fee Based'!$AA266),"",'Input|Fee Based'!$AA266)</f>
        <v/>
      </c>
      <c r="AA266" s="77" cm="1">
        <f t="array" ref="AA266">_xlfn.IFNA(LOOKUP(2,1/('Calc|Labour Rates'!$B$10:$B$39='Calc|Fee Based'!Z266)/('Calc|Labour Rates'!$C$10:$C$39='Input|Fee Based'!AB266),'Calc|Labour Rates'!$I$10:$I$39),"-")</f>
        <v>0</v>
      </c>
      <c r="AB266" s="77">
        <f>IFERROR(AA266*'Input|Fee Based'!AC266*'Input|Fee Based'!AD266/'Input|Setup'!$E$19,0)</f>
        <v>0</v>
      </c>
      <c r="AC266" s="77">
        <f>IFERROR(AA266*'Input|Fee Based'!AC266*'Input|Fee Based'!AE266/'Input|Setup'!$E$19,0)</f>
        <v>0</v>
      </c>
      <c r="AD266" s="208">
        <f t="shared" ref="AD266:AD329" si="48">AB266+AC266</f>
        <v>0</v>
      </c>
      <c r="AE266" s="77" t="str">
        <f>IF(ISBLANK('Input|Fee Based'!$AF266),"",'Input|Fee Based'!$AF266)</f>
        <v/>
      </c>
      <c r="AF266" s="77" cm="1">
        <f t="array" ref="AF266">_xlfn.IFNA(LOOKUP(2,1/('Calc|Labour Rates'!$B$10:$B$39='Calc|Fee Based'!AE266)/('Calc|Labour Rates'!$C$10:$C$39='Input|Fee Based'!AG266),'Calc|Labour Rates'!$I$10:$I$39),"-")</f>
        <v>0</v>
      </c>
      <c r="AG266" s="77">
        <f>IFERROR(AF266*'Input|Fee Based'!AH266*'Input|Fee Based'!AI266/'Input|Setup'!$E$19,0)</f>
        <v>0</v>
      </c>
      <c r="AH266" s="77">
        <f>IFERROR(AF266*'Input|Fee Based'!AH266*'Input|Fee Based'!AJ266/'Input|Setup'!$E$19,0)</f>
        <v>0</v>
      </c>
      <c r="AI266" s="208">
        <f t="shared" ref="AI266:AI329" si="49">AG266+AH266</f>
        <v>0</v>
      </c>
      <c r="AJ266" s="77" t="str">
        <f>IF(ISBLANK('Input|Fee Based'!$AK266),"",'Input|Fee Based'!$AK266)</f>
        <v/>
      </c>
      <c r="AK266" s="77" cm="1">
        <f t="array" ref="AK266">_xlfn.IFNA(LOOKUP(2,1/('Calc|Labour Rates'!$B$10:$B$39='Calc|Fee Based'!AJ266)/('Calc|Labour Rates'!$C$10:$C$39='Input|Fee Based'!AL266),'Calc|Labour Rates'!$I$10:$I$39),"-")</f>
        <v>0</v>
      </c>
      <c r="AL266" s="77">
        <f>IFERROR(AK266*'Input|Fee Based'!AM266*'Input|Fee Based'!AN266/'Input|Setup'!$E$19,0)</f>
        <v>0</v>
      </c>
      <c r="AM266" s="77">
        <f>IFERROR(AK266*'Input|Fee Based'!AM266*'Input|Fee Based'!AO266/'Input|Setup'!$E$19,0)</f>
        <v>0</v>
      </c>
      <c r="AN266" s="208">
        <f t="shared" ref="AN266:AN329" si="50">AL266+AM266</f>
        <v>0</v>
      </c>
      <c r="AO266" s="199">
        <f t="shared" ref="AO266:AO329" si="51">Y266+AD266+AI266+AN266</f>
        <v>0</v>
      </c>
      <c r="AP266" s="139">
        <f t="shared" ref="AP266:AP329" si="52">IF(OR(
AND(V266&lt;&gt;0,Y266=0),
AND(AA266&lt;&gt;0,AD266=0),
AND(AF266&lt;&gt;0,AI266=0),
AND(AK266&lt;&gt;0,AN266=0)),1,0)</f>
        <v>0</v>
      </c>
      <c r="AQ266" s="86">
        <f>'Input|Fee Based'!AQ266*CPI_Escalator_to_Y1*RealMaterials_Escalator_to_Y1</f>
        <v>0</v>
      </c>
      <c r="AR266" s="86">
        <f>'Input|Fee Based'!AR266*CPI_Escalator_to_Y1*RealContracts_Escalator_to_Y1</f>
        <v>0</v>
      </c>
      <c r="AS266" s="77">
        <f>'Input|Fee Based'!AS266*CPI_Escalator_to_Y1*RealVehicles_Escalator_to_Y1</f>
        <v>0</v>
      </c>
      <c r="AT266" s="86">
        <f>'Input|Fee Based'!AT266*CPI_Escalator_to_Y1*RealOther_Escalator_to_Y1</f>
        <v>0</v>
      </c>
      <c r="AU266" s="89"/>
      <c r="AV266" s="79">
        <f t="shared" ref="AV266:AV329" si="53">SUM($S266,$AO266,$AQ266,$AR266,$AS266,$AT266)</f>
        <v>0</v>
      </c>
      <c r="AW266" s="84"/>
      <c r="AX266" s="162">
        <f>$AV266*'Input|Fee Based'!AV266</f>
        <v>0</v>
      </c>
      <c r="AY266" s="162">
        <f>$AV266*'Input|Fee Based'!AW266</f>
        <v>0</v>
      </c>
      <c r="AZ266" s="162">
        <f>$AV266*'Input|Fee Based'!AX266</f>
        <v>0</v>
      </c>
      <c r="BA266" s="163">
        <f>SUM($AV266,$AX266:$AZ266)*'Input|Fee Based'!$AY266</f>
        <v>0</v>
      </c>
      <c r="BB266" s="109"/>
      <c r="BC266" s="173"/>
      <c r="BD266" s="15"/>
    </row>
    <row r="267" spans="1:56" customFormat="1" x14ac:dyDescent="0.2">
      <c r="A267" s="16">
        <f t="shared" si="43"/>
        <v>258</v>
      </c>
      <c r="B267" s="128" t="str">
        <f>IF(ISBLANK('Input|Fee Based'!B267),"",'Input|Fee Based'!B267)</f>
        <v/>
      </c>
      <c r="C267" s="128" t="str">
        <f>IF(ISBLANK('Input|Fee Based'!C267),"",'Input|Fee Based'!C267)</f>
        <v/>
      </c>
      <c r="D267" s="129" t="str">
        <f>IF(ISBLANK('Input|Fee Based'!D267),"",'Input|Fee Based'!D267)</f>
        <v/>
      </c>
      <c r="E267" s="191" t="str">
        <f>IF(ISBLANK('Input|Fee Based'!E267),"",'Input|Fee Based'!E267)</f>
        <v/>
      </c>
      <c r="F267" s="129" t="str">
        <f>IF(ISBLANK('Input|Fee Based'!F267),"",'Input|Fee Based'!F267)</f>
        <v/>
      </c>
      <c r="G267" s="129" t="str">
        <f>IF(ISBLANK('Input|Fee Based'!G267),"",'Input|Fee Based'!G267)</f>
        <v/>
      </c>
      <c r="H267" s="120">
        <f t="shared" si="44"/>
        <v>0</v>
      </c>
      <c r="I267" s="14"/>
      <c r="J267" s="77" t="str">
        <f>IF(ISBLANK('Input|Fee Based'!I267),"",'Input|Fee Based'!I267)</f>
        <v/>
      </c>
      <c r="K267" s="77" cm="1">
        <f t="array" ref="K267">_xlfn.IFNA(LOOKUP(2,1/('Calc|Labour Rates'!$B$10:$B$39='Calc|Fee Based'!J267)/('Calc|Labour Rates'!$C$10:$C$39='Input|Fee Based'!J267),'Calc|Labour Rates'!$I$10:$I$39),"-")</f>
        <v>0</v>
      </c>
      <c r="L267" s="208">
        <f>IFERROR(K267*'Input|Fee Based'!K267*'Input|Fee Based'!L267/'Input|Setup'!$E$19,0)</f>
        <v>0</v>
      </c>
      <c r="M267" s="206" t="str">
        <f>IF(ISBLANK('Input|Fee Based'!M267),"",'Input|Fee Based'!M267)</f>
        <v/>
      </c>
      <c r="N267" s="77" cm="1">
        <f t="array" ref="N267">_xlfn.IFNA(LOOKUP(2,1/('Calc|Labour Rates'!$B$10:$B$39='Calc|Fee Based'!M267)/('Calc|Labour Rates'!$C$10:$C$39='Input|Fee Based'!N267),'Calc|Labour Rates'!$I$10:$I$39),"-")</f>
        <v>0</v>
      </c>
      <c r="O267" s="208">
        <f>IFERROR(N267*'Input|Fee Based'!O267*'Input|Fee Based'!P267/'Input|Setup'!$E$19,0)</f>
        <v>0</v>
      </c>
      <c r="P267" s="206" t="str">
        <f>IF(ISBLANK('Input|Fee Based'!Q267),"",'Input|Fee Based'!Q267)</f>
        <v/>
      </c>
      <c r="Q267" s="77" cm="1">
        <f t="array" ref="Q267">_xlfn.IFNA(LOOKUP(2,1/('Calc|Labour Rates'!$B$10:$B$39='Calc|Fee Based'!P267)/('Calc|Labour Rates'!$C$10:$C$39='Input|Fee Based'!R267),'Calc|Labour Rates'!$I$10:$I$39),"-")</f>
        <v>0</v>
      </c>
      <c r="R267" s="77">
        <f>IFERROR(Q267*'Input|Fee Based'!S267*'Input|Fee Based'!T267/'Input|Setup'!$E$19,0)</f>
        <v>0</v>
      </c>
      <c r="S267" s="197">
        <f t="shared" si="45"/>
        <v>0</v>
      </c>
      <c r="T267" s="139">
        <f t="shared" si="46"/>
        <v>0</v>
      </c>
      <c r="U267" s="77" t="str">
        <f>IF(ISBLANK('Input|Fee Based'!$V267),"",'Input|Fee Based'!$V267)</f>
        <v/>
      </c>
      <c r="V267" s="77" cm="1">
        <f t="array" ref="V267">_xlfn.IFNA(LOOKUP(2,1/('Calc|Labour Rates'!$B$10:$B$39='Calc|Fee Based'!U267)/('Calc|Labour Rates'!$C$10:$C$39='Input|Fee Based'!W267),'Calc|Labour Rates'!$I$10:$I$39),"-")</f>
        <v>0</v>
      </c>
      <c r="W267" s="77">
        <f>IFERROR(V267*'Input|Fee Based'!X267*'Input|Fee Based'!Y267/'Input|Setup'!$E$19,0)</f>
        <v>0</v>
      </c>
      <c r="X267" s="77">
        <f>IFERROR(V267*'Input|Fee Based'!X267*'Input|Fee Based'!Z267/'Input|Setup'!$E$19,0)</f>
        <v>0</v>
      </c>
      <c r="Y267" s="208">
        <f t="shared" si="47"/>
        <v>0</v>
      </c>
      <c r="Z267" s="206" t="str">
        <f>IF(ISBLANK('Input|Fee Based'!$AA267),"",'Input|Fee Based'!$AA267)</f>
        <v/>
      </c>
      <c r="AA267" s="77" cm="1">
        <f t="array" ref="AA267">_xlfn.IFNA(LOOKUP(2,1/('Calc|Labour Rates'!$B$10:$B$39='Calc|Fee Based'!Z267)/('Calc|Labour Rates'!$C$10:$C$39='Input|Fee Based'!AB267),'Calc|Labour Rates'!$I$10:$I$39),"-")</f>
        <v>0</v>
      </c>
      <c r="AB267" s="77">
        <f>IFERROR(AA267*'Input|Fee Based'!AC267*'Input|Fee Based'!AD267/'Input|Setup'!$E$19,0)</f>
        <v>0</v>
      </c>
      <c r="AC267" s="77">
        <f>IFERROR(AA267*'Input|Fee Based'!AC267*'Input|Fee Based'!AE267/'Input|Setup'!$E$19,0)</f>
        <v>0</v>
      </c>
      <c r="AD267" s="208">
        <f t="shared" si="48"/>
        <v>0</v>
      </c>
      <c r="AE267" s="77" t="str">
        <f>IF(ISBLANK('Input|Fee Based'!$AF267),"",'Input|Fee Based'!$AF267)</f>
        <v/>
      </c>
      <c r="AF267" s="77" cm="1">
        <f t="array" ref="AF267">_xlfn.IFNA(LOOKUP(2,1/('Calc|Labour Rates'!$B$10:$B$39='Calc|Fee Based'!AE267)/('Calc|Labour Rates'!$C$10:$C$39='Input|Fee Based'!AG267),'Calc|Labour Rates'!$I$10:$I$39),"-")</f>
        <v>0</v>
      </c>
      <c r="AG267" s="77">
        <f>IFERROR(AF267*'Input|Fee Based'!AH267*'Input|Fee Based'!AI267/'Input|Setup'!$E$19,0)</f>
        <v>0</v>
      </c>
      <c r="AH267" s="77">
        <f>IFERROR(AF267*'Input|Fee Based'!AH267*'Input|Fee Based'!AJ267/'Input|Setup'!$E$19,0)</f>
        <v>0</v>
      </c>
      <c r="AI267" s="208">
        <f t="shared" si="49"/>
        <v>0</v>
      </c>
      <c r="AJ267" s="77" t="str">
        <f>IF(ISBLANK('Input|Fee Based'!$AK267),"",'Input|Fee Based'!$AK267)</f>
        <v/>
      </c>
      <c r="AK267" s="77" cm="1">
        <f t="array" ref="AK267">_xlfn.IFNA(LOOKUP(2,1/('Calc|Labour Rates'!$B$10:$B$39='Calc|Fee Based'!AJ267)/('Calc|Labour Rates'!$C$10:$C$39='Input|Fee Based'!AL267),'Calc|Labour Rates'!$I$10:$I$39),"-")</f>
        <v>0</v>
      </c>
      <c r="AL267" s="77">
        <f>IFERROR(AK267*'Input|Fee Based'!AM267*'Input|Fee Based'!AN267/'Input|Setup'!$E$19,0)</f>
        <v>0</v>
      </c>
      <c r="AM267" s="77">
        <f>IFERROR(AK267*'Input|Fee Based'!AM267*'Input|Fee Based'!AO267/'Input|Setup'!$E$19,0)</f>
        <v>0</v>
      </c>
      <c r="AN267" s="208">
        <f t="shared" si="50"/>
        <v>0</v>
      </c>
      <c r="AO267" s="199">
        <f t="shared" si="51"/>
        <v>0</v>
      </c>
      <c r="AP267" s="139">
        <f t="shared" si="52"/>
        <v>0</v>
      </c>
      <c r="AQ267" s="86">
        <f>'Input|Fee Based'!AQ267*CPI_Escalator_to_Y1*RealMaterials_Escalator_to_Y1</f>
        <v>0</v>
      </c>
      <c r="AR267" s="86">
        <f>'Input|Fee Based'!AR267*CPI_Escalator_to_Y1*RealContracts_Escalator_to_Y1</f>
        <v>0</v>
      </c>
      <c r="AS267" s="77">
        <f>'Input|Fee Based'!AS267*CPI_Escalator_to_Y1*RealVehicles_Escalator_to_Y1</f>
        <v>0</v>
      </c>
      <c r="AT267" s="86">
        <f>'Input|Fee Based'!AT267*CPI_Escalator_to_Y1*RealOther_Escalator_to_Y1</f>
        <v>0</v>
      </c>
      <c r="AU267" s="89"/>
      <c r="AV267" s="79">
        <f t="shared" si="53"/>
        <v>0</v>
      </c>
      <c r="AW267" s="84"/>
      <c r="AX267" s="162">
        <f>$AV267*'Input|Fee Based'!AV267</f>
        <v>0</v>
      </c>
      <c r="AY267" s="162">
        <f>$AV267*'Input|Fee Based'!AW267</f>
        <v>0</v>
      </c>
      <c r="AZ267" s="162">
        <f>$AV267*'Input|Fee Based'!AX267</f>
        <v>0</v>
      </c>
      <c r="BA267" s="163">
        <f>SUM($AV267,$AX267:$AZ267)*'Input|Fee Based'!$AY267</f>
        <v>0</v>
      </c>
      <c r="BB267" s="109"/>
      <c r="BC267" s="173"/>
      <c r="BD267" s="15"/>
    </row>
    <row r="268" spans="1:56" customFormat="1" x14ac:dyDescent="0.2">
      <c r="A268" s="16">
        <f t="shared" ref="A268:A331" si="54">IFERROR(A267+1,"")</f>
        <v>259</v>
      </c>
      <c r="B268" s="128" t="str">
        <f>IF(ISBLANK('Input|Fee Based'!B268),"",'Input|Fee Based'!B268)</f>
        <v/>
      </c>
      <c r="C268" s="128" t="str">
        <f>IF(ISBLANK('Input|Fee Based'!C268),"",'Input|Fee Based'!C268)</f>
        <v/>
      </c>
      <c r="D268" s="129" t="str">
        <f>IF(ISBLANK('Input|Fee Based'!D268),"",'Input|Fee Based'!D268)</f>
        <v/>
      </c>
      <c r="E268" s="191" t="str">
        <f>IF(ISBLANK('Input|Fee Based'!E268),"",'Input|Fee Based'!E268)</f>
        <v/>
      </c>
      <c r="F268" s="129" t="str">
        <f>IF(ISBLANK('Input|Fee Based'!F268),"",'Input|Fee Based'!F268)</f>
        <v/>
      </c>
      <c r="G268" s="129" t="str">
        <f>IF(ISBLANK('Input|Fee Based'!G268),"",'Input|Fee Based'!G268)</f>
        <v/>
      </c>
      <c r="H268" s="120">
        <f t="shared" si="44"/>
        <v>0</v>
      </c>
      <c r="I268" s="14"/>
      <c r="J268" s="77" t="str">
        <f>IF(ISBLANK('Input|Fee Based'!I268),"",'Input|Fee Based'!I268)</f>
        <v/>
      </c>
      <c r="K268" s="77" cm="1">
        <f t="array" ref="K268">_xlfn.IFNA(LOOKUP(2,1/('Calc|Labour Rates'!$B$10:$B$39='Calc|Fee Based'!J268)/('Calc|Labour Rates'!$C$10:$C$39='Input|Fee Based'!J268),'Calc|Labour Rates'!$I$10:$I$39),"-")</f>
        <v>0</v>
      </c>
      <c r="L268" s="208">
        <f>IFERROR(K268*'Input|Fee Based'!K268*'Input|Fee Based'!L268/'Input|Setup'!$E$19,0)</f>
        <v>0</v>
      </c>
      <c r="M268" s="206" t="str">
        <f>IF(ISBLANK('Input|Fee Based'!M268),"",'Input|Fee Based'!M268)</f>
        <v/>
      </c>
      <c r="N268" s="77" cm="1">
        <f t="array" ref="N268">_xlfn.IFNA(LOOKUP(2,1/('Calc|Labour Rates'!$B$10:$B$39='Calc|Fee Based'!M268)/('Calc|Labour Rates'!$C$10:$C$39='Input|Fee Based'!N268),'Calc|Labour Rates'!$I$10:$I$39),"-")</f>
        <v>0</v>
      </c>
      <c r="O268" s="208">
        <f>IFERROR(N268*'Input|Fee Based'!O268*'Input|Fee Based'!P268/'Input|Setup'!$E$19,0)</f>
        <v>0</v>
      </c>
      <c r="P268" s="206" t="str">
        <f>IF(ISBLANK('Input|Fee Based'!Q268),"",'Input|Fee Based'!Q268)</f>
        <v/>
      </c>
      <c r="Q268" s="77" cm="1">
        <f t="array" ref="Q268">_xlfn.IFNA(LOOKUP(2,1/('Calc|Labour Rates'!$B$10:$B$39='Calc|Fee Based'!P268)/('Calc|Labour Rates'!$C$10:$C$39='Input|Fee Based'!R268),'Calc|Labour Rates'!$I$10:$I$39),"-")</f>
        <v>0</v>
      </c>
      <c r="R268" s="77">
        <f>IFERROR(Q268*'Input|Fee Based'!S268*'Input|Fee Based'!T268/'Input|Setup'!$E$19,0)</f>
        <v>0</v>
      </c>
      <c r="S268" s="197">
        <f t="shared" si="45"/>
        <v>0</v>
      </c>
      <c r="T268" s="139">
        <f t="shared" si="46"/>
        <v>0</v>
      </c>
      <c r="U268" s="77" t="str">
        <f>IF(ISBLANK('Input|Fee Based'!$V268),"",'Input|Fee Based'!$V268)</f>
        <v/>
      </c>
      <c r="V268" s="77" cm="1">
        <f t="array" ref="V268">_xlfn.IFNA(LOOKUP(2,1/('Calc|Labour Rates'!$B$10:$B$39='Calc|Fee Based'!U268)/('Calc|Labour Rates'!$C$10:$C$39='Input|Fee Based'!W268),'Calc|Labour Rates'!$I$10:$I$39),"-")</f>
        <v>0</v>
      </c>
      <c r="W268" s="77">
        <f>IFERROR(V268*'Input|Fee Based'!X268*'Input|Fee Based'!Y268/'Input|Setup'!$E$19,0)</f>
        <v>0</v>
      </c>
      <c r="X268" s="77">
        <f>IFERROR(V268*'Input|Fee Based'!X268*'Input|Fee Based'!Z268/'Input|Setup'!$E$19,0)</f>
        <v>0</v>
      </c>
      <c r="Y268" s="208">
        <f t="shared" si="47"/>
        <v>0</v>
      </c>
      <c r="Z268" s="206" t="str">
        <f>IF(ISBLANK('Input|Fee Based'!$AA268),"",'Input|Fee Based'!$AA268)</f>
        <v/>
      </c>
      <c r="AA268" s="77" cm="1">
        <f t="array" ref="AA268">_xlfn.IFNA(LOOKUP(2,1/('Calc|Labour Rates'!$B$10:$B$39='Calc|Fee Based'!Z268)/('Calc|Labour Rates'!$C$10:$C$39='Input|Fee Based'!AB268),'Calc|Labour Rates'!$I$10:$I$39),"-")</f>
        <v>0</v>
      </c>
      <c r="AB268" s="77">
        <f>IFERROR(AA268*'Input|Fee Based'!AC268*'Input|Fee Based'!AD268/'Input|Setup'!$E$19,0)</f>
        <v>0</v>
      </c>
      <c r="AC268" s="77">
        <f>IFERROR(AA268*'Input|Fee Based'!AC268*'Input|Fee Based'!AE268/'Input|Setup'!$E$19,0)</f>
        <v>0</v>
      </c>
      <c r="AD268" s="208">
        <f t="shared" si="48"/>
        <v>0</v>
      </c>
      <c r="AE268" s="77" t="str">
        <f>IF(ISBLANK('Input|Fee Based'!$AF268),"",'Input|Fee Based'!$AF268)</f>
        <v/>
      </c>
      <c r="AF268" s="77" cm="1">
        <f t="array" ref="AF268">_xlfn.IFNA(LOOKUP(2,1/('Calc|Labour Rates'!$B$10:$B$39='Calc|Fee Based'!AE268)/('Calc|Labour Rates'!$C$10:$C$39='Input|Fee Based'!AG268),'Calc|Labour Rates'!$I$10:$I$39),"-")</f>
        <v>0</v>
      </c>
      <c r="AG268" s="77">
        <f>IFERROR(AF268*'Input|Fee Based'!AH268*'Input|Fee Based'!AI268/'Input|Setup'!$E$19,0)</f>
        <v>0</v>
      </c>
      <c r="AH268" s="77">
        <f>IFERROR(AF268*'Input|Fee Based'!AH268*'Input|Fee Based'!AJ268/'Input|Setup'!$E$19,0)</f>
        <v>0</v>
      </c>
      <c r="AI268" s="208">
        <f t="shared" si="49"/>
        <v>0</v>
      </c>
      <c r="AJ268" s="77" t="str">
        <f>IF(ISBLANK('Input|Fee Based'!$AK268),"",'Input|Fee Based'!$AK268)</f>
        <v/>
      </c>
      <c r="AK268" s="77" cm="1">
        <f t="array" ref="AK268">_xlfn.IFNA(LOOKUP(2,1/('Calc|Labour Rates'!$B$10:$B$39='Calc|Fee Based'!AJ268)/('Calc|Labour Rates'!$C$10:$C$39='Input|Fee Based'!AL268),'Calc|Labour Rates'!$I$10:$I$39),"-")</f>
        <v>0</v>
      </c>
      <c r="AL268" s="77">
        <f>IFERROR(AK268*'Input|Fee Based'!AM268*'Input|Fee Based'!AN268/'Input|Setup'!$E$19,0)</f>
        <v>0</v>
      </c>
      <c r="AM268" s="77">
        <f>IFERROR(AK268*'Input|Fee Based'!AM268*'Input|Fee Based'!AO268/'Input|Setup'!$E$19,0)</f>
        <v>0</v>
      </c>
      <c r="AN268" s="208">
        <f t="shared" si="50"/>
        <v>0</v>
      </c>
      <c r="AO268" s="199">
        <f t="shared" si="51"/>
        <v>0</v>
      </c>
      <c r="AP268" s="139">
        <f t="shared" si="52"/>
        <v>0</v>
      </c>
      <c r="AQ268" s="86">
        <f>'Input|Fee Based'!AQ268*CPI_Escalator_to_Y1*RealMaterials_Escalator_to_Y1</f>
        <v>0</v>
      </c>
      <c r="AR268" s="86">
        <f>'Input|Fee Based'!AR268*CPI_Escalator_to_Y1*RealContracts_Escalator_to_Y1</f>
        <v>0</v>
      </c>
      <c r="AS268" s="77">
        <f>'Input|Fee Based'!AS268*CPI_Escalator_to_Y1*RealVehicles_Escalator_to_Y1</f>
        <v>0</v>
      </c>
      <c r="AT268" s="86">
        <f>'Input|Fee Based'!AT268*CPI_Escalator_to_Y1*RealOther_Escalator_to_Y1</f>
        <v>0</v>
      </c>
      <c r="AU268" s="89"/>
      <c r="AV268" s="79">
        <f t="shared" si="53"/>
        <v>0</v>
      </c>
      <c r="AW268" s="84"/>
      <c r="AX268" s="162">
        <f>$AV268*'Input|Fee Based'!AV268</f>
        <v>0</v>
      </c>
      <c r="AY268" s="162">
        <f>$AV268*'Input|Fee Based'!AW268</f>
        <v>0</v>
      </c>
      <c r="AZ268" s="162">
        <f>$AV268*'Input|Fee Based'!AX268</f>
        <v>0</v>
      </c>
      <c r="BA268" s="163">
        <f>SUM($AV268,$AX268:$AZ268)*'Input|Fee Based'!$AY268</f>
        <v>0</v>
      </c>
      <c r="BB268" s="109"/>
      <c r="BC268" s="173"/>
      <c r="BD268" s="15"/>
    </row>
    <row r="269" spans="1:56" customFormat="1" x14ac:dyDescent="0.2">
      <c r="A269" s="16">
        <f t="shared" si="54"/>
        <v>260</v>
      </c>
      <c r="B269" s="128" t="str">
        <f>IF(ISBLANK('Input|Fee Based'!B269),"",'Input|Fee Based'!B269)</f>
        <v/>
      </c>
      <c r="C269" s="128" t="str">
        <f>IF(ISBLANK('Input|Fee Based'!C269),"",'Input|Fee Based'!C269)</f>
        <v/>
      </c>
      <c r="D269" s="129" t="str">
        <f>IF(ISBLANK('Input|Fee Based'!D269),"",'Input|Fee Based'!D269)</f>
        <v/>
      </c>
      <c r="E269" s="191" t="str">
        <f>IF(ISBLANK('Input|Fee Based'!E269),"",'Input|Fee Based'!E269)</f>
        <v/>
      </c>
      <c r="F269" s="129" t="str">
        <f>IF(ISBLANK('Input|Fee Based'!F269),"",'Input|Fee Based'!F269)</f>
        <v/>
      </c>
      <c r="G269" s="129" t="str">
        <f>IF(ISBLANK('Input|Fee Based'!G269),"",'Input|Fee Based'!G269)</f>
        <v/>
      </c>
      <c r="H269" s="120">
        <f t="shared" si="44"/>
        <v>0</v>
      </c>
      <c r="I269" s="14"/>
      <c r="J269" s="77" t="str">
        <f>IF(ISBLANK('Input|Fee Based'!I269),"",'Input|Fee Based'!I269)</f>
        <v/>
      </c>
      <c r="K269" s="77" cm="1">
        <f t="array" ref="K269">_xlfn.IFNA(LOOKUP(2,1/('Calc|Labour Rates'!$B$10:$B$39='Calc|Fee Based'!J269)/('Calc|Labour Rates'!$C$10:$C$39='Input|Fee Based'!J269),'Calc|Labour Rates'!$I$10:$I$39),"-")</f>
        <v>0</v>
      </c>
      <c r="L269" s="208">
        <f>IFERROR(K269*'Input|Fee Based'!K269*'Input|Fee Based'!L269/'Input|Setup'!$E$19,0)</f>
        <v>0</v>
      </c>
      <c r="M269" s="206" t="str">
        <f>IF(ISBLANK('Input|Fee Based'!M269),"",'Input|Fee Based'!M269)</f>
        <v/>
      </c>
      <c r="N269" s="77" cm="1">
        <f t="array" ref="N269">_xlfn.IFNA(LOOKUP(2,1/('Calc|Labour Rates'!$B$10:$B$39='Calc|Fee Based'!M269)/('Calc|Labour Rates'!$C$10:$C$39='Input|Fee Based'!N269),'Calc|Labour Rates'!$I$10:$I$39),"-")</f>
        <v>0</v>
      </c>
      <c r="O269" s="208">
        <f>IFERROR(N269*'Input|Fee Based'!O269*'Input|Fee Based'!P269/'Input|Setup'!$E$19,0)</f>
        <v>0</v>
      </c>
      <c r="P269" s="206" t="str">
        <f>IF(ISBLANK('Input|Fee Based'!Q269),"",'Input|Fee Based'!Q269)</f>
        <v/>
      </c>
      <c r="Q269" s="77" cm="1">
        <f t="array" ref="Q269">_xlfn.IFNA(LOOKUP(2,1/('Calc|Labour Rates'!$B$10:$B$39='Calc|Fee Based'!P269)/('Calc|Labour Rates'!$C$10:$C$39='Input|Fee Based'!R269),'Calc|Labour Rates'!$I$10:$I$39),"-")</f>
        <v>0</v>
      </c>
      <c r="R269" s="77">
        <f>IFERROR(Q269*'Input|Fee Based'!S269*'Input|Fee Based'!T269/'Input|Setup'!$E$19,0)</f>
        <v>0</v>
      </c>
      <c r="S269" s="197">
        <f t="shared" si="45"/>
        <v>0</v>
      </c>
      <c r="T269" s="139">
        <f t="shared" si="46"/>
        <v>0</v>
      </c>
      <c r="U269" s="77" t="str">
        <f>IF(ISBLANK('Input|Fee Based'!$V269),"",'Input|Fee Based'!$V269)</f>
        <v/>
      </c>
      <c r="V269" s="77" cm="1">
        <f t="array" ref="V269">_xlfn.IFNA(LOOKUP(2,1/('Calc|Labour Rates'!$B$10:$B$39='Calc|Fee Based'!U269)/('Calc|Labour Rates'!$C$10:$C$39='Input|Fee Based'!W269),'Calc|Labour Rates'!$I$10:$I$39),"-")</f>
        <v>0</v>
      </c>
      <c r="W269" s="77">
        <f>IFERROR(V269*'Input|Fee Based'!X269*'Input|Fee Based'!Y269/'Input|Setup'!$E$19,0)</f>
        <v>0</v>
      </c>
      <c r="X269" s="77">
        <f>IFERROR(V269*'Input|Fee Based'!X269*'Input|Fee Based'!Z269/'Input|Setup'!$E$19,0)</f>
        <v>0</v>
      </c>
      <c r="Y269" s="208">
        <f t="shared" si="47"/>
        <v>0</v>
      </c>
      <c r="Z269" s="206" t="str">
        <f>IF(ISBLANK('Input|Fee Based'!$AA269),"",'Input|Fee Based'!$AA269)</f>
        <v/>
      </c>
      <c r="AA269" s="77" cm="1">
        <f t="array" ref="AA269">_xlfn.IFNA(LOOKUP(2,1/('Calc|Labour Rates'!$B$10:$B$39='Calc|Fee Based'!Z269)/('Calc|Labour Rates'!$C$10:$C$39='Input|Fee Based'!AB269),'Calc|Labour Rates'!$I$10:$I$39),"-")</f>
        <v>0</v>
      </c>
      <c r="AB269" s="77">
        <f>IFERROR(AA269*'Input|Fee Based'!AC269*'Input|Fee Based'!AD269/'Input|Setup'!$E$19,0)</f>
        <v>0</v>
      </c>
      <c r="AC269" s="77">
        <f>IFERROR(AA269*'Input|Fee Based'!AC269*'Input|Fee Based'!AE269/'Input|Setup'!$E$19,0)</f>
        <v>0</v>
      </c>
      <c r="AD269" s="208">
        <f t="shared" si="48"/>
        <v>0</v>
      </c>
      <c r="AE269" s="77" t="str">
        <f>IF(ISBLANK('Input|Fee Based'!$AF269),"",'Input|Fee Based'!$AF269)</f>
        <v/>
      </c>
      <c r="AF269" s="77" cm="1">
        <f t="array" ref="AF269">_xlfn.IFNA(LOOKUP(2,1/('Calc|Labour Rates'!$B$10:$B$39='Calc|Fee Based'!AE269)/('Calc|Labour Rates'!$C$10:$C$39='Input|Fee Based'!AG269),'Calc|Labour Rates'!$I$10:$I$39),"-")</f>
        <v>0</v>
      </c>
      <c r="AG269" s="77">
        <f>IFERROR(AF269*'Input|Fee Based'!AH269*'Input|Fee Based'!AI269/'Input|Setup'!$E$19,0)</f>
        <v>0</v>
      </c>
      <c r="AH269" s="77">
        <f>IFERROR(AF269*'Input|Fee Based'!AH269*'Input|Fee Based'!AJ269/'Input|Setup'!$E$19,0)</f>
        <v>0</v>
      </c>
      <c r="AI269" s="208">
        <f t="shared" si="49"/>
        <v>0</v>
      </c>
      <c r="AJ269" s="77" t="str">
        <f>IF(ISBLANK('Input|Fee Based'!$AK269),"",'Input|Fee Based'!$AK269)</f>
        <v/>
      </c>
      <c r="AK269" s="77" cm="1">
        <f t="array" ref="AK269">_xlfn.IFNA(LOOKUP(2,1/('Calc|Labour Rates'!$B$10:$B$39='Calc|Fee Based'!AJ269)/('Calc|Labour Rates'!$C$10:$C$39='Input|Fee Based'!AL269),'Calc|Labour Rates'!$I$10:$I$39),"-")</f>
        <v>0</v>
      </c>
      <c r="AL269" s="77">
        <f>IFERROR(AK269*'Input|Fee Based'!AM269*'Input|Fee Based'!AN269/'Input|Setup'!$E$19,0)</f>
        <v>0</v>
      </c>
      <c r="AM269" s="77">
        <f>IFERROR(AK269*'Input|Fee Based'!AM269*'Input|Fee Based'!AO269/'Input|Setup'!$E$19,0)</f>
        <v>0</v>
      </c>
      <c r="AN269" s="208">
        <f t="shared" si="50"/>
        <v>0</v>
      </c>
      <c r="AO269" s="199">
        <f t="shared" si="51"/>
        <v>0</v>
      </c>
      <c r="AP269" s="139">
        <f t="shared" si="52"/>
        <v>0</v>
      </c>
      <c r="AQ269" s="86">
        <f>'Input|Fee Based'!AQ269*CPI_Escalator_to_Y1*RealMaterials_Escalator_to_Y1</f>
        <v>0</v>
      </c>
      <c r="AR269" s="86">
        <f>'Input|Fee Based'!AR269*CPI_Escalator_to_Y1*RealContracts_Escalator_to_Y1</f>
        <v>0</v>
      </c>
      <c r="AS269" s="77">
        <f>'Input|Fee Based'!AS269*CPI_Escalator_to_Y1*RealVehicles_Escalator_to_Y1</f>
        <v>0</v>
      </c>
      <c r="AT269" s="86">
        <f>'Input|Fee Based'!AT269*CPI_Escalator_to_Y1*RealOther_Escalator_to_Y1</f>
        <v>0</v>
      </c>
      <c r="AU269" s="89"/>
      <c r="AV269" s="79">
        <f t="shared" si="53"/>
        <v>0</v>
      </c>
      <c r="AW269" s="84"/>
      <c r="AX269" s="162">
        <f>$AV269*'Input|Fee Based'!AV269</f>
        <v>0</v>
      </c>
      <c r="AY269" s="162">
        <f>$AV269*'Input|Fee Based'!AW269</f>
        <v>0</v>
      </c>
      <c r="AZ269" s="162">
        <f>$AV269*'Input|Fee Based'!AX269</f>
        <v>0</v>
      </c>
      <c r="BA269" s="163">
        <f>SUM($AV269,$AX269:$AZ269)*'Input|Fee Based'!$AY269</f>
        <v>0</v>
      </c>
      <c r="BB269" s="109"/>
      <c r="BC269" s="173"/>
      <c r="BD269" s="15"/>
    </row>
    <row r="270" spans="1:56" customFormat="1" x14ac:dyDescent="0.2">
      <c r="A270" s="16">
        <f t="shared" si="54"/>
        <v>261</v>
      </c>
      <c r="B270" s="128" t="str">
        <f>IF(ISBLANK('Input|Fee Based'!B270),"",'Input|Fee Based'!B270)</f>
        <v/>
      </c>
      <c r="C270" s="128" t="str">
        <f>IF(ISBLANK('Input|Fee Based'!C270),"",'Input|Fee Based'!C270)</f>
        <v/>
      </c>
      <c r="D270" s="129" t="str">
        <f>IF(ISBLANK('Input|Fee Based'!D270),"",'Input|Fee Based'!D270)</f>
        <v/>
      </c>
      <c r="E270" s="191" t="str">
        <f>IF(ISBLANK('Input|Fee Based'!E270),"",'Input|Fee Based'!E270)</f>
        <v/>
      </c>
      <c r="F270" s="129" t="str">
        <f>IF(ISBLANK('Input|Fee Based'!F270),"",'Input|Fee Based'!F270)</f>
        <v/>
      </c>
      <c r="G270" s="129" t="str">
        <f>IF(ISBLANK('Input|Fee Based'!G270),"",'Input|Fee Based'!G270)</f>
        <v/>
      </c>
      <c r="H270" s="120">
        <f t="shared" si="44"/>
        <v>0</v>
      </c>
      <c r="I270" s="14"/>
      <c r="J270" s="77" t="str">
        <f>IF(ISBLANK('Input|Fee Based'!I270),"",'Input|Fee Based'!I270)</f>
        <v/>
      </c>
      <c r="K270" s="77" cm="1">
        <f t="array" ref="K270">_xlfn.IFNA(LOOKUP(2,1/('Calc|Labour Rates'!$B$10:$B$39='Calc|Fee Based'!J270)/('Calc|Labour Rates'!$C$10:$C$39='Input|Fee Based'!J270),'Calc|Labour Rates'!$I$10:$I$39),"-")</f>
        <v>0</v>
      </c>
      <c r="L270" s="208">
        <f>IFERROR(K270*'Input|Fee Based'!K270*'Input|Fee Based'!L270/'Input|Setup'!$E$19,0)</f>
        <v>0</v>
      </c>
      <c r="M270" s="206" t="str">
        <f>IF(ISBLANK('Input|Fee Based'!M270),"",'Input|Fee Based'!M270)</f>
        <v/>
      </c>
      <c r="N270" s="77" cm="1">
        <f t="array" ref="N270">_xlfn.IFNA(LOOKUP(2,1/('Calc|Labour Rates'!$B$10:$B$39='Calc|Fee Based'!M270)/('Calc|Labour Rates'!$C$10:$C$39='Input|Fee Based'!N270),'Calc|Labour Rates'!$I$10:$I$39),"-")</f>
        <v>0</v>
      </c>
      <c r="O270" s="208">
        <f>IFERROR(N270*'Input|Fee Based'!O270*'Input|Fee Based'!P270/'Input|Setup'!$E$19,0)</f>
        <v>0</v>
      </c>
      <c r="P270" s="206" t="str">
        <f>IF(ISBLANK('Input|Fee Based'!Q270),"",'Input|Fee Based'!Q270)</f>
        <v/>
      </c>
      <c r="Q270" s="77" cm="1">
        <f t="array" ref="Q270">_xlfn.IFNA(LOOKUP(2,1/('Calc|Labour Rates'!$B$10:$B$39='Calc|Fee Based'!P270)/('Calc|Labour Rates'!$C$10:$C$39='Input|Fee Based'!R270),'Calc|Labour Rates'!$I$10:$I$39),"-")</f>
        <v>0</v>
      </c>
      <c r="R270" s="77">
        <f>IFERROR(Q270*'Input|Fee Based'!S270*'Input|Fee Based'!T270/'Input|Setup'!$E$19,0)</f>
        <v>0</v>
      </c>
      <c r="S270" s="197">
        <f t="shared" si="45"/>
        <v>0</v>
      </c>
      <c r="T270" s="139">
        <f t="shared" si="46"/>
        <v>0</v>
      </c>
      <c r="U270" s="77" t="str">
        <f>IF(ISBLANK('Input|Fee Based'!$V270),"",'Input|Fee Based'!$V270)</f>
        <v/>
      </c>
      <c r="V270" s="77" cm="1">
        <f t="array" ref="V270">_xlfn.IFNA(LOOKUP(2,1/('Calc|Labour Rates'!$B$10:$B$39='Calc|Fee Based'!U270)/('Calc|Labour Rates'!$C$10:$C$39='Input|Fee Based'!W270),'Calc|Labour Rates'!$I$10:$I$39),"-")</f>
        <v>0</v>
      </c>
      <c r="W270" s="77">
        <f>IFERROR(V270*'Input|Fee Based'!X270*'Input|Fee Based'!Y270/'Input|Setup'!$E$19,0)</f>
        <v>0</v>
      </c>
      <c r="X270" s="77">
        <f>IFERROR(V270*'Input|Fee Based'!X270*'Input|Fee Based'!Z270/'Input|Setup'!$E$19,0)</f>
        <v>0</v>
      </c>
      <c r="Y270" s="208">
        <f t="shared" si="47"/>
        <v>0</v>
      </c>
      <c r="Z270" s="206" t="str">
        <f>IF(ISBLANK('Input|Fee Based'!$AA270),"",'Input|Fee Based'!$AA270)</f>
        <v/>
      </c>
      <c r="AA270" s="77" cm="1">
        <f t="array" ref="AA270">_xlfn.IFNA(LOOKUP(2,1/('Calc|Labour Rates'!$B$10:$B$39='Calc|Fee Based'!Z270)/('Calc|Labour Rates'!$C$10:$C$39='Input|Fee Based'!AB270),'Calc|Labour Rates'!$I$10:$I$39),"-")</f>
        <v>0</v>
      </c>
      <c r="AB270" s="77">
        <f>IFERROR(AA270*'Input|Fee Based'!AC270*'Input|Fee Based'!AD270/'Input|Setup'!$E$19,0)</f>
        <v>0</v>
      </c>
      <c r="AC270" s="77">
        <f>IFERROR(AA270*'Input|Fee Based'!AC270*'Input|Fee Based'!AE270/'Input|Setup'!$E$19,0)</f>
        <v>0</v>
      </c>
      <c r="AD270" s="208">
        <f t="shared" si="48"/>
        <v>0</v>
      </c>
      <c r="AE270" s="77" t="str">
        <f>IF(ISBLANK('Input|Fee Based'!$AF270),"",'Input|Fee Based'!$AF270)</f>
        <v/>
      </c>
      <c r="AF270" s="77" cm="1">
        <f t="array" ref="AF270">_xlfn.IFNA(LOOKUP(2,1/('Calc|Labour Rates'!$B$10:$B$39='Calc|Fee Based'!AE270)/('Calc|Labour Rates'!$C$10:$C$39='Input|Fee Based'!AG270),'Calc|Labour Rates'!$I$10:$I$39),"-")</f>
        <v>0</v>
      </c>
      <c r="AG270" s="77">
        <f>IFERROR(AF270*'Input|Fee Based'!AH270*'Input|Fee Based'!AI270/'Input|Setup'!$E$19,0)</f>
        <v>0</v>
      </c>
      <c r="AH270" s="77">
        <f>IFERROR(AF270*'Input|Fee Based'!AH270*'Input|Fee Based'!AJ270/'Input|Setup'!$E$19,0)</f>
        <v>0</v>
      </c>
      <c r="AI270" s="208">
        <f t="shared" si="49"/>
        <v>0</v>
      </c>
      <c r="AJ270" s="77" t="str">
        <f>IF(ISBLANK('Input|Fee Based'!$AK270),"",'Input|Fee Based'!$AK270)</f>
        <v/>
      </c>
      <c r="AK270" s="77" cm="1">
        <f t="array" ref="AK270">_xlfn.IFNA(LOOKUP(2,1/('Calc|Labour Rates'!$B$10:$B$39='Calc|Fee Based'!AJ270)/('Calc|Labour Rates'!$C$10:$C$39='Input|Fee Based'!AL270),'Calc|Labour Rates'!$I$10:$I$39),"-")</f>
        <v>0</v>
      </c>
      <c r="AL270" s="77">
        <f>IFERROR(AK270*'Input|Fee Based'!AM270*'Input|Fee Based'!AN270/'Input|Setup'!$E$19,0)</f>
        <v>0</v>
      </c>
      <c r="AM270" s="77">
        <f>IFERROR(AK270*'Input|Fee Based'!AM270*'Input|Fee Based'!AO270/'Input|Setup'!$E$19,0)</f>
        <v>0</v>
      </c>
      <c r="AN270" s="208">
        <f t="shared" si="50"/>
        <v>0</v>
      </c>
      <c r="AO270" s="199">
        <f t="shared" si="51"/>
        <v>0</v>
      </c>
      <c r="AP270" s="139">
        <f t="shared" si="52"/>
        <v>0</v>
      </c>
      <c r="AQ270" s="86">
        <f>'Input|Fee Based'!AQ270*CPI_Escalator_to_Y1*RealMaterials_Escalator_to_Y1</f>
        <v>0</v>
      </c>
      <c r="AR270" s="86">
        <f>'Input|Fee Based'!AR270*CPI_Escalator_to_Y1*RealContracts_Escalator_to_Y1</f>
        <v>0</v>
      </c>
      <c r="AS270" s="77">
        <f>'Input|Fee Based'!AS270*CPI_Escalator_to_Y1*RealVehicles_Escalator_to_Y1</f>
        <v>0</v>
      </c>
      <c r="AT270" s="86">
        <f>'Input|Fee Based'!AT270*CPI_Escalator_to_Y1*RealOther_Escalator_to_Y1</f>
        <v>0</v>
      </c>
      <c r="AU270" s="89"/>
      <c r="AV270" s="79">
        <f t="shared" si="53"/>
        <v>0</v>
      </c>
      <c r="AW270" s="84"/>
      <c r="AX270" s="162">
        <f>$AV270*'Input|Fee Based'!AV270</f>
        <v>0</v>
      </c>
      <c r="AY270" s="162">
        <f>$AV270*'Input|Fee Based'!AW270</f>
        <v>0</v>
      </c>
      <c r="AZ270" s="162">
        <f>$AV270*'Input|Fee Based'!AX270</f>
        <v>0</v>
      </c>
      <c r="BA270" s="163">
        <f>SUM($AV270,$AX270:$AZ270)*'Input|Fee Based'!$AY270</f>
        <v>0</v>
      </c>
      <c r="BB270" s="109"/>
      <c r="BC270" s="173"/>
      <c r="BD270" s="15"/>
    </row>
    <row r="271" spans="1:56" customFormat="1" x14ac:dyDescent="0.2">
      <c r="A271" s="16">
        <f t="shared" si="54"/>
        <v>262</v>
      </c>
      <c r="B271" s="128" t="str">
        <f>IF(ISBLANK('Input|Fee Based'!B271),"",'Input|Fee Based'!B271)</f>
        <v/>
      </c>
      <c r="C271" s="128" t="str">
        <f>IF(ISBLANK('Input|Fee Based'!C271),"",'Input|Fee Based'!C271)</f>
        <v/>
      </c>
      <c r="D271" s="129" t="str">
        <f>IF(ISBLANK('Input|Fee Based'!D271),"",'Input|Fee Based'!D271)</f>
        <v/>
      </c>
      <c r="E271" s="191" t="str">
        <f>IF(ISBLANK('Input|Fee Based'!E271),"",'Input|Fee Based'!E271)</f>
        <v/>
      </c>
      <c r="F271" s="129" t="str">
        <f>IF(ISBLANK('Input|Fee Based'!F271),"",'Input|Fee Based'!F271)</f>
        <v/>
      </c>
      <c r="G271" s="129" t="str">
        <f>IF(ISBLANK('Input|Fee Based'!G271),"",'Input|Fee Based'!G271)</f>
        <v/>
      </c>
      <c r="H271" s="120">
        <f t="shared" si="44"/>
        <v>0</v>
      </c>
      <c r="I271" s="14"/>
      <c r="J271" s="77" t="str">
        <f>IF(ISBLANK('Input|Fee Based'!I271),"",'Input|Fee Based'!I271)</f>
        <v/>
      </c>
      <c r="K271" s="77" cm="1">
        <f t="array" ref="K271">_xlfn.IFNA(LOOKUP(2,1/('Calc|Labour Rates'!$B$10:$B$39='Calc|Fee Based'!J271)/('Calc|Labour Rates'!$C$10:$C$39='Input|Fee Based'!J271),'Calc|Labour Rates'!$I$10:$I$39),"-")</f>
        <v>0</v>
      </c>
      <c r="L271" s="208">
        <f>IFERROR(K271*'Input|Fee Based'!K271*'Input|Fee Based'!L271/'Input|Setup'!$E$19,0)</f>
        <v>0</v>
      </c>
      <c r="M271" s="206" t="str">
        <f>IF(ISBLANK('Input|Fee Based'!M271),"",'Input|Fee Based'!M271)</f>
        <v/>
      </c>
      <c r="N271" s="77" cm="1">
        <f t="array" ref="N271">_xlfn.IFNA(LOOKUP(2,1/('Calc|Labour Rates'!$B$10:$B$39='Calc|Fee Based'!M271)/('Calc|Labour Rates'!$C$10:$C$39='Input|Fee Based'!N271),'Calc|Labour Rates'!$I$10:$I$39),"-")</f>
        <v>0</v>
      </c>
      <c r="O271" s="208">
        <f>IFERROR(N271*'Input|Fee Based'!O271*'Input|Fee Based'!P271/'Input|Setup'!$E$19,0)</f>
        <v>0</v>
      </c>
      <c r="P271" s="206" t="str">
        <f>IF(ISBLANK('Input|Fee Based'!Q271),"",'Input|Fee Based'!Q271)</f>
        <v/>
      </c>
      <c r="Q271" s="77" cm="1">
        <f t="array" ref="Q271">_xlfn.IFNA(LOOKUP(2,1/('Calc|Labour Rates'!$B$10:$B$39='Calc|Fee Based'!P271)/('Calc|Labour Rates'!$C$10:$C$39='Input|Fee Based'!R271),'Calc|Labour Rates'!$I$10:$I$39),"-")</f>
        <v>0</v>
      </c>
      <c r="R271" s="77">
        <f>IFERROR(Q271*'Input|Fee Based'!S271*'Input|Fee Based'!T271/'Input|Setup'!$E$19,0)</f>
        <v>0</v>
      </c>
      <c r="S271" s="197">
        <f t="shared" si="45"/>
        <v>0</v>
      </c>
      <c r="T271" s="139">
        <f t="shared" si="46"/>
        <v>0</v>
      </c>
      <c r="U271" s="77" t="str">
        <f>IF(ISBLANK('Input|Fee Based'!$V271),"",'Input|Fee Based'!$V271)</f>
        <v/>
      </c>
      <c r="V271" s="77" cm="1">
        <f t="array" ref="V271">_xlfn.IFNA(LOOKUP(2,1/('Calc|Labour Rates'!$B$10:$B$39='Calc|Fee Based'!U271)/('Calc|Labour Rates'!$C$10:$C$39='Input|Fee Based'!W271),'Calc|Labour Rates'!$I$10:$I$39),"-")</f>
        <v>0</v>
      </c>
      <c r="W271" s="77">
        <f>IFERROR(V271*'Input|Fee Based'!X271*'Input|Fee Based'!Y271/'Input|Setup'!$E$19,0)</f>
        <v>0</v>
      </c>
      <c r="X271" s="77">
        <f>IFERROR(V271*'Input|Fee Based'!X271*'Input|Fee Based'!Z271/'Input|Setup'!$E$19,0)</f>
        <v>0</v>
      </c>
      <c r="Y271" s="208">
        <f t="shared" si="47"/>
        <v>0</v>
      </c>
      <c r="Z271" s="206" t="str">
        <f>IF(ISBLANK('Input|Fee Based'!$AA271),"",'Input|Fee Based'!$AA271)</f>
        <v/>
      </c>
      <c r="AA271" s="77" cm="1">
        <f t="array" ref="AA271">_xlfn.IFNA(LOOKUP(2,1/('Calc|Labour Rates'!$B$10:$B$39='Calc|Fee Based'!Z271)/('Calc|Labour Rates'!$C$10:$C$39='Input|Fee Based'!AB271),'Calc|Labour Rates'!$I$10:$I$39),"-")</f>
        <v>0</v>
      </c>
      <c r="AB271" s="77">
        <f>IFERROR(AA271*'Input|Fee Based'!AC271*'Input|Fee Based'!AD271/'Input|Setup'!$E$19,0)</f>
        <v>0</v>
      </c>
      <c r="AC271" s="77">
        <f>IFERROR(AA271*'Input|Fee Based'!AC271*'Input|Fee Based'!AE271/'Input|Setup'!$E$19,0)</f>
        <v>0</v>
      </c>
      <c r="AD271" s="208">
        <f t="shared" si="48"/>
        <v>0</v>
      </c>
      <c r="AE271" s="77" t="str">
        <f>IF(ISBLANK('Input|Fee Based'!$AF271),"",'Input|Fee Based'!$AF271)</f>
        <v/>
      </c>
      <c r="AF271" s="77" cm="1">
        <f t="array" ref="AF271">_xlfn.IFNA(LOOKUP(2,1/('Calc|Labour Rates'!$B$10:$B$39='Calc|Fee Based'!AE271)/('Calc|Labour Rates'!$C$10:$C$39='Input|Fee Based'!AG271),'Calc|Labour Rates'!$I$10:$I$39),"-")</f>
        <v>0</v>
      </c>
      <c r="AG271" s="77">
        <f>IFERROR(AF271*'Input|Fee Based'!AH271*'Input|Fee Based'!AI271/'Input|Setup'!$E$19,0)</f>
        <v>0</v>
      </c>
      <c r="AH271" s="77">
        <f>IFERROR(AF271*'Input|Fee Based'!AH271*'Input|Fee Based'!AJ271/'Input|Setup'!$E$19,0)</f>
        <v>0</v>
      </c>
      <c r="AI271" s="208">
        <f t="shared" si="49"/>
        <v>0</v>
      </c>
      <c r="AJ271" s="77" t="str">
        <f>IF(ISBLANK('Input|Fee Based'!$AK271),"",'Input|Fee Based'!$AK271)</f>
        <v/>
      </c>
      <c r="AK271" s="77" cm="1">
        <f t="array" ref="AK271">_xlfn.IFNA(LOOKUP(2,1/('Calc|Labour Rates'!$B$10:$B$39='Calc|Fee Based'!AJ271)/('Calc|Labour Rates'!$C$10:$C$39='Input|Fee Based'!AL271),'Calc|Labour Rates'!$I$10:$I$39),"-")</f>
        <v>0</v>
      </c>
      <c r="AL271" s="77">
        <f>IFERROR(AK271*'Input|Fee Based'!AM271*'Input|Fee Based'!AN271/'Input|Setup'!$E$19,0)</f>
        <v>0</v>
      </c>
      <c r="AM271" s="77">
        <f>IFERROR(AK271*'Input|Fee Based'!AM271*'Input|Fee Based'!AO271/'Input|Setup'!$E$19,0)</f>
        <v>0</v>
      </c>
      <c r="AN271" s="208">
        <f t="shared" si="50"/>
        <v>0</v>
      </c>
      <c r="AO271" s="199">
        <f t="shared" si="51"/>
        <v>0</v>
      </c>
      <c r="AP271" s="139">
        <f t="shared" si="52"/>
        <v>0</v>
      </c>
      <c r="AQ271" s="86">
        <f>'Input|Fee Based'!AQ271*CPI_Escalator_to_Y1*RealMaterials_Escalator_to_Y1</f>
        <v>0</v>
      </c>
      <c r="AR271" s="86">
        <f>'Input|Fee Based'!AR271*CPI_Escalator_to_Y1*RealContracts_Escalator_to_Y1</f>
        <v>0</v>
      </c>
      <c r="AS271" s="77">
        <f>'Input|Fee Based'!AS271*CPI_Escalator_to_Y1*RealVehicles_Escalator_to_Y1</f>
        <v>0</v>
      </c>
      <c r="AT271" s="86">
        <f>'Input|Fee Based'!AT271*CPI_Escalator_to_Y1*RealOther_Escalator_to_Y1</f>
        <v>0</v>
      </c>
      <c r="AU271" s="89"/>
      <c r="AV271" s="79">
        <f t="shared" si="53"/>
        <v>0</v>
      </c>
      <c r="AW271" s="84"/>
      <c r="AX271" s="162">
        <f>$AV271*'Input|Fee Based'!AV271</f>
        <v>0</v>
      </c>
      <c r="AY271" s="162">
        <f>$AV271*'Input|Fee Based'!AW271</f>
        <v>0</v>
      </c>
      <c r="AZ271" s="162">
        <f>$AV271*'Input|Fee Based'!AX271</f>
        <v>0</v>
      </c>
      <c r="BA271" s="163">
        <f>SUM($AV271,$AX271:$AZ271)*'Input|Fee Based'!$AY271</f>
        <v>0</v>
      </c>
      <c r="BB271" s="109"/>
      <c r="BC271" s="173"/>
      <c r="BD271" s="15"/>
    </row>
    <row r="272" spans="1:56" customFormat="1" x14ac:dyDescent="0.2">
      <c r="A272" s="16">
        <f t="shared" si="54"/>
        <v>263</v>
      </c>
      <c r="B272" s="128" t="str">
        <f>IF(ISBLANK('Input|Fee Based'!B272),"",'Input|Fee Based'!B272)</f>
        <v/>
      </c>
      <c r="C272" s="128" t="str">
        <f>IF(ISBLANK('Input|Fee Based'!C272),"",'Input|Fee Based'!C272)</f>
        <v/>
      </c>
      <c r="D272" s="129" t="str">
        <f>IF(ISBLANK('Input|Fee Based'!D272),"",'Input|Fee Based'!D272)</f>
        <v/>
      </c>
      <c r="E272" s="191" t="str">
        <f>IF(ISBLANK('Input|Fee Based'!E272),"",'Input|Fee Based'!E272)</f>
        <v/>
      </c>
      <c r="F272" s="129" t="str">
        <f>IF(ISBLANK('Input|Fee Based'!F272),"",'Input|Fee Based'!F272)</f>
        <v/>
      </c>
      <c r="G272" s="129" t="str">
        <f>IF(ISBLANK('Input|Fee Based'!G272),"",'Input|Fee Based'!G272)</f>
        <v/>
      </c>
      <c r="H272" s="120">
        <f t="shared" si="44"/>
        <v>0</v>
      </c>
      <c r="I272" s="14"/>
      <c r="J272" s="77" t="str">
        <f>IF(ISBLANK('Input|Fee Based'!I272),"",'Input|Fee Based'!I272)</f>
        <v/>
      </c>
      <c r="K272" s="77" cm="1">
        <f t="array" ref="K272">_xlfn.IFNA(LOOKUP(2,1/('Calc|Labour Rates'!$B$10:$B$39='Calc|Fee Based'!J272)/('Calc|Labour Rates'!$C$10:$C$39='Input|Fee Based'!J272),'Calc|Labour Rates'!$I$10:$I$39),"-")</f>
        <v>0</v>
      </c>
      <c r="L272" s="208">
        <f>IFERROR(K272*'Input|Fee Based'!K272*'Input|Fee Based'!L272/'Input|Setup'!$E$19,0)</f>
        <v>0</v>
      </c>
      <c r="M272" s="206" t="str">
        <f>IF(ISBLANK('Input|Fee Based'!M272),"",'Input|Fee Based'!M272)</f>
        <v/>
      </c>
      <c r="N272" s="77" cm="1">
        <f t="array" ref="N272">_xlfn.IFNA(LOOKUP(2,1/('Calc|Labour Rates'!$B$10:$B$39='Calc|Fee Based'!M272)/('Calc|Labour Rates'!$C$10:$C$39='Input|Fee Based'!N272),'Calc|Labour Rates'!$I$10:$I$39),"-")</f>
        <v>0</v>
      </c>
      <c r="O272" s="208">
        <f>IFERROR(N272*'Input|Fee Based'!O272*'Input|Fee Based'!P272/'Input|Setup'!$E$19,0)</f>
        <v>0</v>
      </c>
      <c r="P272" s="206" t="str">
        <f>IF(ISBLANK('Input|Fee Based'!Q272),"",'Input|Fee Based'!Q272)</f>
        <v/>
      </c>
      <c r="Q272" s="77" cm="1">
        <f t="array" ref="Q272">_xlfn.IFNA(LOOKUP(2,1/('Calc|Labour Rates'!$B$10:$B$39='Calc|Fee Based'!P272)/('Calc|Labour Rates'!$C$10:$C$39='Input|Fee Based'!R272),'Calc|Labour Rates'!$I$10:$I$39),"-")</f>
        <v>0</v>
      </c>
      <c r="R272" s="77">
        <f>IFERROR(Q272*'Input|Fee Based'!S272*'Input|Fee Based'!T272/'Input|Setup'!$E$19,0)</f>
        <v>0</v>
      </c>
      <c r="S272" s="197">
        <f t="shared" si="45"/>
        <v>0</v>
      </c>
      <c r="T272" s="139">
        <f t="shared" si="46"/>
        <v>0</v>
      </c>
      <c r="U272" s="77" t="str">
        <f>IF(ISBLANK('Input|Fee Based'!$V272),"",'Input|Fee Based'!$V272)</f>
        <v/>
      </c>
      <c r="V272" s="77" cm="1">
        <f t="array" ref="V272">_xlfn.IFNA(LOOKUP(2,1/('Calc|Labour Rates'!$B$10:$B$39='Calc|Fee Based'!U272)/('Calc|Labour Rates'!$C$10:$C$39='Input|Fee Based'!W272),'Calc|Labour Rates'!$I$10:$I$39),"-")</f>
        <v>0</v>
      </c>
      <c r="W272" s="77">
        <f>IFERROR(V272*'Input|Fee Based'!X272*'Input|Fee Based'!Y272/'Input|Setup'!$E$19,0)</f>
        <v>0</v>
      </c>
      <c r="X272" s="77">
        <f>IFERROR(V272*'Input|Fee Based'!X272*'Input|Fee Based'!Z272/'Input|Setup'!$E$19,0)</f>
        <v>0</v>
      </c>
      <c r="Y272" s="208">
        <f t="shared" si="47"/>
        <v>0</v>
      </c>
      <c r="Z272" s="206" t="str">
        <f>IF(ISBLANK('Input|Fee Based'!$AA272),"",'Input|Fee Based'!$AA272)</f>
        <v/>
      </c>
      <c r="AA272" s="77" cm="1">
        <f t="array" ref="AA272">_xlfn.IFNA(LOOKUP(2,1/('Calc|Labour Rates'!$B$10:$B$39='Calc|Fee Based'!Z272)/('Calc|Labour Rates'!$C$10:$C$39='Input|Fee Based'!AB272),'Calc|Labour Rates'!$I$10:$I$39),"-")</f>
        <v>0</v>
      </c>
      <c r="AB272" s="77">
        <f>IFERROR(AA272*'Input|Fee Based'!AC272*'Input|Fee Based'!AD272/'Input|Setup'!$E$19,0)</f>
        <v>0</v>
      </c>
      <c r="AC272" s="77">
        <f>IFERROR(AA272*'Input|Fee Based'!AC272*'Input|Fee Based'!AE272/'Input|Setup'!$E$19,0)</f>
        <v>0</v>
      </c>
      <c r="AD272" s="208">
        <f t="shared" si="48"/>
        <v>0</v>
      </c>
      <c r="AE272" s="77" t="str">
        <f>IF(ISBLANK('Input|Fee Based'!$AF272),"",'Input|Fee Based'!$AF272)</f>
        <v/>
      </c>
      <c r="AF272" s="77" cm="1">
        <f t="array" ref="AF272">_xlfn.IFNA(LOOKUP(2,1/('Calc|Labour Rates'!$B$10:$B$39='Calc|Fee Based'!AE272)/('Calc|Labour Rates'!$C$10:$C$39='Input|Fee Based'!AG272),'Calc|Labour Rates'!$I$10:$I$39),"-")</f>
        <v>0</v>
      </c>
      <c r="AG272" s="77">
        <f>IFERROR(AF272*'Input|Fee Based'!AH272*'Input|Fee Based'!AI272/'Input|Setup'!$E$19,0)</f>
        <v>0</v>
      </c>
      <c r="AH272" s="77">
        <f>IFERROR(AF272*'Input|Fee Based'!AH272*'Input|Fee Based'!AJ272/'Input|Setup'!$E$19,0)</f>
        <v>0</v>
      </c>
      <c r="AI272" s="208">
        <f t="shared" si="49"/>
        <v>0</v>
      </c>
      <c r="AJ272" s="77" t="str">
        <f>IF(ISBLANK('Input|Fee Based'!$AK272),"",'Input|Fee Based'!$AK272)</f>
        <v/>
      </c>
      <c r="AK272" s="77" cm="1">
        <f t="array" ref="AK272">_xlfn.IFNA(LOOKUP(2,1/('Calc|Labour Rates'!$B$10:$B$39='Calc|Fee Based'!AJ272)/('Calc|Labour Rates'!$C$10:$C$39='Input|Fee Based'!AL272),'Calc|Labour Rates'!$I$10:$I$39),"-")</f>
        <v>0</v>
      </c>
      <c r="AL272" s="77">
        <f>IFERROR(AK272*'Input|Fee Based'!AM272*'Input|Fee Based'!AN272/'Input|Setup'!$E$19,0)</f>
        <v>0</v>
      </c>
      <c r="AM272" s="77">
        <f>IFERROR(AK272*'Input|Fee Based'!AM272*'Input|Fee Based'!AO272/'Input|Setup'!$E$19,0)</f>
        <v>0</v>
      </c>
      <c r="AN272" s="208">
        <f t="shared" si="50"/>
        <v>0</v>
      </c>
      <c r="AO272" s="199">
        <f t="shared" si="51"/>
        <v>0</v>
      </c>
      <c r="AP272" s="139">
        <f t="shared" si="52"/>
        <v>0</v>
      </c>
      <c r="AQ272" s="86">
        <f>'Input|Fee Based'!AQ272*CPI_Escalator_to_Y1*RealMaterials_Escalator_to_Y1</f>
        <v>0</v>
      </c>
      <c r="AR272" s="86">
        <f>'Input|Fee Based'!AR272*CPI_Escalator_to_Y1*RealContracts_Escalator_to_Y1</f>
        <v>0</v>
      </c>
      <c r="AS272" s="77">
        <f>'Input|Fee Based'!AS272*CPI_Escalator_to_Y1*RealVehicles_Escalator_to_Y1</f>
        <v>0</v>
      </c>
      <c r="AT272" s="86">
        <f>'Input|Fee Based'!AT272*CPI_Escalator_to_Y1*RealOther_Escalator_to_Y1</f>
        <v>0</v>
      </c>
      <c r="AU272" s="89"/>
      <c r="AV272" s="79">
        <f t="shared" si="53"/>
        <v>0</v>
      </c>
      <c r="AW272" s="84"/>
      <c r="AX272" s="162">
        <f>$AV272*'Input|Fee Based'!AV272</f>
        <v>0</v>
      </c>
      <c r="AY272" s="162">
        <f>$AV272*'Input|Fee Based'!AW272</f>
        <v>0</v>
      </c>
      <c r="AZ272" s="162">
        <f>$AV272*'Input|Fee Based'!AX272</f>
        <v>0</v>
      </c>
      <c r="BA272" s="163">
        <f>SUM($AV272,$AX272:$AZ272)*'Input|Fee Based'!$AY272</f>
        <v>0</v>
      </c>
      <c r="BB272" s="109"/>
      <c r="BC272" s="173"/>
      <c r="BD272" s="15"/>
    </row>
    <row r="273" spans="1:56" customFormat="1" x14ac:dyDescent="0.2">
      <c r="A273" s="16">
        <f t="shared" si="54"/>
        <v>264</v>
      </c>
      <c r="B273" s="128" t="str">
        <f>IF(ISBLANK('Input|Fee Based'!B273),"",'Input|Fee Based'!B273)</f>
        <v/>
      </c>
      <c r="C273" s="128" t="str">
        <f>IF(ISBLANK('Input|Fee Based'!C273),"",'Input|Fee Based'!C273)</f>
        <v/>
      </c>
      <c r="D273" s="129" t="str">
        <f>IF(ISBLANK('Input|Fee Based'!D273),"",'Input|Fee Based'!D273)</f>
        <v/>
      </c>
      <c r="E273" s="191" t="str">
        <f>IF(ISBLANK('Input|Fee Based'!E273),"",'Input|Fee Based'!E273)</f>
        <v/>
      </c>
      <c r="F273" s="129" t="str">
        <f>IF(ISBLANK('Input|Fee Based'!F273),"",'Input|Fee Based'!F273)</f>
        <v/>
      </c>
      <c r="G273" s="129" t="str">
        <f>IF(ISBLANK('Input|Fee Based'!G273),"",'Input|Fee Based'!G273)</f>
        <v/>
      </c>
      <c r="H273" s="120">
        <f t="shared" si="44"/>
        <v>0</v>
      </c>
      <c r="I273" s="14"/>
      <c r="J273" s="77" t="str">
        <f>IF(ISBLANK('Input|Fee Based'!I273),"",'Input|Fee Based'!I273)</f>
        <v/>
      </c>
      <c r="K273" s="77" cm="1">
        <f t="array" ref="K273">_xlfn.IFNA(LOOKUP(2,1/('Calc|Labour Rates'!$B$10:$B$39='Calc|Fee Based'!J273)/('Calc|Labour Rates'!$C$10:$C$39='Input|Fee Based'!J273),'Calc|Labour Rates'!$I$10:$I$39),"-")</f>
        <v>0</v>
      </c>
      <c r="L273" s="208">
        <f>IFERROR(K273*'Input|Fee Based'!K273*'Input|Fee Based'!L273/'Input|Setup'!$E$19,0)</f>
        <v>0</v>
      </c>
      <c r="M273" s="206" t="str">
        <f>IF(ISBLANK('Input|Fee Based'!M273),"",'Input|Fee Based'!M273)</f>
        <v/>
      </c>
      <c r="N273" s="77" cm="1">
        <f t="array" ref="N273">_xlfn.IFNA(LOOKUP(2,1/('Calc|Labour Rates'!$B$10:$B$39='Calc|Fee Based'!M273)/('Calc|Labour Rates'!$C$10:$C$39='Input|Fee Based'!N273),'Calc|Labour Rates'!$I$10:$I$39),"-")</f>
        <v>0</v>
      </c>
      <c r="O273" s="208">
        <f>IFERROR(N273*'Input|Fee Based'!O273*'Input|Fee Based'!P273/'Input|Setup'!$E$19,0)</f>
        <v>0</v>
      </c>
      <c r="P273" s="206" t="str">
        <f>IF(ISBLANK('Input|Fee Based'!Q273),"",'Input|Fee Based'!Q273)</f>
        <v/>
      </c>
      <c r="Q273" s="77" cm="1">
        <f t="array" ref="Q273">_xlfn.IFNA(LOOKUP(2,1/('Calc|Labour Rates'!$B$10:$B$39='Calc|Fee Based'!P273)/('Calc|Labour Rates'!$C$10:$C$39='Input|Fee Based'!R273),'Calc|Labour Rates'!$I$10:$I$39),"-")</f>
        <v>0</v>
      </c>
      <c r="R273" s="77">
        <f>IFERROR(Q273*'Input|Fee Based'!S273*'Input|Fee Based'!T273/'Input|Setup'!$E$19,0)</f>
        <v>0</v>
      </c>
      <c r="S273" s="197">
        <f t="shared" si="45"/>
        <v>0</v>
      </c>
      <c r="T273" s="139">
        <f t="shared" si="46"/>
        <v>0</v>
      </c>
      <c r="U273" s="77" t="str">
        <f>IF(ISBLANK('Input|Fee Based'!$V273),"",'Input|Fee Based'!$V273)</f>
        <v/>
      </c>
      <c r="V273" s="77" cm="1">
        <f t="array" ref="V273">_xlfn.IFNA(LOOKUP(2,1/('Calc|Labour Rates'!$B$10:$B$39='Calc|Fee Based'!U273)/('Calc|Labour Rates'!$C$10:$C$39='Input|Fee Based'!W273),'Calc|Labour Rates'!$I$10:$I$39),"-")</f>
        <v>0</v>
      </c>
      <c r="W273" s="77">
        <f>IFERROR(V273*'Input|Fee Based'!X273*'Input|Fee Based'!Y273/'Input|Setup'!$E$19,0)</f>
        <v>0</v>
      </c>
      <c r="X273" s="77">
        <f>IFERROR(V273*'Input|Fee Based'!X273*'Input|Fee Based'!Z273/'Input|Setup'!$E$19,0)</f>
        <v>0</v>
      </c>
      <c r="Y273" s="208">
        <f t="shared" si="47"/>
        <v>0</v>
      </c>
      <c r="Z273" s="206" t="str">
        <f>IF(ISBLANK('Input|Fee Based'!$AA273),"",'Input|Fee Based'!$AA273)</f>
        <v/>
      </c>
      <c r="AA273" s="77" cm="1">
        <f t="array" ref="AA273">_xlfn.IFNA(LOOKUP(2,1/('Calc|Labour Rates'!$B$10:$B$39='Calc|Fee Based'!Z273)/('Calc|Labour Rates'!$C$10:$C$39='Input|Fee Based'!AB273),'Calc|Labour Rates'!$I$10:$I$39),"-")</f>
        <v>0</v>
      </c>
      <c r="AB273" s="77">
        <f>IFERROR(AA273*'Input|Fee Based'!AC273*'Input|Fee Based'!AD273/'Input|Setup'!$E$19,0)</f>
        <v>0</v>
      </c>
      <c r="AC273" s="77">
        <f>IFERROR(AA273*'Input|Fee Based'!AC273*'Input|Fee Based'!AE273/'Input|Setup'!$E$19,0)</f>
        <v>0</v>
      </c>
      <c r="AD273" s="208">
        <f t="shared" si="48"/>
        <v>0</v>
      </c>
      <c r="AE273" s="77" t="str">
        <f>IF(ISBLANK('Input|Fee Based'!$AF273),"",'Input|Fee Based'!$AF273)</f>
        <v/>
      </c>
      <c r="AF273" s="77" cm="1">
        <f t="array" ref="AF273">_xlfn.IFNA(LOOKUP(2,1/('Calc|Labour Rates'!$B$10:$B$39='Calc|Fee Based'!AE273)/('Calc|Labour Rates'!$C$10:$C$39='Input|Fee Based'!AG273),'Calc|Labour Rates'!$I$10:$I$39),"-")</f>
        <v>0</v>
      </c>
      <c r="AG273" s="77">
        <f>IFERROR(AF273*'Input|Fee Based'!AH273*'Input|Fee Based'!AI273/'Input|Setup'!$E$19,0)</f>
        <v>0</v>
      </c>
      <c r="AH273" s="77">
        <f>IFERROR(AF273*'Input|Fee Based'!AH273*'Input|Fee Based'!AJ273/'Input|Setup'!$E$19,0)</f>
        <v>0</v>
      </c>
      <c r="AI273" s="208">
        <f t="shared" si="49"/>
        <v>0</v>
      </c>
      <c r="AJ273" s="77" t="str">
        <f>IF(ISBLANK('Input|Fee Based'!$AK273),"",'Input|Fee Based'!$AK273)</f>
        <v/>
      </c>
      <c r="AK273" s="77" cm="1">
        <f t="array" ref="AK273">_xlfn.IFNA(LOOKUP(2,1/('Calc|Labour Rates'!$B$10:$B$39='Calc|Fee Based'!AJ273)/('Calc|Labour Rates'!$C$10:$C$39='Input|Fee Based'!AL273),'Calc|Labour Rates'!$I$10:$I$39),"-")</f>
        <v>0</v>
      </c>
      <c r="AL273" s="77">
        <f>IFERROR(AK273*'Input|Fee Based'!AM273*'Input|Fee Based'!AN273/'Input|Setup'!$E$19,0)</f>
        <v>0</v>
      </c>
      <c r="AM273" s="77">
        <f>IFERROR(AK273*'Input|Fee Based'!AM273*'Input|Fee Based'!AO273/'Input|Setup'!$E$19,0)</f>
        <v>0</v>
      </c>
      <c r="AN273" s="208">
        <f t="shared" si="50"/>
        <v>0</v>
      </c>
      <c r="AO273" s="199">
        <f t="shared" si="51"/>
        <v>0</v>
      </c>
      <c r="AP273" s="139">
        <f t="shared" si="52"/>
        <v>0</v>
      </c>
      <c r="AQ273" s="86">
        <f>'Input|Fee Based'!AQ273*CPI_Escalator_to_Y1*RealMaterials_Escalator_to_Y1</f>
        <v>0</v>
      </c>
      <c r="AR273" s="86">
        <f>'Input|Fee Based'!AR273*CPI_Escalator_to_Y1*RealContracts_Escalator_to_Y1</f>
        <v>0</v>
      </c>
      <c r="AS273" s="77">
        <f>'Input|Fee Based'!AS273*CPI_Escalator_to_Y1*RealVehicles_Escalator_to_Y1</f>
        <v>0</v>
      </c>
      <c r="AT273" s="86">
        <f>'Input|Fee Based'!AT273*CPI_Escalator_to_Y1*RealOther_Escalator_to_Y1</f>
        <v>0</v>
      </c>
      <c r="AU273" s="89"/>
      <c r="AV273" s="79">
        <f t="shared" si="53"/>
        <v>0</v>
      </c>
      <c r="AW273" s="84"/>
      <c r="AX273" s="162">
        <f>$AV273*'Input|Fee Based'!AV273</f>
        <v>0</v>
      </c>
      <c r="AY273" s="162">
        <f>$AV273*'Input|Fee Based'!AW273</f>
        <v>0</v>
      </c>
      <c r="AZ273" s="162">
        <f>$AV273*'Input|Fee Based'!AX273</f>
        <v>0</v>
      </c>
      <c r="BA273" s="163">
        <f>SUM($AV273,$AX273:$AZ273)*'Input|Fee Based'!$AY273</f>
        <v>0</v>
      </c>
      <c r="BB273" s="109"/>
      <c r="BC273" s="173"/>
      <c r="BD273" s="15"/>
    </row>
    <row r="274" spans="1:56" customFormat="1" x14ac:dyDescent="0.2">
      <c r="A274" s="16">
        <f t="shared" si="54"/>
        <v>265</v>
      </c>
      <c r="B274" s="128" t="str">
        <f>IF(ISBLANK('Input|Fee Based'!B274),"",'Input|Fee Based'!B274)</f>
        <v/>
      </c>
      <c r="C274" s="128" t="str">
        <f>IF(ISBLANK('Input|Fee Based'!C274),"",'Input|Fee Based'!C274)</f>
        <v/>
      </c>
      <c r="D274" s="129" t="str">
        <f>IF(ISBLANK('Input|Fee Based'!D274),"",'Input|Fee Based'!D274)</f>
        <v/>
      </c>
      <c r="E274" s="191" t="str">
        <f>IF(ISBLANK('Input|Fee Based'!E274),"",'Input|Fee Based'!E274)</f>
        <v/>
      </c>
      <c r="F274" s="129" t="str">
        <f>IF(ISBLANK('Input|Fee Based'!F274),"",'Input|Fee Based'!F274)</f>
        <v/>
      </c>
      <c r="G274" s="129" t="str">
        <f>IF(ISBLANK('Input|Fee Based'!G274),"",'Input|Fee Based'!G274)</f>
        <v/>
      </c>
      <c r="H274" s="120">
        <f t="shared" si="44"/>
        <v>0</v>
      </c>
      <c r="I274" s="14"/>
      <c r="J274" s="77" t="str">
        <f>IF(ISBLANK('Input|Fee Based'!I274),"",'Input|Fee Based'!I274)</f>
        <v/>
      </c>
      <c r="K274" s="77" cm="1">
        <f t="array" ref="K274">_xlfn.IFNA(LOOKUP(2,1/('Calc|Labour Rates'!$B$10:$B$39='Calc|Fee Based'!J274)/('Calc|Labour Rates'!$C$10:$C$39='Input|Fee Based'!J274),'Calc|Labour Rates'!$I$10:$I$39),"-")</f>
        <v>0</v>
      </c>
      <c r="L274" s="208">
        <f>IFERROR(K274*'Input|Fee Based'!K274*'Input|Fee Based'!L274/'Input|Setup'!$E$19,0)</f>
        <v>0</v>
      </c>
      <c r="M274" s="206" t="str">
        <f>IF(ISBLANK('Input|Fee Based'!M274),"",'Input|Fee Based'!M274)</f>
        <v/>
      </c>
      <c r="N274" s="77" cm="1">
        <f t="array" ref="N274">_xlfn.IFNA(LOOKUP(2,1/('Calc|Labour Rates'!$B$10:$B$39='Calc|Fee Based'!M274)/('Calc|Labour Rates'!$C$10:$C$39='Input|Fee Based'!N274),'Calc|Labour Rates'!$I$10:$I$39),"-")</f>
        <v>0</v>
      </c>
      <c r="O274" s="208">
        <f>IFERROR(N274*'Input|Fee Based'!O274*'Input|Fee Based'!P274/'Input|Setup'!$E$19,0)</f>
        <v>0</v>
      </c>
      <c r="P274" s="206" t="str">
        <f>IF(ISBLANK('Input|Fee Based'!Q274),"",'Input|Fee Based'!Q274)</f>
        <v/>
      </c>
      <c r="Q274" s="77" cm="1">
        <f t="array" ref="Q274">_xlfn.IFNA(LOOKUP(2,1/('Calc|Labour Rates'!$B$10:$B$39='Calc|Fee Based'!P274)/('Calc|Labour Rates'!$C$10:$C$39='Input|Fee Based'!R274),'Calc|Labour Rates'!$I$10:$I$39),"-")</f>
        <v>0</v>
      </c>
      <c r="R274" s="77">
        <f>IFERROR(Q274*'Input|Fee Based'!S274*'Input|Fee Based'!T274/'Input|Setup'!$E$19,0)</f>
        <v>0</v>
      </c>
      <c r="S274" s="197">
        <f t="shared" si="45"/>
        <v>0</v>
      </c>
      <c r="T274" s="139">
        <f t="shared" si="46"/>
        <v>0</v>
      </c>
      <c r="U274" s="77" t="str">
        <f>IF(ISBLANK('Input|Fee Based'!$V274),"",'Input|Fee Based'!$V274)</f>
        <v/>
      </c>
      <c r="V274" s="77" cm="1">
        <f t="array" ref="V274">_xlfn.IFNA(LOOKUP(2,1/('Calc|Labour Rates'!$B$10:$B$39='Calc|Fee Based'!U274)/('Calc|Labour Rates'!$C$10:$C$39='Input|Fee Based'!W274),'Calc|Labour Rates'!$I$10:$I$39),"-")</f>
        <v>0</v>
      </c>
      <c r="W274" s="77">
        <f>IFERROR(V274*'Input|Fee Based'!X274*'Input|Fee Based'!Y274/'Input|Setup'!$E$19,0)</f>
        <v>0</v>
      </c>
      <c r="X274" s="77">
        <f>IFERROR(V274*'Input|Fee Based'!X274*'Input|Fee Based'!Z274/'Input|Setup'!$E$19,0)</f>
        <v>0</v>
      </c>
      <c r="Y274" s="208">
        <f t="shared" si="47"/>
        <v>0</v>
      </c>
      <c r="Z274" s="206" t="str">
        <f>IF(ISBLANK('Input|Fee Based'!$AA274),"",'Input|Fee Based'!$AA274)</f>
        <v/>
      </c>
      <c r="AA274" s="77" cm="1">
        <f t="array" ref="AA274">_xlfn.IFNA(LOOKUP(2,1/('Calc|Labour Rates'!$B$10:$B$39='Calc|Fee Based'!Z274)/('Calc|Labour Rates'!$C$10:$C$39='Input|Fee Based'!AB274),'Calc|Labour Rates'!$I$10:$I$39),"-")</f>
        <v>0</v>
      </c>
      <c r="AB274" s="77">
        <f>IFERROR(AA274*'Input|Fee Based'!AC274*'Input|Fee Based'!AD274/'Input|Setup'!$E$19,0)</f>
        <v>0</v>
      </c>
      <c r="AC274" s="77">
        <f>IFERROR(AA274*'Input|Fee Based'!AC274*'Input|Fee Based'!AE274/'Input|Setup'!$E$19,0)</f>
        <v>0</v>
      </c>
      <c r="AD274" s="208">
        <f t="shared" si="48"/>
        <v>0</v>
      </c>
      <c r="AE274" s="77" t="str">
        <f>IF(ISBLANK('Input|Fee Based'!$AF274),"",'Input|Fee Based'!$AF274)</f>
        <v/>
      </c>
      <c r="AF274" s="77" cm="1">
        <f t="array" ref="AF274">_xlfn.IFNA(LOOKUP(2,1/('Calc|Labour Rates'!$B$10:$B$39='Calc|Fee Based'!AE274)/('Calc|Labour Rates'!$C$10:$C$39='Input|Fee Based'!AG274),'Calc|Labour Rates'!$I$10:$I$39),"-")</f>
        <v>0</v>
      </c>
      <c r="AG274" s="77">
        <f>IFERROR(AF274*'Input|Fee Based'!AH274*'Input|Fee Based'!AI274/'Input|Setup'!$E$19,0)</f>
        <v>0</v>
      </c>
      <c r="AH274" s="77">
        <f>IFERROR(AF274*'Input|Fee Based'!AH274*'Input|Fee Based'!AJ274/'Input|Setup'!$E$19,0)</f>
        <v>0</v>
      </c>
      <c r="AI274" s="208">
        <f t="shared" si="49"/>
        <v>0</v>
      </c>
      <c r="AJ274" s="77" t="str">
        <f>IF(ISBLANK('Input|Fee Based'!$AK274),"",'Input|Fee Based'!$AK274)</f>
        <v/>
      </c>
      <c r="AK274" s="77" cm="1">
        <f t="array" ref="AK274">_xlfn.IFNA(LOOKUP(2,1/('Calc|Labour Rates'!$B$10:$B$39='Calc|Fee Based'!AJ274)/('Calc|Labour Rates'!$C$10:$C$39='Input|Fee Based'!AL274),'Calc|Labour Rates'!$I$10:$I$39),"-")</f>
        <v>0</v>
      </c>
      <c r="AL274" s="77">
        <f>IFERROR(AK274*'Input|Fee Based'!AM274*'Input|Fee Based'!AN274/'Input|Setup'!$E$19,0)</f>
        <v>0</v>
      </c>
      <c r="AM274" s="77">
        <f>IFERROR(AK274*'Input|Fee Based'!AM274*'Input|Fee Based'!AO274/'Input|Setup'!$E$19,0)</f>
        <v>0</v>
      </c>
      <c r="AN274" s="208">
        <f t="shared" si="50"/>
        <v>0</v>
      </c>
      <c r="AO274" s="199">
        <f t="shared" si="51"/>
        <v>0</v>
      </c>
      <c r="AP274" s="139">
        <f t="shared" si="52"/>
        <v>0</v>
      </c>
      <c r="AQ274" s="86">
        <f>'Input|Fee Based'!AQ274*CPI_Escalator_to_Y1*RealMaterials_Escalator_to_Y1</f>
        <v>0</v>
      </c>
      <c r="AR274" s="86">
        <f>'Input|Fee Based'!AR274*CPI_Escalator_to_Y1*RealContracts_Escalator_to_Y1</f>
        <v>0</v>
      </c>
      <c r="AS274" s="77">
        <f>'Input|Fee Based'!AS274*CPI_Escalator_to_Y1*RealVehicles_Escalator_to_Y1</f>
        <v>0</v>
      </c>
      <c r="AT274" s="86">
        <f>'Input|Fee Based'!AT274*CPI_Escalator_to_Y1*RealOther_Escalator_to_Y1</f>
        <v>0</v>
      </c>
      <c r="AU274" s="89"/>
      <c r="AV274" s="79">
        <f t="shared" si="53"/>
        <v>0</v>
      </c>
      <c r="AW274" s="84"/>
      <c r="AX274" s="162">
        <f>$AV274*'Input|Fee Based'!AV274</f>
        <v>0</v>
      </c>
      <c r="AY274" s="162">
        <f>$AV274*'Input|Fee Based'!AW274</f>
        <v>0</v>
      </c>
      <c r="AZ274" s="162">
        <f>$AV274*'Input|Fee Based'!AX274</f>
        <v>0</v>
      </c>
      <c r="BA274" s="163">
        <f>SUM($AV274,$AX274:$AZ274)*'Input|Fee Based'!$AY274</f>
        <v>0</v>
      </c>
      <c r="BB274" s="109"/>
      <c r="BC274" s="173"/>
      <c r="BD274" s="15"/>
    </row>
    <row r="275" spans="1:56" customFormat="1" x14ac:dyDescent="0.2">
      <c r="A275" s="16">
        <f t="shared" si="54"/>
        <v>266</v>
      </c>
      <c r="B275" s="128" t="str">
        <f>IF(ISBLANK('Input|Fee Based'!B275),"",'Input|Fee Based'!B275)</f>
        <v/>
      </c>
      <c r="C275" s="128" t="str">
        <f>IF(ISBLANK('Input|Fee Based'!C275),"",'Input|Fee Based'!C275)</f>
        <v/>
      </c>
      <c r="D275" s="129" t="str">
        <f>IF(ISBLANK('Input|Fee Based'!D275),"",'Input|Fee Based'!D275)</f>
        <v/>
      </c>
      <c r="E275" s="191" t="str">
        <f>IF(ISBLANK('Input|Fee Based'!E275),"",'Input|Fee Based'!E275)</f>
        <v/>
      </c>
      <c r="F275" s="129" t="str">
        <f>IF(ISBLANK('Input|Fee Based'!F275),"",'Input|Fee Based'!F275)</f>
        <v/>
      </c>
      <c r="G275" s="129" t="str">
        <f>IF(ISBLANK('Input|Fee Based'!G275),"",'Input|Fee Based'!G275)</f>
        <v/>
      </c>
      <c r="H275" s="120">
        <f t="shared" si="44"/>
        <v>0</v>
      </c>
      <c r="I275" s="14"/>
      <c r="J275" s="77" t="str">
        <f>IF(ISBLANK('Input|Fee Based'!I275),"",'Input|Fee Based'!I275)</f>
        <v/>
      </c>
      <c r="K275" s="77" cm="1">
        <f t="array" ref="K275">_xlfn.IFNA(LOOKUP(2,1/('Calc|Labour Rates'!$B$10:$B$39='Calc|Fee Based'!J275)/('Calc|Labour Rates'!$C$10:$C$39='Input|Fee Based'!J275),'Calc|Labour Rates'!$I$10:$I$39),"-")</f>
        <v>0</v>
      </c>
      <c r="L275" s="208">
        <f>IFERROR(K275*'Input|Fee Based'!K275*'Input|Fee Based'!L275/'Input|Setup'!$E$19,0)</f>
        <v>0</v>
      </c>
      <c r="M275" s="206" t="str">
        <f>IF(ISBLANK('Input|Fee Based'!M275),"",'Input|Fee Based'!M275)</f>
        <v/>
      </c>
      <c r="N275" s="77" cm="1">
        <f t="array" ref="N275">_xlfn.IFNA(LOOKUP(2,1/('Calc|Labour Rates'!$B$10:$B$39='Calc|Fee Based'!M275)/('Calc|Labour Rates'!$C$10:$C$39='Input|Fee Based'!N275),'Calc|Labour Rates'!$I$10:$I$39),"-")</f>
        <v>0</v>
      </c>
      <c r="O275" s="208">
        <f>IFERROR(N275*'Input|Fee Based'!O275*'Input|Fee Based'!P275/'Input|Setup'!$E$19,0)</f>
        <v>0</v>
      </c>
      <c r="P275" s="206" t="str">
        <f>IF(ISBLANK('Input|Fee Based'!Q275),"",'Input|Fee Based'!Q275)</f>
        <v/>
      </c>
      <c r="Q275" s="77" cm="1">
        <f t="array" ref="Q275">_xlfn.IFNA(LOOKUP(2,1/('Calc|Labour Rates'!$B$10:$B$39='Calc|Fee Based'!P275)/('Calc|Labour Rates'!$C$10:$C$39='Input|Fee Based'!R275),'Calc|Labour Rates'!$I$10:$I$39),"-")</f>
        <v>0</v>
      </c>
      <c r="R275" s="77">
        <f>IFERROR(Q275*'Input|Fee Based'!S275*'Input|Fee Based'!T275/'Input|Setup'!$E$19,0)</f>
        <v>0</v>
      </c>
      <c r="S275" s="197">
        <f t="shared" si="45"/>
        <v>0</v>
      </c>
      <c r="T275" s="139">
        <f t="shared" si="46"/>
        <v>0</v>
      </c>
      <c r="U275" s="77" t="str">
        <f>IF(ISBLANK('Input|Fee Based'!$V275),"",'Input|Fee Based'!$V275)</f>
        <v/>
      </c>
      <c r="V275" s="77" cm="1">
        <f t="array" ref="V275">_xlfn.IFNA(LOOKUP(2,1/('Calc|Labour Rates'!$B$10:$B$39='Calc|Fee Based'!U275)/('Calc|Labour Rates'!$C$10:$C$39='Input|Fee Based'!W275),'Calc|Labour Rates'!$I$10:$I$39),"-")</f>
        <v>0</v>
      </c>
      <c r="W275" s="77">
        <f>IFERROR(V275*'Input|Fee Based'!X275*'Input|Fee Based'!Y275/'Input|Setup'!$E$19,0)</f>
        <v>0</v>
      </c>
      <c r="X275" s="77">
        <f>IFERROR(V275*'Input|Fee Based'!X275*'Input|Fee Based'!Z275/'Input|Setup'!$E$19,0)</f>
        <v>0</v>
      </c>
      <c r="Y275" s="208">
        <f t="shared" si="47"/>
        <v>0</v>
      </c>
      <c r="Z275" s="206" t="str">
        <f>IF(ISBLANK('Input|Fee Based'!$AA275),"",'Input|Fee Based'!$AA275)</f>
        <v/>
      </c>
      <c r="AA275" s="77" cm="1">
        <f t="array" ref="AA275">_xlfn.IFNA(LOOKUP(2,1/('Calc|Labour Rates'!$B$10:$B$39='Calc|Fee Based'!Z275)/('Calc|Labour Rates'!$C$10:$C$39='Input|Fee Based'!AB275),'Calc|Labour Rates'!$I$10:$I$39),"-")</f>
        <v>0</v>
      </c>
      <c r="AB275" s="77">
        <f>IFERROR(AA275*'Input|Fee Based'!AC275*'Input|Fee Based'!AD275/'Input|Setup'!$E$19,0)</f>
        <v>0</v>
      </c>
      <c r="AC275" s="77">
        <f>IFERROR(AA275*'Input|Fee Based'!AC275*'Input|Fee Based'!AE275/'Input|Setup'!$E$19,0)</f>
        <v>0</v>
      </c>
      <c r="AD275" s="208">
        <f t="shared" si="48"/>
        <v>0</v>
      </c>
      <c r="AE275" s="77" t="str">
        <f>IF(ISBLANK('Input|Fee Based'!$AF275),"",'Input|Fee Based'!$AF275)</f>
        <v/>
      </c>
      <c r="AF275" s="77" cm="1">
        <f t="array" ref="AF275">_xlfn.IFNA(LOOKUP(2,1/('Calc|Labour Rates'!$B$10:$B$39='Calc|Fee Based'!AE275)/('Calc|Labour Rates'!$C$10:$C$39='Input|Fee Based'!AG275),'Calc|Labour Rates'!$I$10:$I$39),"-")</f>
        <v>0</v>
      </c>
      <c r="AG275" s="77">
        <f>IFERROR(AF275*'Input|Fee Based'!AH275*'Input|Fee Based'!AI275/'Input|Setup'!$E$19,0)</f>
        <v>0</v>
      </c>
      <c r="AH275" s="77">
        <f>IFERROR(AF275*'Input|Fee Based'!AH275*'Input|Fee Based'!AJ275/'Input|Setup'!$E$19,0)</f>
        <v>0</v>
      </c>
      <c r="AI275" s="208">
        <f t="shared" si="49"/>
        <v>0</v>
      </c>
      <c r="AJ275" s="77" t="str">
        <f>IF(ISBLANK('Input|Fee Based'!$AK275),"",'Input|Fee Based'!$AK275)</f>
        <v/>
      </c>
      <c r="AK275" s="77" cm="1">
        <f t="array" ref="AK275">_xlfn.IFNA(LOOKUP(2,1/('Calc|Labour Rates'!$B$10:$B$39='Calc|Fee Based'!AJ275)/('Calc|Labour Rates'!$C$10:$C$39='Input|Fee Based'!AL275),'Calc|Labour Rates'!$I$10:$I$39),"-")</f>
        <v>0</v>
      </c>
      <c r="AL275" s="77">
        <f>IFERROR(AK275*'Input|Fee Based'!AM275*'Input|Fee Based'!AN275/'Input|Setup'!$E$19,0)</f>
        <v>0</v>
      </c>
      <c r="AM275" s="77">
        <f>IFERROR(AK275*'Input|Fee Based'!AM275*'Input|Fee Based'!AO275/'Input|Setup'!$E$19,0)</f>
        <v>0</v>
      </c>
      <c r="AN275" s="208">
        <f t="shared" si="50"/>
        <v>0</v>
      </c>
      <c r="AO275" s="199">
        <f t="shared" si="51"/>
        <v>0</v>
      </c>
      <c r="AP275" s="139">
        <f t="shared" si="52"/>
        <v>0</v>
      </c>
      <c r="AQ275" s="86">
        <f>'Input|Fee Based'!AQ275*CPI_Escalator_to_Y1*RealMaterials_Escalator_to_Y1</f>
        <v>0</v>
      </c>
      <c r="AR275" s="86">
        <f>'Input|Fee Based'!AR275*CPI_Escalator_to_Y1*RealContracts_Escalator_to_Y1</f>
        <v>0</v>
      </c>
      <c r="AS275" s="77">
        <f>'Input|Fee Based'!AS275*CPI_Escalator_to_Y1*RealVehicles_Escalator_to_Y1</f>
        <v>0</v>
      </c>
      <c r="AT275" s="86">
        <f>'Input|Fee Based'!AT275*CPI_Escalator_to_Y1*RealOther_Escalator_to_Y1</f>
        <v>0</v>
      </c>
      <c r="AU275" s="89"/>
      <c r="AV275" s="79">
        <f t="shared" si="53"/>
        <v>0</v>
      </c>
      <c r="AW275" s="84"/>
      <c r="AX275" s="162">
        <f>$AV275*'Input|Fee Based'!AV275</f>
        <v>0</v>
      </c>
      <c r="AY275" s="162">
        <f>$AV275*'Input|Fee Based'!AW275</f>
        <v>0</v>
      </c>
      <c r="AZ275" s="162">
        <f>$AV275*'Input|Fee Based'!AX275</f>
        <v>0</v>
      </c>
      <c r="BA275" s="163">
        <f>SUM($AV275,$AX275:$AZ275)*'Input|Fee Based'!$AY275</f>
        <v>0</v>
      </c>
      <c r="BB275" s="109"/>
      <c r="BC275" s="173"/>
      <c r="BD275" s="15"/>
    </row>
    <row r="276" spans="1:56" customFormat="1" x14ac:dyDescent="0.2">
      <c r="A276" s="16">
        <f t="shared" si="54"/>
        <v>267</v>
      </c>
      <c r="B276" s="128" t="str">
        <f>IF(ISBLANK('Input|Fee Based'!B276),"",'Input|Fee Based'!B276)</f>
        <v/>
      </c>
      <c r="C276" s="128" t="str">
        <f>IF(ISBLANK('Input|Fee Based'!C276),"",'Input|Fee Based'!C276)</f>
        <v/>
      </c>
      <c r="D276" s="129" t="str">
        <f>IF(ISBLANK('Input|Fee Based'!D276),"",'Input|Fee Based'!D276)</f>
        <v/>
      </c>
      <c r="E276" s="191" t="str">
        <f>IF(ISBLANK('Input|Fee Based'!E276),"",'Input|Fee Based'!E276)</f>
        <v/>
      </c>
      <c r="F276" s="129" t="str">
        <f>IF(ISBLANK('Input|Fee Based'!F276),"",'Input|Fee Based'!F276)</f>
        <v/>
      </c>
      <c r="G276" s="129" t="str">
        <f>IF(ISBLANK('Input|Fee Based'!G276),"",'Input|Fee Based'!G276)</f>
        <v/>
      </c>
      <c r="H276" s="120">
        <f t="shared" si="44"/>
        <v>0</v>
      </c>
      <c r="I276" s="14"/>
      <c r="J276" s="77" t="str">
        <f>IF(ISBLANK('Input|Fee Based'!I276),"",'Input|Fee Based'!I276)</f>
        <v/>
      </c>
      <c r="K276" s="77" cm="1">
        <f t="array" ref="K276">_xlfn.IFNA(LOOKUP(2,1/('Calc|Labour Rates'!$B$10:$B$39='Calc|Fee Based'!J276)/('Calc|Labour Rates'!$C$10:$C$39='Input|Fee Based'!J276),'Calc|Labour Rates'!$I$10:$I$39),"-")</f>
        <v>0</v>
      </c>
      <c r="L276" s="208">
        <f>IFERROR(K276*'Input|Fee Based'!K276*'Input|Fee Based'!L276/'Input|Setup'!$E$19,0)</f>
        <v>0</v>
      </c>
      <c r="M276" s="206" t="str">
        <f>IF(ISBLANK('Input|Fee Based'!M276),"",'Input|Fee Based'!M276)</f>
        <v/>
      </c>
      <c r="N276" s="77" cm="1">
        <f t="array" ref="N276">_xlfn.IFNA(LOOKUP(2,1/('Calc|Labour Rates'!$B$10:$B$39='Calc|Fee Based'!M276)/('Calc|Labour Rates'!$C$10:$C$39='Input|Fee Based'!N276),'Calc|Labour Rates'!$I$10:$I$39),"-")</f>
        <v>0</v>
      </c>
      <c r="O276" s="208">
        <f>IFERROR(N276*'Input|Fee Based'!O276*'Input|Fee Based'!P276/'Input|Setup'!$E$19,0)</f>
        <v>0</v>
      </c>
      <c r="P276" s="206" t="str">
        <f>IF(ISBLANK('Input|Fee Based'!Q276),"",'Input|Fee Based'!Q276)</f>
        <v/>
      </c>
      <c r="Q276" s="77" cm="1">
        <f t="array" ref="Q276">_xlfn.IFNA(LOOKUP(2,1/('Calc|Labour Rates'!$B$10:$B$39='Calc|Fee Based'!P276)/('Calc|Labour Rates'!$C$10:$C$39='Input|Fee Based'!R276),'Calc|Labour Rates'!$I$10:$I$39),"-")</f>
        <v>0</v>
      </c>
      <c r="R276" s="77">
        <f>IFERROR(Q276*'Input|Fee Based'!S276*'Input|Fee Based'!T276/'Input|Setup'!$E$19,0)</f>
        <v>0</v>
      </c>
      <c r="S276" s="197">
        <f t="shared" si="45"/>
        <v>0</v>
      </c>
      <c r="T276" s="139">
        <f t="shared" si="46"/>
        <v>0</v>
      </c>
      <c r="U276" s="77" t="str">
        <f>IF(ISBLANK('Input|Fee Based'!$V276),"",'Input|Fee Based'!$V276)</f>
        <v/>
      </c>
      <c r="V276" s="77" cm="1">
        <f t="array" ref="V276">_xlfn.IFNA(LOOKUP(2,1/('Calc|Labour Rates'!$B$10:$B$39='Calc|Fee Based'!U276)/('Calc|Labour Rates'!$C$10:$C$39='Input|Fee Based'!W276),'Calc|Labour Rates'!$I$10:$I$39),"-")</f>
        <v>0</v>
      </c>
      <c r="W276" s="77">
        <f>IFERROR(V276*'Input|Fee Based'!X276*'Input|Fee Based'!Y276/'Input|Setup'!$E$19,0)</f>
        <v>0</v>
      </c>
      <c r="X276" s="77">
        <f>IFERROR(V276*'Input|Fee Based'!X276*'Input|Fee Based'!Z276/'Input|Setup'!$E$19,0)</f>
        <v>0</v>
      </c>
      <c r="Y276" s="208">
        <f t="shared" si="47"/>
        <v>0</v>
      </c>
      <c r="Z276" s="206" t="str">
        <f>IF(ISBLANK('Input|Fee Based'!$AA276),"",'Input|Fee Based'!$AA276)</f>
        <v/>
      </c>
      <c r="AA276" s="77" cm="1">
        <f t="array" ref="AA276">_xlfn.IFNA(LOOKUP(2,1/('Calc|Labour Rates'!$B$10:$B$39='Calc|Fee Based'!Z276)/('Calc|Labour Rates'!$C$10:$C$39='Input|Fee Based'!AB276),'Calc|Labour Rates'!$I$10:$I$39),"-")</f>
        <v>0</v>
      </c>
      <c r="AB276" s="77">
        <f>IFERROR(AA276*'Input|Fee Based'!AC276*'Input|Fee Based'!AD276/'Input|Setup'!$E$19,0)</f>
        <v>0</v>
      </c>
      <c r="AC276" s="77">
        <f>IFERROR(AA276*'Input|Fee Based'!AC276*'Input|Fee Based'!AE276/'Input|Setup'!$E$19,0)</f>
        <v>0</v>
      </c>
      <c r="AD276" s="208">
        <f t="shared" si="48"/>
        <v>0</v>
      </c>
      <c r="AE276" s="77" t="str">
        <f>IF(ISBLANK('Input|Fee Based'!$AF276),"",'Input|Fee Based'!$AF276)</f>
        <v/>
      </c>
      <c r="AF276" s="77" cm="1">
        <f t="array" ref="AF276">_xlfn.IFNA(LOOKUP(2,1/('Calc|Labour Rates'!$B$10:$B$39='Calc|Fee Based'!AE276)/('Calc|Labour Rates'!$C$10:$C$39='Input|Fee Based'!AG276),'Calc|Labour Rates'!$I$10:$I$39),"-")</f>
        <v>0</v>
      </c>
      <c r="AG276" s="77">
        <f>IFERROR(AF276*'Input|Fee Based'!AH276*'Input|Fee Based'!AI276/'Input|Setup'!$E$19,0)</f>
        <v>0</v>
      </c>
      <c r="AH276" s="77">
        <f>IFERROR(AF276*'Input|Fee Based'!AH276*'Input|Fee Based'!AJ276/'Input|Setup'!$E$19,0)</f>
        <v>0</v>
      </c>
      <c r="AI276" s="208">
        <f t="shared" si="49"/>
        <v>0</v>
      </c>
      <c r="AJ276" s="77" t="str">
        <f>IF(ISBLANK('Input|Fee Based'!$AK276),"",'Input|Fee Based'!$AK276)</f>
        <v/>
      </c>
      <c r="AK276" s="77" cm="1">
        <f t="array" ref="AK276">_xlfn.IFNA(LOOKUP(2,1/('Calc|Labour Rates'!$B$10:$B$39='Calc|Fee Based'!AJ276)/('Calc|Labour Rates'!$C$10:$C$39='Input|Fee Based'!AL276),'Calc|Labour Rates'!$I$10:$I$39),"-")</f>
        <v>0</v>
      </c>
      <c r="AL276" s="77">
        <f>IFERROR(AK276*'Input|Fee Based'!AM276*'Input|Fee Based'!AN276/'Input|Setup'!$E$19,0)</f>
        <v>0</v>
      </c>
      <c r="AM276" s="77">
        <f>IFERROR(AK276*'Input|Fee Based'!AM276*'Input|Fee Based'!AO276/'Input|Setup'!$E$19,0)</f>
        <v>0</v>
      </c>
      <c r="AN276" s="208">
        <f t="shared" si="50"/>
        <v>0</v>
      </c>
      <c r="AO276" s="199">
        <f t="shared" si="51"/>
        <v>0</v>
      </c>
      <c r="AP276" s="139">
        <f t="shared" si="52"/>
        <v>0</v>
      </c>
      <c r="AQ276" s="86">
        <f>'Input|Fee Based'!AQ276*CPI_Escalator_to_Y1*RealMaterials_Escalator_to_Y1</f>
        <v>0</v>
      </c>
      <c r="AR276" s="86">
        <f>'Input|Fee Based'!AR276*CPI_Escalator_to_Y1*RealContracts_Escalator_to_Y1</f>
        <v>0</v>
      </c>
      <c r="AS276" s="77">
        <f>'Input|Fee Based'!AS276*CPI_Escalator_to_Y1*RealVehicles_Escalator_to_Y1</f>
        <v>0</v>
      </c>
      <c r="AT276" s="86">
        <f>'Input|Fee Based'!AT276*CPI_Escalator_to_Y1*RealOther_Escalator_to_Y1</f>
        <v>0</v>
      </c>
      <c r="AU276" s="89"/>
      <c r="AV276" s="79">
        <f t="shared" si="53"/>
        <v>0</v>
      </c>
      <c r="AW276" s="84"/>
      <c r="AX276" s="162">
        <f>$AV276*'Input|Fee Based'!AV276</f>
        <v>0</v>
      </c>
      <c r="AY276" s="162">
        <f>$AV276*'Input|Fee Based'!AW276</f>
        <v>0</v>
      </c>
      <c r="AZ276" s="162">
        <f>$AV276*'Input|Fee Based'!AX276</f>
        <v>0</v>
      </c>
      <c r="BA276" s="163">
        <f>SUM($AV276,$AX276:$AZ276)*'Input|Fee Based'!$AY276</f>
        <v>0</v>
      </c>
      <c r="BB276" s="109"/>
      <c r="BC276" s="173"/>
      <c r="BD276" s="15"/>
    </row>
    <row r="277" spans="1:56" customFormat="1" x14ac:dyDescent="0.2">
      <c r="A277" s="16">
        <f t="shared" si="54"/>
        <v>268</v>
      </c>
      <c r="B277" s="128" t="str">
        <f>IF(ISBLANK('Input|Fee Based'!B277),"",'Input|Fee Based'!B277)</f>
        <v/>
      </c>
      <c r="C277" s="128" t="str">
        <f>IF(ISBLANK('Input|Fee Based'!C277),"",'Input|Fee Based'!C277)</f>
        <v/>
      </c>
      <c r="D277" s="129" t="str">
        <f>IF(ISBLANK('Input|Fee Based'!D277),"",'Input|Fee Based'!D277)</f>
        <v/>
      </c>
      <c r="E277" s="191" t="str">
        <f>IF(ISBLANK('Input|Fee Based'!E277),"",'Input|Fee Based'!E277)</f>
        <v/>
      </c>
      <c r="F277" s="129" t="str">
        <f>IF(ISBLANK('Input|Fee Based'!F277),"",'Input|Fee Based'!F277)</f>
        <v/>
      </c>
      <c r="G277" s="129" t="str">
        <f>IF(ISBLANK('Input|Fee Based'!G277),"",'Input|Fee Based'!G277)</f>
        <v/>
      </c>
      <c r="H277" s="120">
        <f t="shared" si="44"/>
        <v>0</v>
      </c>
      <c r="I277" s="14"/>
      <c r="J277" s="77" t="str">
        <f>IF(ISBLANK('Input|Fee Based'!I277),"",'Input|Fee Based'!I277)</f>
        <v/>
      </c>
      <c r="K277" s="77" cm="1">
        <f t="array" ref="K277">_xlfn.IFNA(LOOKUP(2,1/('Calc|Labour Rates'!$B$10:$B$39='Calc|Fee Based'!J277)/('Calc|Labour Rates'!$C$10:$C$39='Input|Fee Based'!J277),'Calc|Labour Rates'!$I$10:$I$39),"-")</f>
        <v>0</v>
      </c>
      <c r="L277" s="208">
        <f>IFERROR(K277*'Input|Fee Based'!K277*'Input|Fee Based'!L277/'Input|Setup'!$E$19,0)</f>
        <v>0</v>
      </c>
      <c r="M277" s="206" t="str">
        <f>IF(ISBLANK('Input|Fee Based'!M277),"",'Input|Fee Based'!M277)</f>
        <v/>
      </c>
      <c r="N277" s="77" cm="1">
        <f t="array" ref="N277">_xlfn.IFNA(LOOKUP(2,1/('Calc|Labour Rates'!$B$10:$B$39='Calc|Fee Based'!M277)/('Calc|Labour Rates'!$C$10:$C$39='Input|Fee Based'!N277),'Calc|Labour Rates'!$I$10:$I$39),"-")</f>
        <v>0</v>
      </c>
      <c r="O277" s="208">
        <f>IFERROR(N277*'Input|Fee Based'!O277*'Input|Fee Based'!P277/'Input|Setup'!$E$19,0)</f>
        <v>0</v>
      </c>
      <c r="P277" s="206" t="str">
        <f>IF(ISBLANK('Input|Fee Based'!Q277),"",'Input|Fee Based'!Q277)</f>
        <v/>
      </c>
      <c r="Q277" s="77" cm="1">
        <f t="array" ref="Q277">_xlfn.IFNA(LOOKUP(2,1/('Calc|Labour Rates'!$B$10:$B$39='Calc|Fee Based'!P277)/('Calc|Labour Rates'!$C$10:$C$39='Input|Fee Based'!R277),'Calc|Labour Rates'!$I$10:$I$39),"-")</f>
        <v>0</v>
      </c>
      <c r="R277" s="77">
        <f>IFERROR(Q277*'Input|Fee Based'!S277*'Input|Fee Based'!T277/'Input|Setup'!$E$19,0)</f>
        <v>0</v>
      </c>
      <c r="S277" s="197">
        <f t="shared" si="45"/>
        <v>0</v>
      </c>
      <c r="T277" s="139">
        <f t="shared" si="46"/>
        <v>0</v>
      </c>
      <c r="U277" s="77" t="str">
        <f>IF(ISBLANK('Input|Fee Based'!$V277),"",'Input|Fee Based'!$V277)</f>
        <v/>
      </c>
      <c r="V277" s="77" cm="1">
        <f t="array" ref="V277">_xlfn.IFNA(LOOKUP(2,1/('Calc|Labour Rates'!$B$10:$B$39='Calc|Fee Based'!U277)/('Calc|Labour Rates'!$C$10:$C$39='Input|Fee Based'!W277),'Calc|Labour Rates'!$I$10:$I$39),"-")</f>
        <v>0</v>
      </c>
      <c r="W277" s="77">
        <f>IFERROR(V277*'Input|Fee Based'!X277*'Input|Fee Based'!Y277/'Input|Setup'!$E$19,0)</f>
        <v>0</v>
      </c>
      <c r="X277" s="77">
        <f>IFERROR(V277*'Input|Fee Based'!X277*'Input|Fee Based'!Z277/'Input|Setup'!$E$19,0)</f>
        <v>0</v>
      </c>
      <c r="Y277" s="208">
        <f t="shared" si="47"/>
        <v>0</v>
      </c>
      <c r="Z277" s="206" t="str">
        <f>IF(ISBLANK('Input|Fee Based'!$AA277),"",'Input|Fee Based'!$AA277)</f>
        <v/>
      </c>
      <c r="AA277" s="77" cm="1">
        <f t="array" ref="AA277">_xlfn.IFNA(LOOKUP(2,1/('Calc|Labour Rates'!$B$10:$B$39='Calc|Fee Based'!Z277)/('Calc|Labour Rates'!$C$10:$C$39='Input|Fee Based'!AB277),'Calc|Labour Rates'!$I$10:$I$39),"-")</f>
        <v>0</v>
      </c>
      <c r="AB277" s="77">
        <f>IFERROR(AA277*'Input|Fee Based'!AC277*'Input|Fee Based'!AD277/'Input|Setup'!$E$19,0)</f>
        <v>0</v>
      </c>
      <c r="AC277" s="77">
        <f>IFERROR(AA277*'Input|Fee Based'!AC277*'Input|Fee Based'!AE277/'Input|Setup'!$E$19,0)</f>
        <v>0</v>
      </c>
      <c r="AD277" s="208">
        <f t="shared" si="48"/>
        <v>0</v>
      </c>
      <c r="AE277" s="77" t="str">
        <f>IF(ISBLANK('Input|Fee Based'!$AF277),"",'Input|Fee Based'!$AF277)</f>
        <v/>
      </c>
      <c r="AF277" s="77" cm="1">
        <f t="array" ref="AF277">_xlfn.IFNA(LOOKUP(2,1/('Calc|Labour Rates'!$B$10:$B$39='Calc|Fee Based'!AE277)/('Calc|Labour Rates'!$C$10:$C$39='Input|Fee Based'!AG277),'Calc|Labour Rates'!$I$10:$I$39),"-")</f>
        <v>0</v>
      </c>
      <c r="AG277" s="77">
        <f>IFERROR(AF277*'Input|Fee Based'!AH277*'Input|Fee Based'!AI277/'Input|Setup'!$E$19,0)</f>
        <v>0</v>
      </c>
      <c r="AH277" s="77">
        <f>IFERROR(AF277*'Input|Fee Based'!AH277*'Input|Fee Based'!AJ277/'Input|Setup'!$E$19,0)</f>
        <v>0</v>
      </c>
      <c r="AI277" s="208">
        <f t="shared" si="49"/>
        <v>0</v>
      </c>
      <c r="AJ277" s="77" t="str">
        <f>IF(ISBLANK('Input|Fee Based'!$AK277),"",'Input|Fee Based'!$AK277)</f>
        <v/>
      </c>
      <c r="AK277" s="77" cm="1">
        <f t="array" ref="AK277">_xlfn.IFNA(LOOKUP(2,1/('Calc|Labour Rates'!$B$10:$B$39='Calc|Fee Based'!AJ277)/('Calc|Labour Rates'!$C$10:$C$39='Input|Fee Based'!AL277),'Calc|Labour Rates'!$I$10:$I$39),"-")</f>
        <v>0</v>
      </c>
      <c r="AL277" s="77">
        <f>IFERROR(AK277*'Input|Fee Based'!AM277*'Input|Fee Based'!AN277/'Input|Setup'!$E$19,0)</f>
        <v>0</v>
      </c>
      <c r="AM277" s="77">
        <f>IFERROR(AK277*'Input|Fee Based'!AM277*'Input|Fee Based'!AO277/'Input|Setup'!$E$19,0)</f>
        <v>0</v>
      </c>
      <c r="AN277" s="208">
        <f t="shared" si="50"/>
        <v>0</v>
      </c>
      <c r="AO277" s="199">
        <f t="shared" si="51"/>
        <v>0</v>
      </c>
      <c r="AP277" s="139">
        <f t="shared" si="52"/>
        <v>0</v>
      </c>
      <c r="AQ277" s="86">
        <f>'Input|Fee Based'!AQ277*CPI_Escalator_to_Y1*RealMaterials_Escalator_to_Y1</f>
        <v>0</v>
      </c>
      <c r="AR277" s="86">
        <f>'Input|Fee Based'!AR277*CPI_Escalator_to_Y1*RealContracts_Escalator_to_Y1</f>
        <v>0</v>
      </c>
      <c r="AS277" s="77">
        <f>'Input|Fee Based'!AS277*CPI_Escalator_to_Y1*RealVehicles_Escalator_to_Y1</f>
        <v>0</v>
      </c>
      <c r="AT277" s="86">
        <f>'Input|Fee Based'!AT277*CPI_Escalator_to_Y1*RealOther_Escalator_to_Y1</f>
        <v>0</v>
      </c>
      <c r="AU277" s="89"/>
      <c r="AV277" s="79">
        <f t="shared" si="53"/>
        <v>0</v>
      </c>
      <c r="AW277" s="84"/>
      <c r="AX277" s="162">
        <f>$AV277*'Input|Fee Based'!AV277</f>
        <v>0</v>
      </c>
      <c r="AY277" s="162">
        <f>$AV277*'Input|Fee Based'!AW277</f>
        <v>0</v>
      </c>
      <c r="AZ277" s="162">
        <f>$AV277*'Input|Fee Based'!AX277</f>
        <v>0</v>
      </c>
      <c r="BA277" s="163">
        <f>SUM($AV277,$AX277:$AZ277)*'Input|Fee Based'!$AY277</f>
        <v>0</v>
      </c>
      <c r="BB277" s="109"/>
      <c r="BC277" s="173"/>
      <c r="BD277" s="15"/>
    </row>
    <row r="278" spans="1:56" customFormat="1" x14ac:dyDescent="0.2">
      <c r="A278" s="16">
        <f t="shared" si="54"/>
        <v>269</v>
      </c>
      <c r="B278" s="128" t="str">
        <f>IF(ISBLANK('Input|Fee Based'!B278),"",'Input|Fee Based'!B278)</f>
        <v/>
      </c>
      <c r="C278" s="128" t="str">
        <f>IF(ISBLANK('Input|Fee Based'!C278),"",'Input|Fee Based'!C278)</f>
        <v/>
      </c>
      <c r="D278" s="129" t="str">
        <f>IF(ISBLANK('Input|Fee Based'!D278),"",'Input|Fee Based'!D278)</f>
        <v/>
      </c>
      <c r="E278" s="191" t="str">
        <f>IF(ISBLANK('Input|Fee Based'!E278),"",'Input|Fee Based'!E278)</f>
        <v/>
      </c>
      <c r="F278" s="129" t="str">
        <f>IF(ISBLANK('Input|Fee Based'!F278),"",'Input|Fee Based'!F278)</f>
        <v/>
      </c>
      <c r="G278" s="129" t="str">
        <f>IF(ISBLANK('Input|Fee Based'!G278),"",'Input|Fee Based'!G278)</f>
        <v/>
      </c>
      <c r="H278" s="120">
        <f t="shared" si="44"/>
        <v>0</v>
      </c>
      <c r="I278" s="14"/>
      <c r="J278" s="77" t="str">
        <f>IF(ISBLANK('Input|Fee Based'!I278),"",'Input|Fee Based'!I278)</f>
        <v/>
      </c>
      <c r="K278" s="77" cm="1">
        <f t="array" ref="K278">_xlfn.IFNA(LOOKUP(2,1/('Calc|Labour Rates'!$B$10:$B$39='Calc|Fee Based'!J278)/('Calc|Labour Rates'!$C$10:$C$39='Input|Fee Based'!J278),'Calc|Labour Rates'!$I$10:$I$39),"-")</f>
        <v>0</v>
      </c>
      <c r="L278" s="208">
        <f>IFERROR(K278*'Input|Fee Based'!K278*'Input|Fee Based'!L278/'Input|Setup'!$E$19,0)</f>
        <v>0</v>
      </c>
      <c r="M278" s="206" t="str">
        <f>IF(ISBLANK('Input|Fee Based'!M278),"",'Input|Fee Based'!M278)</f>
        <v/>
      </c>
      <c r="N278" s="77" cm="1">
        <f t="array" ref="N278">_xlfn.IFNA(LOOKUP(2,1/('Calc|Labour Rates'!$B$10:$B$39='Calc|Fee Based'!M278)/('Calc|Labour Rates'!$C$10:$C$39='Input|Fee Based'!N278),'Calc|Labour Rates'!$I$10:$I$39),"-")</f>
        <v>0</v>
      </c>
      <c r="O278" s="208">
        <f>IFERROR(N278*'Input|Fee Based'!O278*'Input|Fee Based'!P278/'Input|Setup'!$E$19,0)</f>
        <v>0</v>
      </c>
      <c r="P278" s="206" t="str">
        <f>IF(ISBLANK('Input|Fee Based'!Q278),"",'Input|Fee Based'!Q278)</f>
        <v/>
      </c>
      <c r="Q278" s="77" cm="1">
        <f t="array" ref="Q278">_xlfn.IFNA(LOOKUP(2,1/('Calc|Labour Rates'!$B$10:$B$39='Calc|Fee Based'!P278)/('Calc|Labour Rates'!$C$10:$C$39='Input|Fee Based'!R278),'Calc|Labour Rates'!$I$10:$I$39),"-")</f>
        <v>0</v>
      </c>
      <c r="R278" s="77">
        <f>IFERROR(Q278*'Input|Fee Based'!S278*'Input|Fee Based'!T278/'Input|Setup'!$E$19,0)</f>
        <v>0</v>
      </c>
      <c r="S278" s="197">
        <f t="shared" si="45"/>
        <v>0</v>
      </c>
      <c r="T278" s="139">
        <f t="shared" si="46"/>
        <v>0</v>
      </c>
      <c r="U278" s="77" t="str">
        <f>IF(ISBLANK('Input|Fee Based'!$V278),"",'Input|Fee Based'!$V278)</f>
        <v/>
      </c>
      <c r="V278" s="77" cm="1">
        <f t="array" ref="V278">_xlfn.IFNA(LOOKUP(2,1/('Calc|Labour Rates'!$B$10:$B$39='Calc|Fee Based'!U278)/('Calc|Labour Rates'!$C$10:$C$39='Input|Fee Based'!W278),'Calc|Labour Rates'!$I$10:$I$39),"-")</f>
        <v>0</v>
      </c>
      <c r="W278" s="77">
        <f>IFERROR(V278*'Input|Fee Based'!X278*'Input|Fee Based'!Y278/'Input|Setup'!$E$19,0)</f>
        <v>0</v>
      </c>
      <c r="X278" s="77">
        <f>IFERROR(V278*'Input|Fee Based'!X278*'Input|Fee Based'!Z278/'Input|Setup'!$E$19,0)</f>
        <v>0</v>
      </c>
      <c r="Y278" s="208">
        <f t="shared" si="47"/>
        <v>0</v>
      </c>
      <c r="Z278" s="206" t="str">
        <f>IF(ISBLANK('Input|Fee Based'!$AA278),"",'Input|Fee Based'!$AA278)</f>
        <v/>
      </c>
      <c r="AA278" s="77" cm="1">
        <f t="array" ref="AA278">_xlfn.IFNA(LOOKUP(2,1/('Calc|Labour Rates'!$B$10:$B$39='Calc|Fee Based'!Z278)/('Calc|Labour Rates'!$C$10:$C$39='Input|Fee Based'!AB278),'Calc|Labour Rates'!$I$10:$I$39),"-")</f>
        <v>0</v>
      </c>
      <c r="AB278" s="77">
        <f>IFERROR(AA278*'Input|Fee Based'!AC278*'Input|Fee Based'!AD278/'Input|Setup'!$E$19,0)</f>
        <v>0</v>
      </c>
      <c r="AC278" s="77">
        <f>IFERROR(AA278*'Input|Fee Based'!AC278*'Input|Fee Based'!AE278/'Input|Setup'!$E$19,0)</f>
        <v>0</v>
      </c>
      <c r="AD278" s="208">
        <f t="shared" si="48"/>
        <v>0</v>
      </c>
      <c r="AE278" s="77" t="str">
        <f>IF(ISBLANK('Input|Fee Based'!$AF278),"",'Input|Fee Based'!$AF278)</f>
        <v/>
      </c>
      <c r="AF278" s="77" cm="1">
        <f t="array" ref="AF278">_xlfn.IFNA(LOOKUP(2,1/('Calc|Labour Rates'!$B$10:$B$39='Calc|Fee Based'!AE278)/('Calc|Labour Rates'!$C$10:$C$39='Input|Fee Based'!AG278),'Calc|Labour Rates'!$I$10:$I$39),"-")</f>
        <v>0</v>
      </c>
      <c r="AG278" s="77">
        <f>IFERROR(AF278*'Input|Fee Based'!AH278*'Input|Fee Based'!AI278/'Input|Setup'!$E$19,0)</f>
        <v>0</v>
      </c>
      <c r="AH278" s="77">
        <f>IFERROR(AF278*'Input|Fee Based'!AH278*'Input|Fee Based'!AJ278/'Input|Setup'!$E$19,0)</f>
        <v>0</v>
      </c>
      <c r="AI278" s="208">
        <f t="shared" si="49"/>
        <v>0</v>
      </c>
      <c r="AJ278" s="77" t="str">
        <f>IF(ISBLANK('Input|Fee Based'!$AK278),"",'Input|Fee Based'!$AK278)</f>
        <v/>
      </c>
      <c r="AK278" s="77" cm="1">
        <f t="array" ref="AK278">_xlfn.IFNA(LOOKUP(2,1/('Calc|Labour Rates'!$B$10:$B$39='Calc|Fee Based'!AJ278)/('Calc|Labour Rates'!$C$10:$C$39='Input|Fee Based'!AL278),'Calc|Labour Rates'!$I$10:$I$39),"-")</f>
        <v>0</v>
      </c>
      <c r="AL278" s="77">
        <f>IFERROR(AK278*'Input|Fee Based'!AM278*'Input|Fee Based'!AN278/'Input|Setup'!$E$19,0)</f>
        <v>0</v>
      </c>
      <c r="AM278" s="77">
        <f>IFERROR(AK278*'Input|Fee Based'!AM278*'Input|Fee Based'!AO278/'Input|Setup'!$E$19,0)</f>
        <v>0</v>
      </c>
      <c r="AN278" s="208">
        <f t="shared" si="50"/>
        <v>0</v>
      </c>
      <c r="AO278" s="199">
        <f t="shared" si="51"/>
        <v>0</v>
      </c>
      <c r="AP278" s="139">
        <f t="shared" si="52"/>
        <v>0</v>
      </c>
      <c r="AQ278" s="86">
        <f>'Input|Fee Based'!AQ278*CPI_Escalator_to_Y1*RealMaterials_Escalator_to_Y1</f>
        <v>0</v>
      </c>
      <c r="AR278" s="86">
        <f>'Input|Fee Based'!AR278*CPI_Escalator_to_Y1*RealContracts_Escalator_to_Y1</f>
        <v>0</v>
      </c>
      <c r="AS278" s="77">
        <f>'Input|Fee Based'!AS278*CPI_Escalator_to_Y1*RealVehicles_Escalator_to_Y1</f>
        <v>0</v>
      </c>
      <c r="AT278" s="86">
        <f>'Input|Fee Based'!AT278*CPI_Escalator_to_Y1*RealOther_Escalator_to_Y1</f>
        <v>0</v>
      </c>
      <c r="AU278" s="89"/>
      <c r="AV278" s="79">
        <f t="shared" si="53"/>
        <v>0</v>
      </c>
      <c r="AW278" s="84"/>
      <c r="AX278" s="162">
        <f>$AV278*'Input|Fee Based'!AV278</f>
        <v>0</v>
      </c>
      <c r="AY278" s="162">
        <f>$AV278*'Input|Fee Based'!AW278</f>
        <v>0</v>
      </c>
      <c r="AZ278" s="162">
        <f>$AV278*'Input|Fee Based'!AX278</f>
        <v>0</v>
      </c>
      <c r="BA278" s="163">
        <f>SUM($AV278,$AX278:$AZ278)*'Input|Fee Based'!$AY278</f>
        <v>0</v>
      </c>
      <c r="BB278" s="109"/>
      <c r="BC278" s="173"/>
      <c r="BD278" s="15"/>
    </row>
    <row r="279" spans="1:56" customFormat="1" x14ac:dyDescent="0.2">
      <c r="A279" s="16">
        <f t="shared" si="54"/>
        <v>270</v>
      </c>
      <c r="B279" s="128" t="str">
        <f>IF(ISBLANK('Input|Fee Based'!B279),"",'Input|Fee Based'!B279)</f>
        <v/>
      </c>
      <c r="C279" s="128" t="str">
        <f>IF(ISBLANK('Input|Fee Based'!C279),"",'Input|Fee Based'!C279)</f>
        <v/>
      </c>
      <c r="D279" s="129" t="str">
        <f>IF(ISBLANK('Input|Fee Based'!D279),"",'Input|Fee Based'!D279)</f>
        <v/>
      </c>
      <c r="E279" s="191" t="str">
        <f>IF(ISBLANK('Input|Fee Based'!E279),"",'Input|Fee Based'!E279)</f>
        <v/>
      </c>
      <c r="F279" s="129" t="str">
        <f>IF(ISBLANK('Input|Fee Based'!F279),"",'Input|Fee Based'!F279)</f>
        <v/>
      </c>
      <c r="G279" s="129" t="str">
        <f>IF(ISBLANK('Input|Fee Based'!G279),"",'Input|Fee Based'!G279)</f>
        <v/>
      </c>
      <c r="H279" s="120">
        <f t="shared" si="44"/>
        <v>0</v>
      </c>
      <c r="I279" s="14"/>
      <c r="J279" s="77" t="str">
        <f>IF(ISBLANK('Input|Fee Based'!I279),"",'Input|Fee Based'!I279)</f>
        <v/>
      </c>
      <c r="K279" s="77" cm="1">
        <f t="array" ref="K279">_xlfn.IFNA(LOOKUP(2,1/('Calc|Labour Rates'!$B$10:$B$39='Calc|Fee Based'!J279)/('Calc|Labour Rates'!$C$10:$C$39='Input|Fee Based'!J279),'Calc|Labour Rates'!$I$10:$I$39),"-")</f>
        <v>0</v>
      </c>
      <c r="L279" s="208">
        <f>IFERROR(K279*'Input|Fee Based'!K279*'Input|Fee Based'!L279/'Input|Setup'!$E$19,0)</f>
        <v>0</v>
      </c>
      <c r="M279" s="206" t="str">
        <f>IF(ISBLANK('Input|Fee Based'!M279),"",'Input|Fee Based'!M279)</f>
        <v/>
      </c>
      <c r="N279" s="77" cm="1">
        <f t="array" ref="N279">_xlfn.IFNA(LOOKUP(2,1/('Calc|Labour Rates'!$B$10:$B$39='Calc|Fee Based'!M279)/('Calc|Labour Rates'!$C$10:$C$39='Input|Fee Based'!N279),'Calc|Labour Rates'!$I$10:$I$39),"-")</f>
        <v>0</v>
      </c>
      <c r="O279" s="208">
        <f>IFERROR(N279*'Input|Fee Based'!O279*'Input|Fee Based'!P279/'Input|Setup'!$E$19,0)</f>
        <v>0</v>
      </c>
      <c r="P279" s="206" t="str">
        <f>IF(ISBLANK('Input|Fee Based'!Q279),"",'Input|Fee Based'!Q279)</f>
        <v/>
      </c>
      <c r="Q279" s="77" cm="1">
        <f t="array" ref="Q279">_xlfn.IFNA(LOOKUP(2,1/('Calc|Labour Rates'!$B$10:$B$39='Calc|Fee Based'!P279)/('Calc|Labour Rates'!$C$10:$C$39='Input|Fee Based'!R279),'Calc|Labour Rates'!$I$10:$I$39),"-")</f>
        <v>0</v>
      </c>
      <c r="R279" s="77">
        <f>IFERROR(Q279*'Input|Fee Based'!S279*'Input|Fee Based'!T279/'Input|Setup'!$E$19,0)</f>
        <v>0</v>
      </c>
      <c r="S279" s="197">
        <f t="shared" si="45"/>
        <v>0</v>
      </c>
      <c r="T279" s="139">
        <f t="shared" si="46"/>
        <v>0</v>
      </c>
      <c r="U279" s="77" t="str">
        <f>IF(ISBLANK('Input|Fee Based'!$V279),"",'Input|Fee Based'!$V279)</f>
        <v/>
      </c>
      <c r="V279" s="77" cm="1">
        <f t="array" ref="V279">_xlfn.IFNA(LOOKUP(2,1/('Calc|Labour Rates'!$B$10:$B$39='Calc|Fee Based'!U279)/('Calc|Labour Rates'!$C$10:$C$39='Input|Fee Based'!W279),'Calc|Labour Rates'!$I$10:$I$39),"-")</f>
        <v>0</v>
      </c>
      <c r="W279" s="77">
        <f>IFERROR(V279*'Input|Fee Based'!X279*'Input|Fee Based'!Y279/'Input|Setup'!$E$19,0)</f>
        <v>0</v>
      </c>
      <c r="X279" s="77">
        <f>IFERROR(V279*'Input|Fee Based'!X279*'Input|Fee Based'!Z279/'Input|Setup'!$E$19,0)</f>
        <v>0</v>
      </c>
      <c r="Y279" s="208">
        <f t="shared" si="47"/>
        <v>0</v>
      </c>
      <c r="Z279" s="206" t="str">
        <f>IF(ISBLANK('Input|Fee Based'!$AA279),"",'Input|Fee Based'!$AA279)</f>
        <v/>
      </c>
      <c r="AA279" s="77" cm="1">
        <f t="array" ref="AA279">_xlfn.IFNA(LOOKUP(2,1/('Calc|Labour Rates'!$B$10:$B$39='Calc|Fee Based'!Z279)/('Calc|Labour Rates'!$C$10:$C$39='Input|Fee Based'!AB279),'Calc|Labour Rates'!$I$10:$I$39),"-")</f>
        <v>0</v>
      </c>
      <c r="AB279" s="77">
        <f>IFERROR(AA279*'Input|Fee Based'!AC279*'Input|Fee Based'!AD279/'Input|Setup'!$E$19,0)</f>
        <v>0</v>
      </c>
      <c r="AC279" s="77">
        <f>IFERROR(AA279*'Input|Fee Based'!AC279*'Input|Fee Based'!AE279/'Input|Setup'!$E$19,0)</f>
        <v>0</v>
      </c>
      <c r="AD279" s="208">
        <f t="shared" si="48"/>
        <v>0</v>
      </c>
      <c r="AE279" s="77" t="str">
        <f>IF(ISBLANK('Input|Fee Based'!$AF279),"",'Input|Fee Based'!$AF279)</f>
        <v/>
      </c>
      <c r="AF279" s="77" cm="1">
        <f t="array" ref="AF279">_xlfn.IFNA(LOOKUP(2,1/('Calc|Labour Rates'!$B$10:$B$39='Calc|Fee Based'!AE279)/('Calc|Labour Rates'!$C$10:$C$39='Input|Fee Based'!AG279),'Calc|Labour Rates'!$I$10:$I$39),"-")</f>
        <v>0</v>
      </c>
      <c r="AG279" s="77">
        <f>IFERROR(AF279*'Input|Fee Based'!AH279*'Input|Fee Based'!AI279/'Input|Setup'!$E$19,0)</f>
        <v>0</v>
      </c>
      <c r="AH279" s="77">
        <f>IFERROR(AF279*'Input|Fee Based'!AH279*'Input|Fee Based'!AJ279/'Input|Setup'!$E$19,0)</f>
        <v>0</v>
      </c>
      <c r="AI279" s="208">
        <f t="shared" si="49"/>
        <v>0</v>
      </c>
      <c r="AJ279" s="77" t="str">
        <f>IF(ISBLANK('Input|Fee Based'!$AK279),"",'Input|Fee Based'!$AK279)</f>
        <v/>
      </c>
      <c r="AK279" s="77" cm="1">
        <f t="array" ref="AK279">_xlfn.IFNA(LOOKUP(2,1/('Calc|Labour Rates'!$B$10:$B$39='Calc|Fee Based'!AJ279)/('Calc|Labour Rates'!$C$10:$C$39='Input|Fee Based'!AL279),'Calc|Labour Rates'!$I$10:$I$39),"-")</f>
        <v>0</v>
      </c>
      <c r="AL279" s="77">
        <f>IFERROR(AK279*'Input|Fee Based'!AM279*'Input|Fee Based'!AN279/'Input|Setup'!$E$19,0)</f>
        <v>0</v>
      </c>
      <c r="AM279" s="77">
        <f>IFERROR(AK279*'Input|Fee Based'!AM279*'Input|Fee Based'!AO279/'Input|Setup'!$E$19,0)</f>
        <v>0</v>
      </c>
      <c r="AN279" s="208">
        <f t="shared" si="50"/>
        <v>0</v>
      </c>
      <c r="AO279" s="199">
        <f t="shared" si="51"/>
        <v>0</v>
      </c>
      <c r="AP279" s="139">
        <f t="shared" si="52"/>
        <v>0</v>
      </c>
      <c r="AQ279" s="86">
        <f>'Input|Fee Based'!AQ279*CPI_Escalator_to_Y1*RealMaterials_Escalator_to_Y1</f>
        <v>0</v>
      </c>
      <c r="AR279" s="86">
        <f>'Input|Fee Based'!AR279*CPI_Escalator_to_Y1*RealContracts_Escalator_to_Y1</f>
        <v>0</v>
      </c>
      <c r="AS279" s="77">
        <f>'Input|Fee Based'!AS279*CPI_Escalator_to_Y1*RealVehicles_Escalator_to_Y1</f>
        <v>0</v>
      </c>
      <c r="AT279" s="86">
        <f>'Input|Fee Based'!AT279*CPI_Escalator_to_Y1*RealOther_Escalator_to_Y1</f>
        <v>0</v>
      </c>
      <c r="AU279" s="89"/>
      <c r="AV279" s="79">
        <f t="shared" si="53"/>
        <v>0</v>
      </c>
      <c r="AW279" s="84"/>
      <c r="AX279" s="162">
        <f>$AV279*'Input|Fee Based'!AV279</f>
        <v>0</v>
      </c>
      <c r="AY279" s="162">
        <f>$AV279*'Input|Fee Based'!AW279</f>
        <v>0</v>
      </c>
      <c r="AZ279" s="162">
        <f>$AV279*'Input|Fee Based'!AX279</f>
        <v>0</v>
      </c>
      <c r="BA279" s="163">
        <f>SUM($AV279,$AX279:$AZ279)*'Input|Fee Based'!$AY279</f>
        <v>0</v>
      </c>
      <c r="BB279" s="109"/>
      <c r="BC279" s="173"/>
      <c r="BD279" s="15"/>
    </row>
    <row r="280" spans="1:56" customFormat="1" x14ac:dyDescent="0.2">
      <c r="A280" s="16">
        <f t="shared" si="54"/>
        <v>271</v>
      </c>
      <c r="B280" s="128" t="str">
        <f>IF(ISBLANK('Input|Fee Based'!B280),"",'Input|Fee Based'!B280)</f>
        <v/>
      </c>
      <c r="C280" s="128" t="str">
        <f>IF(ISBLANK('Input|Fee Based'!C280),"",'Input|Fee Based'!C280)</f>
        <v/>
      </c>
      <c r="D280" s="129" t="str">
        <f>IF(ISBLANK('Input|Fee Based'!D280),"",'Input|Fee Based'!D280)</f>
        <v/>
      </c>
      <c r="E280" s="191" t="str">
        <f>IF(ISBLANK('Input|Fee Based'!E280),"",'Input|Fee Based'!E280)</f>
        <v/>
      </c>
      <c r="F280" s="129" t="str">
        <f>IF(ISBLANK('Input|Fee Based'!F280),"",'Input|Fee Based'!F280)</f>
        <v/>
      </c>
      <c r="G280" s="129" t="str">
        <f>IF(ISBLANK('Input|Fee Based'!G280),"",'Input|Fee Based'!G280)</f>
        <v/>
      </c>
      <c r="H280" s="120">
        <f t="shared" si="44"/>
        <v>0</v>
      </c>
      <c r="I280" s="14"/>
      <c r="J280" s="77" t="str">
        <f>IF(ISBLANK('Input|Fee Based'!I280),"",'Input|Fee Based'!I280)</f>
        <v/>
      </c>
      <c r="K280" s="77" cm="1">
        <f t="array" ref="K280">_xlfn.IFNA(LOOKUP(2,1/('Calc|Labour Rates'!$B$10:$B$39='Calc|Fee Based'!J280)/('Calc|Labour Rates'!$C$10:$C$39='Input|Fee Based'!J280),'Calc|Labour Rates'!$I$10:$I$39),"-")</f>
        <v>0</v>
      </c>
      <c r="L280" s="208">
        <f>IFERROR(K280*'Input|Fee Based'!K280*'Input|Fee Based'!L280/'Input|Setup'!$E$19,0)</f>
        <v>0</v>
      </c>
      <c r="M280" s="206" t="str">
        <f>IF(ISBLANK('Input|Fee Based'!M280),"",'Input|Fee Based'!M280)</f>
        <v/>
      </c>
      <c r="N280" s="77" cm="1">
        <f t="array" ref="N280">_xlfn.IFNA(LOOKUP(2,1/('Calc|Labour Rates'!$B$10:$B$39='Calc|Fee Based'!M280)/('Calc|Labour Rates'!$C$10:$C$39='Input|Fee Based'!N280),'Calc|Labour Rates'!$I$10:$I$39),"-")</f>
        <v>0</v>
      </c>
      <c r="O280" s="208">
        <f>IFERROR(N280*'Input|Fee Based'!O280*'Input|Fee Based'!P280/'Input|Setup'!$E$19,0)</f>
        <v>0</v>
      </c>
      <c r="P280" s="206" t="str">
        <f>IF(ISBLANK('Input|Fee Based'!Q280),"",'Input|Fee Based'!Q280)</f>
        <v/>
      </c>
      <c r="Q280" s="77" cm="1">
        <f t="array" ref="Q280">_xlfn.IFNA(LOOKUP(2,1/('Calc|Labour Rates'!$B$10:$B$39='Calc|Fee Based'!P280)/('Calc|Labour Rates'!$C$10:$C$39='Input|Fee Based'!R280),'Calc|Labour Rates'!$I$10:$I$39),"-")</f>
        <v>0</v>
      </c>
      <c r="R280" s="77">
        <f>IFERROR(Q280*'Input|Fee Based'!S280*'Input|Fee Based'!T280/'Input|Setup'!$E$19,0)</f>
        <v>0</v>
      </c>
      <c r="S280" s="197">
        <f t="shared" si="45"/>
        <v>0</v>
      </c>
      <c r="T280" s="139">
        <f t="shared" si="46"/>
        <v>0</v>
      </c>
      <c r="U280" s="77" t="str">
        <f>IF(ISBLANK('Input|Fee Based'!$V280),"",'Input|Fee Based'!$V280)</f>
        <v/>
      </c>
      <c r="V280" s="77" cm="1">
        <f t="array" ref="V280">_xlfn.IFNA(LOOKUP(2,1/('Calc|Labour Rates'!$B$10:$B$39='Calc|Fee Based'!U280)/('Calc|Labour Rates'!$C$10:$C$39='Input|Fee Based'!W280),'Calc|Labour Rates'!$I$10:$I$39),"-")</f>
        <v>0</v>
      </c>
      <c r="W280" s="77">
        <f>IFERROR(V280*'Input|Fee Based'!X280*'Input|Fee Based'!Y280/'Input|Setup'!$E$19,0)</f>
        <v>0</v>
      </c>
      <c r="X280" s="77">
        <f>IFERROR(V280*'Input|Fee Based'!X280*'Input|Fee Based'!Z280/'Input|Setup'!$E$19,0)</f>
        <v>0</v>
      </c>
      <c r="Y280" s="208">
        <f t="shared" si="47"/>
        <v>0</v>
      </c>
      <c r="Z280" s="206" t="str">
        <f>IF(ISBLANK('Input|Fee Based'!$AA280),"",'Input|Fee Based'!$AA280)</f>
        <v/>
      </c>
      <c r="AA280" s="77" cm="1">
        <f t="array" ref="AA280">_xlfn.IFNA(LOOKUP(2,1/('Calc|Labour Rates'!$B$10:$B$39='Calc|Fee Based'!Z280)/('Calc|Labour Rates'!$C$10:$C$39='Input|Fee Based'!AB280),'Calc|Labour Rates'!$I$10:$I$39),"-")</f>
        <v>0</v>
      </c>
      <c r="AB280" s="77">
        <f>IFERROR(AA280*'Input|Fee Based'!AC280*'Input|Fee Based'!AD280/'Input|Setup'!$E$19,0)</f>
        <v>0</v>
      </c>
      <c r="AC280" s="77">
        <f>IFERROR(AA280*'Input|Fee Based'!AC280*'Input|Fee Based'!AE280/'Input|Setup'!$E$19,0)</f>
        <v>0</v>
      </c>
      <c r="AD280" s="208">
        <f t="shared" si="48"/>
        <v>0</v>
      </c>
      <c r="AE280" s="77" t="str">
        <f>IF(ISBLANK('Input|Fee Based'!$AF280),"",'Input|Fee Based'!$AF280)</f>
        <v/>
      </c>
      <c r="AF280" s="77" cm="1">
        <f t="array" ref="AF280">_xlfn.IFNA(LOOKUP(2,1/('Calc|Labour Rates'!$B$10:$B$39='Calc|Fee Based'!AE280)/('Calc|Labour Rates'!$C$10:$C$39='Input|Fee Based'!AG280),'Calc|Labour Rates'!$I$10:$I$39),"-")</f>
        <v>0</v>
      </c>
      <c r="AG280" s="77">
        <f>IFERROR(AF280*'Input|Fee Based'!AH280*'Input|Fee Based'!AI280/'Input|Setup'!$E$19,0)</f>
        <v>0</v>
      </c>
      <c r="AH280" s="77">
        <f>IFERROR(AF280*'Input|Fee Based'!AH280*'Input|Fee Based'!AJ280/'Input|Setup'!$E$19,0)</f>
        <v>0</v>
      </c>
      <c r="AI280" s="208">
        <f t="shared" si="49"/>
        <v>0</v>
      </c>
      <c r="AJ280" s="77" t="str">
        <f>IF(ISBLANK('Input|Fee Based'!$AK280),"",'Input|Fee Based'!$AK280)</f>
        <v/>
      </c>
      <c r="AK280" s="77" cm="1">
        <f t="array" ref="AK280">_xlfn.IFNA(LOOKUP(2,1/('Calc|Labour Rates'!$B$10:$B$39='Calc|Fee Based'!AJ280)/('Calc|Labour Rates'!$C$10:$C$39='Input|Fee Based'!AL280),'Calc|Labour Rates'!$I$10:$I$39),"-")</f>
        <v>0</v>
      </c>
      <c r="AL280" s="77">
        <f>IFERROR(AK280*'Input|Fee Based'!AM280*'Input|Fee Based'!AN280/'Input|Setup'!$E$19,0)</f>
        <v>0</v>
      </c>
      <c r="AM280" s="77">
        <f>IFERROR(AK280*'Input|Fee Based'!AM280*'Input|Fee Based'!AO280/'Input|Setup'!$E$19,0)</f>
        <v>0</v>
      </c>
      <c r="AN280" s="208">
        <f t="shared" si="50"/>
        <v>0</v>
      </c>
      <c r="AO280" s="199">
        <f t="shared" si="51"/>
        <v>0</v>
      </c>
      <c r="AP280" s="139">
        <f t="shared" si="52"/>
        <v>0</v>
      </c>
      <c r="AQ280" s="86">
        <f>'Input|Fee Based'!AQ280*CPI_Escalator_to_Y1*RealMaterials_Escalator_to_Y1</f>
        <v>0</v>
      </c>
      <c r="AR280" s="86">
        <f>'Input|Fee Based'!AR280*CPI_Escalator_to_Y1*RealContracts_Escalator_to_Y1</f>
        <v>0</v>
      </c>
      <c r="AS280" s="77">
        <f>'Input|Fee Based'!AS280*CPI_Escalator_to_Y1*RealVehicles_Escalator_to_Y1</f>
        <v>0</v>
      </c>
      <c r="AT280" s="86">
        <f>'Input|Fee Based'!AT280*CPI_Escalator_to_Y1*RealOther_Escalator_to_Y1</f>
        <v>0</v>
      </c>
      <c r="AU280" s="89"/>
      <c r="AV280" s="79">
        <f t="shared" si="53"/>
        <v>0</v>
      </c>
      <c r="AW280" s="84"/>
      <c r="AX280" s="162">
        <f>$AV280*'Input|Fee Based'!AV280</f>
        <v>0</v>
      </c>
      <c r="AY280" s="162">
        <f>$AV280*'Input|Fee Based'!AW280</f>
        <v>0</v>
      </c>
      <c r="AZ280" s="162">
        <f>$AV280*'Input|Fee Based'!AX280</f>
        <v>0</v>
      </c>
      <c r="BA280" s="163">
        <f>SUM($AV280,$AX280:$AZ280)*'Input|Fee Based'!$AY280</f>
        <v>0</v>
      </c>
      <c r="BB280" s="109"/>
      <c r="BC280" s="173"/>
      <c r="BD280" s="15"/>
    </row>
    <row r="281" spans="1:56" customFormat="1" x14ac:dyDescent="0.2">
      <c r="A281" s="16">
        <f t="shared" si="54"/>
        <v>272</v>
      </c>
      <c r="B281" s="128" t="str">
        <f>IF(ISBLANK('Input|Fee Based'!B281),"",'Input|Fee Based'!B281)</f>
        <v/>
      </c>
      <c r="C281" s="128" t="str">
        <f>IF(ISBLANK('Input|Fee Based'!C281),"",'Input|Fee Based'!C281)</f>
        <v/>
      </c>
      <c r="D281" s="129" t="str">
        <f>IF(ISBLANK('Input|Fee Based'!D281),"",'Input|Fee Based'!D281)</f>
        <v/>
      </c>
      <c r="E281" s="191" t="str">
        <f>IF(ISBLANK('Input|Fee Based'!E281),"",'Input|Fee Based'!E281)</f>
        <v/>
      </c>
      <c r="F281" s="129" t="str">
        <f>IF(ISBLANK('Input|Fee Based'!F281),"",'Input|Fee Based'!F281)</f>
        <v/>
      </c>
      <c r="G281" s="129" t="str">
        <f>IF(ISBLANK('Input|Fee Based'!G281),"",'Input|Fee Based'!G281)</f>
        <v/>
      </c>
      <c r="H281" s="120">
        <f t="shared" si="44"/>
        <v>0</v>
      </c>
      <c r="I281" s="14"/>
      <c r="J281" s="77" t="str">
        <f>IF(ISBLANK('Input|Fee Based'!I281),"",'Input|Fee Based'!I281)</f>
        <v/>
      </c>
      <c r="K281" s="77" cm="1">
        <f t="array" ref="K281">_xlfn.IFNA(LOOKUP(2,1/('Calc|Labour Rates'!$B$10:$B$39='Calc|Fee Based'!J281)/('Calc|Labour Rates'!$C$10:$C$39='Input|Fee Based'!J281),'Calc|Labour Rates'!$I$10:$I$39),"-")</f>
        <v>0</v>
      </c>
      <c r="L281" s="208">
        <f>IFERROR(K281*'Input|Fee Based'!K281*'Input|Fee Based'!L281/'Input|Setup'!$E$19,0)</f>
        <v>0</v>
      </c>
      <c r="M281" s="206" t="str">
        <f>IF(ISBLANK('Input|Fee Based'!M281),"",'Input|Fee Based'!M281)</f>
        <v/>
      </c>
      <c r="N281" s="77" cm="1">
        <f t="array" ref="N281">_xlfn.IFNA(LOOKUP(2,1/('Calc|Labour Rates'!$B$10:$B$39='Calc|Fee Based'!M281)/('Calc|Labour Rates'!$C$10:$C$39='Input|Fee Based'!N281),'Calc|Labour Rates'!$I$10:$I$39),"-")</f>
        <v>0</v>
      </c>
      <c r="O281" s="208">
        <f>IFERROR(N281*'Input|Fee Based'!O281*'Input|Fee Based'!P281/'Input|Setup'!$E$19,0)</f>
        <v>0</v>
      </c>
      <c r="P281" s="206" t="str">
        <f>IF(ISBLANK('Input|Fee Based'!Q281),"",'Input|Fee Based'!Q281)</f>
        <v/>
      </c>
      <c r="Q281" s="77" cm="1">
        <f t="array" ref="Q281">_xlfn.IFNA(LOOKUP(2,1/('Calc|Labour Rates'!$B$10:$B$39='Calc|Fee Based'!P281)/('Calc|Labour Rates'!$C$10:$C$39='Input|Fee Based'!R281),'Calc|Labour Rates'!$I$10:$I$39),"-")</f>
        <v>0</v>
      </c>
      <c r="R281" s="77">
        <f>IFERROR(Q281*'Input|Fee Based'!S281*'Input|Fee Based'!T281/'Input|Setup'!$E$19,0)</f>
        <v>0</v>
      </c>
      <c r="S281" s="197">
        <f t="shared" si="45"/>
        <v>0</v>
      </c>
      <c r="T281" s="139">
        <f t="shared" si="46"/>
        <v>0</v>
      </c>
      <c r="U281" s="77" t="str">
        <f>IF(ISBLANK('Input|Fee Based'!$V281),"",'Input|Fee Based'!$V281)</f>
        <v/>
      </c>
      <c r="V281" s="77" cm="1">
        <f t="array" ref="V281">_xlfn.IFNA(LOOKUP(2,1/('Calc|Labour Rates'!$B$10:$B$39='Calc|Fee Based'!U281)/('Calc|Labour Rates'!$C$10:$C$39='Input|Fee Based'!W281),'Calc|Labour Rates'!$I$10:$I$39),"-")</f>
        <v>0</v>
      </c>
      <c r="W281" s="77">
        <f>IFERROR(V281*'Input|Fee Based'!X281*'Input|Fee Based'!Y281/'Input|Setup'!$E$19,0)</f>
        <v>0</v>
      </c>
      <c r="X281" s="77">
        <f>IFERROR(V281*'Input|Fee Based'!X281*'Input|Fee Based'!Z281/'Input|Setup'!$E$19,0)</f>
        <v>0</v>
      </c>
      <c r="Y281" s="208">
        <f t="shared" si="47"/>
        <v>0</v>
      </c>
      <c r="Z281" s="206" t="str">
        <f>IF(ISBLANK('Input|Fee Based'!$AA281),"",'Input|Fee Based'!$AA281)</f>
        <v/>
      </c>
      <c r="AA281" s="77" cm="1">
        <f t="array" ref="AA281">_xlfn.IFNA(LOOKUP(2,1/('Calc|Labour Rates'!$B$10:$B$39='Calc|Fee Based'!Z281)/('Calc|Labour Rates'!$C$10:$C$39='Input|Fee Based'!AB281),'Calc|Labour Rates'!$I$10:$I$39),"-")</f>
        <v>0</v>
      </c>
      <c r="AB281" s="77">
        <f>IFERROR(AA281*'Input|Fee Based'!AC281*'Input|Fee Based'!AD281/'Input|Setup'!$E$19,0)</f>
        <v>0</v>
      </c>
      <c r="AC281" s="77">
        <f>IFERROR(AA281*'Input|Fee Based'!AC281*'Input|Fee Based'!AE281/'Input|Setup'!$E$19,0)</f>
        <v>0</v>
      </c>
      <c r="AD281" s="208">
        <f t="shared" si="48"/>
        <v>0</v>
      </c>
      <c r="AE281" s="77" t="str">
        <f>IF(ISBLANK('Input|Fee Based'!$AF281),"",'Input|Fee Based'!$AF281)</f>
        <v/>
      </c>
      <c r="AF281" s="77" cm="1">
        <f t="array" ref="AF281">_xlfn.IFNA(LOOKUP(2,1/('Calc|Labour Rates'!$B$10:$B$39='Calc|Fee Based'!AE281)/('Calc|Labour Rates'!$C$10:$C$39='Input|Fee Based'!AG281),'Calc|Labour Rates'!$I$10:$I$39),"-")</f>
        <v>0</v>
      </c>
      <c r="AG281" s="77">
        <f>IFERROR(AF281*'Input|Fee Based'!AH281*'Input|Fee Based'!AI281/'Input|Setup'!$E$19,0)</f>
        <v>0</v>
      </c>
      <c r="AH281" s="77">
        <f>IFERROR(AF281*'Input|Fee Based'!AH281*'Input|Fee Based'!AJ281/'Input|Setup'!$E$19,0)</f>
        <v>0</v>
      </c>
      <c r="AI281" s="208">
        <f t="shared" si="49"/>
        <v>0</v>
      </c>
      <c r="AJ281" s="77" t="str">
        <f>IF(ISBLANK('Input|Fee Based'!$AK281),"",'Input|Fee Based'!$AK281)</f>
        <v/>
      </c>
      <c r="AK281" s="77" cm="1">
        <f t="array" ref="AK281">_xlfn.IFNA(LOOKUP(2,1/('Calc|Labour Rates'!$B$10:$B$39='Calc|Fee Based'!AJ281)/('Calc|Labour Rates'!$C$10:$C$39='Input|Fee Based'!AL281),'Calc|Labour Rates'!$I$10:$I$39),"-")</f>
        <v>0</v>
      </c>
      <c r="AL281" s="77">
        <f>IFERROR(AK281*'Input|Fee Based'!AM281*'Input|Fee Based'!AN281/'Input|Setup'!$E$19,0)</f>
        <v>0</v>
      </c>
      <c r="AM281" s="77">
        <f>IFERROR(AK281*'Input|Fee Based'!AM281*'Input|Fee Based'!AO281/'Input|Setup'!$E$19,0)</f>
        <v>0</v>
      </c>
      <c r="AN281" s="208">
        <f t="shared" si="50"/>
        <v>0</v>
      </c>
      <c r="AO281" s="199">
        <f t="shared" si="51"/>
        <v>0</v>
      </c>
      <c r="AP281" s="139">
        <f t="shared" si="52"/>
        <v>0</v>
      </c>
      <c r="AQ281" s="86">
        <f>'Input|Fee Based'!AQ281*CPI_Escalator_to_Y1*RealMaterials_Escalator_to_Y1</f>
        <v>0</v>
      </c>
      <c r="AR281" s="86">
        <f>'Input|Fee Based'!AR281*CPI_Escalator_to_Y1*RealContracts_Escalator_to_Y1</f>
        <v>0</v>
      </c>
      <c r="AS281" s="77">
        <f>'Input|Fee Based'!AS281*CPI_Escalator_to_Y1*RealVehicles_Escalator_to_Y1</f>
        <v>0</v>
      </c>
      <c r="AT281" s="86">
        <f>'Input|Fee Based'!AT281*CPI_Escalator_to_Y1*RealOther_Escalator_to_Y1</f>
        <v>0</v>
      </c>
      <c r="AU281" s="89"/>
      <c r="AV281" s="79">
        <f t="shared" si="53"/>
        <v>0</v>
      </c>
      <c r="AW281" s="84"/>
      <c r="AX281" s="162">
        <f>$AV281*'Input|Fee Based'!AV281</f>
        <v>0</v>
      </c>
      <c r="AY281" s="162">
        <f>$AV281*'Input|Fee Based'!AW281</f>
        <v>0</v>
      </c>
      <c r="AZ281" s="162">
        <f>$AV281*'Input|Fee Based'!AX281</f>
        <v>0</v>
      </c>
      <c r="BA281" s="163">
        <f>SUM($AV281,$AX281:$AZ281)*'Input|Fee Based'!$AY281</f>
        <v>0</v>
      </c>
      <c r="BB281" s="109"/>
      <c r="BC281" s="173"/>
      <c r="BD281" s="15"/>
    </row>
    <row r="282" spans="1:56" customFormat="1" x14ac:dyDescent="0.2">
      <c r="A282" s="16">
        <f t="shared" si="54"/>
        <v>273</v>
      </c>
      <c r="B282" s="128" t="str">
        <f>IF(ISBLANK('Input|Fee Based'!B282),"",'Input|Fee Based'!B282)</f>
        <v/>
      </c>
      <c r="C282" s="128" t="str">
        <f>IF(ISBLANK('Input|Fee Based'!C282),"",'Input|Fee Based'!C282)</f>
        <v/>
      </c>
      <c r="D282" s="129" t="str">
        <f>IF(ISBLANK('Input|Fee Based'!D282),"",'Input|Fee Based'!D282)</f>
        <v/>
      </c>
      <c r="E282" s="191" t="str">
        <f>IF(ISBLANK('Input|Fee Based'!E282),"",'Input|Fee Based'!E282)</f>
        <v/>
      </c>
      <c r="F282" s="129" t="str">
        <f>IF(ISBLANK('Input|Fee Based'!F282),"",'Input|Fee Based'!F282)</f>
        <v/>
      </c>
      <c r="G282" s="129" t="str">
        <f>IF(ISBLANK('Input|Fee Based'!G282),"",'Input|Fee Based'!G282)</f>
        <v/>
      </c>
      <c r="H282" s="120">
        <f t="shared" si="44"/>
        <v>0</v>
      </c>
      <c r="I282" s="14"/>
      <c r="J282" s="77" t="str">
        <f>IF(ISBLANK('Input|Fee Based'!I282),"",'Input|Fee Based'!I282)</f>
        <v/>
      </c>
      <c r="K282" s="77" cm="1">
        <f t="array" ref="K282">_xlfn.IFNA(LOOKUP(2,1/('Calc|Labour Rates'!$B$10:$B$39='Calc|Fee Based'!J282)/('Calc|Labour Rates'!$C$10:$C$39='Input|Fee Based'!J282),'Calc|Labour Rates'!$I$10:$I$39),"-")</f>
        <v>0</v>
      </c>
      <c r="L282" s="208">
        <f>IFERROR(K282*'Input|Fee Based'!K282*'Input|Fee Based'!L282/'Input|Setup'!$E$19,0)</f>
        <v>0</v>
      </c>
      <c r="M282" s="206" t="str">
        <f>IF(ISBLANK('Input|Fee Based'!M282),"",'Input|Fee Based'!M282)</f>
        <v/>
      </c>
      <c r="N282" s="77" cm="1">
        <f t="array" ref="N282">_xlfn.IFNA(LOOKUP(2,1/('Calc|Labour Rates'!$B$10:$B$39='Calc|Fee Based'!M282)/('Calc|Labour Rates'!$C$10:$C$39='Input|Fee Based'!N282),'Calc|Labour Rates'!$I$10:$I$39),"-")</f>
        <v>0</v>
      </c>
      <c r="O282" s="208">
        <f>IFERROR(N282*'Input|Fee Based'!O282*'Input|Fee Based'!P282/'Input|Setup'!$E$19,0)</f>
        <v>0</v>
      </c>
      <c r="P282" s="206" t="str">
        <f>IF(ISBLANK('Input|Fee Based'!Q282),"",'Input|Fee Based'!Q282)</f>
        <v/>
      </c>
      <c r="Q282" s="77" cm="1">
        <f t="array" ref="Q282">_xlfn.IFNA(LOOKUP(2,1/('Calc|Labour Rates'!$B$10:$B$39='Calc|Fee Based'!P282)/('Calc|Labour Rates'!$C$10:$C$39='Input|Fee Based'!R282),'Calc|Labour Rates'!$I$10:$I$39),"-")</f>
        <v>0</v>
      </c>
      <c r="R282" s="77">
        <f>IFERROR(Q282*'Input|Fee Based'!S282*'Input|Fee Based'!T282/'Input|Setup'!$E$19,0)</f>
        <v>0</v>
      </c>
      <c r="S282" s="197">
        <f t="shared" si="45"/>
        <v>0</v>
      </c>
      <c r="T282" s="139">
        <f t="shared" si="46"/>
        <v>0</v>
      </c>
      <c r="U282" s="77" t="str">
        <f>IF(ISBLANK('Input|Fee Based'!$V282),"",'Input|Fee Based'!$V282)</f>
        <v/>
      </c>
      <c r="V282" s="77" cm="1">
        <f t="array" ref="V282">_xlfn.IFNA(LOOKUP(2,1/('Calc|Labour Rates'!$B$10:$B$39='Calc|Fee Based'!U282)/('Calc|Labour Rates'!$C$10:$C$39='Input|Fee Based'!W282),'Calc|Labour Rates'!$I$10:$I$39),"-")</f>
        <v>0</v>
      </c>
      <c r="W282" s="77">
        <f>IFERROR(V282*'Input|Fee Based'!X282*'Input|Fee Based'!Y282/'Input|Setup'!$E$19,0)</f>
        <v>0</v>
      </c>
      <c r="X282" s="77">
        <f>IFERROR(V282*'Input|Fee Based'!X282*'Input|Fee Based'!Z282/'Input|Setup'!$E$19,0)</f>
        <v>0</v>
      </c>
      <c r="Y282" s="208">
        <f t="shared" si="47"/>
        <v>0</v>
      </c>
      <c r="Z282" s="206" t="str">
        <f>IF(ISBLANK('Input|Fee Based'!$AA282),"",'Input|Fee Based'!$AA282)</f>
        <v/>
      </c>
      <c r="AA282" s="77" cm="1">
        <f t="array" ref="AA282">_xlfn.IFNA(LOOKUP(2,1/('Calc|Labour Rates'!$B$10:$B$39='Calc|Fee Based'!Z282)/('Calc|Labour Rates'!$C$10:$C$39='Input|Fee Based'!AB282),'Calc|Labour Rates'!$I$10:$I$39),"-")</f>
        <v>0</v>
      </c>
      <c r="AB282" s="77">
        <f>IFERROR(AA282*'Input|Fee Based'!AC282*'Input|Fee Based'!AD282/'Input|Setup'!$E$19,0)</f>
        <v>0</v>
      </c>
      <c r="AC282" s="77">
        <f>IFERROR(AA282*'Input|Fee Based'!AC282*'Input|Fee Based'!AE282/'Input|Setup'!$E$19,0)</f>
        <v>0</v>
      </c>
      <c r="AD282" s="208">
        <f t="shared" si="48"/>
        <v>0</v>
      </c>
      <c r="AE282" s="77" t="str">
        <f>IF(ISBLANK('Input|Fee Based'!$AF282),"",'Input|Fee Based'!$AF282)</f>
        <v/>
      </c>
      <c r="AF282" s="77" cm="1">
        <f t="array" ref="AF282">_xlfn.IFNA(LOOKUP(2,1/('Calc|Labour Rates'!$B$10:$B$39='Calc|Fee Based'!AE282)/('Calc|Labour Rates'!$C$10:$C$39='Input|Fee Based'!AG282),'Calc|Labour Rates'!$I$10:$I$39),"-")</f>
        <v>0</v>
      </c>
      <c r="AG282" s="77">
        <f>IFERROR(AF282*'Input|Fee Based'!AH282*'Input|Fee Based'!AI282/'Input|Setup'!$E$19,0)</f>
        <v>0</v>
      </c>
      <c r="AH282" s="77">
        <f>IFERROR(AF282*'Input|Fee Based'!AH282*'Input|Fee Based'!AJ282/'Input|Setup'!$E$19,0)</f>
        <v>0</v>
      </c>
      <c r="AI282" s="208">
        <f t="shared" si="49"/>
        <v>0</v>
      </c>
      <c r="AJ282" s="77" t="str">
        <f>IF(ISBLANK('Input|Fee Based'!$AK282),"",'Input|Fee Based'!$AK282)</f>
        <v/>
      </c>
      <c r="AK282" s="77" cm="1">
        <f t="array" ref="AK282">_xlfn.IFNA(LOOKUP(2,1/('Calc|Labour Rates'!$B$10:$B$39='Calc|Fee Based'!AJ282)/('Calc|Labour Rates'!$C$10:$C$39='Input|Fee Based'!AL282),'Calc|Labour Rates'!$I$10:$I$39),"-")</f>
        <v>0</v>
      </c>
      <c r="AL282" s="77">
        <f>IFERROR(AK282*'Input|Fee Based'!AM282*'Input|Fee Based'!AN282/'Input|Setup'!$E$19,0)</f>
        <v>0</v>
      </c>
      <c r="AM282" s="77">
        <f>IFERROR(AK282*'Input|Fee Based'!AM282*'Input|Fee Based'!AO282/'Input|Setup'!$E$19,0)</f>
        <v>0</v>
      </c>
      <c r="AN282" s="208">
        <f t="shared" si="50"/>
        <v>0</v>
      </c>
      <c r="AO282" s="199">
        <f t="shared" si="51"/>
        <v>0</v>
      </c>
      <c r="AP282" s="139">
        <f t="shared" si="52"/>
        <v>0</v>
      </c>
      <c r="AQ282" s="86">
        <f>'Input|Fee Based'!AQ282*CPI_Escalator_to_Y1*RealMaterials_Escalator_to_Y1</f>
        <v>0</v>
      </c>
      <c r="AR282" s="86">
        <f>'Input|Fee Based'!AR282*CPI_Escalator_to_Y1*RealContracts_Escalator_to_Y1</f>
        <v>0</v>
      </c>
      <c r="AS282" s="77">
        <f>'Input|Fee Based'!AS282*CPI_Escalator_to_Y1*RealVehicles_Escalator_to_Y1</f>
        <v>0</v>
      </c>
      <c r="AT282" s="86">
        <f>'Input|Fee Based'!AT282*CPI_Escalator_to_Y1*RealOther_Escalator_to_Y1</f>
        <v>0</v>
      </c>
      <c r="AU282" s="89"/>
      <c r="AV282" s="79">
        <f t="shared" si="53"/>
        <v>0</v>
      </c>
      <c r="AW282" s="84"/>
      <c r="AX282" s="162">
        <f>$AV282*'Input|Fee Based'!AV282</f>
        <v>0</v>
      </c>
      <c r="AY282" s="162">
        <f>$AV282*'Input|Fee Based'!AW282</f>
        <v>0</v>
      </c>
      <c r="AZ282" s="162">
        <f>$AV282*'Input|Fee Based'!AX282</f>
        <v>0</v>
      </c>
      <c r="BA282" s="163">
        <f>SUM($AV282,$AX282:$AZ282)*'Input|Fee Based'!$AY282</f>
        <v>0</v>
      </c>
      <c r="BB282" s="109"/>
      <c r="BC282" s="173"/>
      <c r="BD282" s="15"/>
    </row>
    <row r="283" spans="1:56" customFormat="1" x14ac:dyDescent="0.2">
      <c r="A283" s="16">
        <f t="shared" si="54"/>
        <v>274</v>
      </c>
      <c r="B283" s="128" t="str">
        <f>IF(ISBLANK('Input|Fee Based'!B283),"",'Input|Fee Based'!B283)</f>
        <v/>
      </c>
      <c r="C283" s="128" t="str">
        <f>IF(ISBLANK('Input|Fee Based'!C283),"",'Input|Fee Based'!C283)</f>
        <v/>
      </c>
      <c r="D283" s="129" t="str">
        <f>IF(ISBLANK('Input|Fee Based'!D283),"",'Input|Fee Based'!D283)</f>
        <v/>
      </c>
      <c r="E283" s="191" t="str">
        <f>IF(ISBLANK('Input|Fee Based'!E283),"",'Input|Fee Based'!E283)</f>
        <v/>
      </c>
      <c r="F283" s="129" t="str">
        <f>IF(ISBLANK('Input|Fee Based'!F283),"",'Input|Fee Based'!F283)</f>
        <v/>
      </c>
      <c r="G283" s="129" t="str">
        <f>IF(ISBLANK('Input|Fee Based'!G283),"",'Input|Fee Based'!G283)</f>
        <v/>
      </c>
      <c r="H283" s="120">
        <f t="shared" si="44"/>
        <v>0</v>
      </c>
      <c r="I283" s="14"/>
      <c r="J283" s="77" t="str">
        <f>IF(ISBLANK('Input|Fee Based'!I283),"",'Input|Fee Based'!I283)</f>
        <v/>
      </c>
      <c r="K283" s="77" cm="1">
        <f t="array" ref="K283">_xlfn.IFNA(LOOKUP(2,1/('Calc|Labour Rates'!$B$10:$B$39='Calc|Fee Based'!J283)/('Calc|Labour Rates'!$C$10:$C$39='Input|Fee Based'!J283),'Calc|Labour Rates'!$I$10:$I$39),"-")</f>
        <v>0</v>
      </c>
      <c r="L283" s="208">
        <f>IFERROR(K283*'Input|Fee Based'!K283*'Input|Fee Based'!L283/'Input|Setup'!$E$19,0)</f>
        <v>0</v>
      </c>
      <c r="M283" s="206" t="str">
        <f>IF(ISBLANK('Input|Fee Based'!M283),"",'Input|Fee Based'!M283)</f>
        <v/>
      </c>
      <c r="N283" s="77" cm="1">
        <f t="array" ref="N283">_xlfn.IFNA(LOOKUP(2,1/('Calc|Labour Rates'!$B$10:$B$39='Calc|Fee Based'!M283)/('Calc|Labour Rates'!$C$10:$C$39='Input|Fee Based'!N283),'Calc|Labour Rates'!$I$10:$I$39),"-")</f>
        <v>0</v>
      </c>
      <c r="O283" s="208">
        <f>IFERROR(N283*'Input|Fee Based'!O283*'Input|Fee Based'!P283/'Input|Setup'!$E$19,0)</f>
        <v>0</v>
      </c>
      <c r="P283" s="206" t="str">
        <f>IF(ISBLANK('Input|Fee Based'!Q283),"",'Input|Fee Based'!Q283)</f>
        <v/>
      </c>
      <c r="Q283" s="77" cm="1">
        <f t="array" ref="Q283">_xlfn.IFNA(LOOKUP(2,1/('Calc|Labour Rates'!$B$10:$B$39='Calc|Fee Based'!P283)/('Calc|Labour Rates'!$C$10:$C$39='Input|Fee Based'!R283),'Calc|Labour Rates'!$I$10:$I$39),"-")</f>
        <v>0</v>
      </c>
      <c r="R283" s="77">
        <f>IFERROR(Q283*'Input|Fee Based'!S283*'Input|Fee Based'!T283/'Input|Setup'!$E$19,0)</f>
        <v>0</v>
      </c>
      <c r="S283" s="197">
        <f t="shared" si="45"/>
        <v>0</v>
      </c>
      <c r="T283" s="139">
        <f t="shared" si="46"/>
        <v>0</v>
      </c>
      <c r="U283" s="77" t="str">
        <f>IF(ISBLANK('Input|Fee Based'!$V283),"",'Input|Fee Based'!$V283)</f>
        <v/>
      </c>
      <c r="V283" s="77" cm="1">
        <f t="array" ref="V283">_xlfn.IFNA(LOOKUP(2,1/('Calc|Labour Rates'!$B$10:$B$39='Calc|Fee Based'!U283)/('Calc|Labour Rates'!$C$10:$C$39='Input|Fee Based'!W283),'Calc|Labour Rates'!$I$10:$I$39),"-")</f>
        <v>0</v>
      </c>
      <c r="W283" s="77">
        <f>IFERROR(V283*'Input|Fee Based'!X283*'Input|Fee Based'!Y283/'Input|Setup'!$E$19,0)</f>
        <v>0</v>
      </c>
      <c r="X283" s="77">
        <f>IFERROR(V283*'Input|Fee Based'!X283*'Input|Fee Based'!Z283/'Input|Setup'!$E$19,0)</f>
        <v>0</v>
      </c>
      <c r="Y283" s="208">
        <f t="shared" si="47"/>
        <v>0</v>
      </c>
      <c r="Z283" s="206" t="str">
        <f>IF(ISBLANK('Input|Fee Based'!$AA283),"",'Input|Fee Based'!$AA283)</f>
        <v/>
      </c>
      <c r="AA283" s="77" cm="1">
        <f t="array" ref="AA283">_xlfn.IFNA(LOOKUP(2,1/('Calc|Labour Rates'!$B$10:$B$39='Calc|Fee Based'!Z283)/('Calc|Labour Rates'!$C$10:$C$39='Input|Fee Based'!AB283),'Calc|Labour Rates'!$I$10:$I$39),"-")</f>
        <v>0</v>
      </c>
      <c r="AB283" s="77">
        <f>IFERROR(AA283*'Input|Fee Based'!AC283*'Input|Fee Based'!AD283/'Input|Setup'!$E$19,0)</f>
        <v>0</v>
      </c>
      <c r="AC283" s="77">
        <f>IFERROR(AA283*'Input|Fee Based'!AC283*'Input|Fee Based'!AE283/'Input|Setup'!$E$19,0)</f>
        <v>0</v>
      </c>
      <c r="AD283" s="208">
        <f t="shared" si="48"/>
        <v>0</v>
      </c>
      <c r="AE283" s="77" t="str">
        <f>IF(ISBLANK('Input|Fee Based'!$AF283),"",'Input|Fee Based'!$AF283)</f>
        <v/>
      </c>
      <c r="AF283" s="77" cm="1">
        <f t="array" ref="AF283">_xlfn.IFNA(LOOKUP(2,1/('Calc|Labour Rates'!$B$10:$B$39='Calc|Fee Based'!AE283)/('Calc|Labour Rates'!$C$10:$C$39='Input|Fee Based'!AG283),'Calc|Labour Rates'!$I$10:$I$39),"-")</f>
        <v>0</v>
      </c>
      <c r="AG283" s="77">
        <f>IFERROR(AF283*'Input|Fee Based'!AH283*'Input|Fee Based'!AI283/'Input|Setup'!$E$19,0)</f>
        <v>0</v>
      </c>
      <c r="AH283" s="77">
        <f>IFERROR(AF283*'Input|Fee Based'!AH283*'Input|Fee Based'!AJ283/'Input|Setup'!$E$19,0)</f>
        <v>0</v>
      </c>
      <c r="AI283" s="208">
        <f t="shared" si="49"/>
        <v>0</v>
      </c>
      <c r="AJ283" s="77" t="str">
        <f>IF(ISBLANK('Input|Fee Based'!$AK283),"",'Input|Fee Based'!$AK283)</f>
        <v/>
      </c>
      <c r="AK283" s="77" cm="1">
        <f t="array" ref="AK283">_xlfn.IFNA(LOOKUP(2,1/('Calc|Labour Rates'!$B$10:$B$39='Calc|Fee Based'!AJ283)/('Calc|Labour Rates'!$C$10:$C$39='Input|Fee Based'!AL283),'Calc|Labour Rates'!$I$10:$I$39),"-")</f>
        <v>0</v>
      </c>
      <c r="AL283" s="77">
        <f>IFERROR(AK283*'Input|Fee Based'!AM283*'Input|Fee Based'!AN283/'Input|Setup'!$E$19,0)</f>
        <v>0</v>
      </c>
      <c r="AM283" s="77">
        <f>IFERROR(AK283*'Input|Fee Based'!AM283*'Input|Fee Based'!AO283/'Input|Setup'!$E$19,0)</f>
        <v>0</v>
      </c>
      <c r="AN283" s="208">
        <f t="shared" si="50"/>
        <v>0</v>
      </c>
      <c r="AO283" s="199">
        <f t="shared" si="51"/>
        <v>0</v>
      </c>
      <c r="AP283" s="139">
        <f t="shared" si="52"/>
        <v>0</v>
      </c>
      <c r="AQ283" s="86">
        <f>'Input|Fee Based'!AQ283*CPI_Escalator_to_Y1*RealMaterials_Escalator_to_Y1</f>
        <v>0</v>
      </c>
      <c r="AR283" s="86">
        <f>'Input|Fee Based'!AR283*CPI_Escalator_to_Y1*RealContracts_Escalator_to_Y1</f>
        <v>0</v>
      </c>
      <c r="AS283" s="77">
        <f>'Input|Fee Based'!AS283*CPI_Escalator_to_Y1*RealVehicles_Escalator_to_Y1</f>
        <v>0</v>
      </c>
      <c r="AT283" s="86">
        <f>'Input|Fee Based'!AT283*CPI_Escalator_to_Y1*RealOther_Escalator_to_Y1</f>
        <v>0</v>
      </c>
      <c r="AU283" s="89"/>
      <c r="AV283" s="79">
        <f t="shared" si="53"/>
        <v>0</v>
      </c>
      <c r="AW283" s="84"/>
      <c r="AX283" s="162">
        <f>$AV283*'Input|Fee Based'!AV283</f>
        <v>0</v>
      </c>
      <c r="AY283" s="162">
        <f>$AV283*'Input|Fee Based'!AW283</f>
        <v>0</v>
      </c>
      <c r="AZ283" s="162">
        <f>$AV283*'Input|Fee Based'!AX283</f>
        <v>0</v>
      </c>
      <c r="BA283" s="163">
        <f>SUM($AV283,$AX283:$AZ283)*'Input|Fee Based'!$AY283</f>
        <v>0</v>
      </c>
      <c r="BB283" s="109"/>
      <c r="BC283" s="173"/>
      <c r="BD283" s="15"/>
    </row>
    <row r="284" spans="1:56" customFormat="1" x14ac:dyDescent="0.2">
      <c r="A284" s="16">
        <f t="shared" si="54"/>
        <v>275</v>
      </c>
      <c r="B284" s="128" t="str">
        <f>IF(ISBLANK('Input|Fee Based'!B284),"",'Input|Fee Based'!B284)</f>
        <v/>
      </c>
      <c r="C284" s="128" t="str">
        <f>IF(ISBLANK('Input|Fee Based'!C284),"",'Input|Fee Based'!C284)</f>
        <v/>
      </c>
      <c r="D284" s="129" t="str">
        <f>IF(ISBLANK('Input|Fee Based'!D284),"",'Input|Fee Based'!D284)</f>
        <v/>
      </c>
      <c r="E284" s="191" t="str">
        <f>IF(ISBLANK('Input|Fee Based'!E284),"",'Input|Fee Based'!E284)</f>
        <v/>
      </c>
      <c r="F284" s="129" t="str">
        <f>IF(ISBLANK('Input|Fee Based'!F284),"",'Input|Fee Based'!F284)</f>
        <v/>
      </c>
      <c r="G284" s="129" t="str">
        <f>IF(ISBLANK('Input|Fee Based'!G284),"",'Input|Fee Based'!G284)</f>
        <v/>
      </c>
      <c r="H284" s="120">
        <f t="shared" si="44"/>
        <v>0</v>
      </c>
      <c r="I284" s="14"/>
      <c r="J284" s="77" t="str">
        <f>IF(ISBLANK('Input|Fee Based'!I284),"",'Input|Fee Based'!I284)</f>
        <v/>
      </c>
      <c r="K284" s="77" cm="1">
        <f t="array" ref="K284">_xlfn.IFNA(LOOKUP(2,1/('Calc|Labour Rates'!$B$10:$B$39='Calc|Fee Based'!J284)/('Calc|Labour Rates'!$C$10:$C$39='Input|Fee Based'!J284),'Calc|Labour Rates'!$I$10:$I$39),"-")</f>
        <v>0</v>
      </c>
      <c r="L284" s="208">
        <f>IFERROR(K284*'Input|Fee Based'!K284*'Input|Fee Based'!L284/'Input|Setup'!$E$19,0)</f>
        <v>0</v>
      </c>
      <c r="M284" s="206" t="str">
        <f>IF(ISBLANK('Input|Fee Based'!M284),"",'Input|Fee Based'!M284)</f>
        <v/>
      </c>
      <c r="N284" s="77" cm="1">
        <f t="array" ref="N284">_xlfn.IFNA(LOOKUP(2,1/('Calc|Labour Rates'!$B$10:$B$39='Calc|Fee Based'!M284)/('Calc|Labour Rates'!$C$10:$C$39='Input|Fee Based'!N284),'Calc|Labour Rates'!$I$10:$I$39),"-")</f>
        <v>0</v>
      </c>
      <c r="O284" s="208">
        <f>IFERROR(N284*'Input|Fee Based'!O284*'Input|Fee Based'!P284/'Input|Setup'!$E$19,0)</f>
        <v>0</v>
      </c>
      <c r="P284" s="206" t="str">
        <f>IF(ISBLANK('Input|Fee Based'!Q284),"",'Input|Fee Based'!Q284)</f>
        <v/>
      </c>
      <c r="Q284" s="77" cm="1">
        <f t="array" ref="Q284">_xlfn.IFNA(LOOKUP(2,1/('Calc|Labour Rates'!$B$10:$B$39='Calc|Fee Based'!P284)/('Calc|Labour Rates'!$C$10:$C$39='Input|Fee Based'!R284),'Calc|Labour Rates'!$I$10:$I$39),"-")</f>
        <v>0</v>
      </c>
      <c r="R284" s="77">
        <f>IFERROR(Q284*'Input|Fee Based'!S284*'Input|Fee Based'!T284/'Input|Setup'!$E$19,0)</f>
        <v>0</v>
      </c>
      <c r="S284" s="197">
        <f t="shared" si="45"/>
        <v>0</v>
      </c>
      <c r="T284" s="139">
        <f t="shared" si="46"/>
        <v>0</v>
      </c>
      <c r="U284" s="77" t="str">
        <f>IF(ISBLANK('Input|Fee Based'!$V284),"",'Input|Fee Based'!$V284)</f>
        <v/>
      </c>
      <c r="V284" s="77" cm="1">
        <f t="array" ref="V284">_xlfn.IFNA(LOOKUP(2,1/('Calc|Labour Rates'!$B$10:$B$39='Calc|Fee Based'!U284)/('Calc|Labour Rates'!$C$10:$C$39='Input|Fee Based'!W284),'Calc|Labour Rates'!$I$10:$I$39),"-")</f>
        <v>0</v>
      </c>
      <c r="W284" s="77">
        <f>IFERROR(V284*'Input|Fee Based'!X284*'Input|Fee Based'!Y284/'Input|Setup'!$E$19,0)</f>
        <v>0</v>
      </c>
      <c r="X284" s="77">
        <f>IFERROR(V284*'Input|Fee Based'!X284*'Input|Fee Based'!Z284/'Input|Setup'!$E$19,0)</f>
        <v>0</v>
      </c>
      <c r="Y284" s="208">
        <f t="shared" si="47"/>
        <v>0</v>
      </c>
      <c r="Z284" s="206" t="str">
        <f>IF(ISBLANK('Input|Fee Based'!$AA284),"",'Input|Fee Based'!$AA284)</f>
        <v/>
      </c>
      <c r="AA284" s="77" cm="1">
        <f t="array" ref="AA284">_xlfn.IFNA(LOOKUP(2,1/('Calc|Labour Rates'!$B$10:$B$39='Calc|Fee Based'!Z284)/('Calc|Labour Rates'!$C$10:$C$39='Input|Fee Based'!AB284),'Calc|Labour Rates'!$I$10:$I$39),"-")</f>
        <v>0</v>
      </c>
      <c r="AB284" s="77">
        <f>IFERROR(AA284*'Input|Fee Based'!AC284*'Input|Fee Based'!AD284/'Input|Setup'!$E$19,0)</f>
        <v>0</v>
      </c>
      <c r="AC284" s="77">
        <f>IFERROR(AA284*'Input|Fee Based'!AC284*'Input|Fee Based'!AE284/'Input|Setup'!$E$19,0)</f>
        <v>0</v>
      </c>
      <c r="AD284" s="208">
        <f t="shared" si="48"/>
        <v>0</v>
      </c>
      <c r="AE284" s="77" t="str">
        <f>IF(ISBLANK('Input|Fee Based'!$AF284),"",'Input|Fee Based'!$AF284)</f>
        <v/>
      </c>
      <c r="AF284" s="77" cm="1">
        <f t="array" ref="AF284">_xlfn.IFNA(LOOKUP(2,1/('Calc|Labour Rates'!$B$10:$B$39='Calc|Fee Based'!AE284)/('Calc|Labour Rates'!$C$10:$C$39='Input|Fee Based'!AG284),'Calc|Labour Rates'!$I$10:$I$39),"-")</f>
        <v>0</v>
      </c>
      <c r="AG284" s="77">
        <f>IFERROR(AF284*'Input|Fee Based'!AH284*'Input|Fee Based'!AI284/'Input|Setup'!$E$19,0)</f>
        <v>0</v>
      </c>
      <c r="AH284" s="77">
        <f>IFERROR(AF284*'Input|Fee Based'!AH284*'Input|Fee Based'!AJ284/'Input|Setup'!$E$19,0)</f>
        <v>0</v>
      </c>
      <c r="AI284" s="208">
        <f t="shared" si="49"/>
        <v>0</v>
      </c>
      <c r="AJ284" s="77" t="str">
        <f>IF(ISBLANK('Input|Fee Based'!$AK284),"",'Input|Fee Based'!$AK284)</f>
        <v/>
      </c>
      <c r="AK284" s="77" cm="1">
        <f t="array" ref="AK284">_xlfn.IFNA(LOOKUP(2,1/('Calc|Labour Rates'!$B$10:$B$39='Calc|Fee Based'!AJ284)/('Calc|Labour Rates'!$C$10:$C$39='Input|Fee Based'!AL284),'Calc|Labour Rates'!$I$10:$I$39),"-")</f>
        <v>0</v>
      </c>
      <c r="AL284" s="77">
        <f>IFERROR(AK284*'Input|Fee Based'!AM284*'Input|Fee Based'!AN284/'Input|Setup'!$E$19,0)</f>
        <v>0</v>
      </c>
      <c r="AM284" s="77">
        <f>IFERROR(AK284*'Input|Fee Based'!AM284*'Input|Fee Based'!AO284/'Input|Setup'!$E$19,0)</f>
        <v>0</v>
      </c>
      <c r="AN284" s="208">
        <f t="shared" si="50"/>
        <v>0</v>
      </c>
      <c r="AO284" s="199">
        <f t="shared" si="51"/>
        <v>0</v>
      </c>
      <c r="AP284" s="139">
        <f t="shared" si="52"/>
        <v>0</v>
      </c>
      <c r="AQ284" s="86">
        <f>'Input|Fee Based'!AQ284*CPI_Escalator_to_Y1*RealMaterials_Escalator_to_Y1</f>
        <v>0</v>
      </c>
      <c r="AR284" s="86">
        <f>'Input|Fee Based'!AR284*CPI_Escalator_to_Y1*RealContracts_Escalator_to_Y1</f>
        <v>0</v>
      </c>
      <c r="AS284" s="77">
        <f>'Input|Fee Based'!AS284*CPI_Escalator_to_Y1*RealVehicles_Escalator_to_Y1</f>
        <v>0</v>
      </c>
      <c r="AT284" s="86">
        <f>'Input|Fee Based'!AT284*CPI_Escalator_to_Y1*RealOther_Escalator_to_Y1</f>
        <v>0</v>
      </c>
      <c r="AU284" s="89"/>
      <c r="AV284" s="79">
        <f t="shared" si="53"/>
        <v>0</v>
      </c>
      <c r="AW284" s="84"/>
      <c r="AX284" s="162">
        <f>$AV284*'Input|Fee Based'!AV284</f>
        <v>0</v>
      </c>
      <c r="AY284" s="162">
        <f>$AV284*'Input|Fee Based'!AW284</f>
        <v>0</v>
      </c>
      <c r="AZ284" s="162">
        <f>$AV284*'Input|Fee Based'!AX284</f>
        <v>0</v>
      </c>
      <c r="BA284" s="163">
        <f>SUM($AV284,$AX284:$AZ284)*'Input|Fee Based'!$AY284</f>
        <v>0</v>
      </c>
      <c r="BB284" s="109"/>
      <c r="BC284" s="173"/>
      <c r="BD284" s="15"/>
    </row>
    <row r="285" spans="1:56" customFormat="1" x14ac:dyDescent="0.2">
      <c r="A285" s="16">
        <f t="shared" si="54"/>
        <v>276</v>
      </c>
      <c r="B285" s="128" t="str">
        <f>IF(ISBLANK('Input|Fee Based'!B285),"",'Input|Fee Based'!B285)</f>
        <v/>
      </c>
      <c r="C285" s="128" t="str">
        <f>IF(ISBLANK('Input|Fee Based'!C285),"",'Input|Fee Based'!C285)</f>
        <v/>
      </c>
      <c r="D285" s="129" t="str">
        <f>IF(ISBLANK('Input|Fee Based'!D285),"",'Input|Fee Based'!D285)</f>
        <v/>
      </c>
      <c r="E285" s="191" t="str">
        <f>IF(ISBLANK('Input|Fee Based'!E285),"",'Input|Fee Based'!E285)</f>
        <v/>
      </c>
      <c r="F285" s="129" t="str">
        <f>IF(ISBLANK('Input|Fee Based'!F285),"",'Input|Fee Based'!F285)</f>
        <v/>
      </c>
      <c r="G285" s="129" t="str">
        <f>IF(ISBLANK('Input|Fee Based'!G285),"",'Input|Fee Based'!G285)</f>
        <v/>
      </c>
      <c r="H285" s="120">
        <f t="shared" si="44"/>
        <v>0</v>
      </c>
      <c r="I285" s="14"/>
      <c r="J285" s="77" t="str">
        <f>IF(ISBLANK('Input|Fee Based'!I285),"",'Input|Fee Based'!I285)</f>
        <v/>
      </c>
      <c r="K285" s="77" cm="1">
        <f t="array" ref="K285">_xlfn.IFNA(LOOKUP(2,1/('Calc|Labour Rates'!$B$10:$B$39='Calc|Fee Based'!J285)/('Calc|Labour Rates'!$C$10:$C$39='Input|Fee Based'!J285),'Calc|Labour Rates'!$I$10:$I$39),"-")</f>
        <v>0</v>
      </c>
      <c r="L285" s="208">
        <f>IFERROR(K285*'Input|Fee Based'!K285*'Input|Fee Based'!L285/'Input|Setup'!$E$19,0)</f>
        <v>0</v>
      </c>
      <c r="M285" s="206" t="str">
        <f>IF(ISBLANK('Input|Fee Based'!M285),"",'Input|Fee Based'!M285)</f>
        <v/>
      </c>
      <c r="N285" s="77" cm="1">
        <f t="array" ref="N285">_xlfn.IFNA(LOOKUP(2,1/('Calc|Labour Rates'!$B$10:$B$39='Calc|Fee Based'!M285)/('Calc|Labour Rates'!$C$10:$C$39='Input|Fee Based'!N285),'Calc|Labour Rates'!$I$10:$I$39),"-")</f>
        <v>0</v>
      </c>
      <c r="O285" s="208">
        <f>IFERROR(N285*'Input|Fee Based'!O285*'Input|Fee Based'!P285/'Input|Setup'!$E$19,0)</f>
        <v>0</v>
      </c>
      <c r="P285" s="206" t="str">
        <f>IF(ISBLANK('Input|Fee Based'!Q285),"",'Input|Fee Based'!Q285)</f>
        <v/>
      </c>
      <c r="Q285" s="77" cm="1">
        <f t="array" ref="Q285">_xlfn.IFNA(LOOKUP(2,1/('Calc|Labour Rates'!$B$10:$B$39='Calc|Fee Based'!P285)/('Calc|Labour Rates'!$C$10:$C$39='Input|Fee Based'!R285),'Calc|Labour Rates'!$I$10:$I$39),"-")</f>
        <v>0</v>
      </c>
      <c r="R285" s="77">
        <f>IFERROR(Q285*'Input|Fee Based'!S285*'Input|Fee Based'!T285/'Input|Setup'!$E$19,0)</f>
        <v>0</v>
      </c>
      <c r="S285" s="197">
        <f t="shared" si="45"/>
        <v>0</v>
      </c>
      <c r="T285" s="139">
        <f t="shared" si="46"/>
        <v>0</v>
      </c>
      <c r="U285" s="77" t="str">
        <f>IF(ISBLANK('Input|Fee Based'!$V285),"",'Input|Fee Based'!$V285)</f>
        <v/>
      </c>
      <c r="V285" s="77" cm="1">
        <f t="array" ref="V285">_xlfn.IFNA(LOOKUP(2,1/('Calc|Labour Rates'!$B$10:$B$39='Calc|Fee Based'!U285)/('Calc|Labour Rates'!$C$10:$C$39='Input|Fee Based'!W285),'Calc|Labour Rates'!$I$10:$I$39),"-")</f>
        <v>0</v>
      </c>
      <c r="W285" s="77">
        <f>IFERROR(V285*'Input|Fee Based'!X285*'Input|Fee Based'!Y285/'Input|Setup'!$E$19,0)</f>
        <v>0</v>
      </c>
      <c r="X285" s="77">
        <f>IFERROR(V285*'Input|Fee Based'!X285*'Input|Fee Based'!Z285/'Input|Setup'!$E$19,0)</f>
        <v>0</v>
      </c>
      <c r="Y285" s="208">
        <f t="shared" si="47"/>
        <v>0</v>
      </c>
      <c r="Z285" s="206" t="str">
        <f>IF(ISBLANK('Input|Fee Based'!$AA285),"",'Input|Fee Based'!$AA285)</f>
        <v/>
      </c>
      <c r="AA285" s="77" cm="1">
        <f t="array" ref="AA285">_xlfn.IFNA(LOOKUP(2,1/('Calc|Labour Rates'!$B$10:$B$39='Calc|Fee Based'!Z285)/('Calc|Labour Rates'!$C$10:$C$39='Input|Fee Based'!AB285),'Calc|Labour Rates'!$I$10:$I$39),"-")</f>
        <v>0</v>
      </c>
      <c r="AB285" s="77">
        <f>IFERROR(AA285*'Input|Fee Based'!AC285*'Input|Fee Based'!AD285/'Input|Setup'!$E$19,0)</f>
        <v>0</v>
      </c>
      <c r="AC285" s="77">
        <f>IFERROR(AA285*'Input|Fee Based'!AC285*'Input|Fee Based'!AE285/'Input|Setup'!$E$19,0)</f>
        <v>0</v>
      </c>
      <c r="AD285" s="208">
        <f t="shared" si="48"/>
        <v>0</v>
      </c>
      <c r="AE285" s="77" t="str">
        <f>IF(ISBLANK('Input|Fee Based'!$AF285),"",'Input|Fee Based'!$AF285)</f>
        <v/>
      </c>
      <c r="AF285" s="77" cm="1">
        <f t="array" ref="AF285">_xlfn.IFNA(LOOKUP(2,1/('Calc|Labour Rates'!$B$10:$B$39='Calc|Fee Based'!AE285)/('Calc|Labour Rates'!$C$10:$C$39='Input|Fee Based'!AG285),'Calc|Labour Rates'!$I$10:$I$39),"-")</f>
        <v>0</v>
      </c>
      <c r="AG285" s="77">
        <f>IFERROR(AF285*'Input|Fee Based'!AH285*'Input|Fee Based'!AI285/'Input|Setup'!$E$19,0)</f>
        <v>0</v>
      </c>
      <c r="AH285" s="77">
        <f>IFERROR(AF285*'Input|Fee Based'!AH285*'Input|Fee Based'!AJ285/'Input|Setup'!$E$19,0)</f>
        <v>0</v>
      </c>
      <c r="AI285" s="208">
        <f t="shared" si="49"/>
        <v>0</v>
      </c>
      <c r="AJ285" s="77" t="str">
        <f>IF(ISBLANK('Input|Fee Based'!$AK285),"",'Input|Fee Based'!$AK285)</f>
        <v/>
      </c>
      <c r="AK285" s="77" cm="1">
        <f t="array" ref="AK285">_xlfn.IFNA(LOOKUP(2,1/('Calc|Labour Rates'!$B$10:$B$39='Calc|Fee Based'!AJ285)/('Calc|Labour Rates'!$C$10:$C$39='Input|Fee Based'!AL285),'Calc|Labour Rates'!$I$10:$I$39),"-")</f>
        <v>0</v>
      </c>
      <c r="AL285" s="77">
        <f>IFERROR(AK285*'Input|Fee Based'!AM285*'Input|Fee Based'!AN285/'Input|Setup'!$E$19,0)</f>
        <v>0</v>
      </c>
      <c r="AM285" s="77">
        <f>IFERROR(AK285*'Input|Fee Based'!AM285*'Input|Fee Based'!AO285/'Input|Setup'!$E$19,0)</f>
        <v>0</v>
      </c>
      <c r="AN285" s="208">
        <f t="shared" si="50"/>
        <v>0</v>
      </c>
      <c r="AO285" s="199">
        <f t="shared" si="51"/>
        <v>0</v>
      </c>
      <c r="AP285" s="139">
        <f t="shared" si="52"/>
        <v>0</v>
      </c>
      <c r="AQ285" s="86">
        <f>'Input|Fee Based'!AQ285*CPI_Escalator_to_Y1*RealMaterials_Escalator_to_Y1</f>
        <v>0</v>
      </c>
      <c r="AR285" s="86">
        <f>'Input|Fee Based'!AR285*CPI_Escalator_to_Y1*RealContracts_Escalator_to_Y1</f>
        <v>0</v>
      </c>
      <c r="AS285" s="77">
        <f>'Input|Fee Based'!AS285*CPI_Escalator_to_Y1*RealVehicles_Escalator_to_Y1</f>
        <v>0</v>
      </c>
      <c r="AT285" s="86">
        <f>'Input|Fee Based'!AT285*CPI_Escalator_to_Y1*RealOther_Escalator_to_Y1</f>
        <v>0</v>
      </c>
      <c r="AU285" s="89"/>
      <c r="AV285" s="79">
        <f t="shared" si="53"/>
        <v>0</v>
      </c>
      <c r="AW285" s="84"/>
      <c r="AX285" s="162">
        <f>$AV285*'Input|Fee Based'!AV285</f>
        <v>0</v>
      </c>
      <c r="AY285" s="162">
        <f>$AV285*'Input|Fee Based'!AW285</f>
        <v>0</v>
      </c>
      <c r="AZ285" s="162">
        <f>$AV285*'Input|Fee Based'!AX285</f>
        <v>0</v>
      </c>
      <c r="BA285" s="163">
        <f>SUM($AV285,$AX285:$AZ285)*'Input|Fee Based'!$AY285</f>
        <v>0</v>
      </c>
      <c r="BB285" s="109"/>
      <c r="BC285" s="173"/>
      <c r="BD285" s="15"/>
    </row>
    <row r="286" spans="1:56" customFormat="1" x14ac:dyDescent="0.2">
      <c r="A286" s="16">
        <f t="shared" si="54"/>
        <v>277</v>
      </c>
      <c r="B286" s="128" t="str">
        <f>IF(ISBLANK('Input|Fee Based'!B286),"",'Input|Fee Based'!B286)</f>
        <v/>
      </c>
      <c r="C286" s="128" t="str">
        <f>IF(ISBLANK('Input|Fee Based'!C286),"",'Input|Fee Based'!C286)</f>
        <v/>
      </c>
      <c r="D286" s="129" t="str">
        <f>IF(ISBLANK('Input|Fee Based'!D286),"",'Input|Fee Based'!D286)</f>
        <v/>
      </c>
      <c r="E286" s="191" t="str">
        <f>IF(ISBLANK('Input|Fee Based'!E286),"",'Input|Fee Based'!E286)</f>
        <v/>
      </c>
      <c r="F286" s="129" t="str">
        <f>IF(ISBLANK('Input|Fee Based'!F286),"",'Input|Fee Based'!F286)</f>
        <v/>
      </c>
      <c r="G286" s="129" t="str">
        <f>IF(ISBLANK('Input|Fee Based'!G286),"",'Input|Fee Based'!G286)</f>
        <v/>
      </c>
      <c r="H286" s="120">
        <f t="shared" si="44"/>
        <v>0</v>
      </c>
      <c r="I286" s="14"/>
      <c r="J286" s="77" t="str">
        <f>IF(ISBLANK('Input|Fee Based'!I286),"",'Input|Fee Based'!I286)</f>
        <v/>
      </c>
      <c r="K286" s="77" cm="1">
        <f t="array" ref="K286">_xlfn.IFNA(LOOKUP(2,1/('Calc|Labour Rates'!$B$10:$B$39='Calc|Fee Based'!J286)/('Calc|Labour Rates'!$C$10:$C$39='Input|Fee Based'!J286),'Calc|Labour Rates'!$I$10:$I$39),"-")</f>
        <v>0</v>
      </c>
      <c r="L286" s="208">
        <f>IFERROR(K286*'Input|Fee Based'!K286*'Input|Fee Based'!L286/'Input|Setup'!$E$19,0)</f>
        <v>0</v>
      </c>
      <c r="M286" s="206" t="str">
        <f>IF(ISBLANK('Input|Fee Based'!M286),"",'Input|Fee Based'!M286)</f>
        <v/>
      </c>
      <c r="N286" s="77" cm="1">
        <f t="array" ref="N286">_xlfn.IFNA(LOOKUP(2,1/('Calc|Labour Rates'!$B$10:$B$39='Calc|Fee Based'!M286)/('Calc|Labour Rates'!$C$10:$C$39='Input|Fee Based'!N286),'Calc|Labour Rates'!$I$10:$I$39),"-")</f>
        <v>0</v>
      </c>
      <c r="O286" s="208">
        <f>IFERROR(N286*'Input|Fee Based'!O286*'Input|Fee Based'!P286/'Input|Setup'!$E$19,0)</f>
        <v>0</v>
      </c>
      <c r="P286" s="206" t="str">
        <f>IF(ISBLANK('Input|Fee Based'!Q286),"",'Input|Fee Based'!Q286)</f>
        <v/>
      </c>
      <c r="Q286" s="77" cm="1">
        <f t="array" ref="Q286">_xlfn.IFNA(LOOKUP(2,1/('Calc|Labour Rates'!$B$10:$B$39='Calc|Fee Based'!P286)/('Calc|Labour Rates'!$C$10:$C$39='Input|Fee Based'!R286),'Calc|Labour Rates'!$I$10:$I$39),"-")</f>
        <v>0</v>
      </c>
      <c r="R286" s="77">
        <f>IFERROR(Q286*'Input|Fee Based'!S286*'Input|Fee Based'!T286/'Input|Setup'!$E$19,0)</f>
        <v>0</v>
      </c>
      <c r="S286" s="197">
        <f t="shared" si="45"/>
        <v>0</v>
      </c>
      <c r="T286" s="139">
        <f t="shared" si="46"/>
        <v>0</v>
      </c>
      <c r="U286" s="77" t="str">
        <f>IF(ISBLANK('Input|Fee Based'!$V286),"",'Input|Fee Based'!$V286)</f>
        <v/>
      </c>
      <c r="V286" s="77" cm="1">
        <f t="array" ref="V286">_xlfn.IFNA(LOOKUP(2,1/('Calc|Labour Rates'!$B$10:$B$39='Calc|Fee Based'!U286)/('Calc|Labour Rates'!$C$10:$C$39='Input|Fee Based'!W286),'Calc|Labour Rates'!$I$10:$I$39),"-")</f>
        <v>0</v>
      </c>
      <c r="W286" s="77">
        <f>IFERROR(V286*'Input|Fee Based'!X286*'Input|Fee Based'!Y286/'Input|Setup'!$E$19,0)</f>
        <v>0</v>
      </c>
      <c r="X286" s="77">
        <f>IFERROR(V286*'Input|Fee Based'!X286*'Input|Fee Based'!Z286/'Input|Setup'!$E$19,0)</f>
        <v>0</v>
      </c>
      <c r="Y286" s="208">
        <f t="shared" si="47"/>
        <v>0</v>
      </c>
      <c r="Z286" s="206" t="str">
        <f>IF(ISBLANK('Input|Fee Based'!$AA286),"",'Input|Fee Based'!$AA286)</f>
        <v/>
      </c>
      <c r="AA286" s="77" cm="1">
        <f t="array" ref="AA286">_xlfn.IFNA(LOOKUP(2,1/('Calc|Labour Rates'!$B$10:$B$39='Calc|Fee Based'!Z286)/('Calc|Labour Rates'!$C$10:$C$39='Input|Fee Based'!AB286),'Calc|Labour Rates'!$I$10:$I$39),"-")</f>
        <v>0</v>
      </c>
      <c r="AB286" s="77">
        <f>IFERROR(AA286*'Input|Fee Based'!AC286*'Input|Fee Based'!AD286/'Input|Setup'!$E$19,0)</f>
        <v>0</v>
      </c>
      <c r="AC286" s="77">
        <f>IFERROR(AA286*'Input|Fee Based'!AC286*'Input|Fee Based'!AE286/'Input|Setup'!$E$19,0)</f>
        <v>0</v>
      </c>
      <c r="AD286" s="208">
        <f t="shared" si="48"/>
        <v>0</v>
      </c>
      <c r="AE286" s="77" t="str">
        <f>IF(ISBLANK('Input|Fee Based'!$AF286),"",'Input|Fee Based'!$AF286)</f>
        <v/>
      </c>
      <c r="AF286" s="77" cm="1">
        <f t="array" ref="AF286">_xlfn.IFNA(LOOKUP(2,1/('Calc|Labour Rates'!$B$10:$B$39='Calc|Fee Based'!AE286)/('Calc|Labour Rates'!$C$10:$C$39='Input|Fee Based'!AG286),'Calc|Labour Rates'!$I$10:$I$39),"-")</f>
        <v>0</v>
      </c>
      <c r="AG286" s="77">
        <f>IFERROR(AF286*'Input|Fee Based'!AH286*'Input|Fee Based'!AI286/'Input|Setup'!$E$19,0)</f>
        <v>0</v>
      </c>
      <c r="AH286" s="77">
        <f>IFERROR(AF286*'Input|Fee Based'!AH286*'Input|Fee Based'!AJ286/'Input|Setup'!$E$19,0)</f>
        <v>0</v>
      </c>
      <c r="AI286" s="208">
        <f t="shared" si="49"/>
        <v>0</v>
      </c>
      <c r="AJ286" s="77" t="str">
        <f>IF(ISBLANK('Input|Fee Based'!$AK286),"",'Input|Fee Based'!$AK286)</f>
        <v/>
      </c>
      <c r="AK286" s="77" cm="1">
        <f t="array" ref="AK286">_xlfn.IFNA(LOOKUP(2,1/('Calc|Labour Rates'!$B$10:$B$39='Calc|Fee Based'!AJ286)/('Calc|Labour Rates'!$C$10:$C$39='Input|Fee Based'!AL286),'Calc|Labour Rates'!$I$10:$I$39),"-")</f>
        <v>0</v>
      </c>
      <c r="AL286" s="77">
        <f>IFERROR(AK286*'Input|Fee Based'!AM286*'Input|Fee Based'!AN286/'Input|Setup'!$E$19,0)</f>
        <v>0</v>
      </c>
      <c r="AM286" s="77">
        <f>IFERROR(AK286*'Input|Fee Based'!AM286*'Input|Fee Based'!AO286/'Input|Setup'!$E$19,0)</f>
        <v>0</v>
      </c>
      <c r="AN286" s="208">
        <f t="shared" si="50"/>
        <v>0</v>
      </c>
      <c r="AO286" s="199">
        <f t="shared" si="51"/>
        <v>0</v>
      </c>
      <c r="AP286" s="139">
        <f t="shared" si="52"/>
        <v>0</v>
      </c>
      <c r="AQ286" s="86">
        <f>'Input|Fee Based'!AQ286*CPI_Escalator_to_Y1*RealMaterials_Escalator_to_Y1</f>
        <v>0</v>
      </c>
      <c r="AR286" s="86">
        <f>'Input|Fee Based'!AR286*CPI_Escalator_to_Y1*RealContracts_Escalator_to_Y1</f>
        <v>0</v>
      </c>
      <c r="AS286" s="77">
        <f>'Input|Fee Based'!AS286*CPI_Escalator_to_Y1*RealVehicles_Escalator_to_Y1</f>
        <v>0</v>
      </c>
      <c r="AT286" s="86">
        <f>'Input|Fee Based'!AT286*CPI_Escalator_to_Y1*RealOther_Escalator_to_Y1</f>
        <v>0</v>
      </c>
      <c r="AU286" s="89"/>
      <c r="AV286" s="79">
        <f t="shared" si="53"/>
        <v>0</v>
      </c>
      <c r="AW286" s="84"/>
      <c r="AX286" s="162">
        <f>$AV286*'Input|Fee Based'!AV286</f>
        <v>0</v>
      </c>
      <c r="AY286" s="162">
        <f>$AV286*'Input|Fee Based'!AW286</f>
        <v>0</v>
      </c>
      <c r="AZ286" s="162">
        <f>$AV286*'Input|Fee Based'!AX286</f>
        <v>0</v>
      </c>
      <c r="BA286" s="163">
        <f>SUM($AV286,$AX286:$AZ286)*'Input|Fee Based'!$AY286</f>
        <v>0</v>
      </c>
      <c r="BB286" s="109"/>
      <c r="BC286" s="173"/>
      <c r="BD286" s="15"/>
    </row>
    <row r="287" spans="1:56" customFormat="1" x14ac:dyDescent="0.2">
      <c r="A287" s="16">
        <f t="shared" si="54"/>
        <v>278</v>
      </c>
      <c r="B287" s="128" t="str">
        <f>IF(ISBLANK('Input|Fee Based'!B287),"",'Input|Fee Based'!B287)</f>
        <v/>
      </c>
      <c r="C287" s="128" t="str">
        <f>IF(ISBLANK('Input|Fee Based'!C287),"",'Input|Fee Based'!C287)</f>
        <v/>
      </c>
      <c r="D287" s="129" t="str">
        <f>IF(ISBLANK('Input|Fee Based'!D287),"",'Input|Fee Based'!D287)</f>
        <v/>
      </c>
      <c r="E287" s="191" t="str">
        <f>IF(ISBLANK('Input|Fee Based'!E287),"",'Input|Fee Based'!E287)</f>
        <v/>
      </c>
      <c r="F287" s="129" t="str">
        <f>IF(ISBLANK('Input|Fee Based'!F287),"",'Input|Fee Based'!F287)</f>
        <v/>
      </c>
      <c r="G287" s="129" t="str">
        <f>IF(ISBLANK('Input|Fee Based'!G287),"",'Input|Fee Based'!G287)</f>
        <v/>
      </c>
      <c r="H287" s="120">
        <f t="shared" si="44"/>
        <v>0</v>
      </c>
      <c r="I287" s="14"/>
      <c r="J287" s="77" t="str">
        <f>IF(ISBLANK('Input|Fee Based'!I287),"",'Input|Fee Based'!I287)</f>
        <v/>
      </c>
      <c r="K287" s="77" cm="1">
        <f t="array" ref="K287">_xlfn.IFNA(LOOKUP(2,1/('Calc|Labour Rates'!$B$10:$B$39='Calc|Fee Based'!J287)/('Calc|Labour Rates'!$C$10:$C$39='Input|Fee Based'!J287),'Calc|Labour Rates'!$I$10:$I$39),"-")</f>
        <v>0</v>
      </c>
      <c r="L287" s="208">
        <f>IFERROR(K287*'Input|Fee Based'!K287*'Input|Fee Based'!L287/'Input|Setup'!$E$19,0)</f>
        <v>0</v>
      </c>
      <c r="M287" s="206" t="str">
        <f>IF(ISBLANK('Input|Fee Based'!M287),"",'Input|Fee Based'!M287)</f>
        <v/>
      </c>
      <c r="N287" s="77" cm="1">
        <f t="array" ref="N287">_xlfn.IFNA(LOOKUP(2,1/('Calc|Labour Rates'!$B$10:$B$39='Calc|Fee Based'!M287)/('Calc|Labour Rates'!$C$10:$C$39='Input|Fee Based'!N287),'Calc|Labour Rates'!$I$10:$I$39),"-")</f>
        <v>0</v>
      </c>
      <c r="O287" s="208">
        <f>IFERROR(N287*'Input|Fee Based'!O287*'Input|Fee Based'!P287/'Input|Setup'!$E$19,0)</f>
        <v>0</v>
      </c>
      <c r="P287" s="206" t="str">
        <f>IF(ISBLANK('Input|Fee Based'!Q287),"",'Input|Fee Based'!Q287)</f>
        <v/>
      </c>
      <c r="Q287" s="77" cm="1">
        <f t="array" ref="Q287">_xlfn.IFNA(LOOKUP(2,1/('Calc|Labour Rates'!$B$10:$B$39='Calc|Fee Based'!P287)/('Calc|Labour Rates'!$C$10:$C$39='Input|Fee Based'!R287),'Calc|Labour Rates'!$I$10:$I$39),"-")</f>
        <v>0</v>
      </c>
      <c r="R287" s="77">
        <f>IFERROR(Q287*'Input|Fee Based'!S287*'Input|Fee Based'!T287/'Input|Setup'!$E$19,0)</f>
        <v>0</v>
      </c>
      <c r="S287" s="197">
        <f t="shared" si="45"/>
        <v>0</v>
      </c>
      <c r="T287" s="139">
        <f t="shared" si="46"/>
        <v>0</v>
      </c>
      <c r="U287" s="77" t="str">
        <f>IF(ISBLANK('Input|Fee Based'!$V287),"",'Input|Fee Based'!$V287)</f>
        <v/>
      </c>
      <c r="V287" s="77" cm="1">
        <f t="array" ref="V287">_xlfn.IFNA(LOOKUP(2,1/('Calc|Labour Rates'!$B$10:$B$39='Calc|Fee Based'!U287)/('Calc|Labour Rates'!$C$10:$C$39='Input|Fee Based'!W287),'Calc|Labour Rates'!$I$10:$I$39),"-")</f>
        <v>0</v>
      </c>
      <c r="W287" s="77">
        <f>IFERROR(V287*'Input|Fee Based'!X287*'Input|Fee Based'!Y287/'Input|Setup'!$E$19,0)</f>
        <v>0</v>
      </c>
      <c r="X287" s="77">
        <f>IFERROR(V287*'Input|Fee Based'!X287*'Input|Fee Based'!Z287/'Input|Setup'!$E$19,0)</f>
        <v>0</v>
      </c>
      <c r="Y287" s="208">
        <f t="shared" si="47"/>
        <v>0</v>
      </c>
      <c r="Z287" s="206" t="str">
        <f>IF(ISBLANK('Input|Fee Based'!$AA287),"",'Input|Fee Based'!$AA287)</f>
        <v/>
      </c>
      <c r="AA287" s="77" cm="1">
        <f t="array" ref="AA287">_xlfn.IFNA(LOOKUP(2,1/('Calc|Labour Rates'!$B$10:$B$39='Calc|Fee Based'!Z287)/('Calc|Labour Rates'!$C$10:$C$39='Input|Fee Based'!AB287),'Calc|Labour Rates'!$I$10:$I$39),"-")</f>
        <v>0</v>
      </c>
      <c r="AB287" s="77">
        <f>IFERROR(AA287*'Input|Fee Based'!AC287*'Input|Fee Based'!AD287/'Input|Setup'!$E$19,0)</f>
        <v>0</v>
      </c>
      <c r="AC287" s="77">
        <f>IFERROR(AA287*'Input|Fee Based'!AC287*'Input|Fee Based'!AE287/'Input|Setup'!$E$19,0)</f>
        <v>0</v>
      </c>
      <c r="AD287" s="208">
        <f t="shared" si="48"/>
        <v>0</v>
      </c>
      <c r="AE287" s="77" t="str">
        <f>IF(ISBLANK('Input|Fee Based'!$AF287),"",'Input|Fee Based'!$AF287)</f>
        <v/>
      </c>
      <c r="AF287" s="77" cm="1">
        <f t="array" ref="AF287">_xlfn.IFNA(LOOKUP(2,1/('Calc|Labour Rates'!$B$10:$B$39='Calc|Fee Based'!AE287)/('Calc|Labour Rates'!$C$10:$C$39='Input|Fee Based'!AG287),'Calc|Labour Rates'!$I$10:$I$39),"-")</f>
        <v>0</v>
      </c>
      <c r="AG287" s="77">
        <f>IFERROR(AF287*'Input|Fee Based'!AH287*'Input|Fee Based'!AI287/'Input|Setup'!$E$19,0)</f>
        <v>0</v>
      </c>
      <c r="AH287" s="77">
        <f>IFERROR(AF287*'Input|Fee Based'!AH287*'Input|Fee Based'!AJ287/'Input|Setup'!$E$19,0)</f>
        <v>0</v>
      </c>
      <c r="AI287" s="208">
        <f t="shared" si="49"/>
        <v>0</v>
      </c>
      <c r="AJ287" s="77" t="str">
        <f>IF(ISBLANK('Input|Fee Based'!$AK287),"",'Input|Fee Based'!$AK287)</f>
        <v/>
      </c>
      <c r="AK287" s="77" cm="1">
        <f t="array" ref="AK287">_xlfn.IFNA(LOOKUP(2,1/('Calc|Labour Rates'!$B$10:$B$39='Calc|Fee Based'!AJ287)/('Calc|Labour Rates'!$C$10:$C$39='Input|Fee Based'!AL287),'Calc|Labour Rates'!$I$10:$I$39),"-")</f>
        <v>0</v>
      </c>
      <c r="AL287" s="77">
        <f>IFERROR(AK287*'Input|Fee Based'!AM287*'Input|Fee Based'!AN287/'Input|Setup'!$E$19,0)</f>
        <v>0</v>
      </c>
      <c r="AM287" s="77">
        <f>IFERROR(AK287*'Input|Fee Based'!AM287*'Input|Fee Based'!AO287/'Input|Setup'!$E$19,0)</f>
        <v>0</v>
      </c>
      <c r="AN287" s="208">
        <f t="shared" si="50"/>
        <v>0</v>
      </c>
      <c r="AO287" s="199">
        <f t="shared" si="51"/>
        <v>0</v>
      </c>
      <c r="AP287" s="139">
        <f t="shared" si="52"/>
        <v>0</v>
      </c>
      <c r="AQ287" s="86">
        <f>'Input|Fee Based'!AQ287*CPI_Escalator_to_Y1*RealMaterials_Escalator_to_Y1</f>
        <v>0</v>
      </c>
      <c r="AR287" s="86">
        <f>'Input|Fee Based'!AR287*CPI_Escalator_to_Y1*RealContracts_Escalator_to_Y1</f>
        <v>0</v>
      </c>
      <c r="AS287" s="77">
        <f>'Input|Fee Based'!AS287*CPI_Escalator_to_Y1*RealVehicles_Escalator_to_Y1</f>
        <v>0</v>
      </c>
      <c r="AT287" s="86">
        <f>'Input|Fee Based'!AT287*CPI_Escalator_to_Y1*RealOther_Escalator_to_Y1</f>
        <v>0</v>
      </c>
      <c r="AU287" s="89"/>
      <c r="AV287" s="79">
        <f t="shared" si="53"/>
        <v>0</v>
      </c>
      <c r="AW287" s="84"/>
      <c r="AX287" s="162">
        <f>$AV287*'Input|Fee Based'!AV287</f>
        <v>0</v>
      </c>
      <c r="AY287" s="162">
        <f>$AV287*'Input|Fee Based'!AW287</f>
        <v>0</v>
      </c>
      <c r="AZ287" s="162">
        <f>$AV287*'Input|Fee Based'!AX287</f>
        <v>0</v>
      </c>
      <c r="BA287" s="163">
        <f>SUM($AV287,$AX287:$AZ287)*'Input|Fee Based'!$AY287</f>
        <v>0</v>
      </c>
      <c r="BB287" s="109"/>
      <c r="BC287" s="173"/>
      <c r="BD287" s="15"/>
    </row>
    <row r="288" spans="1:56" customFormat="1" x14ac:dyDescent="0.2">
      <c r="A288" s="16">
        <f t="shared" si="54"/>
        <v>279</v>
      </c>
      <c r="B288" s="128" t="str">
        <f>IF(ISBLANK('Input|Fee Based'!B288),"",'Input|Fee Based'!B288)</f>
        <v/>
      </c>
      <c r="C288" s="128" t="str">
        <f>IF(ISBLANK('Input|Fee Based'!C288),"",'Input|Fee Based'!C288)</f>
        <v/>
      </c>
      <c r="D288" s="129" t="str">
        <f>IF(ISBLANK('Input|Fee Based'!D288),"",'Input|Fee Based'!D288)</f>
        <v/>
      </c>
      <c r="E288" s="191" t="str">
        <f>IF(ISBLANK('Input|Fee Based'!E288),"",'Input|Fee Based'!E288)</f>
        <v/>
      </c>
      <c r="F288" s="129" t="str">
        <f>IF(ISBLANK('Input|Fee Based'!F288),"",'Input|Fee Based'!F288)</f>
        <v/>
      </c>
      <c r="G288" s="129" t="str">
        <f>IF(ISBLANK('Input|Fee Based'!G288),"",'Input|Fee Based'!G288)</f>
        <v/>
      </c>
      <c r="H288" s="120">
        <f t="shared" si="44"/>
        <v>0</v>
      </c>
      <c r="I288" s="14"/>
      <c r="J288" s="77" t="str">
        <f>IF(ISBLANK('Input|Fee Based'!I288),"",'Input|Fee Based'!I288)</f>
        <v/>
      </c>
      <c r="K288" s="77" cm="1">
        <f t="array" ref="K288">_xlfn.IFNA(LOOKUP(2,1/('Calc|Labour Rates'!$B$10:$B$39='Calc|Fee Based'!J288)/('Calc|Labour Rates'!$C$10:$C$39='Input|Fee Based'!J288),'Calc|Labour Rates'!$I$10:$I$39),"-")</f>
        <v>0</v>
      </c>
      <c r="L288" s="208">
        <f>IFERROR(K288*'Input|Fee Based'!K288*'Input|Fee Based'!L288/'Input|Setup'!$E$19,0)</f>
        <v>0</v>
      </c>
      <c r="M288" s="206" t="str">
        <f>IF(ISBLANK('Input|Fee Based'!M288),"",'Input|Fee Based'!M288)</f>
        <v/>
      </c>
      <c r="N288" s="77" cm="1">
        <f t="array" ref="N288">_xlfn.IFNA(LOOKUP(2,1/('Calc|Labour Rates'!$B$10:$B$39='Calc|Fee Based'!M288)/('Calc|Labour Rates'!$C$10:$C$39='Input|Fee Based'!N288),'Calc|Labour Rates'!$I$10:$I$39),"-")</f>
        <v>0</v>
      </c>
      <c r="O288" s="208">
        <f>IFERROR(N288*'Input|Fee Based'!O288*'Input|Fee Based'!P288/'Input|Setup'!$E$19,0)</f>
        <v>0</v>
      </c>
      <c r="P288" s="206" t="str">
        <f>IF(ISBLANK('Input|Fee Based'!Q288),"",'Input|Fee Based'!Q288)</f>
        <v/>
      </c>
      <c r="Q288" s="77" cm="1">
        <f t="array" ref="Q288">_xlfn.IFNA(LOOKUP(2,1/('Calc|Labour Rates'!$B$10:$B$39='Calc|Fee Based'!P288)/('Calc|Labour Rates'!$C$10:$C$39='Input|Fee Based'!R288),'Calc|Labour Rates'!$I$10:$I$39),"-")</f>
        <v>0</v>
      </c>
      <c r="R288" s="77">
        <f>IFERROR(Q288*'Input|Fee Based'!S288*'Input|Fee Based'!T288/'Input|Setup'!$E$19,0)</f>
        <v>0</v>
      </c>
      <c r="S288" s="197">
        <f t="shared" si="45"/>
        <v>0</v>
      </c>
      <c r="T288" s="139">
        <f t="shared" si="46"/>
        <v>0</v>
      </c>
      <c r="U288" s="77" t="str">
        <f>IF(ISBLANK('Input|Fee Based'!$V288),"",'Input|Fee Based'!$V288)</f>
        <v/>
      </c>
      <c r="V288" s="77" cm="1">
        <f t="array" ref="V288">_xlfn.IFNA(LOOKUP(2,1/('Calc|Labour Rates'!$B$10:$B$39='Calc|Fee Based'!U288)/('Calc|Labour Rates'!$C$10:$C$39='Input|Fee Based'!W288),'Calc|Labour Rates'!$I$10:$I$39),"-")</f>
        <v>0</v>
      </c>
      <c r="W288" s="77">
        <f>IFERROR(V288*'Input|Fee Based'!X288*'Input|Fee Based'!Y288/'Input|Setup'!$E$19,0)</f>
        <v>0</v>
      </c>
      <c r="X288" s="77">
        <f>IFERROR(V288*'Input|Fee Based'!X288*'Input|Fee Based'!Z288/'Input|Setup'!$E$19,0)</f>
        <v>0</v>
      </c>
      <c r="Y288" s="208">
        <f t="shared" si="47"/>
        <v>0</v>
      </c>
      <c r="Z288" s="206" t="str">
        <f>IF(ISBLANK('Input|Fee Based'!$AA288),"",'Input|Fee Based'!$AA288)</f>
        <v/>
      </c>
      <c r="AA288" s="77" cm="1">
        <f t="array" ref="AA288">_xlfn.IFNA(LOOKUP(2,1/('Calc|Labour Rates'!$B$10:$B$39='Calc|Fee Based'!Z288)/('Calc|Labour Rates'!$C$10:$C$39='Input|Fee Based'!AB288),'Calc|Labour Rates'!$I$10:$I$39),"-")</f>
        <v>0</v>
      </c>
      <c r="AB288" s="77">
        <f>IFERROR(AA288*'Input|Fee Based'!AC288*'Input|Fee Based'!AD288/'Input|Setup'!$E$19,0)</f>
        <v>0</v>
      </c>
      <c r="AC288" s="77">
        <f>IFERROR(AA288*'Input|Fee Based'!AC288*'Input|Fee Based'!AE288/'Input|Setup'!$E$19,0)</f>
        <v>0</v>
      </c>
      <c r="AD288" s="208">
        <f t="shared" si="48"/>
        <v>0</v>
      </c>
      <c r="AE288" s="77" t="str">
        <f>IF(ISBLANK('Input|Fee Based'!$AF288),"",'Input|Fee Based'!$AF288)</f>
        <v/>
      </c>
      <c r="AF288" s="77" cm="1">
        <f t="array" ref="AF288">_xlfn.IFNA(LOOKUP(2,1/('Calc|Labour Rates'!$B$10:$B$39='Calc|Fee Based'!AE288)/('Calc|Labour Rates'!$C$10:$C$39='Input|Fee Based'!AG288),'Calc|Labour Rates'!$I$10:$I$39),"-")</f>
        <v>0</v>
      </c>
      <c r="AG288" s="77">
        <f>IFERROR(AF288*'Input|Fee Based'!AH288*'Input|Fee Based'!AI288/'Input|Setup'!$E$19,0)</f>
        <v>0</v>
      </c>
      <c r="AH288" s="77">
        <f>IFERROR(AF288*'Input|Fee Based'!AH288*'Input|Fee Based'!AJ288/'Input|Setup'!$E$19,0)</f>
        <v>0</v>
      </c>
      <c r="AI288" s="208">
        <f t="shared" si="49"/>
        <v>0</v>
      </c>
      <c r="AJ288" s="77" t="str">
        <f>IF(ISBLANK('Input|Fee Based'!$AK288),"",'Input|Fee Based'!$AK288)</f>
        <v/>
      </c>
      <c r="AK288" s="77" cm="1">
        <f t="array" ref="AK288">_xlfn.IFNA(LOOKUP(2,1/('Calc|Labour Rates'!$B$10:$B$39='Calc|Fee Based'!AJ288)/('Calc|Labour Rates'!$C$10:$C$39='Input|Fee Based'!AL288),'Calc|Labour Rates'!$I$10:$I$39),"-")</f>
        <v>0</v>
      </c>
      <c r="AL288" s="77">
        <f>IFERROR(AK288*'Input|Fee Based'!AM288*'Input|Fee Based'!AN288/'Input|Setup'!$E$19,0)</f>
        <v>0</v>
      </c>
      <c r="AM288" s="77">
        <f>IFERROR(AK288*'Input|Fee Based'!AM288*'Input|Fee Based'!AO288/'Input|Setup'!$E$19,0)</f>
        <v>0</v>
      </c>
      <c r="AN288" s="208">
        <f t="shared" si="50"/>
        <v>0</v>
      </c>
      <c r="AO288" s="199">
        <f t="shared" si="51"/>
        <v>0</v>
      </c>
      <c r="AP288" s="139">
        <f t="shared" si="52"/>
        <v>0</v>
      </c>
      <c r="AQ288" s="86">
        <f>'Input|Fee Based'!AQ288*CPI_Escalator_to_Y1*RealMaterials_Escalator_to_Y1</f>
        <v>0</v>
      </c>
      <c r="AR288" s="86">
        <f>'Input|Fee Based'!AR288*CPI_Escalator_to_Y1*RealContracts_Escalator_to_Y1</f>
        <v>0</v>
      </c>
      <c r="AS288" s="77">
        <f>'Input|Fee Based'!AS288*CPI_Escalator_to_Y1*RealVehicles_Escalator_to_Y1</f>
        <v>0</v>
      </c>
      <c r="AT288" s="86">
        <f>'Input|Fee Based'!AT288*CPI_Escalator_to_Y1*RealOther_Escalator_to_Y1</f>
        <v>0</v>
      </c>
      <c r="AU288" s="89"/>
      <c r="AV288" s="79">
        <f t="shared" si="53"/>
        <v>0</v>
      </c>
      <c r="AW288" s="84"/>
      <c r="AX288" s="162">
        <f>$AV288*'Input|Fee Based'!AV288</f>
        <v>0</v>
      </c>
      <c r="AY288" s="162">
        <f>$AV288*'Input|Fee Based'!AW288</f>
        <v>0</v>
      </c>
      <c r="AZ288" s="162">
        <f>$AV288*'Input|Fee Based'!AX288</f>
        <v>0</v>
      </c>
      <c r="BA288" s="163">
        <f>SUM($AV288,$AX288:$AZ288)*'Input|Fee Based'!$AY288</f>
        <v>0</v>
      </c>
      <c r="BB288" s="109"/>
      <c r="BC288" s="173"/>
      <c r="BD288" s="15"/>
    </row>
    <row r="289" spans="1:56" customFormat="1" x14ac:dyDescent="0.2">
      <c r="A289" s="16">
        <f t="shared" si="54"/>
        <v>280</v>
      </c>
      <c r="B289" s="128" t="str">
        <f>IF(ISBLANK('Input|Fee Based'!B289),"",'Input|Fee Based'!B289)</f>
        <v/>
      </c>
      <c r="C289" s="128" t="str">
        <f>IF(ISBLANK('Input|Fee Based'!C289),"",'Input|Fee Based'!C289)</f>
        <v/>
      </c>
      <c r="D289" s="129" t="str">
        <f>IF(ISBLANK('Input|Fee Based'!D289),"",'Input|Fee Based'!D289)</f>
        <v/>
      </c>
      <c r="E289" s="191" t="str">
        <f>IF(ISBLANK('Input|Fee Based'!E289),"",'Input|Fee Based'!E289)</f>
        <v/>
      </c>
      <c r="F289" s="129" t="str">
        <f>IF(ISBLANK('Input|Fee Based'!F289),"",'Input|Fee Based'!F289)</f>
        <v/>
      </c>
      <c r="G289" s="129" t="str">
        <f>IF(ISBLANK('Input|Fee Based'!G289),"",'Input|Fee Based'!G289)</f>
        <v/>
      </c>
      <c r="H289" s="120">
        <f t="shared" si="44"/>
        <v>0</v>
      </c>
      <c r="I289" s="14"/>
      <c r="J289" s="77" t="str">
        <f>IF(ISBLANK('Input|Fee Based'!I289),"",'Input|Fee Based'!I289)</f>
        <v/>
      </c>
      <c r="K289" s="77" cm="1">
        <f t="array" ref="K289">_xlfn.IFNA(LOOKUP(2,1/('Calc|Labour Rates'!$B$10:$B$39='Calc|Fee Based'!J289)/('Calc|Labour Rates'!$C$10:$C$39='Input|Fee Based'!J289),'Calc|Labour Rates'!$I$10:$I$39),"-")</f>
        <v>0</v>
      </c>
      <c r="L289" s="208">
        <f>IFERROR(K289*'Input|Fee Based'!K289*'Input|Fee Based'!L289/'Input|Setup'!$E$19,0)</f>
        <v>0</v>
      </c>
      <c r="M289" s="206" t="str">
        <f>IF(ISBLANK('Input|Fee Based'!M289),"",'Input|Fee Based'!M289)</f>
        <v/>
      </c>
      <c r="N289" s="77" cm="1">
        <f t="array" ref="N289">_xlfn.IFNA(LOOKUP(2,1/('Calc|Labour Rates'!$B$10:$B$39='Calc|Fee Based'!M289)/('Calc|Labour Rates'!$C$10:$C$39='Input|Fee Based'!N289),'Calc|Labour Rates'!$I$10:$I$39),"-")</f>
        <v>0</v>
      </c>
      <c r="O289" s="208">
        <f>IFERROR(N289*'Input|Fee Based'!O289*'Input|Fee Based'!P289/'Input|Setup'!$E$19,0)</f>
        <v>0</v>
      </c>
      <c r="P289" s="206" t="str">
        <f>IF(ISBLANK('Input|Fee Based'!Q289),"",'Input|Fee Based'!Q289)</f>
        <v/>
      </c>
      <c r="Q289" s="77" cm="1">
        <f t="array" ref="Q289">_xlfn.IFNA(LOOKUP(2,1/('Calc|Labour Rates'!$B$10:$B$39='Calc|Fee Based'!P289)/('Calc|Labour Rates'!$C$10:$C$39='Input|Fee Based'!R289),'Calc|Labour Rates'!$I$10:$I$39),"-")</f>
        <v>0</v>
      </c>
      <c r="R289" s="77">
        <f>IFERROR(Q289*'Input|Fee Based'!S289*'Input|Fee Based'!T289/'Input|Setup'!$E$19,0)</f>
        <v>0</v>
      </c>
      <c r="S289" s="197">
        <f t="shared" si="45"/>
        <v>0</v>
      </c>
      <c r="T289" s="139">
        <f t="shared" si="46"/>
        <v>0</v>
      </c>
      <c r="U289" s="77" t="str">
        <f>IF(ISBLANK('Input|Fee Based'!$V289),"",'Input|Fee Based'!$V289)</f>
        <v/>
      </c>
      <c r="V289" s="77" cm="1">
        <f t="array" ref="V289">_xlfn.IFNA(LOOKUP(2,1/('Calc|Labour Rates'!$B$10:$B$39='Calc|Fee Based'!U289)/('Calc|Labour Rates'!$C$10:$C$39='Input|Fee Based'!W289),'Calc|Labour Rates'!$I$10:$I$39),"-")</f>
        <v>0</v>
      </c>
      <c r="W289" s="77">
        <f>IFERROR(V289*'Input|Fee Based'!X289*'Input|Fee Based'!Y289/'Input|Setup'!$E$19,0)</f>
        <v>0</v>
      </c>
      <c r="X289" s="77">
        <f>IFERROR(V289*'Input|Fee Based'!X289*'Input|Fee Based'!Z289/'Input|Setup'!$E$19,0)</f>
        <v>0</v>
      </c>
      <c r="Y289" s="208">
        <f t="shared" si="47"/>
        <v>0</v>
      </c>
      <c r="Z289" s="206" t="str">
        <f>IF(ISBLANK('Input|Fee Based'!$AA289),"",'Input|Fee Based'!$AA289)</f>
        <v/>
      </c>
      <c r="AA289" s="77" cm="1">
        <f t="array" ref="AA289">_xlfn.IFNA(LOOKUP(2,1/('Calc|Labour Rates'!$B$10:$B$39='Calc|Fee Based'!Z289)/('Calc|Labour Rates'!$C$10:$C$39='Input|Fee Based'!AB289),'Calc|Labour Rates'!$I$10:$I$39),"-")</f>
        <v>0</v>
      </c>
      <c r="AB289" s="77">
        <f>IFERROR(AA289*'Input|Fee Based'!AC289*'Input|Fee Based'!AD289/'Input|Setup'!$E$19,0)</f>
        <v>0</v>
      </c>
      <c r="AC289" s="77">
        <f>IFERROR(AA289*'Input|Fee Based'!AC289*'Input|Fee Based'!AE289/'Input|Setup'!$E$19,0)</f>
        <v>0</v>
      </c>
      <c r="AD289" s="208">
        <f t="shared" si="48"/>
        <v>0</v>
      </c>
      <c r="AE289" s="77" t="str">
        <f>IF(ISBLANK('Input|Fee Based'!$AF289),"",'Input|Fee Based'!$AF289)</f>
        <v/>
      </c>
      <c r="AF289" s="77" cm="1">
        <f t="array" ref="AF289">_xlfn.IFNA(LOOKUP(2,1/('Calc|Labour Rates'!$B$10:$B$39='Calc|Fee Based'!AE289)/('Calc|Labour Rates'!$C$10:$C$39='Input|Fee Based'!AG289),'Calc|Labour Rates'!$I$10:$I$39),"-")</f>
        <v>0</v>
      </c>
      <c r="AG289" s="77">
        <f>IFERROR(AF289*'Input|Fee Based'!AH289*'Input|Fee Based'!AI289/'Input|Setup'!$E$19,0)</f>
        <v>0</v>
      </c>
      <c r="AH289" s="77">
        <f>IFERROR(AF289*'Input|Fee Based'!AH289*'Input|Fee Based'!AJ289/'Input|Setup'!$E$19,0)</f>
        <v>0</v>
      </c>
      <c r="AI289" s="208">
        <f t="shared" si="49"/>
        <v>0</v>
      </c>
      <c r="AJ289" s="77" t="str">
        <f>IF(ISBLANK('Input|Fee Based'!$AK289),"",'Input|Fee Based'!$AK289)</f>
        <v/>
      </c>
      <c r="AK289" s="77" cm="1">
        <f t="array" ref="AK289">_xlfn.IFNA(LOOKUP(2,1/('Calc|Labour Rates'!$B$10:$B$39='Calc|Fee Based'!AJ289)/('Calc|Labour Rates'!$C$10:$C$39='Input|Fee Based'!AL289),'Calc|Labour Rates'!$I$10:$I$39),"-")</f>
        <v>0</v>
      </c>
      <c r="AL289" s="77">
        <f>IFERROR(AK289*'Input|Fee Based'!AM289*'Input|Fee Based'!AN289/'Input|Setup'!$E$19,0)</f>
        <v>0</v>
      </c>
      <c r="AM289" s="77">
        <f>IFERROR(AK289*'Input|Fee Based'!AM289*'Input|Fee Based'!AO289/'Input|Setup'!$E$19,0)</f>
        <v>0</v>
      </c>
      <c r="AN289" s="208">
        <f t="shared" si="50"/>
        <v>0</v>
      </c>
      <c r="AO289" s="199">
        <f t="shared" si="51"/>
        <v>0</v>
      </c>
      <c r="AP289" s="139">
        <f t="shared" si="52"/>
        <v>0</v>
      </c>
      <c r="AQ289" s="86">
        <f>'Input|Fee Based'!AQ289*CPI_Escalator_to_Y1*RealMaterials_Escalator_to_Y1</f>
        <v>0</v>
      </c>
      <c r="AR289" s="86">
        <f>'Input|Fee Based'!AR289*CPI_Escalator_to_Y1*RealContracts_Escalator_to_Y1</f>
        <v>0</v>
      </c>
      <c r="AS289" s="77">
        <f>'Input|Fee Based'!AS289*CPI_Escalator_to_Y1*RealVehicles_Escalator_to_Y1</f>
        <v>0</v>
      </c>
      <c r="AT289" s="86">
        <f>'Input|Fee Based'!AT289*CPI_Escalator_to_Y1*RealOther_Escalator_to_Y1</f>
        <v>0</v>
      </c>
      <c r="AU289" s="89"/>
      <c r="AV289" s="79">
        <f t="shared" si="53"/>
        <v>0</v>
      </c>
      <c r="AW289" s="84"/>
      <c r="AX289" s="162">
        <f>$AV289*'Input|Fee Based'!AV289</f>
        <v>0</v>
      </c>
      <c r="AY289" s="162">
        <f>$AV289*'Input|Fee Based'!AW289</f>
        <v>0</v>
      </c>
      <c r="AZ289" s="162">
        <f>$AV289*'Input|Fee Based'!AX289</f>
        <v>0</v>
      </c>
      <c r="BA289" s="163">
        <f>SUM($AV289,$AX289:$AZ289)*'Input|Fee Based'!$AY289</f>
        <v>0</v>
      </c>
      <c r="BB289" s="109"/>
      <c r="BC289" s="173"/>
      <c r="BD289" s="15"/>
    </row>
    <row r="290" spans="1:56" customFormat="1" x14ac:dyDescent="0.2">
      <c r="A290" s="16">
        <f t="shared" si="54"/>
        <v>281</v>
      </c>
      <c r="B290" s="128" t="str">
        <f>IF(ISBLANK('Input|Fee Based'!B290),"",'Input|Fee Based'!B290)</f>
        <v/>
      </c>
      <c r="C290" s="128" t="str">
        <f>IF(ISBLANK('Input|Fee Based'!C290),"",'Input|Fee Based'!C290)</f>
        <v/>
      </c>
      <c r="D290" s="129" t="str">
        <f>IF(ISBLANK('Input|Fee Based'!D290),"",'Input|Fee Based'!D290)</f>
        <v/>
      </c>
      <c r="E290" s="191" t="str">
        <f>IF(ISBLANK('Input|Fee Based'!E290),"",'Input|Fee Based'!E290)</f>
        <v/>
      </c>
      <c r="F290" s="129" t="str">
        <f>IF(ISBLANK('Input|Fee Based'!F290),"",'Input|Fee Based'!F290)</f>
        <v/>
      </c>
      <c r="G290" s="129" t="str">
        <f>IF(ISBLANK('Input|Fee Based'!G290),"",'Input|Fee Based'!G290)</f>
        <v/>
      </c>
      <c r="H290" s="120">
        <f t="shared" si="44"/>
        <v>0</v>
      </c>
      <c r="I290" s="14"/>
      <c r="J290" s="77" t="str">
        <f>IF(ISBLANK('Input|Fee Based'!I290),"",'Input|Fee Based'!I290)</f>
        <v/>
      </c>
      <c r="K290" s="77" cm="1">
        <f t="array" ref="K290">_xlfn.IFNA(LOOKUP(2,1/('Calc|Labour Rates'!$B$10:$B$39='Calc|Fee Based'!J290)/('Calc|Labour Rates'!$C$10:$C$39='Input|Fee Based'!J290),'Calc|Labour Rates'!$I$10:$I$39),"-")</f>
        <v>0</v>
      </c>
      <c r="L290" s="208">
        <f>IFERROR(K290*'Input|Fee Based'!K290*'Input|Fee Based'!L290/'Input|Setup'!$E$19,0)</f>
        <v>0</v>
      </c>
      <c r="M290" s="206" t="str">
        <f>IF(ISBLANK('Input|Fee Based'!M290),"",'Input|Fee Based'!M290)</f>
        <v/>
      </c>
      <c r="N290" s="77" cm="1">
        <f t="array" ref="N290">_xlfn.IFNA(LOOKUP(2,1/('Calc|Labour Rates'!$B$10:$B$39='Calc|Fee Based'!M290)/('Calc|Labour Rates'!$C$10:$C$39='Input|Fee Based'!N290),'Calc|Labour Rates'!$I$10:$I$39),"-")</f>
        <v>0</v>
      </c>
      <c r="O290" s="208">
        <f>IFERROR(N290*'Input|Fee Based'!O290*'Input|Fee Based'!P290/'Input|Setup'!$E$19,0)</f>
        <v>0</v>
      </c>
      <c r="P290" s="206" t="str">
        <f>IF(ISBLANK('Input|Fee Based'!Q290),"",'Input|Fee Based'!Q290)</f>
        <v/>
      </c>
      <c r="Q290" s="77" cm="1">
        <f t="array" ref="Q290">_xlfn.IFNA(LOOKUP(2,1/('Calc|Labour Rates'!$B$10:$B$39='Calc|Fee Based'!P290)/('Calc|Labour Rates'!$C$10:$C$39='Input|Fee Based'!R290),'Calc|Labour Rates'!$I$10:$I$39),"-")</f>
        <v>0</v>
      </c>
      <c r="R290" s="77">
        <f>IFERROR(Q290*'Input|Fee Based'!S290*'Input|Fee Based'!T290/'Input|Setup'!$E$19,0)</f>
        <v>0</v>
      </c>
      <c r="S290" s="197">
        <f t="shared" si="45"/>
        <v>0</v>
      </c>
      <c r="T290" s="139">
        <f t="shared" si="46"/>
        <v>0</v>
      </c>
      <c r="U290" s="77" t="str">
        <f>IF(ISBLANK('Input|Fee Based'!$V290),"",'Input|Fee Based'!$V290)</f>
        <v/>
      </c>
      <c r="V290" s="77" cm="1">
        <f t="array" ref="V290">_xlfn.IFNA(LOOKUP(2,1/('Calc|Labour Rates'!$B$10:$B$39='Calc|Fee Based'!U290)/('Calc|Labour Rates'!$C$10:$C$39='Input|Fee Based'!W290),'Calc|Labour Rates'!$I$10:$I$39),"-")</f>
        <v>0</v>
      </c>
      <c r="W290" s="77">
        <f>IFERROR(V290*'Input|Fee Based'!X290*'Input|Fee Based'!Y290/'Input|Setup'!$E$19,0)</f>
        <v>0</v>
      </c>
      <c r="X290" s="77">
        <f>IFERROR(V290*'Input|Fee Based'!X290*'Input|Fee Based'!Z290/'Input|Setup'!$E$19,0)</f>
        <v>0</v>
      </c>
      <c r="Y290" s="208">
        <f t="shared" si="47"/>
        <v>0</v>
      </c>
      <c r="Z290" s="206" t="str">
        <f>IF(ISBLANK('Input|Fee Based'!$AA290),"",'Input|Fee Based'!$AA290)</f>
        <v/>
      </c>
      <c r="AA290" s="77" cm="1">
        <f t="array" ref="AA290">_xlfn.IFNA(LOOKUP(2,1/('Calc|Labour Rates'!$B$10:$B$39='Calc|Fee Based'!Z290)/('Calc|Labour Rates'!$C$10:$C$39='Input|Fee Based'!AB290),'Calc|Labour Rates'!$I$10:$I$39),"-")</f>
        <v>0</v>
      </c>
      <c r="AB290" s="77">
        <f>IFERROR(AA290*'Input|Fee Based'!AC290*'Input|Fee Based'!AD290/'Input|Setup'!$E$19,0)</f>
        <v>0</v>
      </c>
      <c r="AC290" s="77">
        <f>IFERROR(AA290*'Input|Fee Based'!AC290*'Input|Fee Based'!AE290/'Input|Setup'!$E$19,0)</f>
        <v>0</v>
      </c>
      <c r="AD290" s="208">
        <f t="shared" si="48"/>
        <v>0</v>
      </c>
      <c r="AE290" s="77" t="str">
        <f>IF(ISBLANK('Input|Fee Based'!$AF290),"",'Input|Fee Based'!$AF290)</f>
        <v/>
      </c>
      <c r="AF290" s="77" cm="1">
        <f t="array" ref="AF290">_xlfn.IFNA(LOOKUP(2,1/('Calc|Labour Rates'!$B$10:$B$39='Calc|Fee Based'!AE290)/('Calc|Labour Rates'!$C$10:$C$39='Input|Fee Based'!AG290),'Calc|Labour Rates'!$I$10:$I$39),"-")</f>
        <v>0</v>
      </c>
      <c r="AG290" s="77">
        <f>IFERROR(AF290*'Input|Fee Based'!AH290*'Input|Fee Based'!AI290/'Input|Setup'!$E$19,0)</f>
        <v>0</v>
      </c>
      <c r="AH290" s="77">
        <f>IFERROR(AF290*'Input|Fee Based'!AH290*'Input|Fee Based'!AJ290/'Input|Setup'!$E$19,0)</f>
        <v>0</v>
      </c>
      <c r="AI290" s="208">
        <f t="shared" si="49"/>
        <v>0</v>
      </c>
      <c r="AJ290" s="77" t="str">
        <f>IF(ISBLANK('Input|Fee Based'!$AK290),"",'Input|Fee Based'!$AK290)</f>
        <v/>
      </c>
      <c r="AK290" s="77" cm="1">
        <f t="array" ref="AK290">_xlfn.IFNA(LOOKUP(2,1/('Calc|Labour Rates'!$B$10:$B$39='Calc|Fee Based'!AJ290)/('Calc|Labour Rates'!$C$10:$C$39='Input|Fee Based'!AL290),'Calc|Labour Rates'!$I$10:$I$39),"-")</f>
        <v>0</v>
      </c>
      <c r="AL290" s="77">
        <f>IFERROR(AK290*'Input|Fee Based'!AM290*'Input|Fee Based'!AN290/'Input|Setup'!$E$19,0)</f>
        <v>0</v>
      </c>
      <c r="AM290" s="77">
        <f>IFERROR(AK290*'Input|Fee Based'!AM290*'Input|Fee Based'!AO290/'Input|Setup'!$E$19,0)</f>
        <v>0</v>
      </c>
      <c r="AN290" s="208">
        <f t="shared" si="50"/>
        <v>0</v>
      </c>
      <c r="AO290" s="199">
        <f t="shared" si="51"/>
        <v>0</v>
      </c>
      <c r="AP290" s="139">
        <f t="shared" si="52"/>
        <v>0</v>
      </c>
      <c r="AQ290" s="86">
        <f>'Input|Fee Based'!AQ290*CPI_Escalator_to_Y1*RealMaterials_Escalator_to_Y1</f>
        <v>0</v>
      </c>
      <c r="AR290" s="86">
        <f>'Input|Fee Based'!AR290*CPI_Escalator_to_Y1*RealContracts_Escalator_to_Y1</f>
        <v>0</v>
      </c>
      <c r="AS290" s="77">
        <f>'Input|Fee Based'!AS290*CPI_Escalator_to_Y1*RealVehicles_Escalator_to_Y1</f>
        <v>0</v>
      </c>
      <c r="AT290" s="86">
        <f>'Input|Fee Based'!AT290*CPI_Escalator_to_Y1*RealOther_Escalator_to_Y1</f>
        <v>0</v>
      </c>
      <c r="AU290" s="89"/>
      <c r="AV290" s="79">
        <f t="shared" si="53"/>
        <v>0</v>
      </c>
      <c r="AW290" s="84"/>
      <c r="AX290" s="162">
        <f>$AV290*'Input|Fee Based'!AV290</f>
        <v>0</v>
      </c>
      <c r="AY290" s="162">
        <f>$AV290*'Input|Fee Based'!AW290</f>
        <v>0</v>
      </c>
      <c r="AZ290" s="162">
        <f>$AV290*'Input|Fee Based'!AX290</f>
        <v>0</v>
      </c>
      <c r="BA290" s="163">
        <f>SUM($AV290,$AX290:$AZ290)*'Input|Fee Based'!$AY290</f>
        <v>0</v>
      </c>
      <c r="BB290" s="109"/>
      <c r="BC290" s="173"/>
      <c r="BD290" s="15"/>
    </row>
    <row r="291" spans="1:56" customFormat="1" x14ac:dyDescent="0.2">
      <c r="A291" s="16">
        <f t="shared" si="54"/>
        <v>282</v>
      </c>
      <c r="B291" s="128" t="str">
        <f>IF(ISBLANK('Input|Fee Based'!B291),"",'Input|Fee Based'!B291)</f>
        <v/>
      </c>
      <c r="C291" s="128" t="str">
        <f>IF(ISBLANK('Input|Fee Based'!C291),"",'Input|Fee Based'!C291)</f>
        <v/>
      </c>
      <c r="D291" s="129" t="str">
        <f>IF(ISBLANK('Input|Fee Based'!D291),"",'Input|Fee Based'!D291)</f>
        <v/>
      </c>
      <c r="E291" s="191" t="str">
        <f>IF(ISBLANK('Input|Fee Based'!E291),"",'Input|Fee Based'!E291)</f>
        <v/>
      </c>
      <c r="F291" s="129" t="str">
        <f>IF(ISBLANK('Input|Fee Based'!F291),"",'Input|Fee Based'!F291)</f>
        <v/>
      </c>
      <c r="G291" s="129" t="str">
        <f>IF(ISBLANK('Input|Fee Based'!G291),"",'Input|Fee Based'!G291)</f>
        <v/>
      </c>
      <c r="H291" s="120">
        <f t="shared" si="44"/>
        <v>0</v>
      </c>
      <c r="I291" s="14"/>
      <c r="J291" s="77" t="str">
        <f>IF(ISBLANK('Input|Fee Based'!I291),"",'Input|Fee Based'!I291)</f>
        <v/>
      </c>
      <c r="K291" s="77" cm="1">
        <f t="array" ref="K291">_xlfn.IFNA(LOOKUP(2,1/('Calc|Labour Rates'!$B$10:$B$39='Calc|Fee Based'!J291)/('Calc|Labour Rates'!$C$10:$C$39='Input|Fee Based'!J291),'Calc|Labour Rates'!$I$10:$I$39),"-")</f>
        <v>0</v>
      </c>
      <c r="L291" s="208">
        <f>IFERROR(K291*'Input|Fee Based'!K291*'Input|Fee Based'!L291/'Input|Setup'!$E$19,0)</f>
        <v>0</v>
      </c>
      <c r="M291" s="206" t="str">
        <f>IF(ISBLANK('Input|Fee Based'!M291),"",'Input|Fee Based'!M291)</f>
        <v/>
      </c>
      <c r="N291" s="77" cm="1">
        <f t="array" ref="N291">_xlfn.IFNA(LOOKUP(2,1/('Calc|Labour Rates'!$B$10:$B$39='Calc|Fee Based'!M291)/('Calc|Labour Rates'!$C$10:$C$39='Input|Fee Based'!N291),'Calc|Labour Rates'!$I$10:$I$39),"-")</f>
        <v>0</v>
      </c>
      <c r="O291" s="208">
        <f>IFERROR(N291*'Input|Fee Based'!O291*'Input|Fee Based'!P291/'Input|Setup'!$E$19,0)</f>
        <v>0</v>
      </c>
      <c r="P291" s="206" t="str">
        <f>IF(ISBLANK('Input|Fee Based'!Q291),"",'Input|Fee Based'!Q291)</f>
        <v/>
      </c>
      <c r="Q291" s="77" cm="1">
        <f t="array" ref="Q291">_xlfn.IFNA(LOOKUP(2,1/('Calc|Labour Rates'!$B$10:$B$39='Calc|Fee Based'!P291)/('Calc|Labour Rates'!$C$10:$C$39='Input|Fee Based'!R291),'Calc|Labour Rates'!$I$10:$I$39),"-")</f>
        <v>0</v>
      </c>
      <c r="R291" s="77">
        <f>IFERROR(Q291*'Input|Fee Based'!S291*'Input|Fee Based'!T291/'Input|Setup'!$E$19,0)</f>
        <v>0</v>
      </c>
      <c r="S291" s="197">
        <f t="shared" si="45"/>
        <v>0</v>
      </c>
      <c r="T291" s="139">
        <f t="shared" si="46"/>
        <v>0</v>
      </c>
      <c r="U291" s="77" t="str">
        <f>IF(ISBLANK('Input|Fee Based'!$V291),"",'Input|Fee Based'!$V291)</f>
        <v/>
      </c>
      <c r="V291" s="77" cm="1">
        <f t="array" ref="V291">_xlfn.IFNA(LOOKUP(2,1/('Calc|Labour Rates'!$B$10:$B$39='Calc|Fee Based'!U291)/('Calc|Labour Rates'!$C$10:$C$39='Input|Fee Based'!W291),'Calc|Labour Rates'!$I$10:$I$39),"-")</f>
        <v>0</v>
      </c>
      <c r="W291" s="77">
        <f>IFERROR(V291*'Input|Fee Based'!X291*'Input|Fee Based'!Y291/'Input|Setup'!$E$19,0)</f>
        <v>0</v>
      </c>
      <c r="X291" s="77">
        <f>IFERROR(V291*'Input|Fee Based'!X291*'Input|Fee Based'!Z291/'Input|Setup'!$E$19,0)</f>
        <v>0</v>
      </c>
      <c r="Y291" s="208">
        <f t="shared" si="47"/>
        <v>0</v>
      </c>
      <c r="Z291" s="206" t="str">
        <f>IF(ISBLANK('Input|Fee Based'!$AA291),"",'Input|Fee Based'!$AA291)</f>
        <v/>
      </c>
      <c r="AA291" s="77" cm="1">
        <f t="array" ref="AA291">_xlfn.IFNA(LOOKUP(2,1/('Calc|Labour Rates'!$B$10:$B$39='Calc|Fee Based'!Z291)/('Calc|Labour Rates'!$C$10:$C$39='Input|Fee Based'!AB291),'Calc|Labour Rates'!$I$10:$I$39),"-")</f>
        <v>0</v>
      </c>
      <c r="AB291" s="77">
        <f>IFERROR(AA291*'Input|Fee Based'!AC291*'Input|Fee Based'!AD291/'Input|Setup'!$E$19,0)</f>
        <v>0</v>
      </c>
      <c r="AC291" s="77">
        <f>IFERROR(AA291*'Input|Fee Based'!AC291*'Input|Fee Based'!AE291/'Input|Setup'!$E$19,0)</f>
        <v>0</v>
      </c>
      <c r="AD291" s="208">
        <f t="shared" si="48"/>
        <v>0</v>
      </c>
      <c r="AE291" s="77" t="str">
        <f>IF(ISBLANK('Input|Fee Based'!$AF291),"",'Input|Fee Based'!$AF291)</f>
        <v/>
      </c>
      <c r="AF291" s="77" cm="1">
        <f t="array" ref="AF291">_xlfn.IFNA(LOOKUP(2,1/('Calc|Labour Rates'!$B$10:$B$39='Calc|Fee Based'!AE291)/('Calc|Labour Rates'!$C$10:$C$39='Input|Fee Based'!AG291),'Calc|Labour Rates'!$I$10:$I$39),"-")</f>
        <v>0</v>
      </c>
      <c r="AG291" s="77">
        <f>IFERROR(AF291*'Input|Fee Based'!AH291*'Input|Fee Based'!AI291/'Input|Setup'!$E$19,0)</f>
        <v>0</v>
      </c>
      <c r="AH291" s="77">
        <f>IFERROR(AF291*'Input|Fee Based'!AH291*'Input|Fee Based'!AJ291/'Input|Setup'!$E$19,0)</f>
        <v>0</v>
      </c>
      <c r="AI291" s="208">
        <f t="shared" si="49"/>
        <v>0</v>
      </c>
      <c r="AJ291" s="77" t="str">
        <f>IF(ISBLANK('Input|Fee Based'!$AK291),"",'Input|Fee Based'!$AK291)</f>
        <v/>
      </c>
      <c r="AK291" s="77" cm="1">
        <f t="array" ref="AK291">_xlfn.IFNA(LOOKUP(2,1/('Calc|Labour Rates'!$B$10:$B$39='Calc|Fee Based'!AJ291)/('Calc|Labour Rates'!$C$10:$C$39='Input|Fee Based'!AL291),'Calc|Labour Rates'!$I$10:$I$39),"-")</f>
        <v>0</v>
      </c>
      <c r="AL291" s="77">
        <f>IFERROR(AK291*'Input|Fee Based'!AM291*'Input|Fee Based'!AN291/'Input|Setup'!$E$19,0)</f>
        <v>0</v>
      </c>
      <c r="AM291" s="77">
        <f>IFERROR(AK291*'Input|Fee Based'!AM291*'Input|Fee Based'!AO291/'Input|Setup'!$E$19,0)</f>
        <v>0</v>
      </c>
      <c r="AN291" s="208">
        <f t="shared" si="50"/>
        <v>0</v>
      </c>
      <c r="AO291" s="199">
        <f t="shared" si="51"/>
        <v>0</v>
      </c>
      <c r="AP291" s="139">
        <f t="shared" si="52"/>
        <v>0</v>
      </c>
      <c r="AQ291" s="86">
        <f>'Input|Fee Based'!AQ291*CPI_Escalator_to_Y1*RealMaterials_Escalator_to_Y1</f>
        <v>0</v>
      </c>
      <c r="AR291" s="86">
        <f>'Input|Fee Based'!AR291*CPI_Escalator_to_Y1*RealContracts_Escalator_to_Y1</f>
        <v>0</v>
      </c>
      <c r="AS291" s="77">
        <f>'Input|Fee Based'!AS291*CPI_Escalator_to_Y1*RealVehicles_Escalator_to_Y1</f>
        <v>0</v>
      </c>
      <c r="AT291" s="86">
        <f>'Input|Fee Based'!AT291*CPI_Escalator_to_Y1*RealOther_Escalator_to_Y1</f>
        <v>0</v>
      </c>
      <c r="AU291" s="89"/>
      <c r="AV291" s="79">
        <f t="shared" si="53"/>
        <v>0</v>
      </c>
      <c r="AW291" s="84"/>
      <c r="AX291" s="162">
        <f>$AV291*'Input|Fee Based'!AV291</f>
        <v>0</v>
      </c>
      <c r="AY291" s="162">
        <f>$AV291*'Input|Fee Based'!AW291</f>
        <v>0</v>
      </c>
      <c r="AZ291" s="162">
        <f>$AV291*'Input|Fee Based'!AX291</f>
        <v>0</v>
      </c>
      <c r="BA291" s="163">
        <f>SUM($AV291,$AX291:$AZ291)*'Input|Fee Based'!$AY291</f>
        <v>0</v>
      </c>
      <c r="BB291" s="109"/>
      <c r="BC291" s="173"/>
      <c r="BD291" s="15"/>
    </row>
    <row r="292" spans="1:56" customFormat="1" x14ac:dyDescent="0.2">
      <c r="A292" s="16">
        <f t="shared" si="54"/>
        <v>283</v>
      </c>
      <c r="B292" s="128" t="str">
        <f>IF(ISBLANK('Input|Fee Based'!B292),"",'Input|Fee Based'!B292)</f>
        <v/>
      </c>
      <c r="C292" s="128" t="str">
        <f>IF(ISBLANK('Input|Fee Based'!C292),"",'Input|Fee Based'!C292)</f>
        <v/>
      </c>
      <c r="D292" s="129" t="str">
        <f>IF(ISBLANK('Input|Fee Based'!D292),"",'Input|Fee Based'!D292)</f>
        <v/>
      </c>
      <c r="E292" s="191" t="str">
        <f>IF(ISBLANK('Input|Fee Based'!E292),"",'Input|Fee Based'!E292)</f>
        <v/>
      </c>
      <c r="F292" s="129" t="str">
        <f>IF(ISBLANK('Input|Fee Based'!F292),"",'Input|Fee Based'!F292)</f>
        <v/>
      </c>
      <c r="G292" s="129" t="str">
        <f>IF(ISBLANK('Input|Fee Based'!G292),"",'Input|Fee Based'!G292)</f>
        <v/>
      </c>
      <c r="H292" s="120">
        <f t="shared" si="44"/>
        <v>0</v>
      </c>
      <c r="I292" s="14"/>
      <c r="J292" s="77" t="str">
        <f>IF(ISBLANK('Input|Fee Based'!I292),"",'Input|Fee Based'!I292)</f>
        <v/>
      </c>
      <c r="K292" s="77" cm="1">
        <f t="array" ref="K292">_xlfn.IFNA(LOOKUP(2,1/('Calc|Labour Rates'!$B$10:$B$39='Calc|Fee Based'!J292)/('Calc|Labour Rates'!$C$10:$C$39='Input|Fee Based'!J292),'Calc|Labour Rates'!$I$10:$I$39),"-")</f>
        <v>0</v>
      </c>
      <c r="L292" s="208">
        <f>IFERROR(K292*'Input|Fee Based'!K292*'Input|Fee Based'!L292/'Input|Setup'!$E$19,0)</f>
        <v>0</v>
      </c>
      <c r="M292" s="206" t="str">
        <f>IF(ISBLANK('Input|Fee Based'!M292),"",'Input|Fee Based'!M292)</f>
        <v/>
      </c>
      <c r="N292" s="77" cm="1">
        <f t="array" ref="N292">_xlfn.IFNA(LOOKUP(2,1/('Calc|Labour Rates'!$B$10:$B$39='Calc|Fee Based'!M292)/('Calc|Labour Rates'!$C$10:$C$39='Input|Fee Based'!N292),'Calc|Labour Rates'!$I$10:$I$39),"-")</f>
        <v>0</v>
      </c>
      <c r="O292" s="208">
        <f>IFERROR(N292*'Input|Fee Based'!O292*'Input|Fee Based'!P292/'Input|Setup'!$E$19,0)</f>
        <v>0</v>
      </c>
      <c r="P292" s="206" t="str">
        <f>IF(ISBLANK('Input|Fee Based'!Q292),"",'Input|Fee Based'!Q292)</f>
        <v/>
      </c>
      <c r="Q292" s="77" cm="1">
        <f t="array" ref="Q292">_xlfn.IFNA(LOOKUP(2,1/('Calc|Labour Rates'!$B$10:$B$39='Calc|Fee Based'!P292)/('Calc|Labour Rates'!$C$10:$C$39='Input|Fee Based'!R292),'Calc|Labour Rates'!$I$10:$I$39),"-")</f>
        <v>0</v>
      </c>
      <c r="R292" s="77">
        <f>IFERROR(Q292*'Input|Fee Based'!S292*'Input|Fee Based'!T292/'Input|Setup'!$E$19,0)</f>
        <v>0</v>
      </c>
      <c r="S292" s="197">
        <f t="shared" si="45"/>
        <v>0</v>
      </c>
      <c r="T292" s="139">
        <f t="shared" si="46"/>
        <v>0</v>
      </c>
      <c r="U292" s="77" t="str">
        <f>IF(ISBLANK('Input|Fee Based'!$V292),"",'Input|Fee Based'!$V292)</f>
        <v/>
      </c>
      <c r="V292" s="77" cm="1">
        <f t="array" ref="V292">_xlfn.IFNA(LOOKUP(2,1/('Calc|Labour Rates'!$B$10:$B$39='Calc|Fee Based'!U292)/('Calc|Labour Rates'!$C$10:$C$39='Input|Fee Based'!W292),'Calc|Labour Rates'!$I$10:$I$39),"-")</f>
        <v>0</v>
      </c>
      <c r="W292" s="77">
        <f>IFERROR(V292*'Input|Fee Based'!X292*'Input|Fee Based'!Y292/'Input|Setup'!$E$19,0)</f>
        <v>0</v>
      </c>
      <c r="X292" s="77">
        <f>IFERROR(V292*'Input|Fee Based'!X292*'Input|Fee Based'!Z292/'Input|Setup'!$E$19,0)</f>
        <v>0</v>
      </c>
      <c r="Y292" s="208">
        <f t="shared" si="47"/>
        <v>0</v>
      </c>
      <c r="Z292" s="206" t="str">
        <f>IF(ISBLANK('Input|Fee Based'!$AA292),"",'Input|Fee Based'!$AA292)</f>
        <v/>
      </c>
      <c r="AA292" s="77" cm="1">
        <f t="array" ref="AA292">_xlfn.IFNA(LOOKUP(2,1/('Calc|Labour Rates'!$B$10:$B$39='Calc|Fee Based'!Z292)/('Calc|Labour Rates'!$C$10:$C$39='Input|Fee Based'!AB292),'Calc|Labour Rates'!$I$10:$I$39),"-")</f>
        <v>0</v>
      </c>
      <c r="AB292" s="77">
        <f>IFERROR(AA292*'Input|Fee Based'!AC292*'Input|Fee Based'!AD292/'Input|Setup'!$E$19,0)</f>
        <v>0</v>
      </c>
      <c r="AC292" s="77">
        <f>IFERROR(AA292*'Input|Fee Based'!AC292*'Input|Fee Based'!AE292/'Input|Setup'!$E$19,0)</f>
        <v>0</v>
      </c>
      <c r="AD292" s="208">
        <f t="shared" si="48"/>
        <v>0</v>
      </c>
      <c r="AE292" s="77" t="str">
        <f>IF(ISBLANK('Input|Fee Based'!$AF292),"",'Input|Fee Based'!$AF292)</f>
        <v/>
      </c>
      <c r="AF292" s="77" cm="1">
        <f t="array" ref="AF292">_xlfn.IFNA(LOOKUP(2,1/('Calc|Labour Rates'!$B$10:$B$39='Calc|Fee Based'!AE292)/('Calc|Labour Rates'!$C$10:$C$39='Input|Fee Based'!AG292),'Calc|Labour Rates'!$I$10:$I$39),"-")</f>
        <v>0</v>
      </c>
      <c r="AG292" s="77">
        <f>IFERROR(AF292*'Input|Fee Based'!AH292*'Input|Fee Based'!AI292/'Input|Setup'!$E$19,0)</f>
        <v>0</v>
      </c>
      <c r="AH292" s="77">
        <f>IFERROR(AF292*'Input|Fee Based'!AH292*'Input|Fee Based'!AJ292/'Input|Setup'!$E$19,0)</f>
        <v>0</v>
      </c>
      <c r="AI292" s="208">
        <f t="shared" si="49"/>
        <v>0</v>
      </c>
      <c r="AJ292" s="77" t="str">
        <f>IF(ISBLANK('Input|Fee Based'!$AK292),"",'Input|Fee Based'!$AK292)</f>
        <v/>
      </c>
      <c r="AK292" s="77" cm="1">
        <f t="array" ref="AK292">_xlfn.IFNA(LOOKUP(2,1/('Calc|Labour Rates'!$B$10:$B$39='Calc|Fee Based'!AJ292)/('Calc|Labour Rates'!$C$10:$C$39='Input|Fee Based'!AL292),'Calc|Labour Rates'!$I$10:$I$39),"-")</f>
        <v>0</v>
      </c>
      <c r="AL292" s="77">
        <f>IFERROR(AK292*'Input|Fee Based'!AM292*'Input|Fee Based'!AN292/'Input|Setup'!$E$19,0)</f>
        <v>0</v>
      </c>
      <c r="AM292" s="77">
        <f>IFERROR(AK292*'Input|Fee Based'!AM292*'Input|Fee Based'!AO292/'Input|Setup'!$E$19,0)</f>
        <v>0</v>
      </c>
      <c r="AN292" s="208">
        <f t="shared" si="50"/>
        <v>0</v>
      </c>
      <c r="AO292" s="199">
        <f t="shared" si="51"/>
        <v>0</v>
      </c>
      <c r="AP292" s="139">
        <f t="shared" si="52"/>
        <v>0</v>
      </c>
      <c r="AQ292" s="86">
        <f>'Input|Fee Based'!AQ292*CPI_Escalator_to_Y1*RealMaterials_Escalator_to_Y1</f>
        <v>0</v>
      </c>
      <c r="AR292" s="86">
        <f>'Input|Fee Based'!AR292*CPI_Escalator_to_Y1*RealContracts_Escalator_to_Y1</f>
        <v>0</v>
      </c>
      <c r="AS292" s="77">
        <f>'Input|Fee Based'!AS292*CPI_Escalator_to_Y1*RealVehicles_Escalator_to_Y1</f>
        <v>0</v>
      </c>
      <c r="AT292" s="86">
        <f>'Input|Fee Based'!AT292*CPI_Escalator_to_Y1*RealOther_Escalator_to_Y1</f>
        <v>0</v>
      </c>
      <c r="AU292" s="89"/>
      <c r="AV292" s="79">
        <f t="shared" si="53"/>
        <v>0</v>
      </c>
      <c r="AW292" s="84"/>
      <c r="AX292" s="162">
        <f>$AV292*'Input|Fee Based'!AV292</f>
        <v>0</v>
      </c>
      <c r="AY292" s="162">
        <f>$AV292*'Input|Fee Based'!AW292</f>
        <v>0</v>
      </c>
      <c r="AZ292" s="162">
        <f>$AV292*'Input|Fee Based'!AX292</f>
        <v>0</v>
      </c>
      <c r="BA292" s="163">
        <f>SUM($AV292,$AX292:$AZ292)*'Input|Fee Based'!$AY292</f>
        <v>0</v>
      </c>
      <c r="BB292" s="109"/>
      <c r="BC292" s="173"/>
      <c r="BD292" s="15"/>
    </row>
    <row r="293" spans="1:56" customFormat="1" x14ac:dyDescent="0.2">
      <c r="A293" s="16">
        <f t="shared" si="54"/>
        <v>284</v>
      </c>
      <c r="B293" s="128" t="str">
        <f>IF(ISBLANK('Input|Fee Based'!B293),"",'Input|Fee Based'!B293)</f>
        <v/>
      </c>
      <c r="C293" s="128" t="str">
        <f>IF(ISBLANK('Input|Fee Based'!C293),"",'Input|Fee Based'!C293)</f>
        <v/>
      </c>
      <c r="D293" s="129" t="str">
        <f>IF(ISBLANK('Input|Fee Based'!D293),"",'Input|Fee Based'!D293)</f>
        <v/>
      </c>
      <c r="E293" s="191" t="str">
        <f>IF(ISBLANK('Input|Fee Based'!E293),"",'Input|Fee Based'!E293)</f>
        <v/>
      </c>
      <c r="F293" s="129" t="str">
        <f>IF(ISBLANK('Input|Fee Based'!F293),"",'Input|Fee Based'!F293)</f>
        <v/>
      </c>
      <c r="G293" s="129" t="str">
        <f>IF(ISBLANK('Input|Fee Based'!G293),"",'Input|Fee Based'!G293)</f>
        <v/>
      </c>
      <c r="H293" s="120">
        <f t="shared" si="44"/>
        <v>0</v>
      </c>
      <c r="I293" s="14"/>
      <c r="J293" s="77" t="str">
        <f>IF(ISBLANK('Input|Fee Based'!I293),"",'Input|Fee Based'!I293)</f>
        <v/>
      </c>
      <c r="K293" s="77" cm="1">
        <f t="array" ref="K293">_xlfn.IFNA(LOOKUP(2,1/('Calc|Labour Rates'!$B$10:$B$39='Calc|Fee Based'!J293)/('Calc|Labour Rates'!$C$10:$C$39='Input|Fee Based'!J293),'Calc|Labour Rates'!$I$10:$I$39),"-")</f>
        <v>0</v>
      </c>
      <c r="L293" s="208">
        <f>IFERROR(K293*'Input|Fee Based'!K293*'Input|Fee Based'!L293/'Input|Setup'!$E$19,0)</f>
        <v>0</v>
      </c>
      <c r="M293" s="206" t="str">
        <f>IF(ISBLANK('Input|Fee Based'!M293),"",'Input|Fee Based'!M293)</f>
        <v/>
      </c>
      <c r="N293" s="77" cm="1">
        <f t="array" ref="N293">_xlfn.IFNA(LOOKUP(2,1/('Calc|Labour Rates'!$B$10:$B$39='Calc|Fee Based'!M293)/('Calc|Labour Rates'!$C$10:$C$39='Input|Fee Based'!N293),'Calc|Labour Rates'!$I$10:$I$39),"-")</f>
        <v>0</v>
      </c>
      <c r="O293" s="208">
        <f>IFERROR(N293*'Input|Fee Based'!O293*'Input|Fee Based'!P293/'Input|Setup'!$E$19,0)</f>
        <v>0</v>
      </c>
      <c r="P293" s="206" t="str">
        <f>IF(ISBLANK('Input|Fee Based'!Q293),"",'Input|Fee Based'!Q293)</f>
        <v/>
      </c>
      <c r="Q293" s="77" cm="1">
        <f t="array" ref="Q293">_xlfn.IFNA(LOOKUP(2,1/('Calc|Labour Rates'!$B$10:$B$39='Calc|Fee Based'!P293)/('Calc|Labour Rates'!$C$10:$C$39='Input|Fee Based'!R293),'Calc|Labour Rates'!$I$10:$I$39),"-")</f>
        <v>0</v>
      </c>
      <c r="R293" s="77">
        <f>IFERROR(Q293*'Input|Fee Based'!S293*'Input|Fee Based'!T293/'Input|Setup'!$E$19,0)</f>
        <v>0</v>
      </c>
      <c r="S293" s="197">
        <f t="shared" si="45"/>
        <v>0</v>
      </c>
      <c r="T293" s="139">
        <f t="shared" si="46"/>
        <v>0</v>
      </c>
      <c r="U293" s="77" t="str">
        <f>IF(ISBLANK('Input|Fee Based'!$V293),"",'Input|Fee Based'!$V293)</f>
        <v/>
      </c>
      <c r="V293" s="77" cm="1">
        <f t="array" ref="V293">_xlfn.IFNA(LOOKUP(2,1/('Calc|Labour Rates'!$B$10:$B$39='Calc|Fee Based'!U293)/('Calc|Labour Rates'!$C$10:$C$39='Input|Fee Based'!W293),'Calc|Labour Rates'!$I$10:$I$39),"-")</f>
        <v>0</v>
      </c>
      <c r="W293" s="77">
        <f>IFERROR(V293*'Input|Fee Based'!X293*'Input|Fee Based'!Y293/'Input|Setup'!$E$19,0)</f>
        <v>0</v>
      </c>
      <c r="X293" s="77">
        <f>IFERROR(V293*'Input|Fee Based'!X293*'Input|Fee Based'!Z293/'Input|Setup'!$E$19,0)</f>
        <v>0</v>
      </c>
      <c r="Y293" s="208">
        <f t="shared" si="47"/>
        <v>0</v>
      </c>
      <c r="Z293" s="206" t="str">
        <f>IF(ISBLANK('Input|Fee Based'!$AA293),"",'Input|Fee Based'!$AA293)</f>
        <v/>
      </c>
      <c r="AA293" s="77" cm="1">
        <f t="array" ref="AA293">_xlfn.IFNA(LOOKUP(2,1/('Calc|Labour Rates'!$B$10:$B$39='Calc|Fee Based'!Z293)/('Calc|Labour Rates'!$C$10:$C$39='Input|Fee Based'!AB293),'Calc|Labour Rates'!$I$10:$I$39),"-")</f>
        <v>0</v>
      </c>
      <c r="AB293" s="77">
        <f>IFERROR(AA293*'Input|Fee Based'!AC293*'Input|Fee Based'!AD293/'Input|Setup'!$E$19,0)</f>
        <v>0</v>
      </c>
      <c r="AC293" s="77">
        <f>IFERROR(AA293*'Input|Fee Based'!AC293*'Input|Fee Based'!AE293/'Input|Setup'!$E$19,0)</f>
        <v>0</v>
      </c>
      <c r="AD293" s="208">
        <f t="shared" si="48"/>
        <v>0</v>
      </c>
      <c r="AE293" s="77" t="str">
        <f>IF(ISBLANK('Input|Fee Based'!$AF293),"",'Input|Fee Based'!$AF293)</f>
        <v/>
      </c>
      <c r="AF293" s="77" cm="1">
        <f t="array" ref="AF293">_xlfn.IFNA(LOOKUP(2,1/('Calc|Labour Rates'!$B$10:$B$39='Calc|Fee Based'!AE293)/('Calc|Labour Rates'!$C$10:$C$39='Input|Fee Based'!AG293),'Calc|Labour Rates'!$I$10:$I$39),"-")</f>
        <v>0</v>
      </c>
      <c r="AG293" s="77">
        <f>IFERROR(AF293*'Input|Fee Based'!AH293*'Input|Fee Based'!AI293/'Input|Setup'!$E$19,0)</f>
        <v>0</v>
      </c>
      <c r="AH293" s="77">
        <f>IFERROR(AF293*'Input|Fee Based'!AH293*'Input|Fee Based'!AJ293/'Input|Setup'!$E$19,0)</f>
        <v>0</v>
      </c>
      <c r="AI293" s="208">
        <f t="shared" si="49"/>
        <v>0</v>
      </c>
      <c r="AJ293" s="77" t="str">
        <f>IF(ISBLANK('Input|Fee Based'!$AK293),"",'Input|Fee Based'!$AK293)</f>
        <v/>
      </c>
      <c r="AK293" s="77" cm="1">
        <f t="array" ref="AK293">_xlfn.IFNA(LOOKUP(2,1/('Calc|Labour Rates'!$B$10:$B$39='Calc|Fee Based'!AJ293)/('Calc|Labour Rates'!$C$10:$C$39='Input|Fee Based'!AL293),'Calc|Labour Rates'!$I$10:$I$39),"-")</f>
        <v>0</v>
      </c>
      <c r="AL293" s="77">
        <f>IFERROR(AK293*'Input|Fee Based'!AM293*'Input|Fee Based'!AN293/'Input|Setup'!$E$19,0)</f>
        <v>0</v>
      </c>
      <c r="AM293" s="77">
        <f>IFERROR(AK293*'Input|Fee Based'!AM293*'Input|Fee Based'!AO293/'Input|Setup'!$E$19,0)</f>
        <v>0</v>
      </c>
      <c r="AN293" s="208">
        <f t="shared" si="50"/>
        <v>0</v>
      </c>
      <c r="AO293" s="199">
        <f t="shared" si="51"/>
        <v>0</v>
      </c>
      <c r="AP293" s="139">
        <f t="shared" si="52"/>
        <v>0</v>
      </c>
      <c r="AQ293" s="86">
        <f>'Input|Fee Based'!AQ293*CPI_Escalator_to_Y1*RealMaterials_Escalator_to_Y1</f>
        <v>0</v>
      </c>
      <c r="AR293" s="86">
        <f>'Input|Fee Based'!AR293*CPI_Escalator_to_Y1*RealContracts_Escalator_to_Y1</f>
        <v>0</v>
      </c>
      <c r="AS293" s="77">
        <f>'Input|Fee Based'!AS293*CPI_Escalator_to_Y1*RealVehicles_Escalator_to_Y1</f>
        <v>0</v>
      </c>
      <c r="AT293" s="86">
        <f>'Input|Fee Based'!AT293*CPI_Escalator_to_Y1*RealOther_Escalator_to_Y1</f>
        <v>0</v>
      </c>
      <c r="AU293" s="89"/>
      <c r="AV293" s="79">
        <f t="shared" si="53"/>
        <v>0</v>
      </c>
      <c r="AW293" s="84"/>
      <c r="AX293" s="162">
        <f>$AV293*'Input|Fee Based'!AV293</f>
        <v>0</v>
      </c>
      <c r="AY293" s="162">
        <f>$AV293*'Input|Fee Based'!AW293</f>
        <v>0</v>
      </c>
      <c r="AZ293" s="162">
        <f>$AV293*'Input|Fee Based'!AX293</f>
        <v>0</v>
      </c>
      <c r="BA293" s="163">
        <f>SUM($AV293,$AX293:$AZ293)*'Input|Fee Based'!$AY293</f>
        <v>0</v>
      </c>
      <c r="BB293" s="109"/>
      <c r="BC293" s="173"/>
      <c r="BD293" s="15"/>
    </row>
    <row r="294" spans="1:56" customFormat="1" x14ac:dyDescent="0.2">
      <c r="A294" s="16">
        <f t="shared" si="54"/>
        <v>285</v>
      </c>
      <c r="B294" s="128" t="str">
        <f>IF(ISBLANK('Input|Fee Based'!B294),"",'Input|Fee Based'!B294)</f>
        <v/>
      </c>
      <c r="C294" s="128" t="str">
        <f>IF(ISBLANK('Input|Fee Based'!C294),"",'Input|Fee Based'!C294)</f>
        <v/>
      </c>
      <c r="D294" s="129" t="str">
        <f>IF(ISBLANK('Input|Fee Based'!D294),"",'Input|Fee Based'!D294)</f>
        <v/>
      </c>
      <c r="E294" s="191" t="str">
        <f>IF(ISBLANK('Input|Fee Based'!E294),"",'Input|Fee Based'!E294)</f>
        <v/>
      </c>
      <c r="F294" s="129" t="str">
        <f>IF(ISBLANK('Input|Fee Based'!F294),"",'Input|Fee Based'!F294)</f>
        <v/>
      </c>
      <c r="G294" s="129" t="str">
        <f>IF(ISBLANK('Input|Fee Based'!G294),"",'Input|Fee Based'!G294)</f>
        <v/>
      </c>
      <c r="H294" s="120">
        <f t="shared" si="44"/>
        <v>0</v>
      </c>
      <c r="I294" s="14"/>
      <c r="J294" s="77" t="str">
        <f>IF(ISBLANK('Input|Fee Based'!I294),"",'Input|Fee Based'!I294)</f>
        <v/>
      </c>
      <c r="K294" s="77" cm="1">
        <f t="array" ref="K294">_xlfn.IFNA(LOOKUP(2,1/('Calc|Labour Rates'!$B$10:$B$39='Calc|Fee Based'!J294)/('Calc|Labour Rates'!$C$10:$C$39='Input|Fee Based'!J294),'Calc|Labour Rates'!$I$10:$I$39),"-")</f>
        <v>0</v>
      </c>
      <c r="L294" s="208">
        <f>IFERROR(K294*'Input|Fee Based'!K294*'Input|Fee Based'!L294/'Input|Setup'!$E$19,0)</f>
        <v>0</v>
      </c>
      <c r="M294" s="206" t="str">
        <f>IF(ISBLANK('Input|Fee Based'!M294),"",'Input|Fee Based'!M294)</f>
        <v/>
      </c>
      <c r="N294" s="77" cm="1">
        <f t="array" ref="N294">_xlfn.IFNA(LOOKUP(2,1/('Calc|Labour Rates'!$B$10:$B$39='Calc|Fee Based'!M294)/('Calc|Labour Rates'!$C$10:$C$39='Input|Fee Based'!N294),'Calc|Labour Rates'!$I$10:$I$39),"-")</f>
        <v>0</v>
      </c>
      <c r="O294" s="208">
        <f>IFERROR(N294*'Input|Fee Based'!O294*'Input|Fee Based'!P294/'Input|Setup'!$E$19,0)</f>
        <v>0</v>
      </c>
      <c r="P294" s="206" t="str">
        <f>IF(ISBLANK('Input|Fee Based'!Q294),"",'Input|Fee Based'!Q294)</f>
        <v/>
      </c>
      <c r="Q294" s="77" cm="1">
        <f t="array" ref="Q294">_xlfn.IFNA(LOOKUP(2,1/('Calc|Labour Rates'!$B$10:$B$39='Calc|Fee Based'!P294)/('Calc|Labour Rates'!$C$10:$C$39='Input|Fee Based'!R294),'Calc|Labour Rates'!$I$10:$I$39),"-")</f>
        <v>0</v>
      </c>
      <c r="R294" s="77">
        <f>IFERROR(Q294*'Input|Fee Based'!S294*'Input|Fee Based'!T294/'Input|Setup'!$E$19,0)</f>
        <v>0</v>
      </c>
      <c r="S294" s="197">
        <f t="shared" si="45"/>
        <v>0</v>
      </c>
      <c r="T294" s="139">
        <f t="shared" si="46"/>
        <v>0</v>
      </c>
      <c r="U294" s="77" t="str">
        <f>IF(ISBLANK('Input|Fee Based'!$V294),"",'Input|Fee Based'!$V294)</f>
        <v/>
      </c>
      <c r="V294" s="77" cm="1">
        <f t="array" ref="V294">_xlfn.IFNA(LOOKUP(2,1/('Calc|Labour Rates'!$B$10:$B$39='Calc|Fee Based'!U294)/('Calc|Labour Rates'!$C$10:$C$39='Input|Fee Based'!W294),'Calc|Labour Rates'!$I$10:$I$39),"-")</f>
        <v>0</v>
      </c>
      <c r="W294" s="77">
        <f>IFERROR(V294*'Input|Fee Based'!X294*'Input|Fee Based'!Y294/'Input|Setup'!$E$19,0)</f>
        <v>0</v>
      </c>
      <c r="X294" s="77">
        <f>IFERROR(V294*'Input|Fee Based'!X294*'Input|Fee Based'!Z294/'Input|Setup'!$E$19,0)</f>
        <v>0</v>
      </c>
      <c r="Y294" s="208">
        <f t="shared" si="47"/>
        <v>0</v>
      </c>
      <c r="Z294" s="206" t="str">
        <f>IF(ISBLANK('Input|Fee Based'!$AA294),"",'Input|Fee Based'!$AA294)</f>
        <v/>
      </c>
      <c r="AA294" s="77" cm="1">
        <f t="array" ref="AA294">_xlfn.IFNA(LOOKUP(2,1/('Calc|Labour Rates'!$B$10:$B$39='Calc|Fee Based'!Z294)/('Calc|Labour Rates'!$C$10:$C$39='Input|Fee Based'!AB294),'Calc|Labour Rates'!$I$10:$I$39),"-")</f>
        <v>0</v>
      </c>
      <c r="AB294" s="77">
        <f>IFERROR(AA294*'Input|Fee Based'!AC294*'Input|Fee Based'!AD294/'Input|Setup'!$E$19,0)</f>
        <v>0</v>
      </c>
      <c r="AC294" s="77">
        <f>IFERROR(AA294*'Input|Fee Based'!AC294*'Input|Fee Based'!AE294/'Input|Setup'!$E$19,0)</f>
        <v>0</v>
      </c>
      <c r="AD294" s="208">
        <f t="shared" si="48"/>
        <v>0</v>
      </c>
      <c r="AE294" s="77" t="str">
        <f>IF(ISBLANK('Input|Fee Based'!$AF294),"",'Input|Fee Based'!$AF294)</f>
        <v/>
      </c>
      <c r="AF294" s="77" cm="1">
        <f t="array" ref="AF294">_xlfn.IFNA(LOOKUP(2,1/('Calc|Labour Rates'!$B$10:$B$39='Calc|Fee Based'!AE294)/('Calc|Labour Rates'!$C$10:$C$39='Input|Fee Based'!AG294),'Calc|Labour Rates'!$I$10:$I$39),"-")</f>
        <v>0</v>
      </c>
      <c r="AG294" s="77">
        <f>IFERROR(AF294*'Input|Fee Based'!AH294*'Input|Fee Based'!AI294/'Input|Setup'!$E$19,0)</f>
        <v>0</v>
      </c>
      <c r="AH294" s="77">
        <f>IFERROR(AF294*'Input|Fee Based'!AH294*'Input|Fee Based'!AJ294/'Input|Setup'!$E$19,0)</f>
        <v>0</v>
      </c>
      <c r="AI294" s="208">
        <f t="shared" si="49"/>
        <v>0</v>
      </c>
      <c r="AJ294" s="77" t="str">
        <f>IF(ISBLANK('Input|Fee Based'!$AK294),"",'Input|Fee Based'!$AK294)</f>
        <v/>
      </c>
      <c r="AK294" s="77" cm="1">
        <f t="array" ref="AK294">_xlfn.IFNA(LOOKUP(2,1/('Calc|Labour Rates'!$B$10:$B$39='Calc|Fee Based'!AJ294)/('Calc|Labour Rates'!$C$10:$C$39='Input|Fee Based'!AL294),'Calc|Labour Rates'!$I$10:$I$39),"-")</f>
        <v>0</v>
      </c>
      <c r="AL294" s="77">
        <f>IFERROR(AK294*'Input|Fee Based'!AM294*'Input|Fee Based'!AN294/'Input|Setup'!$E$19,0)</f>
        <v>0</v>
      </c>
      <c r="AM294" s="77">
        <f>IFERROR(AK294*'Input|Fee Based'!AM294*'Input|Fee Based'!AO294/'Input|Setup'!$E$19,0)</f>
        <v>0</v>
      </c>
      <c r="AN294" s="208">
        <f t="shared" si="50"/>
        <v>0</v>
      </c>
      <c r="AO294" s="199">
        <f t="shared" si="51"/>
        <v>0</v>
      </c>
      <c r="AP294" s="139">
        <f t="shared" si="52"/>
        <v>0</v>
      </c>
      <c r="AQ294" s="86">
        <f>'Input|Fee Based'!AQ294*CPI_Escalator_to_Y1*RealMaterials_Escalator_to_Y1</f>
        <v>0</v>
      </c>
      <c r="AR294" s="86">
        <f>'Input|Fee Based'!AR294*CPI_Escalator_to_Y1*RealContracts_Escalator_to_Y1</f>
        <v>0</v>
      </c>
      <c r="AS294" s="77">
        <f>'Input|Fee Based'!AS294*CPI_Escalator_to_Y1*RealVehicles_Escalator_to_Y1</f>
        <v>0</v>
      </c>
      <c r="AT294" s="86">
        <f>'Input|Fee Based'!AT294*CPI_Escalator_to_Y1*RealOther_Escalator_to_Y1</f>
        <v>0</v>
      </c>
      <c r="AU294" s="89"/>
      <c r="AV294" s="79">
        <f t="shared" si="53"/>
        <v>0</v>
      </c>
      <c r="AW294" s="84"/>
      <c r="AX294" s="162">
        <f>$AV294*'Input|Fee Based'!AV294</f>
        <v>0</v>
      </c>
      <c r="AY294" s="162">
        <f>$AV294*'Input|Fee Based'!AW294</f>
        <v>0</v>
      </c>
      <c r="AZ294" s="162">
        <f>$AV294*'Input|Fee Based'!AX294</f>
        <v>0</v>
      </c>
      <c r="BA294" s="163">
        <f>SUM($AV294,$AX294:$AZ294)*'Input|Fee Based'!$AY294</f>
        <v>0</v>
      </c>
      <c r="BB294" s="109"/>
      <c r="BC294" s="173"/>
      <c r="BD294" s="15"/>
    </row>
    <row r="295" spans="1:56" customFormat="1" x14ac:dyDescent="0.2">
      <c r="A295" s="16">
        <f t="shared" si="54"/>
        <v>286</v>
      </c>
      <c r="B295" s="128" t="str">
        <f>IF(ISBLANK('Input|Fee Based'!B295),"",'Input|Fee Based'!B295)</f>
        <v/>
      </c>
      <c r="C295" s="128" t="str">
        <f>IF(ISBLANK('Input|Fee Based'!C295),"",'Input|Fee Based'!C295)</f>
        <v/>
      </c>
      <c r="D295" s="129" t="str">
        <f>IF(ISBLANK('Input|Fee Based'!D295),"",'Input|Fee Based'!D295)</f>
        <v/>
      </c>
      <c r="E295" s="191" t="str">
        <f>IF(ISBLANK('Input|Fee Based'!E295),"",'Input|Fee Based'!E295)</f>
        <v/>
      </c>
      <c r="F295" s="129" t="str">
        <f>IF(ISBLANK('Input|Fee Based'!F295),"",'Input|Fee Based'!F295)</f>
        <v/>
      </c>
      <c r="G295" s="129" t="str">
        <f>IF(ISBLANK('Input|Fee Based'!G295),"",'Input|Fee Based'!G295)</f>
        <v/>
      </c>
      <c r="H295" s="120">
        <f t="shared" si="44"/>
        <v>0</v>
      </c>
      <c r="I295" s="14"/>
      <c r="J295" s="77" t="str">
        <f>IF(ISBLANK('Input|Fee Based'!I295),"",'Input|Fee Based'!I295)</f>
        <v/>
      </c>
      <c r="K295" s="77" cm="1">
        <f t="array" ref="K295">_xlfn.IFNA(LOOKUP(2,1/('Calc|Labour Rates'!$B$10:$B$39='Calc|Fee Based'!J295)/('Calc|Labour Rates'!$C$10:$C$39='Input|Fee Based'!J295),'Calc|Labour Rates'!$I$10:$I$39),"-")</f>
        <v>0</v>
      </c>
      <c r="L295" s="208">
        <f>IFERROR(K295*'Input|Fee Based'!K295*'Input|Fee Based'!L295/'Input|Setup'!$E$19,0)</f>
        <v>0</v>
      </c>
      <c r="M295" s="206" t="str">
        <f>IF(ISBLANK('Input|Fee Based'!M295),"",'Input|Fee Based'!M295)</f>
        <v/>
      </c>
      <c r="N295" s="77" cm="1">
        <f t="array" ref="N295">_xlfn.IFNA(LOOKUP(2,1/('Calc|Labour Rates'!$B$10:$B$39='Calc|Fee Based'!M295)/('Calc|Labour Rates'!$C$10:$C$39='Input|Fee Based'!N295),'Calc|Labour Rates'!$I$10:$I$39),"-")</f>
        <v>0</v>
      </c>
      <c r="O295" s="208">
        <f>IFERROR(N295*'Input|Fee Based'!O295*'Input|Fee Based'!P295/'Input|Setup'!$E$19,0)</f>
        <v>0</v>
      </c>
      <c r="P295" s="206" t="str">
        <f>IF(ISBLANK('Input|Fee Based'!Q295),"",'Input|Fee Based'!Q295)</f>
        <v/>
      </c>
      <c r="Q295" s="77" cm="1">
        <f t="array" ref="Q295">_xlfn.IFNA(LOOKUP(2,1/('Calc|Labour Rates'!$B$10:$B$39='Calc|Fee Based'!P295)/('Calc|Labour Rates'!$C$10:$C$39='Input|Fee Based'!R295),'Calc|Labour Rates'!$I$10:$I$39),"-")</f>
        <v>0</v>
      </c>
      <c r="R295" s="77">
        <f>IFERROR(Q295*'Input|Fee Based'!S295*'Input|Fee Based'!T295/'Input|Setup'!$E$19,0)</f>
        <v>0</v>
      </c>
      <c r="S295" s="197">
        <f t="shared" si="45"/>
        <v>0</v>
      </c>
      <c r="T295" s="139">
        <f t="shared" si="46"/>
        <v>0</v>
      </c>
      <c r="U295" s="77" t="str">
        <f>IF(ISBLANK('Input|Fee Based'!$V295),"",'Input|Fee Based'!$V295)</f>
        <v/>
      </c>
      <c r="V295" s="77" cm="1">
        <f t="array" ref="V295">_xlfn.IFNA(LOOKUP(2,1/('Calc|Labour Rates'!$B$10:$B$39='Calc|Fee Based'!U295)/('Calc|Labour Rates'!$C$10:$C$39='Input|Fee Based'!W295),'Calc|Labour Rates'!$I$10:$I$39),"-")</f>
        <v>0</v>
      </c>
      <c r="W295" s="77">
        <f>IFERROR(V295*'Input|Fee Based'!X295*'Input|Fee Based'!Y295/'Input|Setup'!$E$19,0)</f>
        <v>0</v>
      </c>
      <c r="X295" s="77">
        <f>IFERROR(V295*'Input|Fee Based'!X295*'Input|Fee Based'!Z295/'Input|Setup'!$E$19,0)</f>
        <v>0</v>
      </c>
      <c r="Y295" s="208">
        <f t="shared" si="47"/>
        <v>0</v>
      </c>
      <c r="Z295" s="206" t="str">
        <f>IF(ISBLANK('Input|Fee Based'!$AA295),"",'Input|Fee Based'!$AA295)</f>
        <v/>
      </c>
      <c r="AA295" s="77" cm="1">
        <f t="array" ref="AA295">_xlfn.IFNA(LOOKUP(2,1/('Calc|Labour Rates'!$B$10:$B$39='Calc|Fee Based'!Z295)/('Calc|Labour Rates'!$C$10:$C$39='Input|Fee Based'!AB295),'Calc|Labour Rates'!$I$10:$I$39),"-")</f>
        <v>0</v>
      </c>
      <c r="AB295" s="77">
        <f>IFERROR(AA295*'Input|Fee Based'!AC295*'Input|Fee Based'!AD295/'Input|Setup'!$E$19,0)</f>
        <v>0</v>
      </c>
      <c r="AC295" s="77">
        <f>IFERROR(AA295*'Input|Fee Based'!AC295*'Input|Fee Based'!AE295/'Input|Setup'!$E$19,0)</f>
        <v>0</v>
      </c>
      <c r="AD295" s="208">
        <f t="shared" si="48"/>
        <v>0</v>
      </c>
      <c r="AE295" s="77" t="str">
        <f>IF(ISBLANK('Input|Fee Based'!$AF295),"",'Input|Fee Based'!$AF295)</f>
        <v/>
      </c>
      <c r="AF295" s="77" cm="1">
        <f t="array" ref="AF295">_xlfn.IFNA(LOOKUP(2,1/('Calc|Labour Rates'!$B$10:$B$39='Calc|Fee Based'!AE295)/('Calc|Labour Rates'!$C$10:$C$39='Input|Fee Based'!AG295),'Calc|Labour Rates'!$I$10:$I$39),"-")</f>
        <v>0</v>
      </c>
      <c r="AG295" s="77">
        <f>IFERROR(AF295*'Input|Fee Based'!AH295*'Input|Fee Based'!AI295/'Input|Setup'!$E$19,0)</f>
        <v>0</v>
      </c>
      <c r="AH295" s="77">
        <f>IFERROR(AF295*'Input|Fee Based'!AH295*'Input|Fee Based'!AJ295/'Input|Setup'!$E$19,0)</f>
        <v>0</v>
      </c>
      <c r="AI295" s="208">
        <f t="shared" si="49"/>
        <v>0</v>
      </c>
      <c r="AJ295" s="77" t="str">
        <f>IF(ISBLANK('Input|Fee Based'!$AK295),"",'Input|Fee Based'!$AK295)</f>
        <v/>
      </c>
      <c r="AK295" s="77" cm="1">
        <f t="array" ref="AK295">_xlfn.IFNA(LOOKUP(2,1/('Calc|Labour Rates'!$B$10:$B$39='Calc|Fee Based'!AJ295)/('Calc|Labour Rates'!$C$10:$C$39='Input|Fee Based'!AL295),'Calc|Labour Rates'!$I$10:$I$39),"-")</f>
        <v>0</v>
      </c>
      <c r="AL295" s="77">
        <f>IFERROR(AK295*'Input|Fee Based'!AM295*'Input|Fee Based'!AN295/'Input|Setup'!$E$19,0)</f>
        <v>0</v>
      </c>
      <c r="AM295" s="77">
        <f>IFERROR(AK295*'Input|Fee Based'!AM295*'Input|Fee Based'!AO295/'Input|Setup'!$E$19,0)</f>
        <v>0</v>
      </c>
      <c r="AN295" s="208">
        <f t="shared" si="50"/>
        <v>0</v>
      </c>
      <c r="AO295" s="199">
        <f t="shared" si="51"/>
        <v>0</v>
      </c>
      <c r="AP295" s="139">
        <f t="shared" si="52"/>
        <v>0</v>
      </c>
      <c r="AQ295" s="86">
        <f>'Input|Fee Based'!AQ295*CPI_Escalator_to_Y1*RealMaterials_Escalator_to_Y1</f>
        <v>0</v>
      </c>
      <c r="AR295" s="86">
        <f>'Input|Fee Based'!AR295*CPI_Escalator_to_Y1*RealContracts_Escalator_to_Y1</f>
        <v>0</v>
      </c>
      <c r="AS295" s="77">
        <f>'Input|Fee Based'!AS295*CPI_Escalator_to_Y1*RealVehicles_Escalator_to_Y1</f>
        <v>0</v>
      </c>
      <c r="AT295" s="86">
        <f>'Input|Fee Based'!AT295*CPI_Escalator_to_Y1*RealOther_Escalator_to_Y1</f>
        <v>0</v>
      </c>
      <c r="AU295" s="89"/>
      <c r="AV295" s="79">
        <f t="shared" si="53"/>
        <v>0</v>
      </c>
      <c r="AW295" s="84"/>
      <c r="AX295" s="162">
        <f>$AV295*'Input|Fee Based'!AV295</f>
        <v>0</v>
      </c>
      <c r="AY295" s="162">
        <f>$AV295*'Input|Fee Based'!AW295</f>
        <v>0</v>
      </c>
      <c r="AZ295" s="162">
        <f>$AV295*'Input|Fee Based'!AX295</f>
        <v>0</v>
      </c>
      <c r="BA295" s="163">
        <f>SUM($AV295,$AX295:$AZ295)*'Input|Fee Based'!$AY295</f>
        <v>0</v>
      </c>
      <c r="BB295" s="109"/>
      <c r="BC295" s="173"/>
      <c r="BD295" s="15"/>
    </row>
    <row r="296" spans="1:56" customFormat="1" x14ac:dyDescent="0.2">
      <c r="A296" s="16">
        <f t="shared" si="54"/>
        <v>287</v>
      </c>
      <c r="B296" s="128" t="str">
        <f>IF(ISBLANK('Input|Fee Based'!B296),"",'Input|Fee Based'!B296)</f>
        <v/>
      </c>
      <c r="C296" s="128" t="str">
        <f>IF(ISBLANK('Input|Fee Based'!C296),"",'Input|Fee Based'!C296)</f>
        <v/>
      </c>
      <c r="D296" s="129" t="str">
        <f>IF(ISBLANK('Input|Fee Based'!D296),"",'Input|Fee Based'!D296)</f>
        <v/>
      </c>
      <c r="E296" s="191" t="str">
        <f>IF(ISBLANK('Input|Fee Based'!E296),"",'Input|Fee Based'!E296)</f>
        <v/>
      </c>
      <c r="F296" s="129" t="str">
        <f>IF(ISBLANK('Input|Fee Based'!F296),"",'Input|Fee Based'!F296)</f>
        <v/>
      </c>
      <c r="G296" s="129" t="str">
        <f>IF(ISBLANK('Input|Fee Based'!G296),"",'Input|Fee Based'!G296)</f>
        <v/>
      </c>
      <c r="H296" s="120">
        <f t="shared" si="44"/>
        <v>0</v>
      </c>
      <c r="I296" s="14"/>
      <c r="J296" s="77" t="str">
        <f>IF(ISBLANK('Input|Fee Based'!I296),"",'Input|Fee Based'!I296)</f>
        <v/>
      </c>
      <c r="K296" s="77" cm="1">
        <f t="array" ref="K296">_xlfn.IFNA(LOOKUP(2,1/('Calc|Labour Rates'!$B$10:$B$39='Calc|Fee Based'!J296)/('Calc|Labour Rates'!$C$10:$C$39='Input|Fee Based'!J296),'Calc|Labour Rates'!$I$10:$I$39),"-")</f>
        <v>0</v>
      </c>
      <c r="L296" s="208">
        <f>IFERROR(K296*'Input|Fee Based'!K296*'Input|Fee Based'!L296/'Input|Setup'!$E$19,0)</f>
        <v>0</v>
      </c>
      <c r="M296" s="206" t="str">
        <f>IF(ISBLANK('Input|Fee Based'!M296),"",'Input|Fee Based'!M296)</f>
        <v/>
      </c>
      <c r="N296" s="77" cm="1">
        <f t="array" ref="N296">_xlfn.IFNA(LOOKUP(2,1/('Calc|Labour Rates'!$B$10:$B$39='Calc|Fee Based'!M296)/('Calc|Labour Rates'!$C$10:$C$39='Input|Fee Based'!N296),'Calc|Labour Rates'!$I$10:$I$39),"-")</f>
        <v>0</v>
      </c>
      <c r="O296" s="208">
        <f>IFERROR(N296*'Input|Fee Based'!O296*'Input|Fee Based'!P296/'Input|Setup'!$E$19,0)</f>
        <v>0</v>
      </c>
      <c r="P296" s="206" t="str">
        <f>IF(ISBLANK('Input|Fee Based'!Q296),"",'Input|Fee Based'!Q296)</f>
        <v/>
      </c>
      <c r="Q296" s="77" cm="1">
        <f t="array" ref="Q296">_xlfn.IFNA(LOOKUP(2,1/('Calc|Labour Rates'!$B$10:$B$39='Calc|Fee Based'!P296)/('Calc|Labour Rates'!$C$10:$C$39='Input|Fee Based'!R296),'Calc|Labour Rates'!$I$10:$I$39),"-")</f>
        <v>0</v>
      </c>
      <c r="R296" s="77">
        <f>IFERROR(Q296*'Input|Fee Based'!S296*'Input|Fee Based'!T296/'Input|Setup'!$E$19,0)</f>
        <v>0</v>
      </c>
      <c r="S296" s="197">
        <f t="shared" si="45"/>
        <v>0</v>
      </c>
      <c r="T296" s="139">
        <f t="shared" si="46"/>
        <v>0</v>
      </c>
      <c r="U296" s="77" t="str">
        <f>IF(ISBLANK('Input|Fee Based'!$V296),"",'Input|Fee Based'!$V296)</f>
        <v/>
      </c>
      <c r="V296" s="77" cm="1">
        <f t="array" ref="V296">_xlfn.IFNA(LOOKUP(2,1/('Calc|Labour Rates'!$B$10:$B$39='Calc|Fee Based'!U296)/('Calc|Labour Rates'!$C$10:$C$39='Input|Fee Based'!W296),'Calc|Labour Rates'!$I$10:$I$39),"-")</f>
        <v>0</v>
      </c>
      <c r="W296" s="77">
        <f>IFERROR(V296*'Input|Fee Based'!X296*'Input|Fee Based'!Y296/'Input|Setup'!$E$19,0)</f>
        <v>0</v>
      </c>
      <c r="X296" s="77">
        <f>IFERROR(V296*'Input|Fee Based'!X296*'Input|Fee Based'!Z296/'Input|Setup'!$E$19,0)</f>
        <v>0</v>
      </c>
      <c r="Y296" s="208">
        <f t="shared" si="47"/>
        <v>0</v>
      </c>
      <c r="Z296" s="206" t="str">
        <f>IF(ISBLANK('Input|Fee Based'!$AA296),"",'Input|Fee Based'!$AA296)</f>
        <v/>
      </c>
      <c r="AA296" s="77" cm="1">
        <f t="array" ref="AA296">_xlfn.IFNA(LOOKUP(2,1/('Calc|Labour Rates'!$B$10:$B$39='Calc|Fee Based'!Z296)/('Calc|Labour Rates'!$C$10:$C$39='Input|Fee Based'!AB296),'Calc|Labour Rates'!$I$10:$I$39),"-")</f>
        <v>0</v>
      </c>
      <c r="AB296" s="77">
        <f>IFERROR(AA296*'Input|Fee Based'!AC296*'Input|Fee Based'!AD296/'Input|Setup'!$E$19,0)</f>
        <v>0</v>
      </c>
      <c r="AC296" s="77">
        <f>IFERROR(AA296*'Input|Fee Based'!AC296*'Input|Fee Based'!AE296/'Input|Setup'!$E$19,0)</f>
        <v>0</v>
      </c>
      <c r="AD296" s="208">
        <f t="shared" si="48"/>
        <v>0</v>
      </c>
      <c r="AE296" s="77" t="str">
        <f>IF(ISBLANK('Input|Fee Based'!$AF296),"",'Input|Fee Based'!$AF296)</f>
        <v/>
      </c>
      <c r="AF296" s="77" cm="1">
        <f t="array" ref="AF296">_xlfn.IFNA(LOOKUP(2,1/('Calc|Labour Rates'!$B$10:$B$39='Calc|Fee Based'!AE296)/('Calc|Labour Rates'!$C$10:$C$39='Input|Fee Based'!AG296),'Calc|Labour Rates'!$I$10:$I$39),"-")</f>
        <v>0</v>
      </c>
      <c r="AG296" s="77">
        <f>IFERROR(AF296*'Input|Fee Based'!AH296*'Input|Fee Based'!AI296/'Input|Setup'!$E$19,0)</f>
        <v>0</v>
      </c>
      <c r="AH296" s="77">
        <f>IFERROR(AF296*'Input|Fee Based'!AH296*'Input|Fee Based'!AJ296/'Input|Setup'!$E$19,0)</f>
        <v>0</v>
      </c>
      <c r="AI296" s="208">
        <f t="shared" si="49"/>
        <v>0</v>
      </c>
      <c r="AJ296" s="77" t="str">
        <f>IF(ISBLANK('Input|Fee Based'!$AK296),"",'Input|Fee Based'!$AK296)</f>
        <v/>
      </c>
      <c r="AK296" s="77" cm="1">
        <f t="array" ref="AK296">_xlfn.IFNA(LOOKUP(2,1/('Calc|Labour Rates'!$B$10:$B$39='Calc|Fee Based'!AJ296)/('Calc|Labour Rates'!$C$10:$C$39='Input|Fee Based'!AL296),'Calc|Labour Rates'!$I$10:$I$39),"-")</f>
        <v>0</v>
      </c>
      <c r="AL296" s="77">
        <f>IFERROR(AK296*'Input|Fee Based'!AM296*'Input|Fee Based'!AN296/'Input|Setup'!$E$19,0)</f>
        <v>0</v>
      </c>
      <c r="AM296" s="77">
        <f>IFERROR(AK296*'Input|Fee Based'!AM296*'Input|Fee Based'!AO296/'Input|Setup'!$E$19,0)</f>
        <v>0</v>
      </c>
      <c r="AN296" s="208">
        <f t="shared" si="50"/>
        <v>0</v>
      </c>
      <c r="AO296" s="199">
        <f t="shared" si="51"/>
        <v>0</v>
      </c>
      <c r="AP296" s="139">
        <f t="shared" si="52"/>
        <v>0</v>
      </c>
      <c r="AQ296" s="86">
        <f>'Input|Fee Based'!AQ296*CPI_Escalator_to_Y1*RealMaterials_Escalator_to_Y1</f>
        <v>0</v>
      </c>
      <c r="AR296" s="86">
        <f>'Input|Fee Based'!AR296*CPI_Escalator_to_Y1*RealContracts_Escalator_to_Y1</f>
        <v>0</v>
      </c>
      <c r="AS296" s="77">
        <f>'Input|Fee Based'!AS296*CPI_Escalator_to_Y1*RealVehicles_Escalator_to_Y1</f>
        <v>0</v>
      </c>
      <c r="AT296" s="86">
        <f>'Input|Fee Based'!AT296*CPI_Escalator_to_Y1*RealOther_Escalator_to_Y1</f>
        <v>0</v>
      </c>
      <c r="AU296" s="89"/>
      <c r="AV296" s="79">
        <f t="shared" si="53"/>
        <v>0</v>
      </c>
      <c r="AW296" s="84"/>
      <c r="AX296" s="162">
        <f>$AV296*'Input|Fee Based'!AV296</f>
        <v>0</v>
      </c>
      <c r="AY296" s="162">
        <f>$AV296*'Input|Fee Based'!AW296</f>
        <v>0</v>
      </c>
      <c r="AZ296" s="162">
        <f>$AV296*'Input|Fee Based'!AX296</f>
        <v>0</v>
      </c>
      <c r="BA296" s="163">
        <f>SUM($AV296,$AX296:$AZ296)*'Input|Fee Based'!$AY296</f>
        <v>0</v>
      </c>
      <c r="BB296" s="109"/>
      <c r="BC296" s="173"/>
      <c r="BD296" s="15"/>
    </row>
    <row r="297" spans="1:56" customFormat="1" x14ac:dyDescent="0.2">
      <c r="A297" s="16">
        <f t="shared" si="54"/>
        <v>288</v>
      </c>
      <c r="B297" s="128" t="str">
        <f>IF(ISBLANK('Input|Fee Based'!B297),"",'Input|Fee Based'!B297)</f>
        <v/>
      </c>
      <c r="C297" s="128" t="str">
        <f>IF(ISBLANK('Input|Fee Based'!C297),"",'Input|Fee Based'!C297)</f>
        <v/>
      </c>
      <c r="D297" s="129" t="str">
        <f>IF(ISBLANK('Input|Fee Based'!D297),"",'Input|Fee Based'!D297)</f>
        <v/>
      </c>
      <c r="E297" s="191" t="str">
        <f>IF(ISBLANK('Input|Fee Based'!E297),"",'Input|Fee Based'!E297)</f>
        <v/>
      </c>
      <c r="F297" s="129" t="str">
        <f>IF(ISBLANK('Input|Fee Based'!F297),"",'Input|Fee Based'!F297)</f>
        <v/>
      </c>
      <c r="G297" s="129" t="str">
        <f>IF(ISBLANK('Input|Fee Based'!G297),"",'Input|Fee Based'!G297)</f>
        <v/>
      </c>
      <c r="H297" s="120">
        <f t="shared" si="44"/>
        <v>0</v>
      </c>
      <c r="I297" s="14"/>
      <c r="J297" s="77" t="str">
        <f>IF(ISBLANK('Input|Fee Based'!I297),"",'Input|Fee Based'!I297)</f>
        <v/>
      </c>
      <c r="K297" s="77" cm="1">
        <f t="array" ref="K297">_xlfn.IFNA(LOOKUP(2,1/('Calc|Labour Rates'!$B$10:$B$39='Calc|Fee Based'!J297)/('Calc|Labour Rates'!$C$10:$C$39='Input|Fee Based'!J297),'Calc|Labour Rates'!$I$10:$I$39),"-")</f>
        <v>0</v>
      </c>
      <c r="L297" s="208">
        <f>IFERROR(K297*'Input|Fee Based'!K297*'Input|Fee Based'!L297/'Input|Setup'!$E$19,0)</f>
        <v>0</v>
      </c>
      <c r="M297" s="206" t="str">
        <f>IF(ISBLANK('Input|Fee Based'!M297),"",'Input|Fee Based'!M297)</f>
        <v/>
      </c>
      <c r="N297" s="77" cm="1">
        <f t="array" ref="N297">_xlfn.IFNA(LOOKUP(2,1/('Calc|Labour Rates'!$B$10:$B$39='Calc|Fee Based'!M297)/('Calc|Labour Rates'!$C$10:$C$39='Input|Fee Based'!N297),'Calc|Labour Rates'!$I$10:$I$39),"-")</f>
        <v>0</v>
      </c>
      <c r="O297" s="208">
        <f>IFERROR(N297*'Input|Fee Based'!O297*'Input|Fee Based'!P297/'Input|Setup'!$E$19,0)</f>
        <v>0</v>
      </c>
      <c r="P297" s="206" t="str">
        <f>IF(ISBLANK('Input|Fee Based'!Q297),"",'Input|Fee Based'!Q297)</f>
        <v/>
      </c>
      <c r="Q297" s="77" cm="1">
        <f t="array" ref="Q297">_xlfn.IFNA(LOOKUP(2,1/('Calc|Labour Rates'!$B$10:$B$39='Calc|Fee Based'!P297)/('Calc|Labour Rates'!$C$10:$C$39='Input|Fee Based'!R297),'Calc|Labour Rates'!$I$10:$I$39),"-")</f>
        <v>0</v>
      </c>
      <c r="R297" s="77">
        <f>IFERROR(Q297*'Input|Fee Based'!S297*'Input|Fee Based'!T297/'Input|Setup'!$E$19,0)</f>
        <v>0</v>
      </c>
      <c r="S297" s="197">
        <f t="shared" si="45"/>
        <v>0</v>
      </c>
      <c r="T297" s="139">
        <f t="shared" si="46"/>
        <v>0</v>
      </c>
      <c r="U297" s="77" t="str">
        <f>IF(ISBLANK('Input|Fee Based'!$V297),"",'Input|Fee Based'!$V297)</f>
        <v/>
      </c>
      <c r="V297" s="77" cm="1">
        <f t="array" ref="V297">_xlfn.IFNA(LOOKUP(2,1/('Calc|Labour Rates'!$B$10:$B$39='Calc|Fee Based'!U297)/('Calc|Labour Rates'!$C$10:$C$39='Input|Fee Based'!W297),'Calc|Labour Rates'!$I$10:$I$39),"-")</f>
        <v>0</v>
      </c>
      <c r="W297" s="77">
        <f>IFERROR(V297*'Input|Fee Based'!X297*'Input|Fee Based'!Y297/'Input|Setup'!$E$19,0)</f>
        <v>0</v>
      </c>
      <c r="X297" s="77">
        <f>IFERROR(V297*'Input|Fee Based'!X297*'Input|Fee Based'!Z297/'Input|Setup'!$E$19,0)</f>
        <v>0</v>
      </c>
      <c r="Y297" s="208">
        <f t="shared" si="47"/>
        <v>0</v>
      </c>
      <c r="Z297" s="206" t="str">
        <f>IF(ISBLANK('Input|Fee Based'!$AA297),"",'Input|Fee Based'!$AA297)</f>
        <v/>
      </c>
      <c r="AA297" s="77" cm="1">
        <f t="array" ref="AA297">_xlfn.IFNA(LOOKUP(2,1/('Calc|Labour Rates'!$B$10:$B$39='Calc|Fee Based'!Z297)/('Calc|Labour Rates'!$C$10:$C$39='Input|Fee Based'!AB297),'Calc|Labour Rates'!$I$10:$I$39),"-")</f>
        <v>0</v>
      </c>
      <c r="AB297" s="77">
        <f>IFERROR(AA297*'Input|Fee Based'!AC297*'Input|Fee Based'!AD297/'Input|Setup'!$E$19,0)</f>
        <v>0</v>
      </c>
      <c r="AC297" s="77">
        <f>IFERROR(AA297*'Input|Fee Based'!AC297*'Input|Fee Based'!AE297/'Input|Setup'!$E$19,0)</f>
        <v>0</v>
      </c>
      <c r="AD297" s="208">
        <f t="shared" si="48"/>
        <v>0</v>
      </c>
      <c r="AE297" s="77" t="str">
        <f>IF(ISBLANK('Input|Fee Based'!$AF297),"",'Input|Fee Based'!$AF297)</f>
        <v/>
      </c>
      <c r="AF297" s="77" cm="1">
        <f t="array" ref="AF297">_xlfn.IFNA(LOOKUP(2,1/('Calc|Labour Rates'!$B$10:$B$39='Calc|Fee Based'!AE297)/('Calc|Labour Rates'!$C$10:$C$39='Input|Fee Based'!AG297),'Calc|Labour Rates'!$I$10:$I$39),"-")</f>
        <v>0</v>
      </c>
      <c r="AG297" s="77">
        <f>IFERROR(AF297*'Input|Fee Based'!AH297*'Input|Fee Based'!AI297/'Input|Setup'!$E$19,0)</f>
        <v>0</v>
      </c>
      <c r="AH297" s="77">
        <f>IFERROR(AF297*'Input|Fee Based'!AH297*'Input|Fee Based'!AJ297/'Input|Setup'!$E$19,0)</f>
        <v>0</v>
      </c>
      <c r="AI297" s="208">
        <f t="shared" si="49"/>
        <v>0</v>
      </c>
      <c r="AJ297" s="77" t="str">
        <f>IF(ISBLANK('Input|Fee Based'!$AK297),"",'Input|Fee Based'!$AK297)</f>
        <v/>
      </c>
      <c r="AK297" s="77" cm="1">
        <f t="array" ref="AK297">_xlfn.IFNA(LOOKUP(2,1/('Calc|Labour Rates'!$B$10:$B$39='Calc|Fee Based'!AJ297)/('Calc|Labour Rates'!$C$10:$C$39='Input|Fee Based'!AL297),'Calc|Labour Rates'!$I$10:$I$39),"-")</f>
        <v>0</v>
      </c>
      <c r="AL297" s="77">
        <f>IFERROR(AK297*'Input|Fee Based'!AM297*'Input|Fee Based'!AN297/'Input|Setup'!$E$19,0)</f>
        <v>0</v>
      </c>
      <c r="AM297" s="77">
        <f>IFERROR(AK297*'Input|Fee Based'!AM297*'Input|Fee Based'!AO297/'Input|Setup'!$E$19,0)</f>
        <v>0</v>
      </c>
      <c r="AN297" s="208">
        <f t="shared" si="50"/>
        <v>0</v>
      </c>
      <c r="AO297" s="199">
        <f t="shared" si="51"/>
        <v>0</v>
      </c>
      <c r="AP297" s="139">
        <f t="shared" si="52"/>
        <v>0</v>
      </c>
      <c r="AQ297" s="86">
        <f>'Input|Fee Based'!AQ297*CPI_Escalator_to_Y1*RealMaterials_Escalator_to_Y1</f>
        <v>0</v>
      </c>
      <c r="AR297" s="86">
        <f>'Input|Fee Based'!AR297*CPI_Escalator_to_Y1*RealContracts_Escalator_to_Y1</f>
        <v>0</v>
      </c>
      <c r="AS297" s="77">
        <f>'Input|Fee Based'!AS297*CPI_Escalator_to_Y1*RealVehicles_Escalator_to_Y1</f>
        <v>0</v>
      </c>
      <c r="AT297" s="86">
        <f>'Input|Fee Based'!AT297*CPI_Escalator_to_Y1*RealOther_Escalator_to_Y1</f>
        <v>0</v>
      </c>
      <c r="AU297" s="89"/>
      <c r="AV297" s="79">
        <f t="shared" si="53"/>
        <v>0</v>
      </c>
      <c r="AW297" s="84"/>
      <c r="AX297" s="162">
        <f>$AV297*'Input|Fee Based'!AV297</f>
        <v>0</v>
      </c>
      <c r="AY297" s="162">
        <f>$AV297*'Input|Fee Based'!AW297</f>
        <v>0</v>
      </c>
      <c r="AZ297" s="162">
        <f>$AV297*'Input|Fee Based'!AX297</f>
        <v>0</v>
      </c>
      <c r="BA297" s="163">
        <f>SUM($AV297,$AX297:$AZ297)*'Input|Fee Based'!$AY297</f>
        <v>0</v>
      </c>
      <c r="BB297" s="109"/>
      <c r="BC297" s="173"/>
      <c r="BD297" s="15"/>
    </row>
    <row r="298" spans="1:56" customFormat="1" x14ac:dyDescent="0.2">
      <c r="A298" s="16">
        <f t="shared" si="54"/>
        <v>289</v>
      </c>
      <c r="B298" s="128" t="str">
        <f>IF(ISBLANK('Input|Fee Based'!B298),"",'Input|Fee Based'!B298)</f>
        <v/>
      </c>
      <c r="C298" s="128" t="str">
        <f>IF(ISBLANK('Input|Fee Based'!C298),"",'Input|Fee Based'!C298)</f>
        <v/>
      </c>
      <c r="D298" s="129" t="str">
        <f>IF(ISBLANK('Input|Fee Based'!D298),"",'Input|Fee Based'!D298)</f>
        <v/>
      </c>
      <c r="E298" s="191" t="str">
        <f>IF(ISBLANK('Input|Fee Based'!E298),"",'Input|Fee Based'!E298)</f>
        <v/>
      </c>
      <c r="F298" s="129" t="str">
        <f>IF(ISBLANK('Input|Fee Based'!F298),"",'Input|Fee Based'!F298)</f>
        <v/>
      </c>
      <c r="G298" s="129" t="str">
        <f>IF(ISBLANK('Input|Fee Based'!G298),"",'Input|Fee Based'!G298)</f>
        <v/>
      </c>
      <c r="H298" s="120">
        <f t="shared" si="44"/>
        <v>0</v>
      </c>
      <c r="I298" s="14"/>
      <c r="J298" s="77" t="str">
        <f>IF(ISBLANK('Input|Fee Based'!I298),"",'Input|Fee Based'!I298)</f>
        <v/>
      </c>
      <c r="K298" s="77" cm="1">
        <f t="array" ref="K298">_xlfn.IFNA(LOOKUP(2,1/('Calc|Labour Rates'!$B$10:$B$39='Calc|Fee Based'!J298)/('Calc|Labour Rates'!$C$10:$C$39='Input|Fee Based'!J298),'Calc|Labour Rates'!$I$10:$I$39),"-")</f>
        <v>0</v>
      </c>
      <c r="L298" s="208">
        <f>IFERROR(K298*'Input|Fee Based'!K298*'Input|Fee Based'!L298/'Input|Setup'!$E$19,0)</f>
        <v>0</v>
      </c>
      <c r="M298" s="206" t="str">
        <f>IF(ISBLANK('Input|Fee Based'!M298),"",'Input|Fee Based'!M298)</f>
        <v/>
      </c>
      <c r="N298" s="77" cm="1">
        <f t="array" ref="N298">_xlfn.IFNA(LOOKUP(2,1/('Calc|Labour Rates'!$B$10:$B$39='Calc|Fee Based'!M298)/('Calc|Labour Rates'!$C$10:$C$39='Input|Fee Based'!N298),'Calc|Labour Rates'!$I$10:$I$39),"-")</f>
        <v>0</v>
      </c>
      <c r="O298" s="208">
        <f>IFERROR(N298*'Input|Fee Based'!O298*'Input|Fee Based'!P298/'Input|Setup'!$E$19,0)</f>
        <v>0</v>
      </c>
      <c r="P298" s="206" t="str">
        <f>IF(ISBLANK('Input|Fee Based'!Q298),"",'Input|Fee Based'!Q298)</f>
        <v/>
      </c>
      <c r="Q298" s="77" cm="1">
        <f t="array" ref="Q298">_xlfn.IFNA(LOOKUP(2,1/('Calc|Labour Rates'!$B$10:$B$39='Calc|Fee Based'!P298)/('Calc|Labour Rates'!$C$10:$C$39='Input|Fee Based'!R298),'Calc|Labour Rates'!$I$10:$I$39),"-")</f>
        <v>0</v>
      </c>
      <c r="R298" s="77">
        <f>IFERROR(Q298*'Input|Fee Based'!S298*'Input|Fee Based'!T298/'Input|Setup'!$E$19,0)</f>
        <v>0</v>
      </c>
      <c r="S298" s="197">
        <f t="shared" si="45"/>
        <v>0</v>
      </c>
      <c r="T298" s="139">
        <f t="shared" si="46"/>
        <v>0</v>
      </c>
      <c r="U298" s="77" t="str">
        <f>IF(ISBLANK('Input|Fee Based'!$V298),"",'Input|Fee Based'!$V298)</f>
        <v/>
      </c>
      <c r="V298" s="77" cm="1">
        <f t="array" ref="V298">_xlfn.IFNA(LOOKUP(2,1/('Calc|Labour Rates'!$B$10:$B$39='Calc|Fee Based'!U298)/('Calc|Labour Rates'!$C$10:$C$39='Input|Fee Based'!W298),'Calc|Labour Rates'!$I$10:$I$39),"-")</f>
        <v>0</v>
      </c>
      <c r="W298" s="77">
        <f>IFERROR(V298*'Input|Fee Based'!X298*'Input|Fee Based'!Y298/'Input|Setup'!$E$19,0)</f>
        <v>0</v>
      </c>
      <c r="X298" s="77">
        <f>IFERROR(V298*'Input|Fee Based'!X298*'Input|Fee Based'!Z298/'Input|Setup'!$E$19,0)</f>
        <v>0</v>
      </c>
      <c r="Y298" s="208">
        <f t="shared" si="47"/>
        <v>0</v>
      </c>
      <c r="Z298" s="206" t="str">
        <f>IF(ISBLANK('Input|Fee Based'!$AA298),"",'Input|Fee Based'!$AA298)</f>
        <v/>
      </c>
      <c r="AA298" s="77" cm="1">
        <f t="array" ref="AA298">_xlfn.IFNA(LOOKUP(2,1/('Calc|Labour Rates'!$B$10:$B$39='Calc|Fee Based'!Z298)/('Calc|Labour Rates'!$C$10:$C$39='Input|Fee Based'!AB298),'Calc|Labour Rates'!$I$10:$I$39),"-")</f>
        <v>0</v>
      </c>
      <c r="AB298" s="77">
        <f>IFERROR(AA298*'Input|Fee Based'!AC298*'Input|Fee Based'!AD298/'Input|Setup'!$E$19,0)</f>
        <v>0</v>
      </c>
      <c r="AC298" s="77">
        <f>IFERROR(AA298*'Input|Fee Based'!AC298*'Input|Fee Based'!AE298/'Input|Setup'!$E$19,0)</f>
        <v>0</v>
      </c>
      <c r="AD298" s="208">
        <f t="shared" si="48"/>
        <v>0</v>
      </c>
      <c r="AE298" s="77" t="str">
        <f>IF(ISBLANK('Input|Fee Based'!$AF298),"",'Input|Fee Based'!$AF298)</f>
        <v/>
      </c>
      <c r="AF298" s="77" cm="1">
        <f t="array" ref="AF298">_xlfn.IFNA(LOOKUP(2,1/('Calc|Labour Rates'!$B$10:$B$39='Calc|Fee Based'!AE298)/('Calc|Labour Rates'!$C$10:$C$39='Input|Fee Based'!AG298),'Calc|Labour Rates'!$I$10:$I$39),"-")</f>
        <v>0</v>
      </c>
      <c r="AG298" s="77">
        <f>IFERROR(AF298*'Input|Fee Based'!AH298*'Input|Fee Based'!AI298/'Input|Setup'!$E$19,0)</f>
        <v>0</v>
      </c>
      <c r="AH298" s="77">
        <f>IFERROR(AF298*'Input|Fee Based'!AH298*'Input|Fee Based'!AJ298/'Input|Setup'!$E$19,0)</f>
        <v>0</v>
      </c>
      <c r="AI298" s="208">
        <f t="shared" si="49"/>
        <v>0</v>
      </c>
      <c r="AJ298" s="77" t="str">
        <f>IF(ISBLANK('Input|Fee Based'!$AK298),"",'Input|Fee Based'!$AK298)</f>
        <v/>
      </c>
      <c r="AK298" s="77" cm="1">
        <f t="array" ref="AK298">_xlfn.IFNA(LOOKUP(2,1/('Calc|Labour Rates'!$B$10:$B$39='Calc|Fee Based'!AJ298)/('Calc|Labour Rates'!$C$10:$C$39='Input|Fee Based'!AL298),'Calc|Labour Rates'!$I$10:$I$39),"-")</f>
        <v>0</v>
      </c>
      <c r="AL298" s="77">
        <f>IFERROR(AK298*'Input|Fee Based'!AM298*'Input|Fee Based'!AN298/'Input|Setup'!$E$19,0)</f>
        <v>0</v>
      </c>
      <c r="AM298" s="77">
        <f>IFERROR(AK298*'Input|Fee Based'!AM298*'Input|Fee Based'!AO298/'Input|Setup'!$E$19,0)</f>
        <v>0</v>
      </c>
      <c r="AN298" s="208">
        <f t="shared" si="50"/>
        <v>0</v>
      </c>
      <c r="AO298" s="199">
        <f t="shared" si="51"/>
        <v>0</v>
      </c>
      <c r="AP298" s="139">
        <f t="shared" si="52"/>
        <v>0</v>
      </c>
      <c r="AQ298" s="86">
        <f>'Input|Fee Based'!AQ298*CPI_Escalator_to_Y1*RealMaterials_Escalator_to_Y1</f>
        <v>0</v>
      </c>
      <c r="AR298" s="86">
        <f>'Input|Fee Based'!AR298*CPI_Escalator_to_Y1*RealContracts_Escalator_to_Y1</f>
        <v>0</v>
      </c>
      <c r="AS298" s="77">
        <f>'Input|Fee Based'!AS298*CPI_Escalator_to_Y1*RealVehicles_Escalator_to_Y1</f>
        <v>0</v>
      </c>
      <c r="AT298" s="86">
        <f>'Input|Fee Based'!AT298*CPI_Escalator_to_Y1*RealOther_Escalator_to_Y1</f>
        <v>0</v>
      </c>
      <c r="AU298" s="89"/>
      <c r="AV298" s="79">
        <f t="shared" si="53"/>
        <v>0</v>
      </c>
      <c r="AW298" s="84"/>
      <c r="AX298" s="162">
        <f>$AV298*'Input|Fee Based'!AV298</f>
        <v>0</v>
      </c>
      <c r="AY298" s="162">
        <f>$AV298*'Input|Fee Based'!AW298</f>
        <v>0</v>
      </c>
      <c r="AZ298" s="162">
        <f>$AV298*'Input|Fee Based'!AX298</f>
        <v>0</v>
      </c>
      <c r="BA298" s="163">
        <f>SUM($AV298,$AX298:$AZ298)*'Input|Fee Based'!$AY298</f>
        <v>0</v>
      </c>
      <c r="BB298" s="109"/>
      <c r="BC298" s="173"/>
      <c r="BD298" s="15"/>
    </row>
    <row r="299" spans="1:56" customFormat="1" x14ac:dyDescent="0.2">
      <c r="A299" s="16">
        <f t="shared" si="54"/>
        <v>290</v>
      </c>
      <c r="B299" s="128" t="str">
        <f>IF(ISBLANK('Input|Fee Based'!B299),"",'Input|Fee Based'!B299)</f>
        <v/>
      </c>
      <c r="C299" s="128" t="str">
        <f>IF(ISBLANK('Input|Fee Based'!C299),"",'Input|Fee Based'!C299)</f>
        <v/>
      </c>
      <c r="D299" s="129" t="str">
        <f>IF(ISBLANK('Input|Fee Based'!D299),"",'Input|Fee Based'!D299)</f>
        <v/>
      </c>
      <c r="E299" s="191" t="str">
        <f>IF(ISBLANK('Input|Fee Based'!E299),"",'Input|Fee Based'!E299)</f>
        <v/>
      </c>
      <c r="F299" s="129" t="str">
        <f>IF(ISBLANK('Input|Fee Based'!F299),"",'Input|Fee Based'!F299)</f>
        <v/>
      </c>
      <c r="G299" s="129" t="str">
        <f>IF(ISBLANK('Input|Fee Based'!G299),"",'Input|Fee Based'!G299)</f>
        <v/>
      </c>
      <c r="H299" s="120">
        <f t="shared" si="44"/>
        <v>0</v>
      </c>
      <c r="I299" s="14"/>
      <c r="J299" s="77" t="str">
        <f>IF(ISBLANK('Input|Fee Based'!I299),"",'Input|Fee Based'!I299)</f>
        <v/>
      </c>
      <c r="K299" s="77" cm="1">
        <f t="array" ref="K299">_xlfn.IFNA(LOOKUP(2,1/('Calc|Labour Rates'!$B$10:$B$39='Calc|Fee Based'!J299)/('Calc|Labour Rates'!$C$10:$C$39='Input|Fee Based'!J299),'Calc|Labour Rates'!$I$10:$I$39),"-")</f>
        <v>0</v>
      </c>
      <c r="L299" s="208">
        <f>IFERROR(K299*'Input|Fee Based'!K299*'Input|Fee Based'!L299/'Input|Setup'!$E$19,0)</f>
        <v>0</v>
      </c>
      <c r="M299" s="206" t="str">
        <f>IF(ISBLANK('Input|Fee Based'!M299),"",'Input|Fee Based'!M299)</f>
        <v/>
      </c>
      <c r="N299" s="77" cm="1">
        <f t="array" ref="N299">_xlfn.IFNA(LOOKUP(2,1/('Calc|Labour Rates'!$B$10:$B$39='Calc|Fee Based'!M299)/('Calc|Labour Rates'!$C$10:$C$39='Input|Fee Based'!N299),'Calc|Labour Rates'!$I$10:$I$39),"-")</f>
        <v>0</v>
      </c>
      <c r="O299" s="208">
        <f>IFERROR(N299*'Input|Fee Based'!O299*'Input|Fee Based'!P299/'Input|Setup'!$E$19,0)</f>
        <v>0</v>
      </c>
      <c r="P299" s="206" t="str">
        <f>IF(ISBLANK('Input|Fee Based'!Q299),"",'Input|Fee Based'!Q299)</f>
        <v/>
      </c>
      <c r="Q299" s="77" cm="1">
        <f t="array" ref="Q299">_xlfn.IFNA(LOOKUP(2,1/('Calc|Labour Rates'!$B$10:$B$39='Calc|Fee Based'!P299)/('Calc|Labour Rates'!$C$10:$C$39='Input|Fee Based'!R299),'Calc|Labour Rates'!$I$10:$I$39),"-")</f>
        <v>0</v>
      </c>
      <c r="R299" s="77">
        <f>IFERROR(Q299*'Input|Fee Based'!S299*'Input|Fee Based'!T299/'Input|Setup'!$E$19,0)</f>
        <v>0</v>
      </c>
      <c r="S299" s="197">
        <f t="shared" si="45"/>
        <v>0</v>
      </c>
      <c r="T299" s="139">
        <f t="shared" si="46"/>
        <v>0</v>
      </c>
      <c r="U299" s="77" t="str">
        <f>IF(ISBLANK('Input|Fee Based'!$V299),"",'Input|Fee Based'!$V299)</f>
        <v/>
      </c>
      <c r="V299" s="77" cm="1">
        <f t="array" ref="V299">_xlfn.IFNA(LOOKUP(2,1/('Calc|Labour Rates'!$B$10:$B$39='Calc|Fee Based'!U299)/('Calc|Labour Rates'!$C$10:$C$39='Input|Fee Based'!W299),'Calc|Labour Rates'!$I$10:$I$39),"-")</f>
        <v>0</v>
      </c>
      <c r="W299" s="77">
        <f>IFERROR(V299*'Input|Fee Based'!X299*'Input|Fee Based'!Y299/'Input|Setup'!$E$19,0)</f>
        <v>0</v>
      </c>
      <c r="X299" s="77">
        <f>IFERROR(V299*'Input|Fee Based'!X299*'Input|Fee Based'!Z299/'Input|Setup'!$E$19,0)</f>
        <v>0</v>
      </c>
      <c r="Y299" s="208">
        <f t="shared" si="47"/>
        <v>0</v>
      </c>
      <c r="Z299" s="206" t="str">
        <f>IF(ISBLANK('Input|Fee Based'!$AA299),"",'Input|Fee Based'!$AA299)</f>
        <v/>
      </c>
      <c r="AA299" s="77" cm="1">
        <f t="array" ref="AA299">_xlfn.IFNA(LOOKUP(2,1/('Calc|Labour Rates'!$B$10:$B$39='Calc|Fee Based'!Z299)/('Calc|Labour Rates'!$C$10:$C$39='Input|Fee Based'!AB299),'Calc|Labour Rates'!$I$10:$I$39),"-")</f>
        <v>0</v>
      </c>
      <c r="AB299" s="77">
        <f>IFERROR(AA299*'Input|Fee Based'!AC299*'Input|Fee Based'!AD299/'Input|Setup'!$E$19,0)</f>
        <v>0</v>
      </c>
      <c r="AC299" s="77">
        <f>IFERROR(AA299*'Input|Fee Based'!AC299*'Input|Fee Based'!AE299/'Input|Setup'!$E$19,0)</f>
        <v>0</v>
      </c>
      <c r="AD299" s="208">
        <f t="shared" si="48"/>
        <v>0</v>
      </c>
      <c r="AE299" s="77" t="str">
        <f>IF(ISBLANK('Input|Fee Based'!$AF299),"",'Input|Fee Based'!$AF299)</f>
        <v/>
      </c>
      <c r="AF299" s="77" cm="1">
        <f t="array" ref="AF299">_xlfn.IFNA(LOOKUP(2,1/('Calc|Labour Rates'!$B$10:$B$39='Calc|Fee Based'!AE299)/('Calc|Labour Rates'!$C$10:$C$39='Input|Fee Based'!AG299),'Calc|Labour Rates'!$I$10:$I$39),"-")</f>
        <v>0</v>
      </c>
      <c r="AG299" s="77">
        <f>IFERROR(AF299*'Input|Fee Based'!AH299*'Input|Fee Based'!AI299/'Input|Setup'!$E$19,0)</f>
        <v>0</v>
      </c>
      <c r="AH299" s="77">
        <f>IFERROR(AF299*'Input|Fee Based'!AH299*'Input|Fee Based'!AJ299/'Input|Setup'!$E$19,0)</f>
        <v>0</v>
      </c>
      <c r="AI299" s="208">
        <f t="shared" si="49"/>
        <v>0</v>
      </c>
      <c r="AJ299" s="77" t="str">
        <f>IF(ISBLANK('Input|Fee Based'!$AK299),"",'Input|Fee Based'!$AK299)</f>
        <v/>
      </c>
      <c r="AK299" s="77" cm="1">
        <f t="array" ref="AK299">_xlfn.IFNA(LOOKUP(2,1/('Calc|Labour Rates'!$B$10:$B$39='Calc|Fee Based'!AJ299)/('Calc|Labour Rates'!$C$10:$C$39='Input|Fee Based'!AL299),'Calc|Labour Rates'!$I$10:$I$39),"-")</f>
        <v>0</v>
      </c>
      <c r="AL299" s="77">
        <f>IFERROR(AK299*'Input|Fee Based'!AM299*'Input|Fee Based'!AN299/'Input|Setup'!$E$19,0)</f>
        <v>0</v>
      </c>
      <c r="AM299" s="77">
        <f>IFERROR(AK299*'Input|Fee Based'!AM299*'Input|Fee Based'!AO299/'Input|Setup'!$E$19,0)</f>
        <v>0</v>
      </c>
      <c r="AN299" s="208">
        <f t="shared" si="50"/>
        <v>0</v>
      </c>
      <c r="AO299" s="199">
        <f t="shared" si="51"/>
        <v>0</v>
      </c>
      <c r="AP299" s="139">
        <f t="shared" si="52"/>
        <v>0</v>
      </c>
      <c r="AQ299" s="86">
        <f>'Input|Fee Based'!AQ299*CPI_Escalator_to_Y1*RealMaterials_Escalator_to_Y1</f>
        <v>0</v>
      </c>
      <c r="AR299" s="86">
        <f>'Input|Fee Based'!AR299*CPI_Escalator_to_Y1*RealContracts_Escalator_to_Y1</f>
        <v>0</v>
      </c>
      <c r="AS299" s="77">
        <f>'Input|Fee Based'!AS299*CPI_Escalator_to_Y1*RealVehicles_Escalator_to_Y1</f>
        <v>0</v>
      </c>
      <c r="AT299" s="86">
        <f>'Input|Fee Based'!AT299*CPI_Escalator_to_Y1*RealOther_Escalator_to_Y1</f>
        <v>0</v>
      </c>
      <c r="AU299" s="89"/>
      <c r="AV299" s="79">
        <f t="shared" si="53"/>
        <v>0</v>
      </c>
      <c r="AW299" s="84"/>
      <c r="AX299" s="162">
        <f>$AV299*'Input|Fee Based'!AV299</f>
        <v>0</v>
      </c>
      <c r="AY299" s="162">
        <f>$AV299*'Input|Fee Based'!AW299</f>
        <v>0</v>
      </c>
      <c r="AZ299" s="162">
        <f>$AV299*'Input|Fee Based'!AX299</f>
        <v>0</v>
      </c>
      <c r="BA299" s="163">
        <f>SUM($AV299,$AX299:$AZ299)*'Input|Fee Based'!$AY299</f>
        <v>0</v>
      </c>
      <c r="BB299" s="109"/>
      <c r="BC299" s="173"/>
      <c r="BD299" s="15"/>
    </row>
    <row r="300" spans="1:56" customFormat="1" x14ac:dyDescent="0.2">
      <c r="A300" s="16">
        <f t="shared" si="54"/>
        <v>291</v>
      </c>
      <c r="B300" s="128" t="str">
        <f>IF(ISBLANK('Input|Fee Based'!B300),"",'Input|Fee Based'!B300)</f>
        <v/>
      </c>
      <c r="C300" s="128" t="str">
        <f>IF(ISBLANK('Input|Fee Based'!C300),"",'Input|Fee Based'!C300)</f>
        <v/>
      </c>
      <c r="D300" s="129" t="str">
        <f>IF(ISBLANK('Input|Fee Based'!D300),"",'Input|Fee Based'!D300)</f>
        <v/>
      </c>
      <c r="E300" s="191" t="str">
        <f>IF(ISBLANK('Input|Fee Based'!E300),"",'Input|Fee Based'!E300)</f>
        <v/>
      </c>
      <c r="F300" s="129" t="str">
        <f>IF(ISBLANK('Input|Fee Based'!F300),"",'Input|Fee Based'!F300)</f>
        <v/>
      </c>
      <c r="G300" s="129" t="str">
        <f>IF(ISBLANK('Input|Fee Based'!G300),"",'Input|Fee Based'!G300)</f>
        <v/>
      </c>
      <c r="H300" s="120">
        <f t="shared" si="44"/>
        <v>0</v>
      </c>
      <c r="I300" s="14"/>
      <c r="J300" s="77" t="str">
        <f>IF(ISBLANK('Input|Fee Based'!I300),"",'Input|Fee Based'!I300)</f>
        <v/>
      </c>
      <c r="K300" s="77" cm="1">
        <f t="array" ref="K300">_xlfn.IFNA(LOOKUP(2,1/('Calc|Labour Rates'!$B$10:$B$39='Calc|Fee Based'!J300)/('Calc|Labour Rates'!$C$10:$C$39='Input|Fee Based'!J300),'Calc|Labour Rates'!$I$10:$I$39),"-")</f>
        <v>0</v>
      </c>
      <c r="L300" s="208">
        <f>IFERROR(K300*'Input|Fee Based'!K300*'Input|Fee Based'!L300/'Input|Setup'!$E$19,0)</f>
        <v>0</v>
      </c>
      <c r="M300" s="206" t="str">
        <f>IF(ISBLANK('Input|Fee Based'!M300),"",'Input|Fee Based'!M300)</f>
        <v/>
      </c>
      <c r="N300" s="77" cm="1">
        <f t="array" ref="N300">_xlfn.IFNA(LOOKUP(2,1/('Calc|Labour Rates'!$B$10:$B$39='Calc|Fee Based'!M300)/('Calc|Labour Rates'!$C$10:$C$39='Input|Fee Based'!N300),'Calc|Labour Rates'!$I$10:$I$39),"-")</f>
        <v>0</v>
      </c>
      <c r="O300" s="208">
        <f>IFERROR(N300*'Input|Fee Based'!O300*'Input|Fee Based'!P300/'Input|Setup'!$E$19,0)</f>
        <v>0</v>
      </c>
      <c r="P300" s="206" t="str">
        <f>IF(ISBLANK('Input|Fee Based'!Q300),"",'Input|Fee Based'!Q300)</f>
        <v/>
      </c>
      <c r="Q300" s="77" cm="1">
        <f t="array" ref="Q300">_xlfn.IFNA(LOOKUP(2,1/('Calc|Labour Rates'!$B$10:$B$39='Calc|Fee Based'!P300)/('Calc|Labour Rates'!$C$10:$C$39='Input|Fee Based'!R300),'Calc|Labour Rates'!$I$10:$I$39),"-")</f>
        <v>0</v>
      </c>
      <c r="R300" s="77">
        <f>IFERROR(Q300*'Input|Fee Based'!S300*'Input|Fee Based'!T300/'Input|Setup'!$E$19,0)</f>
        <v>0</v>
      </c>
      <c r="S300" s="197">
        <f t="shared" si="45"/>
        <v>0</v>
      </c>
      <c r="T300" s="139">
        <f t="shared" si="46"/>
        <v>0</v>
      </c>
      <c r="U300" s="77" t="str">
        <f>IF(ISBLANK('Input|Fee Based'!$V300),"",'Input|Fee Based'!$V300)</f>
        <v/>
      </c>
      <c r="V300" s="77" cm="1">
        <f t="array" ref="V300">_xlfn.IFNA(LOOKUP(2,1/('Calc|Labour Rates'!$B$10:$B$39='Calc|Fee Based'!U300)/('Calc|Labour Rates'!$C$10:$C$39='Input|Fee Based'!W300),'Calc|Labour Rates'!$I$10:$I$39),"-")</f>
        <v>0</v>
      </c>
      <c r="W300" s="77">
        <f>IFERROR(V300*'Input|Fee Based'!X300*'Input|Fee Based'!Y300/'Input|Setup'!$E$19,0)</f>
        <v>0</v>
      </c>
      <c r="X300" s="77">
        <f>IFERROR(V300*'Input|Fee Based'!X300*'Input|Fee Based'!Z300/'Input|Setup'!$E$19,0)</f>
        <v>0</v>
      </c>
      <c r="Y300" s="208">
        <f t="shared" si="47"/>
        <v>0</v>
      </c>
      <c r="Z300" s="206" t="str">
        <f>IF(ISBLANK('Input|Fee Based'!$AA300),"",'Input|Fee Based'!$AA300)</f>
        <v/>
      </c>
      <c r="AA300" s="77" cm="1">
        <f t="array" ref="AA300">_xlfn.IFNA(LOOKUP(2,1/('Calc|Labour Rates'!$B$10:$B$39='Calc|Fee Based'!Z300)/('Calc|Labour Rates'!$C$10:$C$39='Input|Fee Based'!AB300),'Calc|Labour Rates'!$I$10:$I$39),"-")</f>
        <v>0</v>
      </c>
      <c r="AB300" s="77">
        <f>IFERROR(AA300*'Input|Fee Based'!AC300*'Input|Fee Based'!AD300/'Input|Setup'!$E$19,0)</f>
        <v>0</v>
      </c>
      <c r="AC300" s="77">
        <f>IFERROR(AA300*'Input|Fee Based'!AC300*'Input|Fee Based'!AE300/'Input|Setup'!$E$19,0)</f>
        <v>0</v>
      </c>
      <c r="AD300" s="208">
        <f t="shared" si="48"/>
        <v>0</v>
      </c>
      <c r="AE300" s="77" t="str">
        <f>IF(ISBLANK('Input|Fee Based'!$AF300),"",'Input|Fee Based'!$AF300)</f>
        <v/>
      </c>
      <c r="AF300" s="77" cm="1">
        <f t="array" ref="AF300">_xlfn.IFNA(LOOKUP(2,1/('Calc|Labour Rates'!$B$10:$B$39='Calc|Fee Based'!AE300)/('Calc|Labour Rates'!$C$10:$C$39='Input|Fee Based'!AG300),'Calc|Labour Rates'!$I$10:$I$39),"-")</f>
        <v>0</v>
      </c>
      <c r="AG300" s="77">
        <f>IFERROR(AF300*'Input|Fee Based'!AH300*'Input|Fee Based'!AI300/'Input|Setup'!$E$19,0)</f>
        <v>0</v>
      </c>
      <c r="AH300" s="77">
        <f>IFERROR(AF300*'Input|Fee Based'!AH300*'Input|Fee Based'!AJ300/'Input|Setup'!$E$19,0)</f>
        <v>0</v>
      </c>
      <c r="AI300" s="208">
        <f t="shared" si="49"/>
        <v>0</v>
      </c>
      <c r="AJ300" s="77" t="str">
        <f>IF(ISBLANK('Input|Fee Based'!$AK300),"",'Input|Fee Based'!$AK300)</f>
        <v/>
      </c>
      <c r="AK300" s="77" cm="1">
        <f t="array" ref="AK300">_xlfn.IFNA(LOOKUP(2,1/('Calc|Labour Rates'!$B$10:$B$39='Calc|Fee Based'!AJ300)/('Calc|Labour Rates'!$C$10:$C$39='Input|Fee Based'!AL300),'Calc|Labour Rates'!$I$10:$I$39),"-")</f>
        <v>0</v>
      </c>
      <c r="AL300" s="77">
        <f>IFERROR(AK300*'Input|Fee Based'!AM300*'Input|Fee Based'!AN300/'Input|Setup'!$E$19,0)</f>
        <v>0</v>
      </c>
      <c r="AM300" s="77">
        <f>IFERROR(AK300*'Input|Fee Based'!AM300*'Input|Fee Based'!AO300/'Input|Setup'!$E$19,0)</f>
        <v>0</v>
      </c>
      <c r="AN300" s="208">
        <f t="shared" si="50"/>
        <v>0</v>
      </c>
      <c r="AO300" s="199">
        <f t="shared" si="51"/>
        <v>0</v>
      </c>
      <c r="AP300" s="139">
        <f t="shared" si="52"/>
        <v>0</v>
      </c>
      <c r="AQ300" s="86">
        <f>'Input|Fee Based'!AQ300*CPI_Escalator_to_Y1*RealMaterials_Escalator_to_Y1</f>
        <v>0</v>
      </c>
      <c r="AR300" s="86">
        <f>'Input|Fee Based'!AR300*CPI_Escalator_to_Y1*RealContracts_Escalator_to_Y1</f>
        <v>0</v>
      </c>
      <c r="AS300" s="77">
        <f>'Input|Fee Based'!AS300*CPI_Escalator_to_Y1*RealVehicles_Escalator_to_Y1</f>
        <v>0</v>
      </c>
      <c r="AT300" s="86">
        <f>'Input|Fee Based'!AT300*CPI_Escalator_to_Y1*RealOther_Escalator_to_Y1</f>
        <v>0</v>
      </c>
      <c r="AU300" s="89"/>
      <c r="AV300" s="79">
        <f t="shared" si="53"/>
        <v>0</v>
      </c>
      <c r="AW300" s="84"/>
      <c r="AX300" s="162">
        <f>$AV300*'Input|Fee Based'!AV300</f>
        <v>0</v>
      </c>
      <c r="AY300" s="162">
        <f>$AV300*'Input|Fee Based'!AW300</f>
        <v>0</v>
      </c>
      <c r="AZ300" s="162">
        <f>$AV300*'Input|Fee Based'!AX300</f>
        <v>0</v>
      </c>
      <c r="BA300" s="163">
        <f>SUM($AV300,$AX300:$AZ300)*'Input|Fee Based'!$AY300</f>
        <v>0</v>
      </c>
      <c r="BB300" s="109"/>
      <c r="BC300" s="173"/>
      <c r="BD300" s="15"/>
    </row>
    <row r="301" spans="1:56" customFormat="1" x14ac:dyDescent="0.2">
      <c r="A301" s="16">
        <f t="shared" si="54"/>
        <v>292</v>
      </c>
      <c r="B301" s="128" t="str">
        <f>IF(ISBLANK('Input|Fee Based'!B301),"",'Input|Fee Based'!B301)</f>
        <v/>
      </c>
      <c r="C301" s="128" t="str">
        <f>IF(ISBLANK('Input|Fee Based'!C301),"",'Input|Fee Based'!C301)</f>
        <v/>
      </c>
      <c r="D301" s="129" t="str">
        <f>IF(ISBLANK('Input|Fee Based'!D301),"",'Input|Fee Based'!D301)</f>
        <v/>
      </c>
      <c r="E301" s="191" t="str">
        <f>IF(ISBLANK('Input|Fee Based'!E301),"",'Input|Fee Based'!E301)</f>
        <v/>
      </c>
      <c r="F301" s="129" t="str">
        <f>IF(ISBLANK('Input|Fee Based'!F301),"",'Input|Fee Based'!F301)</f>
        <v/>
      </c>
      <c r="G301" s="129" t="str">
        <f>IF(ISBLANK('Input|Fee Based'!G301),"",'Input|Fee Based'!G301)</f>
        <v/>
      </c>
      <c r="H301" s="120">
        <f t="shared" si="44"/>
        <v>0</v>
      </c>
      <c r="I301" s="14"/>
      <c r="J301" s="77" t="str">
        <f>IF(ISBLANK('Input|Fee Based'!I301),"",'Input|Fee Based'!I301)</f>
        <v/>
      </c>
      <c r="K301" s="77" cm="1">
        <f t="array" ref="K301">_xlfn.IFNA(LOOKUP(2,1/('Calc|Labour Rates'!$B$10:$B$39='Calc|Fee Based'!J301)/('Calc|Labour Rates'!$C$10:$C$39='Input|Fee Based'!J301),'Calc|Labour Rates'!$I$10:$I$39),"-")</f>
        <v>0</v>
      </c>
      <c r="L301" s="208">
        <f>IFERROR(K301*'Input|Fee Based'!K301*'Input|Fee Based'!L301/'Input|Setup'!$E$19,0)</f>
        <v>0</v>
      </c>
      <c r="M301" s="206" t="str">
        <f>IF(ISBLANK('Input|Fee Based'!M301),"",'Input|Fee Based'!M301)</f>
        <v/>
      </c>
      <c r="N301" s="77" cm="1">
        <f t="array" ref="N301">_xlfn.IFNA(LOOKUP(2,1/('Calc|Labour Rates'!$B$10:$B$39='Calc|Fee Based'!M301)/('Calc|Labour Rates'!$C$10:$C$39='Input|Fee Based'!N301),'Calc|Labour Rates'!$I$10:$I$39),"-")</f>
        <v>0</v>
      </c>
      <c r="O301" s="208">
        <f>IFERROR(N301*'Input|Fee Based'!O301*'Input|Fee Based'!P301/'Input|Setup'!$E$19,0)</f>
        <v>0</v>
      </c>
      <c r="P301" s="206" t="str">
        <f>IF(ISBLANK('Input|Fee Based'!Q301),"",'Input|Fee Based'!Q301)</f>
        <v/>
      </c>
      <c r="Q301" s="77" cm="1">
        <f t="array" ref="Q301">_xlfn.IFNA(LOOKUP(2,1/('Calc|Labour Rates'!$B$10:$B$39='Calc|Fee Based'!P301)/('Calc|Labour Rates'!$C$10:$C$39='Input|Fee Based'!R301),'Calc|Labour Rates'!$I$10:$I$39),"-")</f>
        <v>0</v>
      </c>
      <c r="R301" s="77">
        <f>IFERROR(Q301*'Input|Fee Based'!S301*'Input|Fee Based'!T301/'Input|Setup'!$E$19,0)</f>
        <v>0</v>
      </c>
      <c r="S301" s="197">
        <f t="shared" si="45"/>
        <v>0</v>
      </c>
      <c r="T301" s="139">
        <f t="shared" si="46"/>
        <v>0</v>
      </c>
      <c r="U301" s="77" t="str">
        <f>IF(ISBLANK('Input|Fee Based'!$V301),"",'Input|Fee Based'!$V301)</f>
        <v/>
      </c>
      <c r="V301" s="77" cm="1">
        <f t="array" ref="V301">_xlfn.IFNA(LOOKUP(2,1/('Calc|Labour Rates'!$B$10:$B$39='Calc|Fee Based'!U301)/('Calc|Labour Rates'!$C$10:$C$39='Input|Fee Based'!W301),'Calc|Labour Rates'!$I$10:$I$39),"-")</f>
        <v>0</v>
      </c>
      <c r="W301" s="77">
        <f>IFERROR(V301*'Input|Fee Based'!X301*'Input|Fee Based'!Y301/'Input|Setup'!$E$19,0)</f>
        <v>0</v>
      </c>
      <c r="X301" s="77">
        <f>IFERROR(V301*'Input|Fee Based'!X301*'Input|Fee Based'!Z301/'Input|Setup'!$E$19,0)</f>
        <v>0</v>
      </c>
      <c r="Y301" s="208">
        <f t="shared" si="47"/>
        <v>0</v>
      </c>
      <c r="Z301" s="206" t="str">
        <f>IF(ISBLANK('Input|Fee Based'!$AA301),"",'Input|Fee Based'!$AA301)</f>
        <v/>
      </c>
      <c r="AA301" s="77" cm="1">
        <f t="array" ref="AA301">_xlfn.IFNA(LOOKUP(2,1/('Calc|Labour Rates'!$B$10:$B$39='Calc|Fee Based'!Z301)/('Calc|Labour Rates'!$C$10:$C$39='Input|Fee Based'!AB301),'Calc|Labour Rates'!$I$10:$I$39),"-")</f>
        <v>0</v>
      </c>
      <c r="AB301" s="77">
        <f>IFERROR(AA301*'Input|Fee Based'!AC301*'Input|Fee Based'!AD301/'Input|Setup'!$E$19,0)</f>
        <v>0</v>
      </c>
      <c r="AC301" s="77">
        <f>IFERROR(AA301*'Input|Fee Based'!AC301*'Input|Fee Based'!AE301/'Input|Setup'!$E$19,0)</f>
        <v>0</v>
      </c>
      <c r="AD301" s="208">
        <f t="shared" si="48"/>
        <v>0</v>
      </c>
      <c r="AE301" s="77" t="str">
        <f>IF(ISBLANK('Input|Fee Based'!$AF301),"",'Input|Fee Based'!$AF301)</f>
        <v/>
      </c>
      <c r="AF301" s="77" cm="1">
        <f t="array" ref="AF301">_xlfn.IFNA(LOOKUP(2,1/('Calc|Labour Rates'!$B$10:$B$39='Calc|Fee Based'!AE301)/('Calc|Labour Rates'!$C$10:$C$39='Input|Fee Based'!AG301),'Calc|Labour Rates'!$I$10:$I$39),"-")</f>
        <v>0</v>
      </c>
      <c r="AG301" s="77">
        <f>IFERROR(AF301*'Input|Fee Based'!AH301*'Input|Fee Based'!AI301/'Input|Setup'!$E$19,0)</f>
        <v>0</v>
      </c>
      <c r="AH301" s="77">
        <f>IFERROR(AF301*'Input|Fee Based'!AH301*'Input|Fee Based'!AJ301/'Input|Setup'!$E$19,0)</f>
        <v>0</v>
      </c>
      <c r="AI301" s="208">
        <f t="shared" si="49"/>
        <v>0</v>
      </c>
      <c r="AJ301" s="77" t="str">
        <f>IF(ISBLANK('Input|Fee Based'!$AK301),"",'Input|Fee Based'!$AK301)</f>
        <v/>
      </c>
      <c r="AK301" s="77" cm="1">
        <f t="array" ref="AK301">_xlfn.IFNA(LOOKUP(2,1/('Calc|Labour Rates'!$B$10:$B$39='Calc|Fee Based'!AJ301)/('Calc|Labour Rates'!$C$10:$C$39='Input|Fee Based'!AL301),'Calc|Labour Rates'!$I$10:$I$39),"-")</f>
        <v>0</v>
      </c>
      <c r="AL301" s="77">
        <f>IFERROR(AK301*'Input|Fee Based'!AM301*'Input|Fee Based'!AN301/'Input|Setup'!$E$19,0)</f>
        <v>0</v>
      </c>
      <c r="AM301" s="77">
        <f>IFERROR(AK301*'Input|Fee Based'!AM301*'Input|Fee Based'!AO301/'Input|Setup'!$E$19,0)</f>
        <v>0</v>
      </c>
      <c r="AN301" s="208">
        <f t="shared" si="50"/>
        <v>0</v>
      </c>
      <c r="AO301" s="199">
        <f t="shared" si="51"/>
        <v>0</v>
      </c>
      <c r="AP301" s="139">
        <f t="shared" si="52"/>
        <v>0</v>
      </c>
      <c r="AQ301" s="86">
        <f>'Input|Fee Based'!AQ301*CPI_Escalator_to_Y1*RealMaterials_Escalator_to_Y1</f>
        <v>0</v>
      </c>
      <c r="AR301" s="86">
        <f>'Input|Fee Based'!AR301*CPI_Escalator_to_Y1*RealContracts_Escalator_to_Y1</f>
        <v>0</v>
      </c>
      <c r="AS301" s="77">
        <f>'Input|Fee Based'!AS301*CPI_Escalator_to_Y1*RealVehicles_Escalator_to_Y1</f>
        <v>0</v>
      </c>
      <c r="AT301" s="86">
        <f>'Input|Fee Based'!AT301*CPI_Escalator_to_Y1*RealOther_Escalator_to_Y1</f>
        <v>0</v>
      </c>
      <c r="AU301" s="89"/>
      <c r="AV301" s="79">
        <f t="shared" si="53"/>
        <v>0</v>
      </c>
      <c r="AW301" s="84"/>
      <c r="AX301" s="162">
        <f>$AV301*'Input|Fee Based'!AV301</f>
        <v>0</v>
      </c>
      <c r="AY301" s="162">
        <f>$AV301*'Input|Fee Based'!AW301</f>
        <v>0</v>
      </c>
      <c r="AZ301" s="162">
        <f>$AV301*'Input|Fee Based'!AX301</f>
        <v>0</v>
      </c>
      <c r="BA301" s="163">
        <f>SUM($AV301,$AX301:$AZ301)*'Input|Fee Based'!$AY301</f>
        <v>0</v>
      </c>
      <c r="BB301" s="109"/>
      <c r="BC301" s="173"/>
      <c r="BD301" s="15"/>
    </row>
    <row r="302" spans="1:56" customFormat="1" x14ac:dyDescent="0.2">
      <c r="A302" s="16">
        <f t="shared" si="54"/>
        <v>293</v>
      </c>
      <c r="B302" s="128" t="str">
        <f>IF(ISBLANK('Input|Fee Based'!B302),"",'Input|Fee Based'!B302)</f>
        <v/>
      </c>
      <c r="C302" s="128" t="str">
        <f>IF(ISBLANK('Input|Fee Based'!C302),"",'Input|Fee Based'!C302)</f>
        <v/>
      </c>
      <c r="D302" s="129" t="str">
        <f>IF(ISBLANK('Input|Fee Based'!D302),"",'Input|Fee Based'!D302)</f>
        <v/>
      </c>
      <c r="E302" s="191" t="str">
        <f>IF(ISBLANK('Input|Fee Based'!E302),"",'Input|Fee Based'!E302)</f>
        <v/>
      </c>
      <c r="F302" s="129" t="str">
        <f>IF(ISBLANK('Input|Fee Based'!F302),"",'Input|Fee Based'!F302)</f>
        <v/>
      </c>
      <c r="G302" s="129" t="str">
        <f>IF(ISBLANK('Input|Fee Based'!G302),"",'Input|Fee Based'!G302)</f>
        <v/>
      </c>
      <c r="H302" s="120">
        <f t="shared" si="44"/>
        <v>0</v>
      </c>
      <c r="I302" s="14"/>
      <c r="J302" s="77" t="str">
        <f>IF(ISBLANK('Input|Fee Based'!I302),"",'Input|Fee Based'!I302)</f>
        <v/>
      </c>
      <c r="K302" s="77" cm="1">
        <f t="array" ref="K302">_xlfn.IFNA(LOOKUP(2,1/('Calc|Labour Rates'!$B$10:$B$39='Calc|Fee Based'!J302)/('Calc|Labour Rates'!$C$10:$C$39='Input|Fee Based'!J302),'Calc|Labour Rates'!$I$10:$I$39),"-")</f>
        <v>0</v>
      </c>
      <c r="L302" s="208">
        <f>IFERROR(K302*'Input|Fee Based'!K302*'Input|Fee Based'!L302/'Input|Setup'!$E$19,0)</f>
        <v>0</v>
      </c>
      <c r="M302" s="206" t="str">
        <f>IF(ISBLANK('Input|Fee Based'!M302),"",'Input|Fee Based'!M302)</f>
        <v/>
      </c>
      <c r="N302" s="77" cm="1">
        <f t="array" ref="N302">_xlfn.IFNA(LOOKUP(2,1/('Calc|Labour Rates'!$B$10:$B$39='Calc|Fee Based'!M302)/('Calc|Labour Rates'!$C$10:$C$39='Input|Fee Based'!N302),'Calc|Labour Rates'!$I$10:$I$39),"-")</f>
        <v>0</v>
      </c>
      <c r="O302" s="208">
        <f>IFERROR(N302*'Input|Fee Based'!O302*'Input|Fee Based'!P302/'Input|Setup'!$E$19,0)</f>
        <v>0</v>
      </c>
      <c r="P302" s="206" t="str">
        <f>IF(ISBLANK('Input|Fee Based'!Q302),"",'Input|Fee Based'!Q302)</f>
        <v/>
      </c>
      <c r="Q302" s="77" cm="1">
        <f t="array" ref="Q302">_xlfn.IFNA(LOOKUP(2,1/('Calc|Labour Rates'!$B$10:$B$39='Calc|Fee Based'!P302)/('Calc|Labour Rates'!$C$10:$C$39='Input|Fee Based'!R302),'Calc|Labour Rates'!$I$10:$I$39),"-")</f>
        <v>0</v>
      </c>
      <c r="R302" s="77">
        <f>IFERROR(Q302*'Input|Fee Based'!S302*'Input|Fee Based'!T302/'Input|Setup'!$E$19,0)</f>
        <v>0</v>
      </c>
      <c r="S302" s="197">
        <f t="shared" si="45"/>
        <v>0</v>
      </c>
      <c r="T302" s="139">
        <f t="shared" si="46"/>
        <v>0</v>
      </c>
      <c r="U302" s="77" t="str">
        <f>IF(ISBLANK('Input|Fee Based'!$V302),"",'Input|Fee Based'!$V302)</f>
        <v/>
      </c>
      <c r="V302" s="77" cm="1">
        <f t="array" ref="V302">_xlfn.IFNA(LOOKUP(2,1/('Calc|Labour Rates'!$B$10:$B$39='Calc|Fee Based'!U302)/('Calc|Labour Rates'!$C$10:$C$39='Input|Fee Based'!W302),'Calc|Labour Rates'!$I$10:$I$39),"-")</f>
        <v>0</v>
      </c>
      <c r="W302" s="77">
        <f>IFERROR(V302*'Input|Fee Based'!X302*'Input|Fee Based'!Y302/'Input|Setup'!$E$19,0)</f>
        <v>0</v>
      </c>
      <c r="X302" s="77">
        <f>IFERROR(V302*'Input|Fee Based'!X302*'Input|Fee Based'!Z302/'Input|Setup'!$E$19,0)</f>
        <v>0</v>
      </c>
      <c r="Y302" s="208">
        <f t="shared" si="47"/>
        <v>0</v>
      </c>
      <c r="Z302" s="206" t="str">
        <f>IF(ISBLANK('Input|Fee Based'!$AA302),"",'Input|Fee Based'!$AA302)</f>
        <v/>
      </c>
      <c r="AA302" s="77" cm="1">
        <f t="array" ref="AA302">_xlfn.IFNA(LOOKUP(2,1/('Calc|Labour Rates'!$B$10:$B$39='Calc|Fee Based'!Z302)/('Calc|Labour Rates'!$C$10:$C$39='Input|Fee Based'!AB302),'Calc|Labour Rates'!$I$10:$I$39),"-")</f>
        <v>0</v>
      </c>
      <c r="AB302" s="77">
        <f>IFERROR(AA302*'Input|Fee Based'!AC302*'Input|Fee Based'!AD302/'Input|Setup'!$E$19,0)</f>
        <v>0</v>
      </c>
      <c r="AC302" s="77">
        <f>IFERROR(AA302*'Input|Fee Based'!AC302*'Input|Fee Based'!AE302/'Input|Setup'!$E$19,0)</f>
        <v>0</v>
      </c>
      <c r="AD302" s="208">
        <f t="shared" si="48"/>
        <v>0</v>
      </c>
      <c r="AE302" s="77" t="str">
        <f>IF(ISBLANK('Input|Fee Based'!$AF302),"",'Input|Fee Based'!$AF302)</f>
        <v/>
      </c>
      <c r="AF302" s="77" cm="1">
        <f t="array" ref="AF302">_xlfn.IFNA(LOOKUP(2,1/('Calc|Labour Rates'!$B$10:$B$39='Calc|Fee Based'!AE302)/('Calc|Labour Rates'!$C$10:$C$39='Input|Fee Based'!AG302),'Calc|Labour Rates'!$I$10:$I$39),"-")</f>
        <v>0</v>
      </c>
      <c r="AG302" s="77">
        <f>IFERROR(AF302*'Input|Fee Based'!AH302*'Input|Fee Based'!AI302/'Input|Setup'!$E$19,0)</f>
        <v>0</v>
      </c>
      <c r="AH302" s="77">
        <f>IFERROR(AF302*'Input|Fee Based'!AH302*'Input|Fee Based'!AJ302/'Input|Setup'!$E$19,0)</f>
        <v>0</v>
      </c>
      <c r="AI302" s="208">
        <f t="shared" si="49"/>
        <v>0</v>
      </c>
      <c r="AJ302" s="77" t="str">
        <f>IF(ISBLANK('Input|Fee Based'!$AK302),"",'Input|Fee Based'!$AK302)</f>
        <v/>
      </c>
      <c r="AK302" s="77" cm="1">
        <f t="array" ref="AK302">_xlfn.IFNA(LOOKUP(2,1/('Calc|Labour Rates'!$B$10:$B$39='Calc|Fee Based'!AJ302)/('Calc|Labour Rates'!$C$10:$C$39='Input|Fee Based'!AL302),'Calc|Labour Rates'!$I$10:$I$39),"-")</f>
        <v>0</v>
      </c>
      <c r="AL302" s="77">
        <f>IFERROR(AK302*'Input|Fee Based'!AM302*'Input|Fee Based'!AN302/'Input|Setup'!$E$19,0)</f>
        <v>0</v>
      </c>
      <c r="AM302" s="77">
        <f>IFERROR(AK302*'Input|Fee Based'!AM302*'Input|Fee Based'!AO302/'Input|Setup'!$E$19,0)</f>
        <v>0</v>
      </c>
      <c r="AN302" s="208">
        <f t="shared" si="50"/>
        <v>0</v>
      </c>
      <c r="AO302" s="199">
        <f t="shared" si="51"/>
        <v>0</v>
      </c>
      <c r="AP302" s="139">
        <f t="shared" si="52"/>
        <v>0</v>
      </c>
      <c r="AQ302" s="86">
        <f>'Input|Fee Based'!AQ302*CPI_Escalator_to_Y1*RealMaterials_Escalator_to_Y1</f>
        <v>0</v>
      </c>
      <c r="AR302" s="86">
        <f>'Input|Fee Based'!AR302*CPI_Escalator_to_Y1*RealContracts_Escalator_to_Y1</f>
        <v>0</v>
      </c>
      <c r="AS302" s="77">
        <f>'Input|Fee Based'!AS302*CPI_Escalator_to_Y1*RealVehicles_Escalator_to_Y1</f>
        <v>0</v>
      </c>
      <c r="AT302" s="86">
        <f>'Input|Fee Based'!AT302*CPI_Escalator_to_Y1*RealOther_Escalator_to_Y1</f>
        <v>0</v>
      </c>
      <c r="AU302" s="89"/>
      <c r="AV302" s="79">
        <f t="shared" si="53"/>
        <v>0</v>
      </c>
      <c r="AW302" s="84"/>
      <c r="AX302" s="162">
        <f>$AV302*'Input|Fee Based'!AV302</f>
        <v>0</v>
      </c>
      <c r="AY302" s="162">
        <f>$AV302*'Input|Fee Based'!AW302</f>
        <v>0</v>
      </c>
      <c r="AZ302" s="162">
        <f>$AV302*'Input|Fee Based'!AX302</f>
        <v>0</v>
      </c>
      <c r="BA302" s="163">
        <f>SUM($AV302,$AX302:$AZ302)*'Input|Fee Based'!$AY302</f>
        <v>0</v>
      </c>
      <c r="BB302" s="109"/>
      <c r="BC302" s="173"/>
      <c r="BD302" s="15"/>
    </row>
    <row r="303" spans="1:56" customFormat="1" x14ac:dyDescent="0.2">
      <c r="A303" s="16">
        <f t="shared" si="54"/>
        <v>294</v>
      </c>
      <c r="B303" s="128" t="str">
        <f>IF(ISBLANK('Input|Fee Based'!B303),"",'Input|Fee Based'!B303)</f>
        <v/>
      </c>
      <c r="C303" s="128" t="str">
        <f>IF(ISBLANK('Input|Fee Based'!C303),"",'Input|Fee Based'!C303)</f>
        <v/>
      </c>
      <c r="D303" s="129" t="str">
        <f>IF(ISBLANK('Input|Fee Based'!D303),"",'Input|Fee Based'!D303)</f>
        <v/>
      </c>
      <c r="E303" s="191" t="str">
        <f>IF(ISBLANK('Input|Fee Based'!E303),"",'Input|Fee Based'!E303)</f>
        <v/>
      </c>
      <c r="F303" s="129" t="str">
        <f>IF(ISBLANK('Input|Fee Based'!F303),"",'Input|Fee Based'!F303)</f>
        <v/>
      </c>
      <c r="G303" s="129" t="str">
        <f>IF(ISBLANK('Input|Fee Based'!G303),"",'Input|Fee Based'!G303)</f>
        <v/>
      </c>
      <c r="H303" s="120">
        <f t="shared" si="44"/>
        <v>0</v>
      </c>
      <c r="I303" s="14"/>
      <c r="J303" s="77" t="str">
        <f>IF(ISBLANK('Input|Fee Based'!I303),"",'Input|Fee Based'!I303)</f>
        <v/>
      </c>
      <c r="K303" s="77" cm="1">
        <f t="array" ref="K303">_xlfn.IFNA(LOOKUP(2,1/('Calc|Labour Rates'!$B$10:$B$39='Calc|Fee Based'!J303)/('Calc|Labour Rates'!$C$10:$C$39='Input|Fee Based'!J303),'Calc|Labour Rates'!$I$10:$I$39),"-")</f>
        <v>0</v>
      </c>
      <c r="L303" s="208">
        <f>IFERROR(K303*'Input|Fee Based'!K303*'Input|Fee Based'!L303/'Input|Setup'!$E$19,0)</f>
        <v>0</v>
      </c>
      <c r="M303" s="206" t="str">
        <f>IF(ISBLANK('Input|Fee Based'!M303),"",'Input|Fee Based'!M303)</f>
        <v/>
      </c>
      <c r="N303" s="77" cm="1">
        <f t="array" ref="N303">_xlfn.IFNA(LOOKUP(2,1/('Calc|Labour Rates'!$B$10:$B$39='Calc|Fee Based'!M303)/('Calc|Labour Rates'!$C$10:$C$39='Input|Fee Based'!N303),'Calc|Labour Rates'!$I$10:$I$39),"-")</f>
        <v>0</v>
      </c>
      <c r="O303" s="208">
        <f>IFERROR(N303*'Input|Fee Based'!O303*'Input|Fee Based'!P303/'Input|Setup'!$E$19,0)</f>
        <v>0</v>
      </c>
      <c r="P303" s="206" t="str">
        <f>IF(ISBLANK('Input|Fee Based'!Q303),"",'Input|Fee Based'!Q303)</f>
        <v/>
      </c>
      <c r="Q303" s="77" cm="1">
        <f t="array" ref="Q303">_xlfn.IFNA(LOOKUP(2,1/('Calc|Labour Rates'!$B$10:$B$39='Calc|Fee Based'!P303)/('Calc|Labour Rates'!$C$10:$C$39='Input|Fee Based'!R303),'Calc|Labour Rates'!$I$10:$I$39),"-")</f>
        <v>0</v>
      </c>
      <c r="R303" s="77">
        <f>IFERROR(Q303*'Input|Fee Based'!S303*'Input|Fee Based'!T303/'Input|Setup'!$E$19,0)</f>
        <v>0</v>
      </c>
      <c r="S303" s="197">
        <f t="shared" si="45"/>
        <v>0</v>
      </c>
      <c r="T303" s="139">
        <f t="shared" si="46"/>
        <v>0</v>
      </c>
      <c r="U303" s="77" t="str">
        <f>IF(ISBLANK('Input|Fee Based'!$V303),"",'Input|Fee Based'!$V303)</f>
        <v/>
      </c>
      <c r="V303" s="77" cm="1">
        <f t="array" ref="V303">_xlfn.IFNA(LOOKUP(2,1/('Calc|Labour Rates'!$B$10:$B$39='Calc|Fee Based'!U303)/('Calc|Labour Rates'!$C$10:$C$39='Input|Fee Based'!W303),'Calc|Labour Rates'!$I$10:$I$39),"-")</f>
        <v>0</v>
      </c>
      <c r="W303" s="77">
        <f>IFERROR(V303*'Input|Fee Based'!X303*'Input|Fee Based'!Y303/'Input|Setup'!$E$19,0)</f>
        <v>0</v>
      </c>
      <c r="X303" s="77">
        <f>IFERROR(V303*'Input|Fee Based'!X303*'Input|Fee Based'!Z303/'Input|Setup'!$E$19,0)</f>
        <v>0</v>
      </c>
      <c r="Y303" s="208">
        <f t="shared" si="47"/>
        <v>0</v>
      </c>
      <c r="Z303" s="206" t="str">
        <f>IF(ISBLANK('Input|Fee Based'!$AA303),"",'Input|Fee Based'!$AA303)</f>
        <v/>
      </c>
      <c r="AA303" s="77" cm="1">
        <f t="array" ref="AA303">_xlfn.IFNA(LOOKUP(2,1/('Calc|Labour Rates'!$B$10:$B$39='Calc|Fee Based'!Z303)/('Calc|Labour Rates'!$C$10:$C$39='Input|Fee Based'!AB303),'Calc|Labour Rates'!$I$10:$I$39),"-")</f>
        <v>0</v>
      </c>
      <c r="AB303" s="77">
        <f>IFERROR(AA303*'Input|Fee Based'!AC303*'Input|Fee Based'!AD303/'Input|Setup'!$E$19,0)</f>
        <v>0</v>
      </c>
      <c r="AC303" s="77">
        <f>IFERROR(AA303*'Input|Fee Based'!AC303*'Input|Fee Based'!AE303/'Input|Setup'!$E$19,0)</f>
        <v>0</v>
      </c>
      <c r="AD303" s="208">
        <f t="shared" si="48"/>
        <v>0</v>
      </c>
      <c r="AE303" s="77" t="str">
        <f>IF(ISBLANK('Input|Fee Based'!$AF303),"",'Input|Fee Based'!$AF303)</f>
        <v/>
      </c>
      <c r="AF303" s="77" cm="1">
        <f t="array" ref="AF303">_xlfn.IFNA(LOOKUP(2,1/('Calc|Labour Rates'!$B$10:$B$39='Calc|Fee Based'!AE303)/('Calc|Labour Rates'!$C$10:$C$39='Input|Fee Based'!AG303),'Calc|Labour Rates'!$I$10:$I$39),"-")</f>
        <v>0</v>
      </c>
      <c r="AG303" s="77">
        <f>IFERROR(AF303*'Input|Fee Based'!AH303*'Input|Fee Based'!AI303/'Input|Setup'!$E$19,0)</f>
        <v>0</v>
      </c>
      <c r="AH303" s="77">
        <f>IFERROR(AF303*'Input|Fee Based'!AH303*'Input|Fee Based'!AJ303/'Input|Setup'!$E$19,0)</f>
        <v>0</v>
      </c>
      <c r="AI303" s="208">
        <f t="shared" si="49"/>
        <v>0</v>
      </c>
      <c r="AJ303" s="77" t="str">
        <f>IF(ISBLANK('Input|Fee Based'!$AK303),"",'Input|Fee Based'!$AK303)</f>
        <v/>
      </c>
      <c r="AK303" s="77" cm="1">
        <f t="array" ref="AK303">_xlfn.IFNA(LOOKUP(2,1/('Calc|Labour Rates'!$B$10:$B$39='Calc|Fee Based'!AJ303)/('Calc|Labour Rates'!$C$10:$C$39='Input|Fee Based'!AL303),'Calc|Labour Rates'!$I$10:$I$39),"-")</f>
        <v>0</v>
      </c>
      <c r="AL303" s="77">
        <f>IFERROR(AK303*'Input|Fee Based'!AM303*'Input|Fee Based'!AN303/'Input|Setup'!$E$19,0)</f>
        <v>0</v>
      </c>
      <c r="AM303" s="77">
        <f>IFERROR(AK303*'Input|Fee Based'!AM303*'Input|Fee Based'!AO303/'Input|Setup'!$E$19,0)</f>
        <v>0</v>
      </c>
      <c r="AN303" s="208">
        <f t="shared" si="50"/>
        <v>0</v>
      </c>
      <c r="AO303" s="199">
        <f t="shared" si="51"/>
        <v>0</v>
      </c>
      <c r="AP303" s="139">
        <f t="shared" si="52"/>
        <v>0</v>
      </c>
      <c r="AQ303" s="86">
        <f>'Input|Fee Based'!AQ303*CPI_Escalator_to_Y1*RealMaterials_Escalator_to_Y1</f>
        <v>0</v>
      </c>
      <c r="AR303" s="86">
        <f>'Input|Fee Based'!AR303*CPI_Escalator_to_Y1*RealContracts_Escalator_to_Y1</f>
        <v>0</v>
      </c>
      <c r="AS303" s="77">
        <f>'Input|Fee Based'!AS303*CPI_Escalator_to_Y1*RealVehicles_Escalator_to_Y1</f>
        <v>0</v>
      </c>
      <c r="AT303" s="86">
        <f>'Input|Fee Based'!AT303*CPI_Escalator_to_Y1*RealOther_Escalator_to_Y1</f>
        <v>0</v>
      </c>
      <c r="AU303" s="89"/>
      <c r="AV303" s="79">
        <f t="shared" si="53"/>
        <v>0</v>
      </c>
      <c r="AW303" s="84"/>
      <c r="AX303" s="162">
        <f>$AV303*'Input|Fee Based'!AV303</f>
        <v>0</v>
      </c>
      <c r="AY303" s="162">
        <f>$AV303*'Input|Fee Based'!AW303</f>
        <v>0</v>
      </c>
      <c r="AZ303" s="162">
        <f>$AV303*'Input|Fee Based'!AX303</f>
        <v>0</v>
      </c>
      <c r="BA303" s="163">
        <f>SUM($AV303,$AX303:$AZ303)*'Input|Fee Based'!$AY303</f>
        <v>0</v>
      </c>
      <c r="BB303" s="109"/>
      <c r="BC303" s="173"/>
      <c r="BD303" s="15"/>
    </row>
    <row r="304" spans="1:56" customFormat="1" x14ac:dyDescent="0.2">
      <c r="A304" s="16">
        <f t="shared" si="54"/>
        <v>295</v>
      </c>
      <c r="B304" s="128" t="str">
        <f>IF(ISBLANK('Input|Fee Based'!B304),"",'Input|Fee Based'!B304)</f>
        <v/>
      </c>
      <c r="C304" s="128" t="str">
        <f>IF(ISBLANK('Input|Fee Based'!C304),"",'Input|Fee Based'!C304)</f>
        <v/>
      </c>
      <c r="D304" s="129" t="str">
        <f>IF(ISBLANK('Input|Fee Based'!D304),"",'Input|Fee Based'!D304)</f>
        <v/>
      </c>
      <c r="E304" s="191" t="str">
        <f>IF(ISBLANK('Input|Fee Based'!E304),"",'Input|Fee Based'!E304)</f>
        <v/>
      </c>
      <c r="F304" s="129" t="str">
        <f>IF(ISBLANK('Input|Fee Based'!F304),"",'Input|Fee Based'!F304)</f>
        <v/>
      </c>
      <c r="G304" s="129" t="str">
        <f>IF(ISBLANK('Input|Fee Based'!G304),"",'Input|Fee Based'!G304)</f>
        <v/>
      </c>
      <c r="H304" s="120">
        <f t="shared" si="44"/>
        <v>0</v>
      </c>
      <c r="I304" s="14"/>
      <c r="J304" s="77" t="str">
        <f>IF(ISBLANK('Input|Fee Based'!I304),"",'Input|Fee Based'!I304)</f>
        <v/>
      </c>
      <c r="K304" s="77" cm="1">
        <f t="array" ref="K304">_xlfn.IFNA(LOOKUP(2,1/('Calc|Labour Rates'!$B$10:$B$39='Calc|Fee Based'!J304)/('Calc|Labour Rates'!$C$10:$C$39='Input|Fee Based'!J304),'Calc|Labour Rates'!$I$10:$I$39),"-")</f>
        <v>0</v>
      </c>
      <c r="L304" s="208">
        <f>IFERROR(K304*'Input|Fee Based'!K304*'Input|Fee Based'!L304/'Input|Setup'!$E$19,0)</f>
        <v>0</v>
      </c>
      <c r="M304" s="206" t="str">
        <f>IF(ISBLANK('Input|Fee Based'!M304),"",'Input|Fee Based'!M304)</f>
        <v/>
      </c>
      <c r="N304" s="77" cm="1">
        <f t="array" ref="N304">_xlfn.IFNA(LOOKUP(2,1/('Calc|Labour Rates'!$B$10:$B$39='Calc|Fee Based'!M304)/('Calc|Labour Rates'!$C$10:$C$39='Input|Fee Based'!N304),'Calc|Labour Rates'!$I$10:$I$39),"-")</f>
        <v>0</v>
      </c>
      <c r="O304" s="208">
        <f>IFERROR(N304*'Input|Fee Based'!O304*'Input|Fee Based'!P304/'Input|Setup'!$E$19,0)</f>
        <v>0</v>
      </c>
      <c r="P304" s="206" t="str">
        <f>IF(ISBLANK('Input|Fee Based'!Q304),"",'Input|Fee Based'!Q304)</f>
        <v/>
      </c>
      <c r="Q304" s="77" cm="1">
        <f t="array" ref="Q304">_xlfn.IFNA(LOOKUP(2,1/('Calc|Labour Rates'!$B$10:$B$39='Calc|Fee Based'!P304)/('Calc|Labour Rates'!$C$10:$C$39='Input|Fee Based'!R304),'Calc|Labour Rates'!$I$10:$I$39),"-")</f>
        <v>0</v>
      </c>
      <c r="R304" s="77">
        <f>IFERROR(Q304*'Input|Fee Based'!S304*'Input|Fee Based'!T304/'Input|Setup'!$E$19,0)</f>
        <v>0</v>
      </c>
      <c r="S304" s="197">
        <f t="shared" si="45"/>
        <v>0</v>
      </c>
      <c r="T304" s="139">
        <f t="shared" si="46"/>
        <v>0</v>
      </c>
      <c r="U304" s="77" t="str">
        <f>IF(ISBLANK('Input|Fee Based'!$V304),"",'Input|Fee Based'!$V304)</f>
        <v/>
      </c>
      <c r="V304" s="77" cm="1">
        <f t="array" ref="V304">_xlfn.IFNA(LOOKUP(2,1/('Calc|Labour Rates'!$B$10:$B$39='Calc|Fee Based'!U304)/('Calc|Labour Rates'!$C$10:$C$39='Input|Fee Based'!W304),'Calc|Labour Rates'!$I$10:$I$39),"-")</f>
        <v>0</v>
      </c>
      <c r="W304" s="77">
        <f>IFERROR(V304*'Input|Fee Based'!X304*'Input|Fee Based'!Y304/'Input|Setup'!$E$19,0)</f>
        <v>0</v>
      </c>
      <c r="X304" s="77">
        <f>IFERROR(V304*'Input|Fee Based'!X304*'Input|Fee Based'!Z304/'Input|Setup'!$E$19,0)</f>
        <v>0</v>
      </c>
      <c r="Y304" s="208">
        <f t="shared" si="47"/>
        <v>0</v>
      </c>
      <c r="Z304" s="206" t="str">
        <f>IF(ISBLANK('Input|Fee Based'!$AA304),"",'Input|Fee Based'!$AA304)</f>
        <v/>
      </c>
      <c r="AA304" s="77" cm="1">
        <f t="array" ref="AA304">_xlfn.IFNA(LOOKUP(2,1/('Calc|Labour Rates'!$B$10:$B$39='Calc|Fee Based'!Z304)/('Calc|Labour Rates'!$C$10:$C$39='Input|Fee Based'!AB304),'Calc|Labour Rates'!$I$10:$I$39),"-")</f>
        <v>0</v>
      </c>
      <c r="AB304" s="77">
        <f>IFERROR(AA304*'Input|Fee Based'!AC304*'Input|Fee Based'!AD304/'Input|Setup'!$E$19,0)</f>
        <v>0</v>
      </c>
      <c r="AC304" s="77">
        <f>IFERROR(AA304*'Input|Fee Based'!AC304*'Input|Fee Based'!AE304/'Input|Setup'!$E$19,0)</f>
        <v>0</v>
      </c>
      <c r="AD304" s="208">
        <f t="shared" si="48"/>
        <v>0</v>
      </c>
      <c r="AE304" s="77" t="str">
        <f>IF(ISBLANK('Input|Fee Based'!$AF304),"",'Input|Fee Based'!$AF304)</f>
        <v/>
      </c>
      <c r="AF304" s="77" cm="1">
        <f t="array" ref="AF304">_xlfn.IFNA(LOOKUP(2,1/('Calc|Labour Rates'!$B$10:$B$39='Calc|Fee Based'!AE304)/('Calc|Labour Rates'!$C$10:$C$39='Input|Fee Based'!AG304),'Calc|Labour Rates'!$I$10:$I$39),"-")</f>
        <v>0</v>
      </c>
      <c r="AG304" s="77">
        <f>IFERROR(AF304*'Input|Fee Based'!AH304*'Input|Fee Based'!AI304/'Input|Setup'!$E$19,0)</f>
        <v>0</v>
      </c>
      <c r="AH304" s="77">
        <f>IFERROR(AF304*'Input|Fee Based'!AH304*'Input|Fee Based'!AJ304/'Input|Setup'!$E$19,0)</f>
        <v>0</v>
      </c>
      <c r="AI304" s="208">
        <f t="shared" si="49"/>
        <v>0</v>
      </c>
      <c r="AJ304" s="77" t="str">
        <f>IF(ISBLANK('Input|Fee Based'!$AK304),"",'Input|Fee Based'!$AK304)</f>
        <v/>
      </c>
      <c r="AK304" s="77" cm="1">
        <f t="array" ref="AK304">_xlfn.IFNA(LOOKUP(2,1/('Calc|Labour Rates'!$B$10:$B$39='Calc|Fee Based'!AJ304)/('Calc|Labour Rates'!$C$10:$C$39='Input|Fee Based'!AL304),'Calc|Labour Rates'!$I$10:$I$39),"-")</f>
        <v>0</v>
      </c>
      <c r="AL304" s="77">
        <f>IFERROR(AK304*'Input|Fee Based'!AM304*'Input|Fee Based'!AN304/'Input|Setup'!$E$19,0)</f>
        <v>0</v>
      </c>
      <c r="AM304" s="77">
        <f>IFERROR(AK304*'Input|Fee Based'!AM304*'Input|Fee Based'!AO304/'Input|Setup'!$E$19,0)</f>
        <v>0</v>
      </c>
      <c r="AN304" s="208">
        <f t="shared" si="50"/>
        <v>0</v>
      </c>
      <c r="AO304" s="199">
        <f t="shared" si="51"/>
        <v>0</v>
      </c>
      <c r="AP304" s="139">
        <f t="shared" si="52"/>
        <v>0</v>
      </c>
      <c r="AQ304" s="86">
        <f>'Input|Fee Based'!AQ304*CPI_Escalator_to_Y1*RealMaterials_Escalator_to_Y1</f>
        <v>0</v>
      </c>
      <c r="AR304" s="86">
        <f>'Input|Fee Based'!AR304*CPI_Escalator_to_Y1*RealContracts_Escalator_to_Y1</f>
        <v>0</v>
      </c>
      <c r="AS304" s="77">
        <f>'Input|Fee Based'!AS304*CPI_Escalator_to_Y1*RealVehicles_Escalator_to_Y1</f>
        <v>0</v>
      </c>
      <c r="AT304" s="86">
        <f>'Input|Fee Based'!AT304*CPI_Escalator_to_Y1*RealOther_Escalator_to_Y1</f>
        <v>0</v>
      </c>
      <c r="AU304" s="89"/>
      <c r="AV304" s="79">
        <f t="shared" si="53"/>
        <v>0</v>
      </c>
      <c r="AW304" s="84"/>
      <c r="AX304" s="162">
        <f>$AV304*'Input|Fee Based'!AV304</f>
        <v>0</v>
      </c>
      <c r="AY304" s="162">
        <f>$AV304*'Input|Fee Based'!AW304</f>
        <v>0</v>
      </c>
      <c r="AZ304" s="162">
        <f>$AV304*'Input|Fee Based'!AX304</f>
        <v>0</v>
      </c>
      <c r="BA304" s="163">
        <f>SUM($AV304,$AX304:$AZ304)*'Input|Fee Based'!$AY304</f>
        <v>0</v>
      </c>
      <c r="BB304" s="109"/>
      <c r="BC304" s="173"/>
      <c r="BD304" s="15"/>
    </row>
    <row r="305" spans="1:56" customFormat="1" x14ac:dyDescent="0.2">
      <c r="A305" s="16">
        <f t="shared" si="54"/>
        <v>296</v>
      </c>
      <c r="B305" s="128" t="str">
        <f>IF(ISBLANK('Input|Fee Based'!B305),"",'Input|Fee Based'!B305)</f>
        <v/>
      </c>
      <c r="C305" s="128" t="str">
        <f>IF(ISBLANK('Input|Fee Based'!C305),"",'Input|Fee Based'!C305)</f>
        <v/>
      </c>
      <c r="D305" s="129" t="str">
        <f>IF(ISBLANK('Input|Fee Based'!D305),"",'Input|Fee Based'!D305)</f>
        <v/>
      </c>
      <c r="E305" s="191" t="str">
        <f>IF(ISBLANK('Input|Fee Based'!E305),"",'Input|Fee Based'!E305)</f>
        <v/>
      </c>
      <c r="F305" s="129" t="str">
        <f>IF(ISBLANK('Input|Fee Based'!F305),"",'Input|Fee Based'!F305)</f>
        <v/>
      </c>
      <c r="G305" s="129" t="str">
        <f>IF(ISBLANK('Input|Fee Based'!G305),"",'Input|Fee Based'!G305)</f>
        <v/>
      </c>
      <c r="H305" s="120">
        <f t="shared" si="44"/>
        <v>0</v>
      </c>
      <c r="I305" s="14"/>
      <c r="J305" s="77" t="str">
        <f>IF(ISBLANK('Input|Fee Based'!I305),"",'Input|Fee Based'!I305)</f>
        <v/>
      </c>
      <c r="K305" s="77" cm="1">
        <f t="array" ref="K305">_xlfn.IFNA(LOOKUP(2,1/('Calc|Labour Rates'!$B$10:$B$39='Calc|Fee Based'!J305)/('Calc|Labour Rates'!$C$10:$C$39='Input|Fee Based'!J305),'Calc|Labour Rates'!$I$10:$I$39),"-")</f>
        <v>0</v>
      </c>
      <c r="L305" s="208">
        <f>IFERROR(K305*'Input|Fee Based'!K305*'Input|Fee Based'!L305/'Input|Setup'!$E$19,0)</f>
        <v>0</v>
      </c>
      <c r="M305" s="206" t="str">
        <f>IF(ISBLANK('Input|Fee Based'!M305),"",'Input|Fee Based'!M305)</f>
        <v/>
      </c>
      <c r="N305" s="77" cm="1">
        <f t="array" ref="N305">_xlfn.IFNA(LOOKUP(2,1/('Calc|Labour Rates'!$B$10:$B$39='Calc|Fee Based'!M305)/('Calc|Labour Rates'!$C$10:$C$39='Input|Fee Based'!N305),'Calc|Labour Rates'!$I$10:$I$39),"-")</f>
        <v>0</v>
      </c>
      <c r="O305" s="208">
        <f>IFERROR(N305*'Input|Fee Based'!O305*'Input|Fee Based'!P305/'Input|Setup'!$E$19,0)</f>
        <v>0</v>
      </c>
      <c r="P305" s="206" t="str">
        <f>IF(ISBLANK('Input|Fee Based'!Q305),"",'Input|Fee Based'!Q305)</f>
        <v/>
      </c>
      <c r="Q305" s="77" cm="1">
        <f t="array" ref="Q305">_xlfn.IFNA(LOOKUP(2,1/('Calc|Labour Rates'!$B$10:$B$39='Calc|Fee Based'!P305)/('Calc|Labour Rates'!$C$10:$C$39='Input|Fee Based'!R305),'Calc|Labour Rates'!$I$10:$I$39),"-")</f>
        <v>0</v>
      </c>
      <c r="R305" s="77">
        <f>IFERROR(Q305*'Input|Fee Based'!S305*'Input|Fee Based'!T305/'Input|Setup'!$E$19,0)</f>
        <v>0</v>
      </c>
      <c r="S305" s="197">
        <f t="shared" si="45"/>
        <v>0</v>
      </c>
      <c r="T305" s="139">
        <f t="shared" si="46"/>
        <v>0</v>
      </c>
      <c r="U305" s="77" t="str">
        <f>IF(ISBLANK('Input|Fee Based'!$V305),"",'Input|Fee Based'!$V305)</f>
        <v/>
      </c>
      <c r="V305" s="77" cm="1">
        <f t="array" ref="V305">_xlfn.IFNA(LOOKUP(2,1/('Calc|Labour Rates'!$B$10:$B$39='Calc|Fee Based'!U305)/('Calc|Labour Rates'!$C$10:$C$39='Input|Fee Based'!W305),'Calc|Labour Rates'!$I$10:$I$39),"-")</f>
        <v>0</v>
      </c>
      <c r="W305" s="77">
        <f>IFERROR(V305*'Input|Fee Based'!X305*'Input|Fee Based'!Y305/'Input|Setup'!$E$19,0)</f>
        <v>0</v>
      </c>
      <c r="X305" s="77">
        <f>IFERROR(V305*'Input|Fee Based'!X305*'Input|Fee Based'!Z305/'Input|Setup'!$E$19,0)</f>
        <v>0</v>
      </c>
      <c r="Y305" s="208">
        <f t="shared" si="47"/>
        <v>0</v>
      </c>
      <c r="Z305" s="206" t="str">
        <f>IF(ISBLANK('Input|Fee Based'!$AA305),"",'Input|Fee Based'!$AA305)</f>
        <v/>
      </c>
      <c r="AA305" s="77" cm="1">
        <f t="array" ref="AA305">_xlfn.IFNA(LOOKUP(2,1/('Calc|Labour Rates'!$B$10:$B$39='Calc|Fee Based'!Z305)/('Calc|Labour Rates'!$C$10:$C$39='Input|Fee Based'!AB305),'Calc|Labour Rates'!$I$10:$I$39),"-")</f>
        <v>0</v>
      </c>
      <c r="AB305" s="77">
        <f>IFERROR(AA305*'Input|Fee Based'!AC305*'Input|Fee Based'!AD305/'Input|Setup'!$E$19,0)</f>
        <v>0</v>
      </c>
      <c r="AC305" s="77">
        <f>IFERROR(AA305*'Input|Fee Based'!AC305*'Input|Fee Based'!AE305/'Input|Setup'!$E$19,0)</f>
        <v>0</v>
      </c>
      <c r="AD305" s="208">
        <f t="shared" si="48"/>
        <v>0</v>
      </c>
      <c r="AE305" s="77" t="str">
        <f>IF(ISBLANK('Input|Fee Based'!$AF305),"",'Input|Fee Based'!$AF305)</f>
        <v/>
      </c>
      <c r="AF305" s="77" cm="1">
        <f t="array" ref="AF305">_xlfn.IFNA(LOOKUP(2,1/('Calc|Labour Rates'!$B$10:$B$39='Calc|Fee Based'!AE305)/('Calc|Labour Rates'!$C$10:$C$39='Input|Fee Based'!AG305),'Calc|Labour Rates'!$I$10:$I$39),"-")</f>
        <v>0</v>
      </c>
      <c r="AG305" s="77">
        <f>IFERROR(AF305*'Input|Fee Based'!AH305*'Input|Fee Based'!AI305/'Input|Setup'!$E$19,0)</f>
        <v>0</v>
      </c>
      <c r="AH305" s="77">
        <f>IFERROR(AF305*'Input|Fee Based'!AH305*'Input|Fee Based'!AJ305/'Input|Setup'!$E$19,0)</f>
        <v>0</v>
      </c>
      <c r="AI305" s="208">
        <f t="shared" si="49"/>
        <v>0</v>
      </c>
      <c r="AJ305" s="77" t="str">
        <f>IF(ISBLANK('Input|Fee Based'!$AK305),"",'Input|Fee Based'!$AK305)</f>
        <v/>
      </c>
      <c r="AK305" s="77" cm="1">
        <f t="array" ref="AK305">_xlfn.IFNA(LOOKUP(2,1/('Calc|Labour Rates'!$B$10:$B$39='Calc|Fee Based'!AJ305)/('Calc|Labour Rates'!$C$10:$C$39='Input|Fee Based'!AL305),'Calc|Labour Rates'!$I$10:$I$39),"-")</f>
        <v>0</v>
      </c>
      <c r="AL305" s="77">
        <f>IFERROR(AK305*'Input|Fee Based'!AM305*'Input|Fee Based'!AN305/'Input|Setup'!$E$19,0)</f>
        <v>0</v>
      </c>
      <c r="AM305" s="77">
        <f>IFERROR(AK305*'Input|Fee Based'!AM305*'Input|Fee Based'!AO305/'Input|Setup'!$E$19,0)</f>
        <v>0</v>
      </c>
      <c r="AN305" s="208">
        <f t="shared" si="50"/>
        <v>0</v>
      </c>
      <c r="AO305" s="199">
        <f t="shared" si="51"/>
        <v>0</v>
      </c>
      <c r="AP305" s="139">
        <f t="shared" si="52"/>
        <v>0</v>
      </c>
      <c r="AQ305" s="86">
        <f>'Input|Fee Based'!AQ305*CPI_Escalator_to_Y1*RealMaterials_Escalator_to_Y1</f>
        <v>0</v>
      </c>
      <c r="AR305" s="86">
        <f>'Input|Fee Based'!AR305*CPI_Escalator_to_Y1*RealContracts_Escalator_to_Y1</f>
        <v>0</v>
      </c>
      <c r="AS305" s="77">
        <f>'Input|Fee Based'!AS305*CPI_Escalator_to_Y1*RealVehicles_Escalator_to_Y1</f>
        <v>0</v>
      </c>
      <c r="AT305" s="86">
        <f>'Input|Fee Based'!AT305*CPI_Escalator_to_Y1*RealOther_Escalator_to_Y1</f>
        <v>0</v>
      </c>
      <c r="AU305" s="89"/>
      <c r="AV305" s="79">
        <f t="shared" si="53"/>
        <v>0</v>
      </c>
      <c r="AW305" s="84"/>
      <c r="AX305" s="162">
        <f>$AV305*'Input|Fee Based'!AV305</f>
        <v>0</v>
      </c>
      <c r="AY305" s="162">
        <f>$AV305*'Input|Fee Based'!AW305</f>
        <v>0</v>
      </c>
      <c r="AZ305" s="162">
        <f>$AV305*'Input|Fee Based'!AX305</f>
        <v>0</v>
      </c>
      <c r="BA305" s="163">
        <f>SUM($AV305,$AX305:$AZ305)*'Input|Fee Based'!$AY305</f>
        <v>0</v>
      </c>
      <c r="BB305" s="109"/>
      <c r="BC305" s="173"/>
      <c r="BD305" s="15"/>
    </row>
    <row r="306" spans="1:56" customFormat="1" x14ac:dyDescent="0.2">
      <c r="A306" s="16">
        <f t="shared" si="54"/>
        <v>297</v>
      </c>
      <c r="B306" s="128" t="str">
        <f>IF(ISBLANK('Input|Fee Based'!B306),"",'Input|Fee Based'!B306)</f>
        <v/>
      </c>
      <c r="C306" s="128" t="str">
        <f>IF(ISBLANK('Input|Fee Based'!C306),"",'Input|Fee Based'!C306)</f>
        <v/>
      </c>
      <c r="D306" s="129" t="str">
        <f>IF(ISBLANK('Input|Fee Based'!D306),"",'Input|Fee Based'!D306)</f>
        <v/>
      </c>
      <c r="E306" s="191" t="str">
        <f>IF(ISBLANK('Input|Fee Based'!E306),"",'Input|Fee Based'!E306)</f>
        <v/>
      </c>
      <c r="F306" s="129" t="str">
        <f>IF(ISBLANK('Input|Fee Based'!F306),"",'Input|Fee Based'!F306)</f>
        <v/>
      </c>
      <c r="G306" s="129" t="str">
        <f>IF(ISBLANK('Input|Fee Based'!G306),"",'Input|Fee Based'!G306)</f>
        <v/>
      </c>
      <c r="H306" s="120">
        <f t="shared" si="44"/>
        <v>0</v>
      </c>
      <c r="I306" s="14"/>
      <c r="J306" s="77" t="str">
        <f>IF(ISBLANK('Input|Fee Based'!I306),"",'Input|Fee Based'!I306)</f>
        <v/>
      </c>
      <c r="K306" s="77" cm="1">
        <f t="array" ref="K306">_xlfn.IFNA(LOOKUP(2,1/('Calc|Labour Rates'!$B$10:$B$39='Calc|Fee Based'!J306)/('Calc|Labour Rates'!$C$10:$C$39='Input|Fee Based'!J306),'Calc|Labour Rates'!$I$10:$I$39),"-")</f>
        <v>0</v>
      </c>
      <c r="L306" s="208">
        <f>IFERROR(K306*'Input|Fee Based'!K306*'Input|Fee Based'!L306/'Input|Setup'!$E$19,0)</f>
        <v>0</v>
      </c>
      <c r="M306" s="206" t="str">
        <f>IF(ISBLANK('Input|Fee Based'!M306),"",'Input|Fee Based'!M306)</f>
        <v/>
      </c>
      <c r="N306" s="77" cm="1">
        <f t="array" ref="N306">_xlfn.IFNA(LOOKUP(2,1/('Calc|Labour Rates'!$B$10:$B$39='Calc|Fee Based'!M306)/('Calc|Labour Rates'!$C$10:$C$39='Input|Fee Based'!N306),'Calc|Labour Rates'!$I$10:$I$39),"-")</f>
        <v>0</v>
      </c>
      <c r="O306" s="208">
        <f>IFERROR(N306*'Input|Fee Based'!O306*'Input|Fee Based'!P306/'Input|Setup'!$E$19,0)</f>
        <v>0</v>
      </c>
      <c r="P306" s="206" t="str">
        <f>IF(ISBLANK('Input|Fee Based'!Q306),"",'Input|Fee Based'!Q306)</f>
        <v/>
      </c>
      <c r="Q306" s="77" cm="1">
        <f t="array" ref="Q306">_xlfn.IFNA(LOOKUP(2,1/('Calc|Labour Rates'!$B$10:$B$39='Calc|Fee Based'!P306)/('Calc|Labour Rates'!$C$10:$C$39='Input|Fee Based'!R306),'Calc|Labour Rates'!$I$10:$I$39),"-")</f>
        <v>0</v>
      </c>
      <c r="R306" s="77">
        <f>IFERROR(Q306*'Input|Fee Based'!S306*'Input|Fee Based'!T306/'Input|Setup'!$E$19,0)</f>
        <v>0</v>
      </c>
      <c r="S306" s="197">
        <f t="shared" si="45"/>
        <v>0</v>
      </c>
      <c r="T306" s="139">
        <f t="shared" si="46"/>
        <v>0</v>
      </c>
      <c r="U306" s="77" t="str">
        <f>IF(ISBLANK('Input|Fee Based'!$V306),"",'Input|Fee Based'!$V306)</f>
        <v/>
      </c>
      <c r="V306" s="77" cm="1">
        <f t="array" ref="V306">_xlfn.IFNA(LOOKUP(2,1/('Calc|Labour Rates'!$B$10:$B$39='Calc|Fee Based'!U306)/('Calc|Labour Rates'!$C$10:$C$39='Input|Fee Based'!W306),'Calc|Labour Rates'!$I$10:$I$39),"-")</f>
        <v>0</v>
      </c>
      <c r="W306" s="77">
        <f>IFERROR(V306*'Input|Fee Based'!X306*'Input|Fee Based'!Y306/'Input|Setup'!$E$19,0)</f>
        <v>0</v>
      </c>
      <c r="X306" s="77">
        <f>IFERROR(V306*'Input|Fee Based'!X306*'Input|Fee Based'!Z306/'Input|Setup'!$E$19,0)</f>
        <v>0</v>
      </c>
      <c r="Y306" s="208">
        <f t="shared" si="47"/>
        <v>0</v>
      </c>
      <c r="Z306" s="206" t="str">
        <f>IF(ISBLANK('Input|Fee Based'!$AA306),"",'Input|Fee Based'!$AA306)</f>
        <v/>
      </c>
      <c r="AA306" s="77" cm="1">
        <f t="array" ref="AA306">_xlfn.IFNA(LOOKUP(2,1/('Calc|Labour Rates'!$B$10:$B$39='Calc|Fee Based'!Z306)/('Calc|Labour Rates'!$C$10:$C$39='Input|Fee Based'!AB306),'Calc|Labour Rates'!$I$10:$I$39),"-")</f>
        <v>0</v>
      </c>
      <c r="AB306" s="77">
        <f>IFERROR(AA306*'Input|Fee Based'!AC306*'Input|Fee Based'!AD306/'Input|Setup'!$E$19,0)</f>
        <v>0</v>
      </c>
      <c r="AC306" s="77">
        <f>IFERROR(AA306*'Input|Fee Based'!AC306*'Input|Fee Based'!AE306/'Input|Setup'!$E$19,0)</f>
        <v>0</v>
      </c>
      <c r="AD306" s="208">
        <f t="shared" si="48"/>
        <v>0</v>
      </c>
      <c r="AE306" s="77" t="str">
        <f>IF(ISBLANK('Input|Fee Based'!$AF306),"",'Input|Fee Based'!$AF306)</f>
        <v/>
      </c>
      <c r="AF306" s="77" cm="1">
        <f t="array" ref="AF306">_xlfn.IFNA(LOOKUP(2,1/('Calc|Labour Rates'!$B$10:$B$39='Calc|Fee Based'!AE306)/('Calc|Labour Rates'!$C$10:$C$39='Input|Fee Based'!AG306),'Calc|Labour Rates'!$I$10:$I$39),"-")</f>
        <v>0</v>
      </c>
      <c r="AG306" s="77">
        <f>IFERROR(AF306*'Input|Fee Based'!AH306*'Input|Fee Based'!AI306/'Input|Setup'!$E$19,0)</f>
        <v>0</v>
      </c>
      <c r="AH306" s="77">
        <f>IFERROR(AF306*'Input|Fee Based'!AH306*'Input|Fee Based'!AJ306/'Input|Setup'!$E$19,0)</f>
        <v>0</v>
      </c>
      <c r="AI306" s="208">
        <f t="shared" si="49"/>
        <v>0</v>
      </c>
      <c r="AJ306" s="77" t="str">
        <f>IF(ISBLANK('Input|Fee Based'!$AK306),"",'Input|Fee Based'!$AK306)</f>
        <v/>
      </c>
      <c r="AK306" s="77" cm="1">
        <f t="array" ref="AK306">_xlfn.IFNA(LOOKUP(2,1/('Calc|Labour Rates'!$B$10:$B$39='Calc|Fee Based'!AJ306)/('Calc|Labour Rates'!$C$10:$C$39='Input|Fee Based'!AL306),'Calc|Labour Rates'!$I$10:$I$39),"-")</f>
        <v>0</v>
      </c>
      <c r="AL306" s="77">
        <f>IFERROR(AK306*'Input|Fee Based'!AM306*'Input|Fee Based'!AN306/'Input|Setup'!$E$19,0)</f>
        <v>0</v>
      </c>
      <c r="AM306" s="77">
        <f>IFERROR(AK306*'Input|Fee Based'!AM306*'Input|Fee Based'!AO306/'Input|Setup'!$E$19,0)</f>
        <v>0</v>
      </c>
      <c r="AN306" s="208">
        <f t="shared" si="50"/>
        <v>0</v>
      </c>
      <c r="AO306" s="199">
        <f t="shared" si="51"/>
        <v>0</v>
      </c>
      <c r="AP306" s="139">
        <f t="shared" si="52"/>
        <v>0</v>
      </c>
      <c r="AQ306" s="86">
        <f>'Input|Fee Based'!AQ306*CPI_Escalator_to_Y1*RealMaterials_Escalator_to_Y1</f>
        <v>0</v>
      </c>
      <c r="AR306" s="86">
        <f>'Input|Fee Based'!AR306*CPI_Escalator_to_Y1*RealContracts_Escalator_to_Y1</f>
        <v>0</v>
      </c>
      <c r="AS306" s="77">
        <f>'Input|Fee Based'!AS306*CPI_Escalator_to_Y1*RealVehicles_Escalator_to_Y1</f>
        <v>0</v>
      </c>
      <c r="AT306" s="86">
        <f>'Input|Fee Based'!AT306*CPI_Escalator_to_Y1*RealOther_Escalator_to_Y1</f>
        <v>0</v>
      </c>
      <c r="AU306" s="89"/>
      <c r="AV306" s="79">
        <f t="shared" si="53"/>
        <v>0</v>
      </c>
      <c r="AW306" s="84"/>
      <c r="AX306" s="162">
        <f>$AV306*'Input|Fee Based'!AV306</f>
        <v>0</v>
      </c>
      <c r="AY306" s="162">
        <f>$AV306*'Input|Fee Based'!AW306</f>
        <v>0</v>
      </c>
      <c r="AZ306" s="162">
        <f>$AV306*'Input|Fee Based'!AX306</f>
        <v>0</v>
      </c>
      <c r="BA306" s="163">
        <f>SUM($AV306,$AX306:$AZ306)*'Input|Fee Based'!$AY306</f>
        <v>0</v>
      </c>
      <c r="BB306" s="109"/>
      <c r="BC306" s="173"/>
      <c r="BD306" s="15"/>
    </row>
    <row r="307" spans="1:56" customFormat="1" x14ac:dyDescent="0.2">
      <c r="A307" s="16">
        <f t="shared" si="54"/>
        <v>298</v>
      </c>
      <c r="B307" s="128" t="str">
        <f>IF(ISBLANK('Input|Fee Based'!B307),"",'Input|Fee Based'!B307)</f>
        <v/>
      </c>
      <c r="C307" s="128" t="str">
        <f>IF(ISBLANK('Input|Fee Based'!C307),"",'Input|Fee Based'!C307)</f>
        <v/>
      </c>
      <c r="D307" s="129" t="str">
        <f>IF(ISBLANK('Input|Fee Based'!D307),"",'Input|Fee Based'!D307)</f>
        <v/>
      </c>
      <c r="E307" s="191" t="str">
        <f>IF(ISBLANK('Input|Fee Based'!E307),"",'Input|Fee Based'!E307)</f>
        <v/>
      </c>
      <c r="F307" s="129" t="str">
        <f>IF(ISBLANK('Input|Fee Based'!F307),"",'Input|Fee Based'!F307)</f>
        <v/>
      </c>
      <c r="G307" s="129" t="str">
        <f>IF(ISBLANK('Input|Fee Based'!G307),"",'Input|Fee Based'!G307)</f>
        <v/>
      </c>
      <c r="H307" s="120">
        <f t="shared" si="44"/>
        <v>0</v>
      </c>
      <c r="I307" s="14"/>
      <c r="J307" s="77" t="str">
        <f>IF(ISBLANK('Input|Fee Based'!I307),"",'Input|Fee Based'!I307)</f>
        <v/>
      </c>
      <c r="K307" s="77" cm="1">
        <f t="array" ref="K307">_xlfn.IFNA(LOOKUP(2,1/('Calc|Labour Rates'!$B$10:$B$39='Calc|Fee Based'!J307)/('Calc|Labour Rates'!$C$10:$C$39='Input|Fee Based'!J307),'Calc|Labour Rates'!$I$10:$I$39),"-")</f>
        <v>0</v>
      </c>
      <c r="L307" s="208">
        <f>IFERROR(K307*'Input|Fee Based'!K307*'Input|Fee Based'!L307/'Input|Setup'!$E$19,0)</f>
        <v>0</v>
      </c>
      <c r="M307" s="206" t="str">
        <f>IF(ISBLANK('Input|Fee Based'!M307),"",'Input|Fee Based'!M307)</f>
        <v/>
      </c>
      <c r="N307" s="77" cm="1">
        <f t="array" ref="N307">_xlfn.IFNA(LOOKUP(2,1/('Calc|Labour Rates'!$B$10:$B$39='Calc|Fee Based'!M307)/('Calc|Labour Rates'!$C$10:$C$39='Input|Fee Based'!N307),'Calc|Labour Rates'!$I$10:$I$39),"-")</f>
        <v>0</v>
      </c>
      <c r="O307" s="208">
        <f>IFERROR(N307*'Input|Fee Based'!O307*'Input|Fee Based'!P307/'Input|Setup'!$E$19,0)</f>
        <v>0</v>
      </c>
      <c r="P307" s="206" t="str">
        <f>IF(ISBLANK('Input|Fee Based'!Q307),"",'Input|Fee Based'!Q307)</f>
        <v/>
      </c>
      <c r="Q307" s="77" cm="1">
        <f t="array" ref="Q307">_xlfn.IFNA(LOOKUP(2,1/('Calc|Labour Rates'!$B$10:$B$39='Calc|Fee Based'!P307)/('Calc|Labour Rates'!$C$10:$C$39='Input|Fee Based'!R307),'Calc|Labour Rates'!$I$10:$I$39),"-")</f>
        <v>0</v>
      </c>
      <c r="R307" s="77">
        <f>IFERROR(Q307*'Input|Fee Based'!S307*'Input|Fee Based'!T307/'Input|Setup'!$E$19,0)</f>
        <v>0</v>
      </c>
      <c r="S307" s="197">
        <f t="shared" si="45"/>
        <v>0</v>
      </c>
      <c r="T307" s="139">
        <f t="shared" si="46"/>
        <v>0</v>
      </c>
      <c r="U307" s="77" t="str">
        <f>IF(ISBLANK('Input|Fee Based'!$V307),"",'Input|Fee Based'!$V307)</f>
        <v/>
      </c>
      <c r="V307" s="77" cm="1">
        <f t="array" ref="V307">_xlfn.IFNA(LOOKUP(2,1/('Calc|Labour Rates'!$B$10:$B$39='Calc|Fee Based'!U307)/('Calc|Labour Rates'!$C$10:$C$39='Input|Fee Based'!W307),'Calc|Labour Rates'!$I$10:$I$39),"-")</f>
        <v>0</v>
      </c>
      <c r="W307" s="77">
        <f>IFERROR(V307*'Input|Fee Based'!X307*'Input|Fee Based'!Y307/'Input|Setup'!$E$19,0)</f>
        <v>0</v>
      </c>
      <c r="X307" s="77">
        <f>IFERROR(V307*'Input|Fee Based'!X307*'Input|Fee Based'!Z307/'Input|Setup'!$E$19,0)</f>
        <v>0</v>
      </c>
      <c r="Y307" s="208">
        <f t="shared" si="47"/>
        <v>0</v>
      </c>
      <c r="Z307" s="206" t="str">
        <f>IF(ISBLANK('Input|Fee Based'!$AA307),"",'Input|Fee Based'!$AA307)</f>
        <v/>
      </c>
      <c r="AA307" s="77" cm="1">
        <f t="array" ref="AA307">_xlfn.IFNA(LOOKUP(2,1/('Calc|Labour Rates'!$B$10:$B$39='Calc|Fee Based'!Z307)/('Calc|Labour Rates'!$C$10:$C$39='Input|Fee Based'!AB307),'Calc|Labour Rates'!$I$10:$I$39),"-")</f>
        <v>0</v>
      </c>
      <c r="AB307" s="77">
        <f>IFERROR(AA307*'Input|Fee Based'!AC307*'Input|Fee Based'!AD307/'Input|Setup'!$E$19,0)</f>
        <v>0</v>
      </c>
      <c r="AC307" s="77">
        <f>IFERROR(AA307*'Input|Fee Based'!AC307*'Input|Fee Based'!AE307/'Input|Setup'!$E$19,0)</f>
        <v>0</v>
      </c>
      <c r="AD307" s="208">
        <f t="shared" si="48"/>
        <v>0</v>
      </c>
      <c r="AE307" s="77" t="str">
        <f>IF(ISBLANK('Input|Fee Based'!$AF307),"",'Input|Fee Based'!$AF307)</f>
        <v/>
      </c>
      <c r="AF307" s="77" cm="1">
        <f t="array" ref="AF307">_xlfn.IFNA(LOOKUP(2,1/('Calc|Labour Rates'!$B$10:$B$39='Calc|Fee Based'!AE307)/('Calc|Labour Rates'!$C$10:$C$39='Input|Fee Based'!AG307),'Calc|Labour Rates'!$I$10:$I$39),"-")</f>
        <v>0</v>
      </c>
      <c r="AG307" s="77">
        <f>IFERROR(AF307*'Input|Fee Based'!AH307*'Input|Fee Based'!AI307/'Input|Setup'!$E$19,0)</f>
        <v>0</v>
      </c>
      <c r="AH307" s="77">
        <f>IFERROR(AF307*'Input|Fee Based'!AH307*'Input|Fee Based'!AJ307/'Input|Setup'!$E$19,0)</f>
        <v>0</v>
      </c>
      <c r="AI307" s="208">
        <f t="shared" si="49"/>
        <v>0</v>
      </c>
      <c r="AJ307" s="77" t="str">
        <f>IF(ISBLANK('Input|Fee Based'!$AK307),"",'Input|Fee Based'!$AK307)</f>
        <v/>
      </c>
      <c r="AK307" s="77" cm="1">
        <f t="array" ref="AK307">_xlfn.IFNA(LOOKUP(2,1/('Calc|Labour Rates'!$B$10:$B$39='Calc|Fee Based'!AJ307)/('Calc|Labour Rates'!$C$10:$C$39='Input|Fee Based'!AL307),'Calc|Labour Rates'!$I$10:$I$39),"-")</f>
        <v>0</v>
      </c>
      <c r="AL307" s="77">
        <f>IFERROR(AK307*'Input|Fee Based'!AM307*'Input|Fee Based'!AN307/'Input|Setup'!$E$19,0)</f>
        <v>0</v>
      </c>
      <c r="AM307" s="77">
        <f>IFERROR(AK307*'Input|Fee Based'!AM307*'Input|Fee Based'!AO307/'Input|Setup'!$E$19,0)</f>
        <v>0</v>
      </c>
      <c r="AN307" s="208">
        <f t="shared" si="50"/>
        <v>0</v>
      </c>
      <c r="AO307" s="199">
        <f t="shared" si="51"/>
        <v>0</v>
      </c>
      <c r="AP307" s="139">
        <f t="shared" si="52"/>
        <v>0</v>
      </c>
      <c r="AQ307" s="86">
        <f>'Input|Fee Based'!AQ307*CPI_Escalator_to_Y1*RealMaterials_Escalator_to_Y1</f>
        <v>0</v>
      </c>
      <c r="AR307" s="86">
        <f>'Input|Fee Based'!AR307*CPI_Escalator_to_Y1*RealContracts_Escalator_to_Y1</f>
        <v>0</v>
      </c>
      <c r="AS307" s="77">
        <f>'Input|Fee Based'!AS307*CPI_Escalator_to_Y1*RealVehicles_Escalator_to_Y1</f>
        <v>0</v>
      </c>
      <c r="AT307" s="86">
        <f>'Input|Fee Based'!AT307*CPI_Escalator_to_Y1*RealOther_Escalator_to_Y1</f>
        <v>0</v>
      </c>
      <c r="AU307" s="89"/>
      <c r="AV307" s="79">
        <f t="shared" si="53"/>
        <v>0</v>
      </c>
      <c r="AW307" s="84"/>
      <c r="AX307" s="162">
        <f>$AV307*'Input|Fee Based'!AV307</f>
        <v>0</v>
      </c>
      <c r="AY307" s="162">
        <f>$AV307*'Input|Fee Based'!AW307</f>
        <v>0</v>
      </c>
      <c r="AZ307" s="162">
        <f>$AV307*'Input|Fee Based'!AX307</f>
        <v>0</v>
      </c>
      <c r="BA307" s="163">
        <f>SUM($AV307,$AX307:$AZ307)*'Input|Fee Based'!$AY307</f>
        <v>0</v>
      </c>
      <c r="BB307" s="109"/>
      <c r="BC307" s="173"/>
      <c r="BD307" s="15"/>
    </row>
    <row r="308" spans="1:56" customFormat="1" x14ac:dyDescent="0.2">
      <c r="A308" s="16">
        <f t="shared" si="54"/>
        <v>299</v>
      </c>
      <c r="B308" s="128" t="str">
        <f>IF(ISBLANK('Input|Fee Based'!B308),"",'Input|Fee Based'!B308)</f>
        <v/>
      </c>
      <c r="C308" s="128" t="str">
        <f>IF(ISBLANK('Input|Fee Based'!C308),"",'Input|Fee Based'!C308)</f>
        <v/>
      </c>
      <c r="D308" s="129" t="str">
        <f>IF(ISBLANK('Input|Fee Based'!D308),"",'Input|Fee Based'!D308)</f>
        <v/>
      </c>
      <c r="E308" s="191" t="str">
        <f>IF(ISBLANK('Input|Fee Based'!E308),"",'Input|Fee Based'!E308)</f>
        <v/>
      </c>
      <c r="F308" s="129" t="str">
        <f>IF(ISBLANK('Input|Fee Based'!F308),"",'Input|Fee Based'!F308)</f>
        <v/>
      </c>
      <c r="G308" s="129" t="str">
        <f>IF(ISBLANK('Input|Fee Based'!G308),"",'Input|Fee Based'!G308)</f>
        <v/>
      </c>
      <c r="H308" s="120">
        <f t="shared" si="44"/>
        <v>0</v>
      </c>
      <c r="I308" s="14"/>
      <c r="J308" s="77" t="str">
        <f>IF(ISBLANK('Input|Fee Based'!I308),"",'Input|Fee Based'!I308)</f>
        <v/>
      </c>
      <c r="K308" s="77" cm="1">
        <f t="array" ref="K308">_xlfn.IFNA(LOOKUP(2,1/('Calc|Labour Rates'!$B$10:$B$39='Calc|Fee Based'!J308)/('Calc|Labour Rates'!$C$10:$C$39='Input|Fee Based'!J308),'Calc|Labour Rates'!$I$10:$I$39),"-")</f>
        <v>0</v>
      </c>
      <c r="L308" s="208">
        <f>IFERROR(K308*'Input|Fee Based'!K308*'Input|Fee Based'!L308/'Input|Setup'!$E$19,0)</f>
        <v>0</v>
      </c>
      <c r="M308" s="206" t="str">
        <f>IF(ISBLANK('Input|Fee Based'!M308),"",'Input|Fee Based'!M308)</f>
        <v/>
      </c>
      <c r="N308" s="77" cm="1">
        <f t="array" ref="N308">_xlfn.IFNA(LOOKUP(2,1/('Calc|Labour Rates'!$B$10:$B$39='Calc|Fee Based'!M308)/('Calc|Labour Rates'!$C$10:$C$39='Input|Fee Based'!N308),'Calc|Labour Rates'!$I$10:$I$39),"-")</f>
        <v>0</v>
      </c>
      <c r="O308" s="208">
        <f>IFERROR(N308*'Input|Fee Based'!O308*'Input|Fee Based'!P308/'Input|Setup'!$E$19,0)</f>
        <v>0</v>
      </c>
      <c r="P308" s="206" t="str">
        <f>IF(ISBLANK('Input|Fee Based'!Q308),"",'Input|Fee Based'!Q308)</f>
        <v/>
      </c>
      <c r="Q308" s="77" cm="1">
        <f t="array" ref="Q308">_xlfn.IFNA(LOOKUP(2,1/('Calc|Labour Rates'!$B$10:$B$39='Calc|Fee Based'!P308)/('Calc|Labour Rates'!$C$10:$C$39='Input|Fee Based'!R308),'Calc|Labour Rates'!$I$10:$I$39),"-")</f>
        <v>0</v>
      </c>
      <c r="R308" s="77">
        <f>IFERROR(Q308*'Input|Fee Based'!S308*'Input|Fee Based'!T308/'Input|Setup'!$E$19,0)</f>
        <v>0</v>
      </c>
      <c r="S308" s="197">
        <f t="shared" si="45"/>
        <v>0</v>
      </c>
      <c r="T308" s="139">
        <f t="shared" si="46"/>
        <v>0</v>
      </c>
      <c r="U308" s="77" t="str">
        <f>IF(ISBLANK('Input|Fee Based'!$V308),"",'Input|Fee Based'!$V308)</f>
        <v/>
      </c>
      <c r="V308" s="77" cm="1">
        <f t="array" ref="V308">_xlfn.IFNA(LOOKUP(2,1/('Calc|Labour Rates'!$B$10:$B$39='Calc|Fee Based'!U308)/('Calc|Labour Rates'!$C$10:$C$39='Input|Fee Based'!W308),'Calc|Labour Rates'!$I$10:$I$39),"-")</f>
        <v>0</v>
      </c>
      <c r="W308" s="77">
        <f>IFERROR(V308*'Input|Fee Based'!X308*'Input|Fee Based'!Y308/'Input|Setup'!$E$19,0)</f>
        <v>0</v>
      </c>
      <c r="X308" s="77">
        <f>IFERROR(V308*'Input|Fee Based'!X308*'Input|Fee Based'!Z308/'Input|Setup'!$E$19,0)</f>
        <v>0</v>
      </c>
      <c r="Y308" s="208">
        <f t="shared" si="47"/>
        <v>0</v>
      </c>
      <c r="Z308" s="206" t="str">
        <f>IF(ISBLANK('Input|Fee Based'!$AA308),"",'Input|Fee Based'!$AA308)</f>
        <v/>
      </c>
      <c r="AA308" s="77" cm="1">
        <f t="array" ref="AA308">_xlfn.IFNA(LOOKUP(2,1/('Calc|Labour Rates'!$B$10:$B$39='Calc|Fee Based'!Z308)/('Calc|Labour Rates'!$C$10:$C$39='Input|Fee Based'!AB308),'Calc|Labour Rates'!$I$10:$I$39),"-")</f>
        <v>0</v>
      </c>
      <c r="AB308" s="77">
        <f>IFERROR(AA308*'Input|Fee Based'!AC308*'Input|Fee Based'!AD308/'Input|Setup'!$E$19,0)</f>
        <v>0</v>
      </c>
      <c r="AC308" s="77">
        <f>IFERROR(AA308*'Input|Fee Based'!AC308*'Input|Fee Based'!AE308/'Input|Setup'!$E$19,0)</f>
        <v>0</v>
      </c>
      <c r="AD308" s="208">
        <f t="shared" si="48"/>
        <v>0</v>
      </c>
      <c r="AE308" s="77" t="str">
        <f>IF(ISBLANK('Input|Fee Based'!$AF308),"",'Input|Fee Based'!$AF308)</f>
        <v/>
      </c>
      <c r="AF308" s="77" cm="1">
        <f t="array" ref="AF308">_xlfn.IFNA(LOOKUP(2,1/('Calc|Labour Rates'!$B$10:$B$39='Calc|Fee Based'!AE308)/('Calc|Labour Rates'!$C$10:$C$39='Input|Fee Based'!AG308),'Calc|Labour Rates'!$I$10:$I$39),"-")</f>
        <v>0</v>
      </c>
      <c r="AG308" s="77">
        <f>IFERROR(AF308*'Input|Fee Based'!AH308*'Input|Fee Based'!AI308/'Input|Setup'!$E$19,0)</f>
        <v>0</v>
      </c>
      <c r="AH308" s="77">
        <f>IFERROR(AF308*'Input|Fee Based'!AH308*'Input|Fee Based'!AJ308/'Input|Setup'!$E$19,0)</f>
        <v>0</v>
      </c>
      <c r="AI308" s="208">
        <f t="shared" si="49"/>
        <v>0</v>
      </c>
      <c r="AJ308" s="77" t="str">
        <f>IF(ISBLANK('Input|Fee Based'!$AK308),"",'Input|Fee Based'!$AK308)</f>
        <v/>
      </c>
      <c r="AK308" s="77" cm="1">
        <f t="array" ref="AK308">_xlfn.IFNA(LOOKUP(2,1/('Calc|Labour Rates'!$B$10:$B$39='Calc|Fee Based'!AJ308)/('Calc|Labour Rates'!$C$10:$C$39='Input|Fee Based'!AL308),'Calc|Labour Rates'!$I$10:$I$39),"-")</f>
        <v>0</v>
      </c>
      <c r="AL308" s="77">
        <f>IFERROR(AK308*'Input|Fee Based'!AM308*'Input|Fee Based'!AN308/'Input|Setup'!$E$19,0)</f>
        <v>0</v>
      </c>
      <c r="AM308" s="77">
        <f>IFERROR(AK308*'Input|Fee Based'!AM308*'Input|Fee Based'!AO308/'Input|Setup'!$E$19,0)</f>
        <v>0</v>
      </c>
      <c r="AN308" s="208">
        <f t="shared" si="50"/>
        <v>0</v>
      </c>
      <c r="AO308" s="199">
        <f t="shared" si="51"/>
        <v>0</v>
      </c>
      <c r="AP308" s="139">
        <f t="shared" si="52"/>
        <v>0</v>
      </c>
      <c r="AQ308" s="86">
        <f>'Input|Fee Based'!AQ308*CPI_Escalator_to_Y1*RealMaterials_Escalator_to_Y1</f>
        <v>0</v>
      </c>
      <c r="AR308" s="86">
        <f>'Input|Fee Based'!AR308*CPI_Escalator_to_Y1*RealContracts_Escalator_to_Y1</f>
        <v>0</v>
      </c>
      <c r="AS308" s="77">
        <f>'Input|Fee Based'!AS308*CPI_Escalator_to_Y1*RealVehicles_Escalator_to_Y1</f>
        <v>0</v>
      </c>
      <c r="AT308" s="86">
        <f>'Input|Fee Based'!AT308*CPI_Escalator_to_Y1*RealOther_Escalator_to_Y1</f>
        <v>0</v>
      </c>
      <c r="AU308" s="89"/>
      <c r="AV308" s="79">
        <f t="shared" si="53"/>
        <v>0</v>
      </c>
      <c r="AW308" s="84"/>
      <c r="AX308" s="162">
        <f>$AV308*'Input|Fee Based'!AV308</f>
        <v>0</v>
      </c>
      <c r="AY308" s="162">
        <f>$AV308*'Input|Fee Based'!AW308</f>
        <v>0</v>
      </c>
      <c r="AZ308" s="162">
        <f>$AV308*'Input|Fee Based'!AX308</f>
        <v>0</v>
      </c>
      <c r="BA308" s="163">
        <f>SUM($AV308,$AX308:$AZ308)*'Input|Fee Based'!$AY308</f>
        <v>0</v>
      </c>
      <c r="BB308" s="109"/>
      <c r="BC308" s="173"/>
      <c r="BD308" s="15"/>
    </row>
    <row r="309" spans="1:56" customFormat="1" x14ac:dyDescent="0.2">
      <c r="A309" s="16">
        <f t="shared" si="54"/>
        <v>300</v>
      </c>
      <c r="B309" s="128" t="str">
        <f>IF(ISBLANK('Input|Fee Based'!B309),"",'Input|Fee Based'!B309)</f>
        <v/>
      </c>
      <c r="C309" s="128" t="str">
        <f>IF(ISBLANK('Input|Fee Based'!C309),"",'Input|Fee Based'!C309)</f>
        <v/>
      </c>
      <c r="D309" s="129" t="str">
        <f>IF(ISBLANK('Input|Fee Based'!D309),"",'Input|Fee Based'!D309)</f>
        <v/>
      </c>
      <c r="E309" s="191" t="str">
        <f>IF(ISBLANK('Input|Fee Based'!E309),"",'Input|Fee Based'!E309)</f>
        <v/>
      </c>
      <c r="F309" s="129" t="str">
        <f>IF(ISBLANK('Input|Fee Based'!F309),"",'Input|Fee Based'!F309)</f>
        <v/>
      </c>
      <c r="G309" s="129" t="str">
        <f>IF(ISBLANK('Input|Fee Based'!G309),"",'Input|Fee Based'!G309)</f>
        <v/>
      </c>
      <c r="H309" s="120">
        <f t="shared" si="44"/>
        <v>0</v>
      </c>
      <c r="I309" s="14"/>
      <c r="J309" s="77" t="str">
        <f>IF(ISBLANK('Input|Fee Based'!I309),"",'Input|Fee Based'!I309)</f>
        <v/>
      </c>
      <c r="K309" s="77" cm="1">
        <f t="array" ref="K309">_xlfn.IFNA(LOOKUP(2,1/('Calc|Labour Rates'!$B$10:$B$39='Calc|Fee Based'!J309)/('Calc|Labour Rates'!$C$10:$C$39='Input|Fee Based'!J309),'Calc|Labour Rates'!$I$10:$I$39),"-")</f>
        <v>0</v>
      </c>
      <c r="L309" s="208">
        <f>IFERROR(K309*'Input|Fee Based'!K309*'Input|Fee Based'!L309/'Input|Setup'!$E$19,0)</f>
        <v>0</v>
      </c>
      <c r="M309" s="206" t="str">
        <f>IF(ISBLANK('Input|Fee Based'!M309),"",'Input|Fee Based'!M309)</f>
        <v/>
      </c>
      <c r="N309" s="77" cm="1">
        <f t="array" ref="N309">_xlfn.IFNA(LOOKUP(2,1/('Calc|Labour Rates'!$B$10:$B$39='Calc|Fee Based'!M309)/('Calc|Labour Rates'!$C$10:$C$39='Input|Fee Based'!N309),'Calc|Labour Rates'!$I$10:$I$39),"-")</f>
        <v>0</v>
      </c>
      <c r="O309" s="208">
        <f>IFERROR(N309*'Input|Fee Based'!O309*'Input|Fee Based'!P309/'Input|Setup'!$E$19,0)</f>
        <v>0</v>
      </c>
      <c r="P309" s="206" t="str">
        <f>IF(ISBLANK('Input|Fee Based'!Q309),"",'Input|Fee Based'!Q309)</f>
        <v/>
      </c>
      <c r="Q309" s="77" cm="1">
        <f t="array" ref="Q309">_xlfn.IFNA(LOOKUP(2,1/('Calc|Labour Rates'!$B$10:$B$39='Calc|Fee Based'!P309)/('Calc|Labour Rates'!$C$10:$C$39='Input|Fee Based'!R309),'Calc|Labour Rates'!$I$10:$I$39),"-")</f>
        <v>0</v>
      </c>
      <c r="R309" s="77">
        <f>IFERROR(Q309*'Input|Fee Based'!S309*'Input|Fee Based'!T309/'Input|Setup'!$E$19,0)</f>
        <v>0</v>
      </c>
      <c r="S309" s="197">
        <f t="shared" si="45"/>
        <v>0</v>
      </c>
      <c r="T309" s="139">
        <f t="shared" si="46"/>
        <v>0</v>
      </c>
      <c r="U309" s="77" t="str">
        <f>IF(ISBLANK('Input|Fee Based'!$V309),"",'Input|Fee Based'!$V309)</f>
        <v/>
      </c>
      <c r="V309" s="77" cm="1">
        <f t="array" ref="V309">_xlfn.IFNA(LOOKUP(2,1/('Calc|Labour Rates'!$B$10:$B$39='Calc|Fee Based'!U309)/('Calc|Labour Rates'!$C$10:$C$39='Input|Fee Based'!W309),'Calc|Labour Rates'!$I$10:$I$39),"-")</f>
        <v>0</v>
      </c>
      <c r="W309" s="77">
        <f>IFERROR(V309*'Input|Fee Based'!X309*'Input|Fee Based'!Y309/'Input|Setup'!$E$19,0)</f>
        <v>0</v>
      </c>
      <c r="X309" s="77">
        <f>IFERROR(V309*'Input|Fee Based'!X309*'Input|Fee Based'!Z309/'Input|Setup'!$E$19,0)</f>
        <v>0</v>
      </c>
      <c r="Y309" s="208">
        <f t="shared" si="47"/>
        <v>0</v>
      </c>
      <c r="Z309" s="206" t="str">
        <f>IF(ISBLANK('Input|Fee Based'!$AA309),"",'Input|Fee Based'!$AA309)</f>
        <v/>
      </c>
      <c r="AA309" s="77" cm="1">
        <f t="array" ref="AA309">_xlfn.IFNA(LOOKUP(2,1/('Calc|Labour Rates'!$B$10:$B$39='Calc|Fee Based'!Z309)/('Calc|Labour Rates'!$C$10:$C$39='Input|Fee Based'!AB309),'Calc|Labour Rates'!$I$10:$I$39),"-")</f>
        <v>0</v>
      </c>
      <c r="AB309" s="77">
        <f>IFERROR(AA309*'Input|Fee Based'!AC309*'Input|Fee Based'!AD309/'Input|Setup'!$E$19,0)</f>
        <v>0</v>
      </c>
      <c r="AC309" s="77">
        <f>IFERROR(AA309*'Input|Fee Based'!AC309*'Input|Fee Based'!AE309/'Input|Setup'!$E$19,0)</f>
        <v>0</v>
      </c>
      <c r="AD309" s="208">
        <f t="shared" si="48"/>
        <v>0</v>
      </c>
      <c r="AE309" s="77" t="str">
        <f>IF(ISBLANK('Input|Fee Based'!$AF309),"",'Input|Fee Based'!$AF309)</f>
        <v/>
      </c>
      <c r="AF309" s="77" cm="1">
        <f t="array" ref="AF309">_xlfn.IFNA(LOOKUP(2,1/('Calc|Labour Rates'!$B$10:$B$39='Calc|Fee Based'!AE309)/('Calc|Labour Rates'!$C$10:$C$39='Input|Fee Based'!AG309),'Calc|Labour Rates'!$I$10:$I$39),"-")</f>
        <v>0</v>
      </c>
      <c r="AG309" s="77">
        <f>IFERROR(AF309*'Input|Fee Based'!AH309*'Input|Fee Based'!AI309/'Input|Setup'!$E$19,0)</f>
        <v>0</v>
      </c>
      <c r="AH309" s="77">
        <f>IFERROR(AF309*'Input|Fee Based'!AH309*'Input|Fee Based'!AJ309/'Input|Setup'!$E$19,0)</f>
        <v>0</v>
      </c>
      <c r="AI309" s="208">
        <f t="shared" si="49"/>
        <v>0</v>
      </c>
      <c r="AJ309" s="77" t="str">
        <f>IF(ISBLANK('Input|Fee Based'!$AK309),"",'Input|Fee Based'!$AK309)</f>
        <v/>
      </c>
      <c r="AK309" s="77" cm="1">
        <f t="array" ref="AK309">_xlfn.IFNA(LOOKUP(2,1/('Calc|Labour Rates'!$B$10:$B$39='Calc|Fee Based'!AJ309)/('Calc|Labour Rates'!$C$10:$C$39='Input|Fee Based'!AL309),'Calc|Labour Rates'!$I$10:$I$39),"-")</f>
        <v>0</v>
      </c>
      <c r="AL309" s="77">
        <f>IFERROR(AK309*'Input|Fee Based'!AM309*'Input|Fee Based'!AN309/'Input|Setup'!$E$19,0)</f>
        <v>0</v>
      </c>
      <c r="AM309" s="77">
        <f>IFERROR(AK309*'Input|Fee Based'!AM309*'Input|Fee Based'!AO309/'Input|Setup'!$E$19,0)</f>
        <v>0</v>
      </c>
      <c r="AN309" s="208">
        <f t="shared" si="50"/>
        <v>0</v>
      </c>
      <c r="AO309" s="199">
        <f t="shared" si="51"/>
        <v>0</v>
      </c>
      <c r="AP309" s="139">
        <f t="shared" si="52"/>
        <v>0</v>
      </c>
      <c r="AQ309" s="86">
        <f>'Input|Fee Based'!AQ309*CPI_Escalator_to_Y1*RealMaterials_Escalator_to_Y1</f>
        <v>0</v>
      </c>
      <c r="AR309" s="86">
        <f>'Input|Fee Based'!AR309*CPI_Escalator_to_Y1*RealContracts_Escalator_to_Y1</f>
        <v>0</v>
      </c>
      <c r="AS309" s="77">
        <f>'Input|Fee Based'!AS309*CPI_Escalator_to_Y1*RealVehicles_Escalator_to_Y1</f>
        <v>0</v>
      </c>
      <c r="AT309" s="86">
        <f>'Input|Fee Based'!AT309*CPI_Escalator_to_Y1*RealOther_Escalator_to_Y1</f>
        <v>0</v>
      </c>
      <c r="AU309" s="89"/>
      <c r="AV309" s="79">
        <f t="shared" si="53"/>
        <v>0</v>
      </c>
      <c r="AW309" s="84"/>
      <c r="AX309" s="162">
        <f>$AV309*'Input|Fee Based'!AV309</f>
        <v>0</v>
      </c>
      <c r="AY309" s="162">
        <f>$AV309*'Input|Fee Based'!AW309</f>
        <v>0</v>
      </c>
      <c r="AZ309" s="162">
        <f>$AV309*'Input|Fee Based'!AX309</f>
        <v>0</v>
      </c>
      <c r="BA309" s="163">
        <f>SUM($AV309,$AX309:$AZ309)*'Input|Fee Based'!$AY309</f>
        <v>0</v>
      </c>
      <c r="BB309" s="109"/>
      <c r="BC309" s="173"/>
      <c r="BD309" s="15"/>
    </row>
    <row r="310" spans="1:56" customFormat="1" x14ac:dyDescent="0.2">
      <c r="A310" s="16">
        <f t="shared" si="54"/>
        <v>301</v>
      </c>
      <c r="B310" s="128" t="str">
        <f>IF(ISBLANK('Input|Fee Based'!B310),"",'Input|Fee Based'!B310)</f>
        <v/>
      </c>
      <c r="C310" s="128" t="str">
        <f>IF(ISBLANK('Input|Fee Based'!C310),"",'Input|Fee Based'!C310)</f>
        <v/>
      </c>
      <c r="D310" s="129" t="str">
        <f>IF(ISBLANK('Input|Fee Based'!D310),"",'Input|Fee Based'!D310)</f>
        <v/>
      </c>
      <c r="E310" s="191" t="str">
        <f>IF(ISBLANK('Input|Fee Based'!E310),"",'Input|Fee Based'!E310)</f>
        <v/>
      </c>
      <c r="F310" s="129" t="str">
        <f>IF(ISBLANK('Input|Fee Based'!F310),"",'Input|Fee Based'!F310)</f>
        <v/>
      </c>
      <c r="G310" s="129" t="str">
        <f>IF(ISBLANK('Input|Fee Based'!G310),"",'Input|Fee Based'!G310)</f>
        <v/>
      </c>
      <c r="H310" s="120">
        <f t="shared" si="44"/>
        <v>0</v>
      </c>
      <c r="I310" s="14"/>
      <c r="J310" s="77" t="str">
        <f>IF(ISBLANK('Input|Fee Based'!I310),"",'Input|Fee Based'!I310)</f>
        <v/>
      </c>
      <c r="K310" s="77" cm="1">
        <f t="array" ref="K310">_xlfn.IFNA(LOOKUP(2,1/('Calc|Labour Rates'!$B$10:$B$39='Calc|Fee Based'!J310)/('Calc|Labour Rates'!$C$10:$C$39='Input|Fee Based'!J310),'Calc|Labour Rates'!$I$10:$I$39),"-")</f>
        <v>0</v>
      </c>
      <c r="L310" s="208">
        <f>IFERROR(K310*'Input|Fee Based'!K310*'Input|Fee Based'!L310/'Input|Setup'!$E$19,0)</f>
        <v>0</v>
      </c>
      <c r="M310" s="206" t="str">
        <f>IF(ISBLANK('Input|Fee Based'!M310),"",'Input|Fee Based'!M310)</f>
        <v/>
      </c>
      <c r="N310" s="77" cm="1">
        <f t="array" ref="N310">_xlfn.IFNA(LOOKUP(2,1/('Calc|Labour Rates'!$B$10:$B$39='Calc|Fee Based'!M310)/('Calc|Labour Rates'!$C$10:$C$39='Input|Fee Based'!N310),'Calc|Labour Rates'!$I$10:$I$39),"-")</f>
        <v>0</v>
      </c>
      <c r="O310" s="208">
        <f>IFERROR(N310*'Input|Fee Based'!O310*'Input|Fee Based'!P310/'Input|Setup'!$E$19,0)</f>
        <v>0</v>
      </c>
      <c r="P310" s="206" t="str">
        <f>IF(ISBLANK('Input|Fee Based'!Q310),"",'Input|Fee Based'!Q310)</f>
        <v/>
      </c>
      <c r="Q310" s="77" cm="1">
        <f t="array" ref="Q310">_xlfn.IFNA(LOOKUP(2,1/('Calc|Labour Rates'!$B$10:$B$39='Calc|Fee Based'!P310)/('Calc|Labour Rates'!$C$10:$C$39='Input|Fee Based'!R310),'Calc|Labour Rates'!$I$10:$I$39),"-")</f>
        <v>0</v>
      </c>
      <c r="R310" s="77">
        <f>IFERROR(Q310*'Input|Fee Based'!S310*'Input|Fee Based'!T310/'Input|Setup'!$E$19,0)</f>
        <v>0</v>
      </c>
      <c r="S310" s="197">
        <f t="shared" si="45"/>
        <v>0</v>
      </c>
      <c r="T310" s="139">
        <f t="shared" si="46"/>
        <v>0</v>
      </c>
      <c r="U310" s="77" t="str">
        <f>IF(ISBLANK('Input|Fee Based'!$V310),"",'Input|Fee Based'!$V310)</f>
        <v/>
      </c>
      <c r="V310" s="77" cm="1">
        <f t="array" ref="V310">_xlfn.IFNA(LOOKUP(2,1/('Calc|Labour Rates'!$B$10:$B$39='Calc|Fee Based'!U310)/('Calc|Labour Rates'!$C$10:$C$39='Input|Fee Based'!W310),'Calc|Labour Rates'!$I$10:$I$39),"-")</f>
        <v>0</v>
      </c>
      <c r="W310" s="77">
        <f>IFERROR(V310*'Input|Fee Based'!X310*'Input|Fee Based'!Y310/'Input|Setup'!$E$19,0)</f>
        <v>0</v>
      </c>
      <c r="X310" s="77">
        <f>IFERROR(V310*'Input|Fee Based'!X310*'Input|Fee Based'!Z310/'Input|Setup'!$E$19,0)</f>
        <v>0</v>
      </c>
      <c r="Y310" s="208">
        <f t="shared" si="47"/>
        <v>0</v>
      </c>
      <c r="Z310" s="206" t="str">
        <f>IF(ISBLANK('Input|Fee Based'!$AA310),"",'Input|Fee Based'!$AA310)</f>
        <v/>
      </c>
      <c r="AA310" s="77" cm="1">
        <f t="array" ref="AA310">_xlfn.IFNA(LOOKUP(2,1/('Calc|Labour Rates'!$B$10:$B$39='Calc|Fee Based'!Z310)/('Calc|Labour Rates'!$C$10:$C$39='Input|Fee Based'!AB310),'Calc|Labour Rates'!$I$10:$I$39),"-")</f>
        <v>0</v>
      </c>
      <c r="AB310" s="77">
        <f>IFERROR(AA310*'Input|Fee Based'!AC310*'Input|Fee Based'!AD310/'Input|Setup'!$E$19,0)</f>
        <v>0</v>
      </c>
      <c r="AC310" s="77">
        <f>IFERROR(AA310*'Input|Fee Based'!AC310*'Input|Fee Based'!AE310/'Input|Setup'!$E$19,0)</f>
        <v>0</v>
      </c>
      <c r="AD310" s="208">
        <f t="shared" si="48"/>
        <v>0</v>
      </c>
      <c r="AE310" s="77" t="str">
        <f>IF(ISBLANK('Input|Fee Based'!$AF310),"",'Input|Fee Based'!$AF310)</f>
        <v/>
      </c>
      <c r="AF310" s="77" cm="1">
        <f t="array" ref="AF310">_xlfn.IFNA(LOOKUP(2,1/('Calc|Labour Rates'!$B$10:$B$39='Calc|Fee Based'!AE310)/('Calc|Labour Rates'!$C$10:$C$39='Input|Fee Based'!AG310),'Calc|Labour Rates'!$I$10:$I$39),"-")</f>
        <v>0</v>
      </c>
      <c r="AG310" s="77">
        <f>IFERROR(AF310*'Input|Fee Based'!AH310*'Input|Fee Based'!AI310/'Input|Setup'!$E$19,0)</f>
        <v>0</v>
      </c>
      <c r="AH310" s="77">
        <f>IFERROR(AF310*'Input|Fee Based'!AH310*'Input|Fee Based'!AJ310/'Input|Setup'!$E$19,0)</f>
        <v>0</v>
      </c>
      <c r="AI310" s="208">
        <f t="shared" si="49"/>
        <v>0</v>
      </c>
      <c r="AJ310" s="77" t="str">
        <f>IF(ISBLANK('Input|Fee Based'!$AK310),"",'Input|Fee Based'!$AK310)</f>
        <v/>
      </c>
      <c r="AK310" s="77" cm="1">
        <f t="array" ref="AK310">_xlfn.IFNA(LOOKUP(2,1/('Calc|Labour Rates'!$B$10:$B$39='Calc|Fee Based'!AJ310)/('Calc|Labour Rates'!$C$10:$C$39='Input|Fee Based'!AL310),'Calc|Labour Rates'!$I$10:$I$39),"-")</f>
        <v>0</v>
      </c>
      <c r="AL310" s="77">
        <f>IFERROR(AK310*'Input|Fee Based'!AM310*'Input|Fee Based'!AN310/'Input|Setup'!$E$19,0)</f>
        <v>0</v>
      </c>
      <c r="AM310" s="77">
        <f>IFERROR(AK310*'Input|Fee Based'!AM310*'Input|Fee Based'!AO310/'Input|Setup'!$E$19,0)</f>
        <v>0</v>
      </c>
      <c r="AN310" s="208">
        <f t="shared" si="50"/>
        <v>0</v>
      </c>
      <c r="AO310" s="199">
        <f t="shared" si="51"/>
        <v>0</v>
      </c>
      <c r="AP310" s="139">
        <f t="shared" si="52"/>
        <v>0</v>
      </c>
      <c r="AQ310" s="86">
        <f>'Input|Fee Based'!AQ310*CPI_Escalator_to_Y1*RealMaterials_Escalator_to_Y1</f>
        <v>0</v>
      </c>
      <c r="AR310" s="86">
        <f>'Input|Fee Based'!AR310*CPI_Escalator_to_Y1*RealContracts_Escalator_to_Y1</f>
        <v>0</v>
      </c>
      <c r="AS310" s="77">
        <f>'Input|Fee Based'!AS310*CPI_Escalator_to_Y1*RealVehicles_Escalator_to_Y1</f>
        <v>0</v>
      </c>
      <c r="AT310" s="86">
        <f>'Input|Fee Based'!AT310*CPI_Escalator_to_Y1*RealOther_Escalator_to_Y1</f>
        <v>0</v>
      </c>
      <c r="AU310" s="89"/>
      <c r="AV310" s="79">
        <f t="shared" si="53"/>
        <v>0</v>
      </c>
      <c r="AW310" s="84"/>
      <c r="AX310" s="162">
        <f>$AV310*'Input|Fee Based'!AV310</f>
        <v>0</v>
      </c>
      <c r="AY310" s="162">
        <f>$AV310*'Input|Fee Based'!AW310</f>
        <v>0</v>
      </c>
      <c r="AZ310" s="162">
        <f>$AV310*'Input|Fee Based'!AX310</f>
        <v>0</v>
      </c>
      <c r="BA310" s="163">
        <f>SUM($AV310,$AX310:$AZ310)*'Input|Fee Based'!$AY310</f>
        <v>0</v>
      </c>
      <c r="BB310" s="109"/>
      <c r="BC310" s="173"/>
      <c r="BD310" s="15"/>
    </row>
    <row r="311" spans="1:56" customFormat="1" x14ac:dyDescent="0.2">
      <c r="A311" s="16">
        <f t="shared" si="54"/>
        <v>302</v>
      </c>
      <c r="B311" s="128" t="str">
        <f>IF(ISBLANK('Input|Fee Based'!B311),"",'Input|Fee Based'!B311)</f>
        <v/>
      </c>
      <c r="C311" s="128" t="str">
        <f>IF(ISBLANK('Input|Fee Based'!C311),"",'Input|Fee Based'!C311)</f>
        <v/>
      </c>
      <c r="D311" s="129" t="str">
        <f>IF(ISBLANK('Input|Fee Based'!D311),"",'Input|Fee Based'!D311)</f>
        <v/>
      </c>
      <c r="E311" s="191" t="str">
        <f>IF(ISBLANK('Input|Fee Based'!E311),"",'Input|Fee Based'!E311)</f>
        <v/>
      </c>
      <c r="F311" s="129" t="str">
        <f>IF(ISBLANK('Input|Fee Based'!F311),"",'Input|Fee Based'!F311)</f>
        <v/>
      </c>
      <c r="G311" s="129" t="str">
        <f>IF(ISBLANK('Input|Fee Based'!G311),"",'Input|Fee Based'!G311)</f>
        <v/>
      </c>
      <c r="H311" s="120">
        <f t="shared" si="44"/>
        <v>0</v>
      </c>
      <c r="I311" s="14"/>
      <c r="J311" s="77" t="str">
        <f>IF(ISBLANK('Input|Fee Based'!I311),"",'Input|Fee Based'!I311)</f>
        <v/>
      </c>
      <c r="K311" s="77" cm="1">
        <f t="array" ref="K311">_xlfn.IFNA(LOOKUP(2,1/('Calc|Labour Rates'!$B$10:$B$39='Calc|Fee Based'!J311)/('Calc|Labour Rates'!$C$10:$C$39='Input|Fee Based'!J311),'Calc|Labour Rates'!$I$10:$I$39),"-")</f>
        <v>0</v>
      </c>
      <c r="L311" s="208">
        <f>IFERROR(K311*'Input|Fee Based'!K311*'Input|Fee Based'!L311/'Input|Setup'!$E$19,0)</f>
        <v>0</v>
      </c>
      <c r="M311" s="206" t="str">
        <f>IF(ISBLANK('Input|Fee Based'!M311),"",'Input|Fee Based'!M311)</f>
        <v/>
      </c>
      <c r="N311" s="77" cm="1">
        <f t="array" ref="N311">_xlfn.IFNA(LOOKUP(2,1/('Calc|Labour Rates'!$B$10:$B$39='Calc|Fee Based'!M311)/('Calc|Labour Rates'!$C$10:$C$39='Input|Fee Based'!N311),'Calc|Labour Rates'!$I$10:$I$39),"-")</f>
        <v>0</v>
      </c>
      <c r="O311" s="208">
        <f>IFERROR(N311*'Input|Fee Based'!O311*'Input|Fee Based'!P311/'Input|Setup'!$E$19,0)</f>
        <v>0</v>
      </c>
      <c r="P311" s="206" t="str">
        <f>IF(ISBLANK('Input|Fee Based'!Q311),"",'Input|Fee Based'!Q311)</f>
        <v/>
      </c>
      <c r="Q311" s="77" cm="1">
        <f t="array" ref="Q311">_xlfn.IFNA(LOOKUP(2,1/('Calc|Labour Rates'!$B$10:$B$39='Calc|Fee Based'!P311)/('Calc|Labour Rates'!$C$10:$C$39='Input|Fee Based'!R311),'Calc|Labour Rates'!$I$10:$I$39),"-")</f>
        <v>0</v>
      </c>
      <c r="R311" s="77">
        <f>IFERROR(Q311*'Input|Fee Based'!S311*'Input|Fee Based'!T311/'Input|Setup'!$E$19,0)</f>
        <v>0</v>
      </c>
      <c r="S311" s="197">
        <f t="shared" si="45"/>
        <v>0</v>
      </c>
      <c r="T311" s="139">
        <f t="shared" si="46"/>
        <v>0</v>
      </c>
      <c r="U311" s="77" t="str">
        <f>IF(ISBLANK('Input|Fee Based'!$V311),"",'Input|Fee Based'!$V311)</f>
        <v/>
      </c>
      <c r="V311" s="77" cm="1">
        <f t="array" ref="V311">_xlfn.IFNA(LOOKUP(2,1/('Calc|Labour Rates'!$B$10:$B$39='Calc|Fee Based'!U311)/('Calc|Labour Rates'!$C$10:$C$39='Input|Fee Based'!W311),'Calc|Labour Rates'!$I$10:$I$39),"-")</f>
        <v>0</v>
      </c>
      <c r="W311" s="77">
        <f>IFERROR(V311*'Input|Fee Based'!X311*'Input|Fee Based'!Y311/'Input|Setup'!$E$19,0)</f>
        <v>0</v>
      </c>
      <c r="X311" s="77">
        <f>IFERROR(V311*'Input|Fee Based'!X311*'Input|Fee Based'!Z311/'Input|Setup'!$E$19,0)</f>
        <v>0</v>
      </c>
      <c r="Y311" s="208">
        <f t="shared" si="47"/>
        <v>0</v>
      </c>
      <c r="Z311" s="206" t="str">
        <f>IF(ISBLANK('Input|Fee Based'!$AA311),"",'Input|Fee Based'!$AA311)</f>
        <v/>
      </c>
      <c r="AA311" s="77" cm="1">
        <f t="array" ref="AA311">_xlfn.IFNA(LOOKUP(2,1/('Calc|Labour Rates'!$B$10:$B$39='Calc|Fee Based'!Z311)/('Calc|Labour Rates'!$C$10:$C$39='Input|Fee Based'!AB311),'Calc|Labour Rates'!$I$10:$I$39),"-")</f>
        <v>0</v>
      </c>
      <c r="AB311" s="77">
        <f>IFERROR(AA311*'Input|Fee Based'!AC311*'Input|Fee Based'!AD311/'Input|Setup'!$E$19,0)</f>
        <v>0</v>
      </c>
      <c r="AC311" s="77">
        <f>IFERROR(AA311*'Input|Fee Based'!AC311*'Input|Fee Based'!AE311/'Input|Setup'!$E$19,0)</f>
        <v>0</v>
      </c>
      <c r="AD311" s="208">
        <f t="shared" si="48"/>
        <v>0</v>
      </c>
      <c r="AE311" s="77" t="str">
        <f>IF(ISBLANK('Input|Fee Based'!$AF311),"",'Input|Fee Based'!$AF311)</f>
        <v/>
      </c>
      <c r="AF311" s="77" cm="1">
        <f t="array" ref="AF311">_xlfn.IFNA(LOOKUP(2,1/('Calc|Labour Rates'!$B$10:$B$39='Calc|Fee Based'!AE311)/('Calc|Labour Rates'!$C$10:$C$39='Input|Fee Based'!AG311),'Calc|Labour Rates'!$I$10:$I$39),"-")</f>
        <v>0</v>
      </c>
      <c r="AG311" s="77">
        <f>IFERROR(AF311*'Input|Fee Based'!AH311*'Input|Fee Based'!AI311/'Input|Setup'!$E$19,0)</f>
        <v>0</v>
      </c>
      <c r="AH311" s="77">
        <f>IFERROR(AF311*'Input|Fee Based'!AH311*'Input|Fee Based'!AJ311/'Input|Setup'!$E$19,0)</f>
        <v>0</v>
      </c>
      <c r="AI311" s="208">
        <f t="shared" si="49"/>
        <v>0</v>
      </c>
      <c r="AJ311" s="77" t="str">
        <f>IF(ISBLANK('Input|Fee Based'!$AK311),"",'Input|Fee Based'!$AK311)</f>
        <v/>
      </c>
      <c r="AK311" s="77" cm="1">
        <f t="array" ref="AK311">_xlfn.IFNA(LOOKUP(2,1/('Calc|Labour Rates'!$B$10:$B$39='Calc|Fee Based'!AJ311)/('Calc|Labour Rates'!$C$10:$C$39='Input|Fee Based'!AL311),'Calc|Labour Rates'!$I$10:$I$39),"-")</f>
        <v>0</v>
      </c>
      <c r="AL311" s="77">
        <f>IFERROR(AK311*'Input|Fee Based'!AM311*'Input|Fee Based'!AN311/'Input|Setup'!$E$19,0)</f>
        <v>0</v>
      </c>
      <c r="AM311" s="77">
        <f>IFERROR(AK311*'Input|Fee Based'!AM311*'Input|Fee Based'!AO311/'Input|Setup'!$E$19,0)</f>
        <v>0</v>
      </c>
      <c r="AN311" s="208">
        <f t="shared" si="50"/>
        <v>0</v>
      </c>
      <c r="AO311" s="199">
        <f t="shared" si="51"/>
        <v>0</v>
      </c>
      <c r="AP311" s="139">
        <f t="shared" si="52"/>
        <v>0</v>
      </c>
      <c r="AQ311" s="86">
        <f>'Input|Fee Based'!AQ311*CPI_Escalator_to_Y1*RealMaterials_Escalator_to_Y1</f>
        <v>0</v>
      </c>
      <c r="AR311" s="86">
        <f>'Input|Fee Based'!AR311*CPI_Escalator_to_Y1*RealContracts_Escalator_to_Y1</f>
        <v>0</v>
      </c>
      <c r="AS311" s="77">
        <f>'Input|Fee Based'!AS311*CPI_Escalator_to_Y1*RealVehicles_Escalator_to_Y1</f>
        <v>0</v>
      </c>
      <c r="AT311" s="86">
        <f>'Input|Fee Based'!AT311*CPI_Escalator_to_Y1*RealOther_Escalator_to_Y1</f>
        <v>0</v>
      </c>
      <c r="AU311" s="89"/>
      <c r="AV311" s="79">
        <f t="shared" si="53"/>
        <v>0</v>
      </c>
      <c r="AW311" s="84"/>
      <c r="AX311" s="162">
        <f>$AV311*'Input|Fee Based'!AV311</f>
        <v>0</v>
      </c>
      <c r="AY311" s="162">
        <f>$AV311*'Input|Fee Based'!AW311</f>
        <v>0</v>
      </c>
      <c r="AZ311" s="162">
        <f>$AV311*'Input|Fee Based'!AX311</f>
        <v>0</v>
      </c>
      <c r="BA311" s="163">
        <f>SUM($AV311,$AX311:$AZ311)*'Input|Fee Based'!$AY311</f>
        <v>0</v>
      </c>
      <c r="BB311" s="109"/>
      <c r="BC311" s="173"/>
      <c r="BD311" s="15"/>
    </row>
    <row r="312" spans="1:56" customFormat="1" x14ac:dyDescent="0.2">
      <c r="A312" s="16">
        <f t="shared" si="54"/>
        <v>303</v>
      </c>
      <c r="B312" s="128" t="str">
        <f>IF(ISBLANK('Input|Fee Based'!B312),"",'Input|Fee Based'!B312)</f>
        <v/>
      </c>
      <c r="C312" s="128" t="str">
        <f>IF(ISBLANK('Input|Fee Based'!C312),"",'Input|Fee Based'!C312)</f>
        <v/>
      </c>
      <c r="D312" s="129" t="str">
        <f>IF(ISBLANK('Input|Fee Based'!D312),"",'Input|Fee Based'!D312)</f>
        <v/>
      </c>
      <c r="E312" s="191" t="str">
        <f>IF(ISBLANK('Input|Fee Based'!E312),"",'Input|Fee Based'!E312)</f>
        <v/>
      </c>
      <c r="F312" s="129" t="str">
        <f>IF(ISBLANK('Input|Fee Based'!F312),"",'Input|Fee Based'!F312)</f>
        <v/>
      </c>
      <c r="G312" s="129" t="str">
        <f>IF(ISBLANK('Input|Fee Based'!G312),"",'Input|Fee Based'!G312)</f>
        <v/>
      </c>
      <c r="H312" s="120">
        <f t="shared" si="44"/>
        <v>0</v>
      </c>
      <c r="I312" s="14"/>
      <c r="J312" s="77" t="str">
        <f>IF(ISBLANK('Input|Fee Based'!I312),"",'Input|Fee Based'!I312)</f>
        <v/>
      </c>
      <c r="K312" s="77" cm="1">
        <f t="array" ref="K312">_xlfn.IFNA(LOOKUP(2,1/('Calc|Labour Rates'!$B$10:$B$39='Calc|Fee Based'!J312)/('Calc|Labour Rates'!$C$10:$C$39='Input|Fee Based'!J312),'Calc|Labour Rates'!$I$10:$I$39),"-")</f>
        <v>0</v>
      </c>
      <c r="L312" s="208">
        <f>IFERROR(K312*'Input|Fee Based'!K312*'Input|Fee Based'!L312/'Input|Setup'!$E$19,0)</f>
        <v>0</v>
      </c>
      <c r="M312" s="206" t="str">
        <f>IF(ISBLANK('Input|Fee Based'!M312),"",'Input|Fee Based'!M312)</f>
        <v/>
      </c>
      <c r="N312" s="77" cm="1">
        <f t="array" ref="N312">_xlfn.IFNA(LOOKUP(2,1/('Calc|Labour Rates'!$B$10:$B$39='Calc|Fee Based'!M312)/('Calc|Labour Rates'!$C$10:$C$39='Input|Fee Based'!N312),'Calc|Labour Rates'!$I$10:$I$39),"-")</f>
        <v>0</v>
      </c>
      <c r="O312" s="208">
        <f>IFERROR(N312*'Input|Fee Based'!O312*'Input|Fee Based'!P312/'Input|Setup'!$E$19,0)</f>
        <v>0</v>
      </c>
      <c r="P312" s="206" t="str">
        <f>IF(ISBLANK('Input|Fee Based'!Q312),"",'Input|Fee Based'!Q312)</f>
        <v/>
      </c>
      <c r="Q312" s="77" cm="1">
        <f t="array" ref="Q312">_xlfn.IFNA(LOOKUP(2,1/('Calc|Labour Rates'!$B$10:$B$39='Calc|Fee Based'!P312)/('Calc|Labour Rates'!$C$10:$C$39='Input|Fee Based'!R312),'Calc|Labour Rates'!$I$10:$I$39),"-")</f>
        <v>0</v>
      </c>
      <c r="R312" s="77">
        <f>IFERROR(Q312*'Input|Fee Based'!S312*'Input|Fee Based'!T312/'Input|Setup'!$E$19,0)</f>
        <v>0</v>
      </c>
      <c r="S312" s="197">
        <f t="shared" si="45"/>
        <v>0</v>
      </c>
      <c r="T312" s="139">
        <f t="shared" si="46"/>
        <v>0</v>
      </c>
      <c r="U312" s="77" t="str">
        <f>IF(ISBLANK('Input|Fee Based'!$V312),"",'Input|Fee Based'!$V312)</f>
        <v/>
      </c>
      <c r="V312" s="77" cm="1">
        <f t="array" ref="V312">_xlfn.IFNA(LOOKUP(2,1/('Calc|Labour Rates'!$B$10:$B$39='Calc|Fee Based'!U312)/('Calc|Labour Rates'!$C$10:$C$39='Input|Fee Based'!W312),'Calc|Labour Rates'!$I$10:$I$39),"-")</f>
        <v>0</v>
      </c>
      <c r="W312" s="77">
        <f>IFERROR(V312*'Input|Fee Based'!X312*'Input|Fee Based'!Y312/'Input|Setup'!$E$19,0)</f>
        <v>0</v>
      </c>
      <c r="X312" s="77">
        <f>IFERROR(V312*'Input|Fee Based'!X312*'Input|Fee Based'!Z312/'Input|Setup'!$E$19,0)</f>
        <v>0</v>
      </c>
      <c r="Y312" s="208">
        <f t="shared" si="47"/>
        <v>0</v>
      </c>
      <c r="Z312" s="206" t="str">
        <f>IF(ISBLANK('Input|Fee Based'!$AA312),"",'Input|Fee Based'!$AA312)</f>
        <v/>
      </c>
      <c r="AA312" s="77" cm="1">
        <f t="array" ref="AA312">_xlfn.IFNA(LOOKUP(2,1/('Calc|Labour Rates'!$B$10:$B$39='Calc|Fee Based'!Z312)/('Calc|Labour Rates'!$C$10:$C$39='Input|Fee Based'!AB312),'Calc|Labour Rates'!$I$10:$I$39),"-")</f>
        <v>0</v>
      </c>
      <c r="AB312" s="77">
        <f>IFERROR(AA312*'Input|Fee Based'!AC312*'Input|Fee Based'!AD312/'Input|Setup'!$E$19,0)</f>
        <v>0</v>
      </c>
      <c r="AC312" s="77">
        <f>IFERROR(AA312*'Input|Fee Based'!AC312*'Input|Fee Based'!AE312/'Input|Setup'!$E$19,0)</f>
        <v>0</v>
      </c>
      <c r="AD312" s="208">
        <f t="shared" si="48"/>
        <v>0</v>
      </c>
      <c r="AE312" s="77" t="str">
        <f>IF(ISBLANK('Input|Fee Based'!$AF312),"",'Input|Fee Based'!$AF312)</f>
        <v/>
      </c>
      <c r="AF312" s="77" cm="1">
        <f t="array" ref="AF312">_xlfn.IFNA(LOOKUP(2,1/('Calc|Labour Rates'!$B$10:$B$39='Calc|Fee Based'!AE312)/('Calc|Labour Rates'!$C$10:$C$39='Input|Fee Based'!AG312),'Calc|Labour Rates'!$I$10:$I$39),"-")</f>
        <v>0</v>
      </c>
      <c r="AG312" s="77">
        <f>IFERROR(AF312*'Input|Fee Based'!AH312*'Input|Fee Based'!AI312/'Input|Setup'!$E$19,0)</f>
        <v>0</v>
      </c>
      <c r="AH312" s="77">
        <f>IFERROR(AF312*'Input|Fee Based'!AH312*'Input|Fee Based'!AJ312/'Input|Setup'!$E$19,0)</f>
        <v>0</v>
      </c>
      <c r="AI312" s="208">
        <f t="shared" si="49"/>
        <v>0</v>
      </c>
      <c r="AJ312" s="77" t="str">
        <f>IF(ISBLANK('Input|Fee Based'!$AK312),"",'Input|Fee Based'!$AK312)</f>
        <v/>
      </c>
      <c r="AK312" s="77" cm="1">
        <f t="array" ref="AK312">_xlfn.IFNA(LOOKUP(2,1/('Calc|Labour Rates'!$B$10:$B$39='Calc|Fee Based'!AJ312)/('Calc|Labour Rates'!$C$10:$C$39='Input|Fee Based'!AL312),'Calc|Labour Rates'!$I$10:$I$39),"-")</f>
        <v>0</v>
      </c>
      <c r="AL312" s="77">
        <f>IFERROR(AK312*'Input|Fee Based'!AM312*'Input|Fee Based'!AN312/'Input|Setup'!$E$19,0)</f>
        <v>0</v>
      </c>
      <c r="AM312" s="77">
        <f>IFERROR(AK312*'Input|Fee Based'!AM312*'Input|Fee Based'!AO312/'Input|Setup'!$E$19,0)</f>
        <v>0</v>
      </c>
      <c r="AN312" s="208">
        <f t="shared" si="50"/>
        <v>0</v>
      </c>
      <c r="AO312" s="199">
        <f t="shared" si="51"/>
        <v>0</v>
      </c>
      <c r="AP312" s="139">
        <f t="shared" si="52"/>
        <v>0</v>
      </c>
      <c r="AQ312" s="86">
        <f>'Input|Fee Based'!AQ312*CPI_Escalator_to_Y1*RealMaterials_Escalator_to_Y1</f>
        <v>0</v>
      </c>
      <c r="AR312" s="86">
        <f>'Input|Fee Based'!AR312*CPI_Escalator_to_Y1*RealContracts_Escalator_to_Y1</f>
        <v>0</v>
      </c>
      <c r="AS312" s="77">
        <f>'Input|Fee Based'!AS312*CPI_Escalator_to_Y1*RealVehicles_Escalator_to_Y1</f>
        <v>0</v>
      </c>
      <c r="AT312" s="86">
        <f>'Input|Fee Based'!AT312*CPI_Escalator_to_Y1*RealOther_Escalator_to_Y1</f>
        <v>0</v>
      </c>
      <c r="AU312" s="89"/>
      <c r="AV312" s="79">
        <f t="shared" si="53"/>
        <v>0</v>
      </c>
      <c r="AW312" s="84"/>
      <c r="AX312" s="162">
        <f>$AV312*'Input|Fee Based'!AV312</f>
        <v>0</v>
      </c>
      <c r="AY312" s="162">
        <f>$AV312*'Input|Fee Based'!AW312</f>
        <v>0</v>
      </c>
      <c r="AZ312" s="162">
        <f>$AV312*'Input|Fee Based'!AX312</f>
        <v>0</v>
      </c>
      <c r="BA312" s="163">
        <f>SUM($AV312,$AX312:$AZ312)*'Input|Fee Based'!$AY312</f>
        <v>0</v>
      </c>
      <c r="BB312" s="109"/>
      <c r="BC312" s="173"/>
      <c r="BD312" s="15"/>
    </row>
    <row r="313" spans="1:56" customFormat="1" x14ac:dyDescent="0.2">
      <c r="A313" s="16">
        <f t="shared" si="54"/>
        <v>304</v>
      </c>
      <c r="B313" s="128" t="str">
        <f>IF(ISBLANK('Input|Fee Based'!B313),"",'Input|Fee Based'!B313)</f>
        <v/>
      </c>
      <c r="C313" s="128" t="str">
        <f>IF(ISBLANK('Input|Fee Based'!C313),"",'Input|Fee Based'!C313)</f>
        <v/>
      </c>
      <c r="D313" s="129" t="str">
        <f>IF(ISBLANK('Input|Fee Based'!D313),"",'Input|Fee Based'!D313)</f>
        <v/>
      </c>
      <c r="E313" s="191" t="str">
        <f>IF(ISBLANK('Input|Fee Based'!E313),"",'Input|Fee Based'!E313)</f>
        <v/>
      </c>
      <c r="F313" s="129" t="str">
        <f>IF(ISBLANK('Input|Fee Based'!F313),"",'Input|Fee Based'!F313)</f>
        <v/>
      </c>
      <c r="G313" s="129" t="str">
        <f>IF(ISBLANK('Input|Fee Based'!G313),"",'Input|Fee Based'!G313)</f>
        <v/>
      </c>
      <c r="H313" s="120">
        <f t="shared" si="44"/>
        <v>0</v>
      </c>
      <c r="I313" s="14"/>
      <c r="J313" s="77" t="str">
        <f>IF(ISBLANK('Input|Fee Based'!I313),"",'Input|Fee Based'!I313)</f>
        <v/>
      </c>
      <c r="K313" s="77" cm="1">
        <f t="array" ref="K313">_xlfn.IFNA(LOOKUP(2,1/('Calc|Labour Rates'!$B$10:$B$39='Calc|Fee Based'!J313)/('Calc|Labour Rates'!$C$10:$C$39='Input|Fee Based'!J313),'Calc|Labour Rates'!$I$10:$I$39),"-")</f>
        <v>0</v>
      </c>
      <c r="L313" s="208">
        <f>IFERROR(K313*'Input|Fee Based'!K313*'Input|Fee Based'!L313/'Input|Setup'!$E$19,0)</f>
        <v>0</v>
      </c>
      <c r="M313" s="206" t="str">
        <f>IF(ISBLANK('Input|Fee Based'!M313),"",'Input|Fee Based'!M313)</f>
        <v/>
      </c>
      <c r="N313" s="77" cm="1">
        <f t="array" ref="N313">_xlfn.IFNA(LOOKUP(2,1/('Calc|Labour Rates'!$B$10:$B$39='Calc|Fee Based'!M313)/('Calc|Labour Rates'!$C$10:$C$39='Input|Fee Based'!N313),'Calc|Labour Rates'!$I$10:$I$39),"-")</f>
        <v>0</v>
      </c>
      <c r="O313" s="208">
        <f>IFERROR(N313*'Input|Fee Based'!O313*'Input|Fee Based'!P313/'Input|Setup'!$E$19,0)</f>
        <v>0</v>
      </c>
      <c r="P313" s="206" t="str">
        <f>IF(ISBLANK('Input|Fee Based'!Q313),"",'Input|Fee Based'!Q313)</f>
        <v/>
      </c>
      <c r="Q313" s="77" cm="1">
        <f t="array" ref="Q313">_xlfn.IFNA(LOOKUP(2,1/('Calc|Labour Rates'!$B$10:$B$39='Calc|Fee Based'!P313)/('Calc|Labour Rates'!$C$10:$C$39='Input|Fee Based'!R313),'Calc|Labour Rates'!$I$10:$I$39),"-")</f>
        <v>0</v>
      </c>
      <c r="R313" s="77">
        <f>IFERROR(Q313*'Input|Fee Based'!S313*'Input|Fee Based'!T313/'Input|Setup'!$E$19,0)</f>
        <v>0</v>
      </c>
      <c r="S313" s="197">
        <f t="shared" si="45"/>
        <v>0</v>
      </c>
      <c r="T313" s="139">
        <f t="shared" si="46"/>
        <v>0</v>
      </c>
      <c r="U313" s="77" t="str">
        <f>IF(ISBLANK('Input|Fee Based'!$V313),"",'Input|Fee Based'!$V313)</f>
        <v/>
      </c>
      <c r="V313" s="77" cm="1">
        <f t="array" ref="V313">_xlfn.IFNA(LOOKUP(2,1/('Calc|Labour Rates'!$B$10:$B$39='Calc|Fee Based'!U313)/('Calc|Labour Rates'!$C$10:$C$39='Input|Fee Based'!W313),'Calc|Labour Rates'!$I$10:$I$39),"-")</f>
        <v>0</v>
      </c>
      <c r="W313" s="77">
        <f>IFERROR(V313*'Input|Fee Based'!X313*'Input|Fee Based'!Y313/'Input|Setup'!$E$19,0)</f>
        <v>0</v>
      </c>
      <c r="X313" s="77">
        <f>IFERROR(V313*'Input|Fee Based'!X313*'Input|Fee Based'!Z313/'Input|Setup'!$E$19,0)</f>
        <v>0</v>
      </c>
      <c r="Y313" s="208">
        <f t="shared" si="47"/>
        <v>0</v>
      </c>
      <c r="Z313" s="206" t="str">
        <f>IF(ISBLANK('Input|Fee Based'!$AA313),"",'Input|Fee Based'!$AA313)</f>
        <v/>
      </c>
      <c r="AA313" s="77" cm="1">
        <f t="array" ref="AA313">_xlfn.IFNA(LOOKUP(2,1/('Calc|Labour Rates'!$B$10:$B$39='Calc|Fee Based'!Z313)/('Calc|Labour Rates'!$C$10:$C$39='Input|Fee Based'!AB313),'Calc|Labour Rates'!$I$10:$I$39),"-")</f>
        <v>0</v>
      </c>
      <c r="AB313" s="77">
        <f>IFERROR(AA313*'Input|Fee Based'!AC313*'Input|Fee Based'!AD313/'Input|Setup'!$E$19,0)</f>
        <v>0</v>
      </c>
      <c r="AC313" s="77">
        <f>IFERROR(AA313*'Input|Fee Based'!AC313*'Input|Fee Based'!AE313/'Input|Setup'!$E$19,0)</f>
        <v>0</v>
      </c>
      <c r="AD313" s="208">
        <f t="shared" si="48"/>
        <v>0</v>
      </c>
      <c r="AE313" s="77" t="str">
        <f>IF(ISBLANK('Input|Fee Based'!$AF313),"",'Input|Fee Based'!$AF313)</f>
        <v/>
      </c>
      <c r="AF313" s="77" cm="1">
        <f t="array" ref="AF313">_xlfn.IFNA(LOOKUP(2,1/('Calc|Labour Rates'!$B$10:$B$39='Calc|Fee Based'!AE313)/('Calc|Labour Rates'!$C$10:$C$39='Input|Fee Based'!AG313),'Calc|Labour Rates'!$I$10:$I$39),"-")</f>
        <v>0</v>
      </c>
      <c r="AG313" s="77">
        <f>IFERROR(AF313*'Input|Fee Based'!AH313*'Input|Fee Based'!AI313/'Input|Setup'!$E$19,0)</f>
        <v>0</v>
      </c>
      <c r="AH313" s="77">
        <f>IFERROR(AF313*'Input|Fee Based'!AH313*'Input|Fee Based'!AJ313/'Input|Setup'!$E$19,0)</f>
        <v>0</v>
      </c>
      <c r="AI313" s="208">
        <f t="shared" si="49"/>
        <v>0</v>
      </c>
      <c r="AJ313" s="77" t="str">
        <f>IF(ISBLANK('Input|Fee Based'!$AK313),"",'Input|Fee Based'!$AK313)</f>
        <v/>
      </c>
      <c r="AK313" s="77" cm="1">
        <f t="array" ref="AK313">_xlfn.IFNA(LOOKUP(2,1/('Calc|Labour Rates'!$B$10:$B$39='Calc|Fee Based'!AJ313)/('Calc|Labour Rates'!$C$10:$C$39='Input|Fee Based'!AL313),'Calc|Labour Rates'!$I$10:$I$39),"-")</f>
        <v>0</v>
      </c>
      <c r="AL313" s="77">
        <f>IFERROR(AK313*'Input|Fee Based'!AM313*'Input|Fee Based'!AN313/'Input|Setup'!$E$19,0)</f>
        <v>0</v>
      </c>
      <c r="AM313" s="77">
        <f>IFERROR(AK313*'Input|Fee Based'!AM313*'Input|Fee Based'!AO313/'Input|Setup'!$E$19,0)</f>
        <v>0</v>
      </c>
      <c r="AN313" s="208">
        <f t="shared" si="50"/>
        <v>0</v>
      </c>
      <c r="AO313" s="199">
        <f t="shared" si="51"/>
        <v>0</v>
      </c>
      <c r="AP313" s="139">
        <f t="shared" si="52"/>
        <v>0</v>
      </c>
      <c r="AQ313" s="86">
        <f>'Input|Fee Based'!AQ313*CPI_Escalator_to_Y1*RealMaterials_Escalator_to_Y1</f>
        <v>0</v>
      </c>
      <c r="AR313" s="86">
        <f>'Input|Fee Based'!AR313*CPI_Escalator_to_Y1*RealContracts_Escalator_to_Y1</f>
        <v>0</v>
      </c>
      <c r="AS313" s="77">
        <f>'Input|Fee Based'!AS313*CPI_Escalator_to_Y1*RealVehicles_Escalator_to_Y1</f>
        <v>0</v>
      </c>
      <c r="AT313" s="86">
        <f>'Input|Fee Based'!AT313*CPI_Escalator_to_Y1*RealOther_Escalator_to_Y1</f>
        <v>0</v>
      </c>
      <c r="AU313" s="89"/>
      <c r="AV313" s="79">
        <f t="shared" si="53"/>
        <v>0</v>
      </c>
      <c r="AW313" s="84"/>
      <c r="AX313" s="162">
        <f>$AV313*'Input|Fee Based'!AV313</f>
        <v>0</v>
      </c>
      <c r="AY313" s="162">
        <f>$AV313*'Input|Fee Based'!AW313</f>
        <v>0</v>
      </c>
      <c r="AZ313" s="162">
        <f>$AV313*'Input|Fee Based'!AX313</f>
        <v>0</v>
      </c>
      <c r="BA313" s="163">
        <f>SUM($AV313,$AX313:$AZ313)*'Input|Fee Based'!$AY313</f>
        <v>0</v>
      </c>
      <c r="BB313" s="109"/>
      <c r="BC313" s="173"/>
      <c r="BD313" s="15"/>
    </row>
    <row r="314" spans="1:56" customFormat="1" x14ac:dyDescent="0.2">
      <c r="A314" s="16">
        <f t="shared" si="54"/>
        <v>305</v>
      </c>
      <c r="B314" s="128" t="str">
        <f>IF(ISBLANK('Input|Fee Based'!B314),"",'Input|Fee Based'!B314)</f>
        <v/>
      </c>
      <c r="C314" s="128" t="str">
        <f>IF(ISBLANK('Input|Fee Based'!C314),"",'Input|Fee Based'!C314)</f>
        <v/>
      </c>
      <c r="D314" s="129" t="str">
        <f>IF(ISBLANK('Input|Fee Based'!D314),"",'Input|Fee Based'!D314)</f>
        <v/>
      </c>
      <c r="E314" s="191" t="str">
        <f>IF(ISBLANK('Input|Fee Based'!E314),"",'Input|Fee Based'!E314)</f>
        <v/>
      </c>
      <c r="F314" s="129" t="str">
        <f>IF(ISBLANK('Input|Fee Based'!F314),"",'Input|Fee Based'!F314)</f>
        <v/>
      </c>
      <c r="G314" s="129" t="str">
        <f>IF(ISBLANK('Input|Fee Based'!G314),"",'Input|Fee Based'!G314)</f>
        <v/>
      </c>
      <c r="H314" s="120">
        <f t="shared" si="44"/>
        <v>0</v>
      </c>
      <c r="I314" s="14"/>
      <c r="J314" s="77" t="str">
        <f>IF(ISBLANK('Input|Fee Based'!I314),"",'Input|Fee Based'!I314)</f>
        <v/>
      </c>
      <c r="K314" s="77" cm="1">
        <f t="array" ref="K314">_xlfn.IFNA(LOOKUP(2,1/('Calc|Labour Rates'!$B$10:$B$39='Calc|Fee Based'!J314)/('Calc|Labour Rates'!$C$10:$C$39='Input|Fee Based'!J314),'Calc|Labour Rates'!$I$10:$I$39),"-")</f>
        <v>0</v>
      </c>
      <c r="L314" s="208">
        <f>IFERROR(K314*'Input|Fee Based'!K314*'Input|Fee Based'!L314/'Input|Setup'!$E$19,0)</f>
        <v>0</v>
      </c>
      <c r="M314" s="206" t="str">
        <f>IF(ISBLANK('Input|Fee Based'!M314),"",'Input|Fee Based'!M314)</f>
        <v/>
      </c>
      <c r="N314" s="77" cm="1">
        <f t="array" ref="N314">_xlfn.IFNA(LOOKUP(2,1/('Calc|Labour Rates'!$B$10:$B$39='Calc|Fee Based'!M314)/('Calc|Labour Rates'!$C$10:$C$39='Input|Fee Based'!N314),'Calc|Labour Rates'!$I$10:$I$39),"-")</f>
        <v>0</v>
      </c>
      <c r="O314" s="208">
        <f>IFERROR(N314*'Input|Fee Based'!O314*'Input|Fee Based'!P314/'Input|Setup'!$E$19,0)</f>
        <v>0</v>
      </c>
      <c r="P314" s="206" t="str">
        <f>IF(ISBLANK('Input|Fee Based'!Q314),"",'Input|Fee Based'!Q314)</f>
        <v/>
      </c>
      <c r="Q314" s="77" cm="1">
        <f t="array" ref="Q314">_xlfn.IFNA(LOOKUP(2,1/('Calc|Labour Rates'!$B$10:$B$39='Calc|Fee Based'!P314)/('Calc|Labour Rates'!$C$10:$C$39='Input|Fee Based'!R314),'Calc|Labour Rates'!$I$10:$I$39),"-")</f>
        <v>0</v>
      </c>
      <c r="R314" s="77">
        <f>IFERROR(Q314*'Input|Fee Based'!S314*'Input|Fee Based'!T314/'Input|Setup'!$E$19,0)</f>
        <v>0</v>
      </c>
      <c r="S314" s="197">
        <f t="shared" si="45"/>
        <v>0</v>
      </c>
      <c r="T314" s="139">
        <f t="shared" si="46"/>
        <v>0</v>
      </c>
      <c r="U314" s="77" t="str">
        <f>IF(ISBLANK('Input|Fee Based'!$V314),"",'Input|Fee Based'!$V314)</f>
        <v/>
      </c>
      <c r="V314" s="77" cm="1">
        <f t="array" ref="V314">_xlfn.IFNA(LOOKUP(2,1/('Calc|Labour Rates'!$B$10:$B$39='Calc|Fee Based'!U314)/('Calc|Labour Rates'!$C$10:$C$39='Input|Fee Based'!W314),'Calc|Labour Rates'!$I$10:$I$39),"-")</f>
        <v>0</v>
      </c>
      <c r="W314" s="77">
        <f>IFERROR(V314*'Input|Fee Based'!X314*'Input|Fee Based'!Y314/'Input|Setup'!$E$19,0)</f>
        <v>0</v>
      </c>
      <c r="X314" s="77">
        <f>IFERROR(V314*'Input|Fee Based'!X314*'Input|Fee Based'!Z314/'Input|Setup'!$E$19,0)</f>
        <v>0</v>
      </c>
      <c r="Y314" s="208">
        <f t="shared" si="47"/>
        <v>0</v>
      </c>
      <c r="Z314" s="206" t="str">
        <f>IF(ISBLANK('Input|Fee Based'!$AA314),"",'Input|Fee Based'!$AA314)</f>
        <v/>
      </c>
      <c r="AA314" s="77" cm="1">
        <f t="array" ref="AA314">_xlfn.IFNA(LOOKUP(2,1/('Calc|Labour Rates'!$B$10:$B$39='Calc|Fee Based'!Z314)/('Calc|Labour Rates'!$C$10:$C$39='Input|Fee Based'!AB314),'Calc|Labour Rates'!$I$10:$I$39),"-")</f>
        <v>0</v>
      </c>
      <c r="AB314" s="77">
        <f>IFERROR(AA314*'Input|Fee Based'!AC314*'Input|Fee Based'!AD314/'Input|Setup'!$E$19,0)</f>
        <v>0</v>
      </c>
      <c r="AC314" s="77">
        <f>IFERROR(AA314*'Input|Fee Based'!AC314*'Input|Fee Based'!AE314/'Input|Setup'!$E$19,0)</f>
        <v>0</v>
      </c>
      <c r="AD314" s="208">
        <f t="shared" si="48"/>
        <v>0</v>
      </c>
      <c r="AE314" s="77" t="str">
        <f>IF(ISBLANK('Input|Fee Based'!$AF314),"",'Input|Fee Based'!$AF314)</f>
        <v/>
      </c>
      <c r="AF314" s="77" cm="1">
        <f t="array" ref="AF314">_xlfn.IFNA(LOOKUP(2,1/('Calc|Labour Rates'!$B$10:$B$39='Calc|Fee Based'!AE314)/('Calc|Labour Rates'!$C$10:$C$39='Input|Fee Based'!AG314),'Calc|Labour Rates'!$I$10:$I$39),"-")</f>
        <v>0</v>
      </c>
      <c r="AG314" s="77">
        <f>IFERROR(AF314*'Input|Fee Based'!AH314*'Input|Fee Based'!AI314/'Input|Setup'!$E$19,0)</f>
        <v>0</v>
      </c>
      <c r="AH314" s="77">
        <f>IFERROR(AF314*'Input|Fee Based'!AH314*'Input|Fee Based'!AJ314/'Input|Setup'!$E$19,0)</f>
        <v>0</v>
      </c>
      <c r="AI314" s="208">
        <f t="shared" si="49"/>
        <v>0</v>
      </c>
      <c r="AJ314" s="77" t="str">
        <f>IF(ISBLANK('Input|Fee Based'!$AK314),"",'Input|Fee Based'!$AK314)</f>
        <v/>
      </c>
      <c r="AK314" s="77" cm="1">
        <f t="array" ref="AK314">_xlfn.IFNA(LOOKUP(2,1/('Calc|Labour Rates'!$B$10:$B$39='Calc|Fee Based'!AJ314)/('Calc|Labour Rates'!$C$10:$C$39='Input|Fee Based'!AL314),'Calc|Labour Rates'!$I$10:$I$39),"-")</f>
        <v>0</v>
      </c>
      <c r="AL314" s="77">
        <f>IFERROR(AK314*'Input|Fee Based'!AM314*'Input|Fee Based'!AN314/'Input|Setup'!$E$19,0)</f>
        <v>0</v>
      </c>
      <c r="AM314" s="77">
        <f>IFERROR(AK314*'Input|Fee Based'!AM314*'Input|Fee Based'!AO314/'Input|Setup'!$E$19,0)</f>
        <v>0</v>
      </c>
      <c r="AN314" s="208">
        <f t="shared" si="50"/>
        <v>0</v>
      </c>
      <c r="AO314" s="199">
        <f t="shared" si="51"/>
        <v>0</v>
      </c>
      <c r="AP314" s="139">
        <f t="shared" si="52"/>
        <v>0</v>
      </c>
      <c r="AQ314" s="86">
        <f>'Input|Fee Based'!AQ314*CPI_Escalator_to_Y1*RealMaterials_Escalator_to_Y1</f>
        <v>0</v>
      </c>
      <c r="AR314" s="86">
        <f>'Input|Fee Based'!AR314*CPI_Escalator_to_Y1*RealContracts_Escalator_to_Y1</f>
        <v>0</v>
      </c>
      <c r="AS314" s="77">
        <f>'Input|Fee Based'!AS314*CPI_Escalator_to_Y1*RealVehicles_Escalator_to_Y1</f>
        <v>0</v>
      </c>
      <c r="AT314" s="86">
        <f>'Input|Fee Based'!AT314*CPI_Escalator_to_Y1*RealOther_Escalator_to_Y1</f>
        <v>0</v>
      </c>
      <c r="AU314" s="89"/>
      <c r="AV314" s="79">
        <f t="shared" si="53"/>
        <v>0</v>
      </c>
      <c r="AW314" s="84"/>
      <c r="AX314" s="162">
        <f>$AV314*'Input|Fee Based'!AV314</f>
        <v>0</v>
      </c>
      <c r="AY314" s="162">
        <f>$AV314*'Input|Fee Based'!AW314</f>
        <v>0</v>
      </c>
      <c r="AZ314" s="162">
        <f>$AV314*'Input|Fee Based'!AX314</f>
        <v>0</v>
      </c>
      <c r="BA314" s="163">
        <f>SUM($AV314,$AX314:$AZ314)*'Input|Fee Based'!$AY314</f>
        <v>0</v>
      </c>
      <c r="BB314" s="109"/>
      <c r="BC314" s="173"/>
      <c r="BD314" s="15"/>
    </row>
    <row r="315" spans="1:56" customFormat="1" x14ac:dyDescent="0.2">
      <c r="A315" s="16">
        <f t="shared" si="54"/>
        <v>306</v>
      </c>
      <c r="B315" s="128" t="str">
        <f>IF(ISBLANK('Input|Fee Based'!B315),"",'Input|Fee Based'!B315)</f>
        <v/>
      </c>
      <c r="C315" s="128" t="str">
        <f>IF(ISBLANK('Input|Fee Based'!C315),"",'Input|Fee Based'!C315)</f>
        <v/>
      </c>
      <c r="D315" s="129" t="str">
        <f>IF(ISBLANK('Input|Fee Based'!D315),"",'Input|Fee Based'!D315)</f>
        <v/>
      </c>
      <c r="E315" s="191" t="str">
        <f>IF(ISBLANK('Input|Fee Based'!E315),"",'Input|Fee Based'!E315)</f>
        <v/>
      </c>
      <c r="F315" s="129" t="str">
        <f>IF(ISBLANK('Input|Fee Based'!F315),"",'Input|Fee Based'!F315)</f>
        <v/>
      </c>
      <c r="G315" s="129" t="str">
        <f>IF(ISBLANK('Input|Fee Based'!G315),"",'Input|Fee Based'!G315)</f>
        <v/>
      </c>
      <c r="H315" s="120">
        <f t="shared" si="44"/>
        <v>0</v>
      </c>
      <c r="I315" s="14"/>
      <c r="J315" s="77" t="str">
        <f>IF(ISBLANK('Input|Fee Based'!I315),"",'Input|Fee Based'!I315)</f>
        <v/>
      </c>
      <c r="K315" s="77" cm="1">
        <f t="array" ref="K315">_xlfn.IFNA(LOOKUP(2,1/('Calc|Labour Rates'!$B$10:$B$39='Calc|Fee Based'!J315)/('Calc|Labour Rates'!$C$10:$C$39='Input|Fee Based'!J315),'Calc|Labour Rates'!$I$10:$I$39),"-")</f>
        <v>0</v>
      </c>
      <c r="L315" s="208">
        <f>IFERROR(K315*'Input|Fee Based'!K315*'Input|Fee Based'!L315/'Input|Setup'!$E$19,0)</f>
        <v>0</v>
      </c>
      <c r="M315" s="206" t="str">
        <f>IF(ISBLANK('Input|Fee Based'!M315),"",'Input|Fee Based'!M315)</f>
        <v/>
      </c>
      <c r="N315" s="77" cm="1">
        <f t="array" ref="N315">_xlfn.IFNA(LOOKUP(2,1/('Calc|Labour Rates'!$B$10:$B$39='Calc|Fee Based'!M315)/('Calc|Labour Rates'!$C$10:$C$39='Input|Fee Based'!N315),'Calc|Labour Rates'!$I$10:$I$39),"-")</f>
        <v>0</v>
      </c>
      <c r="O315" s="208">
        <f>IFERROR(N315*'Input|Fee Based'!O315*'Input|Fee Based'!P315/'Input|Setup'!$E$19,0)</f>
        <v>0</v>
      </c>
      <c r="P315" s="206" t="str">
        <f>IF(ISBLANK('Input|Fee Based'!Q315),"",'Input|Fee Based'!Q315)</f>
        <v/>
      </c>
      <c r="Q315" s="77" cm="1">
        <f t="array" ref="Q315">_xlfn.IFNA(LOOKUP(2,1/('Calc|Labour Rates'!$B$10:$B$39='Calc|Fee Based'!P315)/('Calc|Labour Rates'!$C$10:$C$39='Input|Fee Based'!R315),'Calc|Labour Rates'!$I$10:$I$39),"-")</f>
        <v>0</v>
      </c>
      <c r="R315" s="77">
        <f>IFERROR(Q315*'Input|Fee Based'!S315*'Input|Fee Based'!T315/'Input|Setup'!$E$19,0)</f>
        <v>0</v>
      </c>
      <c r="S315" s="197">
        <f t="shared" si="45"/>
        <v>0</v>
      </c>
      <c r="T315" s="139">
        <f t="shared" si="46"/>
        <v>0</v>
      </c>
      <c r="U315" s="77" t="str">
        <f>IF(ISBLANK('Input|Fee Based'!$V315),"",'Input|Fee Based'!$V315)</f>
        <v/>
      </c>
      <c r="V315" s="77" cm="1">
        <f t="array" ref="V315">_xlfn.IFNA(LOOKUP(2,1/('Calc|Labour Rates'!$B$10:$B$39='Calc|Fee Based'!U315)/('Calc|Labour Rates'!$C$10:$C$39='Input|Fee Based'!W315),'Calc|Labour Rates'!$I$10:$I$39),"-")</f>
        <v>0</v>
      </c>
      <c r="W315" s="77">
        <f>IFERROR(V315*'Input|Fee Based'!X315*'Input|Fee Based'!Y315/'Input|Setup'!$E$19,0)</f>
        <v>0</v>
      </c>
      <c r="X315" s="77">
        <f>IFERROR(V315*'Input|Fee Based'!X315*'Input|Fee Based'!Z315/'Input|Setup'!$E$19,0)</f>
        <v>0</v>
      </c>
      <c r="Y315" s="208">
        <f t="shared" si="47"/>
        <v>0</v>
      </c>
      <c r="Z315" s="206" t="str">
        <f>IF(ISBLANK('Input|Fee Based'!$AA315),"",'Input|Fee Based'!$AA315)</f>
        <v/>
      </c>
      <c r="AA315" s="77" cm="1">
        <f t="array" ref="AA315">_xlfn.IFNA(LOOKUP(2,1/('Calc|Labour Rates'!$B$10:$B$39='Calc|Fee Based'!Z315)/('Calc|Labour Rates'!$C$10:$C$39='Input|Fee Based'!AB315),'Calc|Labour Rates'!$I$10:$I$39),"-")</f>
        <v>0</v>
      </c>
      <c r="AB315" s="77">
        <f>IFERROR(AA315*'Input|Fee Based'!AC315*'Input|Fee Based'!AD315/'Input|Setup'!$E$19,0)</f>
        <v>0</v>
      </c>
      <c r="AC315" s="77">
        <f>IFERROR(AA315*'Input|Fee Based'!AC315*'Input|Fee Based'!AE315/'Input|Setup'!$E$19,0)</f>
        <v>0</v>
      </c>
      <c r="AD315" s="208">
        <f t="shared" si="48"/>
        <v>0</v>
      </c>
      <c r="AE315" s="77" t="str">
        <f>IF(ISBLANK('Input|Fee Based'!$AF315),"",'Input|Fee Based'!$AF315)</f>
        <v/>
      </c>
      <c r="AF315" s="77" cm="1">
        <f t="array" ref="AF315">_xlfn.IFNA(LOOKUP(2,1/('Calc|Labour Rates'!$B$10:$B$39='Calc|Fee Based'!AE315)/('Calc|Labour Rates'!$C$10:$C$39='Input|Fee Based'!AG315),'Calc|Labour Rates'!$I$10:$I$39),"-")</f>
        <v>0</v>
      </c>
      <c r="AG315" s="77">
        <f>IFERROR(AF315*'Input|Fee Based'!AH315*'Input|Fee Based'!AI315/'Input|Setup'!$E$19,0)</f>
        <v>0</v>
      </c>
      <c r="AH315" s="77">
        <f>IFERROR(AF315*'Input|Fee Based'!AH315*'Input|Fee Based'!AJ315/'Input|Setup'!$E$19,0)</f>
        <v>0</v>
      </c>
      <c r="AI315" s="208">
        <f t="shared" si="49"/>
        <v>0</v>
      </c>
      <c r="AJ315" s="77" t="str">
        <f>IF(ISBLANK('Input|Fee Based'!$AK315),"",'Input|Fee Based'!$AK315)</f>
        <v/>
      </c>
      <c r="AK315" s="77" cm="1">
        <f t="array" ref="AK315">_xlfn.IFNA(LOOKUP(2,1/('Calc|Labour Rates'!$B$10:$B$39='Calc|Fee Based'!AJ315)/('Calc|Labour Rates'!$C$10:$C$39='Input|Fee Based'!AL315),'Calc|Labour Rates'!$I$10:$I$39),"-")</f>
        <v>0</v>
      </c>
      <c r="AL315" s="77">
        <f>IFERROR(AK315*'Input|Fee Based'!AM315*'Input|Fee Based'!AN315/'Input|Setup'!$E$19,0)</f>
        <v>0</v>
      </c>
      <c r="AM315" s="77">
        <f>IFERROR(AK315*'Input|Fee Based'!AM315*'Input|Fee Based'!AO315/'Input|Setup'!$E$19,0)</f>
        <v>0</v>
      </c>
      <c r="AN315" s="208">
        <f t="shared" si="50"/>
        <v>0</v>
      </c>
      <c r="AO315" s="199">
        <f t="shared" si="51"/>
        <v>0</v>
      </c>
      <c r="AP315" s="139">
        <f t="shared" si="52"/>
        <v>0</v>
      </c>
      <c r="AQ315" s="86">
        <f>'Input|Fee Based'!AQ315*CPI_Escalator_to_Y1*RealMaterials_Escalator_to_Y1</f>
        <v>0</v>
      </c>
      <c r="AR315" s="86">
        <f>'Input|Fee Based'!AR315*CPI_Escalator_to_Y1*RealContracts_Escalator_to_Y1</f>
        <v>0</v>
      </c>
      <c r="AS315" s="77">
        <f>'Input|Fee Based'!AS315*CPI_Escalator_to_Y1*RealVehicles_Escalator_to_Y1</f>
        <v>0</v>
      </c>
      <c r="AT315" s="86">
        <f>'Input|Fee Based'!AT315*CPI_Escalator_to_Y1*RealOther_Escalator_to_Y1</f>
        <v>0</v>
      </c>
      <c r="AU315" s="89"/>
      <c r="AV315" s="79">
        <f t="shared" si="53"/>
        <v>0</v>
      </c>
      <c r="AW315" s="84"/>
      <c r="AX315" s="162">
        <f>$AV315*'Input|Fee Based'!AV315</f>
        <v>0</v>
      </c>
      <c r="AY315" s="162">
        <f>$AV315*'Input|Fee Based'!AW315</f>
        <v>0</v>
      </c>
      <c r="AZ315" s="162">
        <f>$AV315*'Input|Fee Based'!AX315</f>
        <v>0</v>
      </c>
      <c r="BA315" s="163">
        <f>SUM($AV315,$AX315:$AZ315)*'Input|Fee Based'!$AY315</f>
        <v>0</v>
      </c>
      <c r="BB315" s="109"/>
      <c r="BC315" s="173"/>
      <c r="BD315" s="15"/>
    </row>
    <row r="316" spans="1:56" customFormat="1" x14ac:dyDescent="0.2">
      <c r="A316" s="16">
        <f t="shared" si="54"/>
        <v>307</v>
      </c>
      <c r="B316" s="128" t="str">
        <f>IF(ISBLANK('Input|Fee Based'!B316),"",'Input|Fee Based'!B316)</f>
        <v/>
      </c>
      <c r="C316" s="128" t="str">
        <f>IF(ISBLANK('Input|Fee Based'!C316),"",'Input|Fee Based'!C316)</f>
        <v/>
      </c>
      <c r="D316" s="129" t="str">
        <f>IF(ISBLANK('Input|Fee Based'!D316),"",'Input|Fee Based'!D316)</f>
        <v/>
      </c>
      <c r="E316" s="191" t="str">
        <f>IF(ISBLANK('Input|Fee Based'!E316),"",'Input|Fee Based'!E316)</f>
        <v/>
      </c>
      <c r="F316" s="129" t="str">
        <f>IF(ISBLANK('Input|Fee Based'!F316),"",'Input|Fee Based'!F316)</f>
        <v/>
      </c>
      <c r="G316" s="129" t="str">
        <f>IF(ISBLANK('Input|Fee Based'!G316),"",'Input|Fee Based'!G316)</f>
        <v/>
      </c>
      <c r="H316" s="120">
        <f t="shared" si="44"/>
        <v>0</v>
      </c>
      <c r="I316" s="14"/>
      <c r="J316" s="77" t="str">
        <f>IF(ISBLANK('Input|Fee Based'!I316),"",'Input|Fee Based'!I316)</f>
        <v/>
      </c>
      <c r="K316" s="77" cm="1">
        <f t="array" ref="K316">_xlfn.IFNA(LOOKUP(2,1/('Calc|Labour Rates'!$B$10:$B$39='Calc|Fee Based'!J316)/('Calc|Labour Rates'!$C$10:$C$39='Input|Fee Based'!J316),'Calc|Labour Rates'!$I$10:$I$39),"-")</f>
        <v>0</v>
      </c>
      <c r="L316" s="208">
        <f>IFERROR(K316*'Input|Fee Based'!K316*'Input|Fee Based'!L316/'Input|Setup'!$E$19,0)</f>
        <v>0</v>
      </c>
      <c r="M316" s="206" t="str">
        <f>IF(ISBLANK('Input|Fee Based'!M316),"",'Input|Fee Based'!M316)</f>
        <v/>
      </c>
      <c r="N316" s="77" cm="1">
        <f t="array" ref="N316">_xlfn.IFNA(LOOKUP(2,1/('Calc|Labour Rates'!$B$10:$B$39='Calc|Fee Based'!M316)/('Calc|Labour Rates'!$C$10:$C$39='Input|Fee Based'!N316),'Calc|Labour Rates'!$I$10:$I$39),"-")</f>
        <v>0</v>
      </c>
      <c r="O316" s="208">
        <f>IFERROR(N316*'Input|Fee Based'!O316*'Input|Fee Based'!P316/'Input|Setup'!$E$19,0)</f>
        <v>0</v>
      </c>
      <c r="P316" s="206" t="str">
        <f>IF(ISBLANK('Input|Fee Based'!Q316),"",'Input|Fee Based'!Q316)</f>
        <v/>
      </c>
      <c r="Q316" s="77" cm="1">
        <f t="array" ref="Q316">_xlfn.IFNA(LOOKUP(2,1/('Calc|Labour Rates'!$B$10:$B$39='Calc|Fee Based'!P316)/('Calc|Labour Rates'!$C$10:$C$39='Input|Fee Based'!R316),'Calc|Labour Rates'!$I$10:$I$39),"-")</f>
        <v>0</v>
      </c>
      <c r="R316" s="77">
        <f>IFERROR(Q316*'Input|Fee Based'!S316*'Input|Fee Based'!T316/'Input|Setup'!$E$19,0)</f>
        <v>0</v>
      </c>
      <c r="S316" s="197">
        <f t="shared" si="45"/>
        <v>0</v>
      </c>
      <c r="T316" s="139">
        <f t="shared" si="46"/>
        <v>0</v>
      </c>
      <c r="U316" s="77" t="str">
        <f>IF(ISBLANK('Input|Fee Based'!$V316),"",'Input|Fee Based'!$V316)</f>
        <v/>
      </c>
      <c r="V316" s="77" cm="1">
        <f t="array" ref="V316">_xlfn.IFNA(LOOKUP(2,1/('Calc|Labour Rates'!$B$10:$B$39='Calc|Fee Based'!U316)/('Calc|Labour Rates'!$C$10:$C$39='Input|Fee Based'!W316),'Calc|Labour Rates'!$I$10:$I$39),"-")</f>
        <v>0</v>
      </c>
      <c r="W316" s="77">
        <f>IFERROR(V316*'Input|Fee Based'!X316*'Input|Fee Based'!Y316/'Input|Setup'!$E$19,0)</f>
        <v>0</v>
      </c>
      <c r="X316" s="77">
        <f>IFERROR(V316*'Input|Fee Based'!X316*'Input|Fee Based'!Z316/'Input|Setup'!$E$19,0)</f>
        <v>0</v>
      </c>
      <c r="Y316" s="208">
        <f t="shared" si="47"/>
        <v>0</v>
      </c>
      <c r="Z316" s="206" t="str">
        <f>IF(ISBLANK('Input|Fee Based'!$AA316),"",'Input|Fee Based'!$AA316)</f>
        <v/>
      </c>
      <c r="AA316" s="77" cm="1">
        <f t="array" ref="AA316">_xlfn.IFNA(LOOKUP(2,1/('Calc|Labour Rates'!$B$10:$B$39='Calc|Fee Based'!Z316)/('Calc|Labour Rates'!$C$10:$C$39='Input|Fee Based'!AB316),'Calc|Labour Rates'!$I$10:$I$39),"-")</f>
        <v>0</v>
      </c>
      <c r="AB316" s="77">
        <f>IFERROR(AA316*'Input|Fee Based'!AC316*'Input|Fee Based'!AD316/'Input|Setup'!$E$19,0)</f>
        <v>0</v>
      </c>
      <c r="AC316" s="77">
        <f>IFERROR(AA316*'Input|Fee Based'!AC316*'Input|Fee Based'!AE316/'Input|Setup'!$E$19,0)</f>
        <v>0</v>
      </c>
      <c r="AD316" s="208">
        <f t="shared" si="48"/>
        <v>0</v>
      </c>
      <c r="AE316" s="77" t="str">
        <f>IF(ISBLANK('Input|Fee Based'!$AF316),"",'Input|Fee Based'!$AF316)</f>
        <v/>
      </c>
      <c r="AF316" s="77" cm="1">
        <f t="array" ref="AF316">_xlfn.IFNA(LOOKUP(2,1/('Calc|Labour Rates'!$B$10:$B$39='Calc|Fee Based'!AE316)/('Calc|Labour Rates'!$C$10:$C$39='Input|Fee Based'!AG316),'Calc|Labour Rates'!$I$10:$I$39),"-")</f>
        <v>0</v>
      </c>
      <c r="AG316" s="77">
        <f>IFERROR(AF316*'Input|Fee Based'!AH316*'Input|Fee Based'!AI316/'Input|Setup'!$E$19,0)</f>
        <v>0</v>
      </c>
      <c r="AH316" s="77">
        <f>IFERROR(AF316*'Input|Fee Based'!AH316*'Input|Fee Based'!AJ316/'Input|Setup'!$E$19,0)</f>
        <v>0</v>
      </c>
      <c r="AI316" s="208">
        <f t="shared" si="49"/>
        <v>0</v>
      </c>
      <c r="AJ316" s="77" t="str">
        <f>IF(ISBLANK('Input|Fee Based'!$AK316),"",'Input|Fee Based'!$AK316)</f>
        <v/>
      </c>
      <c r="AK316" s="77" cm="1">
        <f t="array" ref="AK316">_xlfn.IFNA(LOOKUP(2,1/('Calc|Labour Rates'!$B$10:$B$39='Calc|Fee Based'!AJ316)/('Calc|Labour Rates'!$C$10:$C$39='Input|Fee Based'!AL316),'Calc|Labour Rates'!$I$10:$I$39),"-")</f>
        <v>0</v>
      </c>
      <c r="AL316" s="77">
        <f>IFERROR(AK316*'Input|Fee Based'!AM316*'Input|Fee Based'!AN316/'Input|Setup'!$E$19,0)</f>
        <v>0</v>
      </c>
      <c r="AM316" s="77">
        <f>IFERROR(AK316*'Input|Fee Based'!AM316*'Input|Fee Based'!AO316/'Input|Setup'!$E$19,0)</f>
        <v>0</v>
      </c>
      <c r="AN316" s="208">
        <f t="shared" si="50"/>
        <v>0</v>
      </c>
      <c r="AO316" s="199">
        <f t="shared" si="51"/>
        <v>0</v>
      </c>
      <c r="AP316" s="139">
        <f t="shared" si="52"/>
        <v>0</v>
      </c>
      <c r="AQ316" s="86">
        <f>'Input|Fee Based'!AQ316*CPI_Escalator_to_Y1*RealMaterials_Escalator_to_Y1</f>
        <v>0</v>
      </c>
      <c r="AR316" s="86">
        <f>'Input|Fee Based'!AR316*CPI_Escalator_to_Y1*RealContracts_Escalator_to_Y1</f>
        <v>0</v>
      </c>
      <c r="AS316" s="77">
        <f>'Input|Fee Based'!AS316*CPI_Escalator_to_Y1*RealVehicles_Escalator_to_Y1</f>
        <v>0</v>
      </c>
      <c r="AT316" s="86">
        <f>'Input|Fee Based'!AT316*CPI_Escalator_to_Y1*RealOther_Escalator_to_Y1</f>
        <v>0</v>
      </c>
      <c r="AU316" s="89"/>
      <c r="AV316" s="79">
        <f t="shared" si="53"/>
        <v>0</v>
      </c>
      <c r="AW316" s="84"/>
      <c r="AX316" s="162">
        <f>$AV316*'Input|Fee Based'!AV316</f>
        <v>0</v>
      </c>
      <c r="AY316" s="162">
        <f>$AV316*'Input|Fee Based'!AW316</f>
        <v>0</v>
      </c>
      <c r="AZ316" s="162">
        <f>$AV316*'Input|Fee Based'!AX316</f>
        <v>0</v>
      </c>
      <c r="BA316" s="163">
        <f>SUM($AV316,$AX316:$AZ316)*'Input|Fee Based'!$AY316</f>
        <v>0</v>
      </c>
      <c r="BB316" s="109"/>
      <c r="BC316" s="173"/>
      <c r="BD316" s="15"/>
    </row>
    <row r="317" spans="1:56" customFormat="1" x14ac:dyDescent="0.2">
      <c r="A317" s="16">
        <f t="shared" si="54"/>
        <v>308</v>
      </c>
      <c r="B317" s="128" t="str">
        <f>IF(ISBLANK('Input|Fee Based'!B317),"",'Input|Fee Based'!B317)</f>
        <v/>
      </c>
      <c r="C317" s="128" t="str">
        <f>IF(ISBLANK('Input|Fee Based'!C317),"",'Input|Fee Based'!C317)</f>
        <v/>
      </c>
      <c r="D317" s="129" t="str">
        <f>IF(ISBLANK('Input|Fee Based'!D317),"",'Input|Fee Based'!D317)</f>
        <v/>
      </c>
      <c r="E317" s="191" t="str">
        <f>IF(ISBLANK('Input|Fee Based'!E317),"",'Input|Fee Based'!E317)</f>
        <v/>
      </c>
      <c r="F317" s="129" t="str">
        <f>IF(ISBLANK('Input|Fee Based'!F317),"",'Input|Fee Based'!F317)</f>
        <v/>
      </c>
      <c r="G317" s="129" t="str">
        <f>IF(ISBLANK('Input|Fee Based'!G317),"",'Input|Fee Based'!G317)</f>
        <v/>
      </c>
      <c r="H317" s="120">
        <f t="shared" si="44"/>
        <v>0</v>
      </c>
      <c r="I317" s="14"/>
      <c r="J317" s="77" t="str">
        <f>IF(ISBLANK('Input|Fee Based'!I317),"",'Input|Fee Based'!I317)</f>
        <v/>
      </c>
      <c r="K317" s="77" cm="1">
        <f t="array" ref="K317">_xlfn.IFNA(LOOKUP(2,1/('Calc|Labour Rates'!$B$10:$B$39='Calc|Fee Based'!J317)/('Calc|Labour Rates'!$C$10:$C$39='Input|Fee Based'!J317),'Calc|Labour Rates'!$I$10:$I$39),"-")</f>
        <v>0</v>
      </c>
      <c r="L317" s="208">
        <f>IFERROR(K317*'Input|Fee Based'!K317*'Input|Fee Based'!L317/'Input|Setup'!$E$19,0)</f>
        <v>0</v>
      </c>
      <c r="M317" s="206" t="str">
        <f>IF(ISBLANK('Input|Fee Based'!M317),"",'Input|Fee Based'!M317)</f>
        <v/>
      </c>
      <c r="N317" s="77" cm="1">
        <f t="array" ref="N317">_xlfn.IFNA(LOOKUP(2,1/('Calc|Labour Rates'!$B$10:$B$39='Calc|Fee Based'!M317)/('Calc|Labour Rates'!$C$10:$C$39='Input|Fee Based'!N317),'Calc|Labour Rates'!$I$10:$I$39),"-")</f>
        <v>0</v>
      </c>
      <c r="O317" s="208">
        <f>IFERROR(N317*'Input|Fee Based'!O317*'Input|Fee Based'!P317/'Input|Setup'!$E$19,0)</f>
        <v>0</v>
      </c>
      <c r="P317" s="206" t="str">
        <f>IF(ISBLANK('Input|Fee Based'!Q317),"",'Input|Fee Based'!Q317)</f>
        <v/>
      </c>
      <c r="Q317" s="77" cm="1">
        <f t="array" ref="Q317">_xlfn.IFNA(LOOKUP(2,1/('Calc|Labour Rates'!$B$10:$B$39='Calc|Fee Based'!P317)/('Calc|Labour Rates'!$C$10:$C$39='Input|Fee Based'!R317),'Calc|Labour Rates'!$I$10:$I$39),"-")</f>
        <v>0</v>
      </c>
      <c r="R317" s="77">
        <f>IFERROR(Q317*'Input|Fee Based'!S317*'Input|Fee Based'!T317/'Input|Setup'!$E$19,0)</f>
        <v>0</v>
      </c>
      <c r="S317" s="197">
        <f t="shared" si="45"/>
        <v>0</v>
      </c>
      <c r="T317" s="139">
        <f t="shared" si="46"/>
        <v>0</v>
      </c>
      <c r="U317" s="77" t="str">
        <f>IF(ISBLANK('Input|Fee Based'!$V317),"",'Input|Fee Based'!$V317)</f>
        <v/>
      </c>
      <c r="V317" s="77" cm="1">
        <f t="array" ref="V317">_xlfn.IFNA(LOOKUP(2,1/('Calc|Labour Rates'!$B$10:$B$39='Calc|Fee Based'!U317)/('Calc|Labour Rates'!$C$10:$C$39='Input|Fee Based'!W317),'Calc|Labour Rates'!$I$10:$I$39),"-")</f>
        <v>0</v>
      </c>
      <c r="W317" s="77">
        <f>IFERROR(V317*'Input|Fee Based'!X317*'Input|Fee Based'!Y317/'Input|Setup'!$E$19,0)</f>
        <v>0</v>
      </c>
      <c r="X317" s="77">
        <f>IFERROR(V317*'Input|Fee Based'!X317*'Input|Fee Based'!Z317/'Input|Setup'!$E$19,0)</f>
        <v>0</v>
      </c>
      <c r="Y317" s="208">
        <f t="shared" si="47"/>
        <v>0</v>
      </c>
      <c r="Z317" s="206" t="str">
        <f>IF(ISBLANK('Input|Fee Based'!$AA317),"",'Input|Fee Based'!$AA317)</f>
        <v/>
      </c>
      <c r="AA317" s="77" cm="1">
        <f t="array" ref="AA317">_xlfn.IFNA(LOOKUP(2,1/('Calc|Labour Rates'!$B$10:$B$39='Calc|Fee Based'!Z317)/('Calc|Labour Rates'!$C$10:$C$39='Input|Fee Based'!AB317),'Calc|Labour Rates'!$I$10:$I$39),"-")</f>
        <v>0</v>
      </c>
      <c r="AB317" s="77">
        <f>IFERROR(AA317*'Input|Fee Based'!AC317*'Input|Fee Based'!AD317/'Input|Setup'!$E$19,0)</f>
        <v>0</v>
      </c>
      <c r="AC317" s="77">
        <f>IFERROR(AA317*'Input|Fee Based'!AC317*'Input|Fee Based'!AE317/'Input|Setup'!$E$19,0)</f>
        <v>0</v>
      </c>
      <c r="AD317" s="208">
        <f t="shared" si="48"/>
        <v>0</v>
      </c>
      <c r="AE317" s="77" t="str">
        <f>IF(ISBLANK('Input|Fee Based'!$AF317),"",'Input|Fee Based'!$AF317)</f>
        <v/>
      </c>
      <c r="AF317" s="77" cm="1">
        <f t="array" ref="AF317">_xlfn.IFNA(LOOKUP(2,1/('Calc|Labour Rates'!$B$10:$B$39='Calc|Fee Based'!AE317)/('Calc|Labour Rates'!$C$10:$C$39='Input|Fee Based'!AG317),'Calc|Labour Rates'!$I$10:$I$39),"-")</f>
        <v>0</v>
      </c>
      <c r="AG317" s="77">
        <f>IFERROR(AF317*'Input|Fee Based'!AH317*'Input|Fee Based'!AI317/'Input|Setup'!$E$19,0)</f>
        <v>0</v>
      </c>
      <c r="AH317" s="77">
        <f>IFERROR(AF317*'Input|Fee Based'!AH317*'Input|Fee Based'!AJ317/'Input|Setup'!$E$19,0)</f>
        <v>0</v>
      </c>
      <c r="AI317" s="208">
        <f t="shared" si="49"/>
        <v>0</v>
      </c>
      <c r="AJ317" s="77" t="str">
        <f>IF(ISBLANK('Input|Fee Based'!$AK317),"",'Input|Fee Based'!$AK317)</f>
        <v/>
      </c>
      <c r="AK317" s="77" cm="1">
        <f t="array" ref="AK317">_xlfn.IFNA(LOOKUP(2,1/('Calc|Labour Rates'!$B$10:$B$39='Calc|Fee Based'!AJ317)/('Calc|Labour Rates'!$C$10:$C$39='Input|Fee Based'!AL317),'Calc|Labour Rates'!$I$10:$I$39),"-")</f>
        <v>0</v>
      </c>
      <c r="AL317" s="77">
        <f>IFERROR(AK317*'Input|Fee Based'!AM317*'Input|Fee Based'!AN317/'Input|Setup'!$E$19,0)</f>
        <v>0</v>
      </c>
      <c r="AM317" s="77">
        <f>IFERROR(AK317*'Input|Fee Based'!AM317*'Input|Fee Based'!AO317/'Input|Setup'!$E$19,0)</f>
        <v>0</v>
      </c>
      <c r="AN317" s="208">
        <f t="shared" si="50"/>
        <v>0</v>
      </c>
      <c r="AO317" s="199">
        <f t="shared" si="51"/>
        <v>0</v>
      </c>
      <c r="AP317" s="139">
        <f t="shared" si="52"/>
        <v>0</v>
      </c>
      <c r="AQ317" s="86">
        <f>'Input|Fee Based'!AQ317*CPI_Escalator_to_Y1*RealMaterials_Escalator_to_Y1</f>
        <v>0</v>
      </c>
      <c r="AR317" s="86">
        <f>'Input|Fee Based'!AR317*CPI_Escalator_to_Y1*RealContracts_Escalator_to_Y1</f>
        <v>0</v>
      </c>
      <c r="AS317" s="77">
        <f>'Input|Fee Based'!AS317*CPI_Escalator_to_Y1*RealVehicles_Escalator_to_Y1</f>
        <v>0</v>
      </c>
      <c r="AT317" s="86">
        <f>'Input|Fee Based'!AT317*CPI_Escalator_to_Y1*RealOther_Escalator_to_Y1</f>
        <v>0</v>
      </c>
      <c r="AU317" s="89"/>
      <c r="AV317" s="79">
        <f t="shared" si="53"/>
        <v>0</v>
      </c>
      <c r="AW317" s="84"/>
      <c r="AX317" s="162">
        <f>$AV317*'Input|Fee Based'!AV317</f>
        <v>0</v>
      </c>
      <c r="AY317" s="162">
        <f>$AV317*'Input|Fee Based'!AW317</f>
        <v>0</v>
      </c>
      <c r="AZ317" s="162">
        <f>$AV317*'Input|Fee Based'!AX317</f>
        <v>0</v>
      </c>
      <c r="BA317" s="163">
        <f>SUM($AV317,$AX317:$AZ317)*'Input|Fee Based'!$AY317</f>
        <v>0</v>
      </c>
      <c r="BB317" s="109"/>
      <c r="BC317" s="173"/>
      <c r="BD317" s="15"/>
    </row>
    <row r="318" spans="1:56" customFormat="1" x14ac:dyDescent="0.2">
      <c r="A318" s="16">
        <f t="shared" si="54"/>
        <v>309</v>
      </c>
      <c r="B318" s="128" t="str">
        <f>IF(ISBLANK('Input|Fee Based'!B318),"",'Input|Fee Based'!B318)</f>
        <v/>
      </c>
      <c r="C318" s="128" t="str">
        <f>IF(ISBLANK('Input|Fee Based'!C318),"",'Input|Fee Based'!C318)</f>
        <v/>
      </c>
      <c r="D318" s="129" t="str">
        <f>IF(ISBLANK('Input|Fee Based'!D318),"",'Input|Fee Based'!D318)</f>
        <v/>
      </c>
      <c r="E318" s="191" t="str">
        <f>IF(ISBLANK('Input|Fee Based'!E318),"",'Input|Fee Based'!E318)</f>
        <v/>
      </c>
      <c r="F318" s="129" t="str">
        <f>IF(ISBLANK('Input|Fee Based'!F318),"",'Input|Fee Based'!F318)</f>
        <v/>
      </c>
      <c r="G318" s="129" t="str">
        <f>IF(ISBLANK('Input|Fee Based'!G318),"",'Input|Fee Based'!G318)</f>
        <v/>
      </c>
      <c r="H318" s="120">
        <f t="shared" si="44"/>
        <v>0</v>
      </c>
      <c r="I318" s="14"/>
      <c r="J318" s="77" t="str">
        <f>IF(ISBLANK('Input|Fee Based'!I318),"",'Input|Fee Based'!I318)</f>
        <v/>
      </c>
      <c r="K318" s="77" cm="1">
        <f t="array" ref="K318">_xlfn.IFNA(LOOKUP(2,1/('Calc|Labour Rates'!$B$10:$B$39='Calc|Fee Based'!J318)/('Calc|Labour Rates'!$C$10:$C$39='Input|Fee Based'!J318),'Calc|Labour Rates'!$I$10:$I$39),"-")</f>
        <v>0</v>
      </c>
      <c r="L318" s="208">
        <f>IFERROR(K318*'Input|Fee Based'!K318*'Input|Fee Based'!L318/'Input|Setup'!$E$19,0)</f>
        <v>0</v>
      </c>
      <c r="M318" s="206" t="str">
        <f>IF(ISBLANK('Input|Fee Based'!M318),"",'Input|Fee Based'!M318)</f>
        <v/>
      </c>
      <c r="N318" s="77" cm="1">
        <f t="array" ref="N318">_xlfn.IFNA(LOOKUP(2,1/('Calc|Labour Rates'!$B$10:$B$39='Calc|Fee Based'!M318)/('Calc|Labour Rates'!$C$10:$C$39='Input|Fee Based'!N318),'Calc|Labour Rates'!$I$10:$I$39),"-")</f>
        <v>0</v>
      </c>
      <c r="O318" s="208">
        <f>IFERROR(N318*'Input|Fee Based'!O318*'Input|Fee Based'!P318/'Input|Setup'!$E$19,0)</f>
        <v>0</v>
      </c>
      <c r="P318" s="206" t="str">
        <f>IF(ISBLANK('Input|Fee Based'!Q318),"",'Input|Fee Based'!Q318)</f>
        <v/>
      </c>
      <c r="Q318" s="77" cm="1">
        <f t="array" ref="Q318">_xlfn.IFNA(LOOKUP(2,1/('Calc|Labour Rates'!$B$10:$B$39='Calc|Fee Based'!P318)/('Calc|Labour Rates'!$C$10:$C$39='Input|Fee Based'!R318),'Calc|Labour Rates'!$I$10:$I$39),"-")</f>
        <v>0</v>
      </c>
      <c r="R318" s="77">
        <f>IFERROR(Q318*'Input|Fee Based'!S318*'Input|Fee Based'!T318/'Input|Setup'!$E$19,0)</f>
        <v>0</v>
      </c>
      <c r="S318" s="197">
        <f t="shared" si="45"/>
        <v>0</v>
      </c>
      <c r="T318" s="139">
        <f t="shared" si="46"/>
        <v>0</v>
      </c>
      <c r="U318" s="77" t="str">
        <f>IF(ISBLANK('Input|Fee Based'!$V318),"",'Input|Fee Based'!$V318)</f>
        <v/>
      </c>
      <c r="V318" s="77" cm="1">
        <f t="array" ref="V318">_xlfn.IFNA(LOOKUP(2,1/('Calc|Labour Rates'!$B$10:$B$39='Calc|Fee Based'!U318)/('Calc|Labour Rates'!$C$10:$C$39='Input|Fee Based'!W318),'Calc|Labour Rates'!$I$10:$I$39),"-")</f>
        <v>0</v>
      </c>
      <c r="W318" s="77">
        <f>IFERROR(V318*'Input|Fee Based'!X318*'Input|Fee Based'!Y318/'Input|Setup'!$E$19,0)</f>
        <v>0</v>
      </c>
      <c r="X318" s="77">
        <f>IFERROR(V318*'Input|Fee Based'!X318*'Input|Fee Based'!Z318/'Input|Setup'!$E$19,0)</f>
        <v>0</v>
      </c>
      <c r="Y318" s="208">
        <f t="shared" si="47"/>
        <v>0</v>
      </c>
      <c r="Z318" s="206" t="str">
        <f>IF(ISBLANK('Input|Fee Based'!$AA318),"",'Input|Fee Based'!$AA318)</f>
        <v/>
      </c>
      <c r="AA318" s="77" cm="1">
        <f t="array" ref="AA318">_xlfn.IFNA(LOOKUP(2,1/('Calc|Labour Rates'!$B$10:$B$39='Calc|Fee Based'!Z318)/('Calc|Labour Rates'!$C$10:$C$39='Input|Fee Based'!AB318),'Calc|Labour Rates'!$I$10:$I$39),"-")</f>
        <v>0</v>
      </c>
      <c r="AB318" s="77">
        <f>IFERROR(AA318*'Input|Fee Based'!AC318*'Input|Fee Based'!AD318/'Input|Setup'!$E$19,0)</f>
        <v>0</v>
      </c>
      <c r="AC318" s="77">
        <f>IFERROR(AA318*'Input|Fee Based'!AC318*'Input|Fee Based'!AE318/'Input|Setup'!$E$19,0)</f>
        <v>0</v>
      </c>
      <c r="AD318" s="208">
        <f t="shared" si="48"/>
        <v>0</v>
      </c>
      <c r="AE318" s="77" t="str">
        <f>IF(ISBLANK('Input|Fee Based'!$AF318),"",'Input|Fee Based'!$AF318)</f>
        <v/>
      </c>
      <c r="AF318" s="77" cm="1">
        <f t="array" ref="AF318">_xlfn.IFNA(LOOKUP(2,1/('Calc|Labour Rates'!$B$10:$B$39='Calc|Fee Based'!AE318)/('Calc|Labour Rates'!$C$10:$C$39='Input|Fee Based'!AG318),'Calc|Labour Rates'!$I$10:$I$39),"-")</f>
        <v>0</v>
      </c>
      <c r="AG318" s="77">
        <f>IFERROR(AF318*'Input|Fee Based'!AH318*'Input|Fee Based'!AI318/'Input|Setup'!$E$19,0)</f>
        <v>0</v>
      </c>
      <c r="AH318" s="77">
        <f>IFERROR(AF318*'Input|Fee Based'!AH318*'Input|Fee Based'!AJ318/'Input|Setup'!$E$19,0)</f>
        <v>0</v>
      </c>
      <c r="AI318" s="208">
        <f t="shared" si="49"/>
        <v>0</v>
      </c>
      <c r="AJ318" s="77" t="str">
        <f>IF(ISBLANK('Input|Fee Based'!$AK318),"",'Input|Fee Based'!$AK318)</f>
        <v/>
      </c>
      <c r="AK318" s="77" cm="1">
        <f t="array" ref="AK318">_xlfn.IFNA(LOOKUP(2,1/('Calc|Labour Rates'!$B$10:$B$39='Calc|Fee Based'!AJ318)/('Calc|Labour Rates'!$C$10:$C$39='Input|Fee Based'!AL318),'Calc|Labour Rates'!$I$10:$I$39),"-")</f>
        <v>0</v>
      </c>
      <c r="AL318" s="77">
        <f>IFERROR(AK318*'Input|Fee Based'!AM318*'Input|Fee Based'!AN318/'Input|Setup'!$E$19,0)</f>
        <v>0</v>
      </c>
      <c r="AM318" s="77">
        <f>IFERROR(AK318*'Input|Fee Based'!AM318*'Input|Fee Based'!AO318/'Input|Setup'!$E$19,0)</f>
        <v>0</v>
      </c>
      <c r="AN318" s="208">
        <f t="shared" si="50"/>
        <v>0</v>
      </c>
      <c r="AO318" s="199">
        <f t="shared" si="51"/>
        <v>0</v>
      </c>
      <c r="AP318" s="139">
        <f t="shared" si="52"/>
        <v>0</v>
      </c>
      <c r="AQ318" s="86">
        <f>'Input|Fee Based'!AQ318*CPI_Escalator_to_Y1*RealMaterials_Escalator_to_Y1</f>
        <v>0</v>
      </c>
      <c r="AR318" s="86">
        <f>'Input|Fee Based'!AR318*CPI_Escalator_to_Y1*RealContracts_Escalator_to_Y1</f>
        <v>0</v>
      </c>
      <c r="AS318" s="77">
        <f>'Input|Fee Based'!AS318*CPI_Escalator_to_Y1*RealVehicles_Escalator_to_Y1</f>
        <v>0</v>
      </c>
      <c r="AT318" s="86">
        <f>'Input|Fee Based'!AT318*CPI_Escalator_to_Y1*RealOther_Escalator_to_Y1</f>
        <v>0</v>
      </c>
      <c r="AU318" s="89"/>
      <c r="AV318" s="79">
        <f t="shared" si="53"/>
        <v>0</v>
      </c>
      <c r="AW318" s="84"/>
      <c r="AX318" s="162">
        <f>$AV318*'Input|Fee Based'!AV318</f>
        <v>0</v>
      </c>
      <c r="AY318" s="162">
        <f>$AV318*'Input|Fee Based'!AW318</f>
        <v>0</v>
      </c>
      <c r="AZ318" s="162">
        <f>$AV318*'Input|Fee Based'!AX318</f>
        <v>0</v>
      </c>
      <c r="BA318" s="163">
        <f>SUM($AV318,$AX318:$AZ318)*'Input|Fee Based'!$AY318</f>
        <v>0</v>
      </c>
      <c r="BB318" s="109"/>
      <c r="BC318" s="173"/>
      <c r="BD318" s="15"/>
    </row>
    <row r="319" spans="1:56" customFormat="1" x14ac:dyDescent="0.2">
      <c r="A319" s="16">
        <f t="shared" si="54"/>
        <v>310</v>
      </c>
      <c r="B319" s="128" t="str">
        <f>IF(ISBLANK('Input|Fee Based'!B319),"",'Input|Fee Based'!B319)</f>
        <v/>
      </c>
      <c r="C319" s="128" t="str">
        <f>IF(ISBLANK('Input|Fee Based'!C319),"",'Input|Fee Based'!C319)</f>
        <v/>
      </c>
      <c r="D319" s="129" t="str">
        <f>IF(ISBLANK('Input|Fee Based'!D319),"",'Input|Fee Based'!D319)</f>
        <v/>
      </c>
      <c r="E319" s="191" t="str">
        <f>IF(ISBLANK('Input|Fee Based'!E319),"",'Input|Fee Based'!E319)</f>
        <v/>
      </c>
      <c r="F319" s="129" t="str">
        <f>IF(ISBLANK('Input|Fee Based'!F319),"",'Input|Fee Based'!F319)</f>
        <v/>
      </c>
      <c r="G319" s="129" t="str">
        <f>IF(ISBLANK('Input|Fee Based'!G319),"",'Input|Fee Based'!G319)</f>
        <v/>
      </c>
      <c r="H319" s="120">
        <f t="shared" si="44"/>
        <v>0</v>
      </c>
      <c r="I319" s="14"/>
      <c r="J319" s="77" t="str">
        <f>IF(ISBLANK('Input|Fee Based'!I319),"",'Input|Fee Based'!I319)</f>
        <v/>
      </c>
      <c r="K319" s="77" cm="1">
        <f t="array" ref="K319">_xlfn.IFNA(LOOKUP(2,1/('Calc|Labour Rates'!$B$10:$B$39='Calc|Fee Based'!J319)/('Calc|Labour Rates'!$C$10:$C$39='Input|Fee Based'!J319),'Calc|Labour Rates'!$I$10:$I$39),"-")</f>
        <v>0</v>
      </c>
      <c r="L319" s="208">
        <f>IFERROR(K319*'Input|Fee Based'!K319*'Input|Fee Based'!L319/'Input|Setup'!$E$19,0)</f>
        <v>0</v>
      </c>
      <c r="M319" s="206" t="str">
        <f>IF(ISBLANK('Input|Fee Based'!M319),"",'Input|Fee Based'!M319)</f>
        <v/>
      </c>
      <c r="N319" s="77" cm="1">
        <f t="array" ref="N319">_xlfn.IFNA(LOOKUP(2,1/('Calc|Labour Rates'!$B$10:$B$39='Calc|Fee Based'!M319)/('Calc|Labour Rates'!$C$10:$C$39='Input|Fee Based'!N319),'Calc|Labour Rates'!$I$10:$I$39),"-")</f>
        <v>0</v>
      </c>
      <c r="O319" s="208">
        <f>IFERROR(N319*'Input|Fee Based'!O319*'Input|Fee Based'!P319/'Input|Setup'!$E$19,0)</f>
        <v>0</v>
      </c>
      <c r="P319" s="206" t="str">
        <f>IF(ISBLANK('Input|Fee Based'!Q319),"",'Input|Fee Based'!Q319)</f>
        <v/>
      </c>
      <c r="Q319" s="77" cm="1">
        <f t="array" ref="Q319">_xlfn.IFNA(LOOKUP(2,1/('Calc|Labour Rates'!$B$10:$B$39='Calc|Fee Based'!P319)/('Calc|Labour Rates'!$C$10:$C$39='Input|Fee Based'!R319),'Calc|Labour Rates'!$I$10:$I$39),"-")</f>
        <v>0</v>
      </c>
      <c r="R319" s="77">
        <f>IFERROR(Q319*'Input|Fee Based'!S319*'Input|Fee Based'!T319/'Input|Setup'!$E$19,0)</f>
        <v>0</v>
      </c>
      <c r="S319" s="197">
        <f t="shared" si="45"/>
        <v>0</v>
      </c>
      <c r="T319" s="139">
        <f t="shared" si="46"/>
        <v>0</v>
      </c>
      <c r="U319" s="77" t="str">
        <f>IF(ISBLANK('Input|Fee Based'!$V319),"",'Input|Fee Based'!$V319)</f>
        <v/>
      </c>
      <c r="V319" s="77" cm="1">
        <f t="array" ref="V319">_xlfn.IFNA(LOOKUP(2,1/('Calc|Labour Rates'!$B$10:$B$39='Calc|Fee Based'!U319)/('Calc|Labour Rates'!$C$10:$C$39='Input|Fee Based'!W319),'Calc|Labour Rates'!$I$10:$I$39),"-")</f>
        <v>0</v>
      </c>
      <c r="W319" s="77">
        <f>IFERROR(V319*'Input|Fee Based'!X319*'Input|Fee Based'!Y319/'Input|Setup'!$E$19,0)</f>
        <v>0</v>
      </c>
      <c r="X319" s="77">
        <f>IFERROR(V319*'Input|Fee Based'!X319*'Input|Fee Based'!Z319/'Input|Setup'!$E$19,0)</f>
        <v>0</v>
      </c>
      <c r="Y319" s="208">
        <f t="shared" si="47"/>
        <v>0</v>
      </c>
      <c r="Z319" s="206" t="str">
        <f>IF(ISBLANK('Input|Fee Based'!$AA319),"",'Input|Fee Based'!$AA319)</f>
        <v/>
      </c>
      <c r="AA319" s="77" cm="1">
        <f t="array" ref="AA319">_xlfn.IFNA(LOOKUP(2,1/('Calc|Labour Rates'!$B$10:$B$39='Calc|Fee Based'!Z319)/('Calc|Labour Rates'!$C$10:$C$39='Input|Fee Based'!AB319),'Calc|Labour Rates'!$I$10:$I$39),"-")</f>
        <v>0</v>
      </c>
      <c r="AB319" s="77">
        <f>IFERROR(AA319*'Input|Fee Based'!AC319*'Input|Fee Based'!AD319/'Input|Setup'!$E$19,0)</f>
        <v>0</v>
      </c>
      <c r="AC319" s="77">
        <f>IFERROR(AA319*'Input|Fee Based'!AC319*'Input|Fee Based'!AE319/'Input|Setup'!$E$19,0)</f>
        <v>0</v>
      </c>
      <c r="AD319" s="208">
        <f t="shared" si="48"/>
        <v>0</v>
      </c>
      <c r="AE319" s="77" t="str">
        <f>IF(ISBLANK('Input|Fee Based'!$AF319),"",'Input|Fee Based'!$AF319)</f>
        <v/>
      </c>
      <c r="AF319" s="77" cm="1">
        <f t="array" ref="AF319">_xlfn.IFNA(LOOKUP(2,1/('Calc|Labour Rates'!$B$10:$B$39='Calc|Fee Based'!AE319)/('Calc|Labour Rates'!$C$10:$C$39='Input|Fee Based'!AG319),'Calc|Labour Rates'!$I$10:$I$39),"-")</f>
        <v>0</v>
      </c>
      <c r="AG319" s="77">
        <f>IFERROR(AF319*'Input|Fee Based'!AH319*'Input|Fee Based'!AI319/'Input|Setup'!$E$19,0)</f>
        <v>0</v>
      </c>
      <c r="AH319" s="77">
        <f>IFERROR(AF319*'Input|Fee Based'!AH319*'Input|Fee Based'!AJ319/'Input|Setup'!$E$19,0)</f>
        <v>0</v>
      </c>
      <c r="AI319" s="208">
        <f t="shared" si="49"/>
        <v>0</v>
      </c>
      <c r="AJ319" s="77" t="str">
        <f>IF(ISBLANK('Input|Fee Based'!$AK319),"",'Input|Fee Based'!$AK319)</f>
        <v/>
      </c>
      <c r="AK319" s="77" cm="1">
        <f t="array" ref="AK319">_xlfn.IFNA(LOOKUP(2,1/('Calc|Labour Rates'!$B$10:$B$39='Calc|Fee Based'!AJ319)/('Calc|Labour Rates'!$C$10:$C$39='Input|Fee Based'!AL319),'Calc|Labour Rates'!$I$10:$I$39),"-")</f>
        <v>0</v>
      </c>
      <c r="AL319" s="77">
        <f>IFERROR(AK319*'Input|Fee Based'!AM319*'Input|Fee Based'!AN319/'Input|Setup'!$E$19,0)</f>
        <v>0</v>
      </c>
      <c r="AM319" s="77">
        <f>IFERROR(AK319*'Input|Fee Based'!AM319*'Input|Fee Based'!AO319/'Input|Setup'!$E$19,0)</f>
        <v>0</v>
      </c>
      <c r="AN319" s="208">
        <f t="shared" si="50"/>
        <v>0</v>
      </c>
      <c r="AO319" s="199">
        <f t="shared" si="51"/>
        <v>0</v>
      </c>
      <c r="AP319" s="139">
        <f t="shared" si="52"/>
        <v>0</v>
      </c>
      <c r="AQ319" s="86">
        <f>'Input|Fee Based'!AQ319*CPI_Escalator_to_Y1*RealMaterials_Escalator_to_Y1</f>
        <v>0</v>
      </c>
      <c r="AR319" s="86">
        <f>'Input|Fee Based'!AR319*CPI_Escalator_to_Y1*RealContracts_Escalator_to_Y1</f>
        <v>0</v>
      </c>
      <c r="AS319" s="77">
        <f>'Input|Fee Based'!AS319*CPI_Escalator_to_Y1*RealVehicles_Escalator_to_Y1</f>
        <v>0</v>
      </c>
      <c r="AT319" s="86">
        <f>'Input|Fee Based'!AT319*CPI_Escalator_to_Y1*RealOther_Escalator_to_Y1</f>
        <v>0</v>
      </c>
      <c r="AU319" s="89"/>
      <c r="AV319" s="79">
        <f t="shared" si="53"/>
        <v>0</v>
      </c>
      <c r="AW319" s="84"/>
      <c r="AX319" s="162">
        <f>$AV319*'Input|Fee Based'!AV319</f>
        <v>0</v>
      </c>
      <c r="AY319" s="162">
        <f>$AV319*'Input|Fee Based'!AW319</f>
        <v>0</v>
      </c>
      <c r="AZ319" s="162">
        <f>$AV319*'Input|Fee Based'!AX319</f>
        <v>0</v>
      </c>
      <c r="BA319" s="163">
        <f>SUM($AV319,$AX319:$AZ319)*'Input|Fee Based'!$AY319</f>
        <v>0</v>
      </c>
      <c r="BB319" s="109"/>
      <c r="BC319" s="173"/>
      <c r="BD319" s="15"/>
    </row>
    <row r="320" spans="1:56" customFormat="1" x14ac:dyDescent="0.2">
      <c r="A320" s="16">
        <f t="shared" si="54"/>
        <v>311</v>
      </c>
      <c r="B320" s="128" t="str">
        <f>IF(ISBLANK('Input|Fee Based'!B320),"",'Input|Fee Based'!B320)</f>
        <v/>
      </c>
      <c r="C320" s="128" t="str">
        <f>IF(ISBLANK('Input|Fee Based'!C320),"",'Input|Fee Based'!C320)</f>
        <v/>
      </c>
      <c r="D320" s="129" t="str">
        <f>IF(ISBLANK('Input|Fee Based'!D320),"",'Input|Fee Based'!D320)</f>
        <v/>
      </c>
      <c r="E320" s="191" t="str">
        <f>IF(ISBLANK('Input|Fee Based'!E320),"",'Input|Fee Based'!E320)</f>
        <v/>
      </c>
      <c r="F320" s="129" t="str">
        <f>IF(ISBLANK('Input|Fee Based'!F320),"",'Input|Fee Based'!F320)</f>
        <v/>
      </c>
      <c r="G320" s="129" t="str">
        <f>IF(ISBLANK('Input|Fee Based'!G320),"",'Input|Fee Based'!G320)</f>
        <v/>
      </c>
      <c r="H320" s="120">
        <f t="shared" si="44"/>
        <v>0</v>
      </c>
      <c r="I320" s="14"/>
      <c r="J320" s="77" t="str">
        <f>IF(ISBLANK('Input|Fee Based'!I320),"",'Input|Fee Based'!I320)</f>
        <v/>
      </c>
      <c r="K320" s="77" cm="1">
        <f t="array" ref="K320">_xlfn.IFNA(LOOKUP(2,1/('Calc|Labour Rates'!$B$10:$B$39='Calc|Fee Based'!J320)/('Calc|Labour Rates'!$C$10:$C$39='Input|Fee Based'!J320),'Calc|Labour Rates'!$I$10:$I$39),"-")</f>
        <v>0</v>
      </c>
      <c r="L320" s="208">
        <f>IFERROR(K320*'Input|Fee Based'!K320*'Input|Fee Based'!L320/'Input|Setup'!$E$19,0)</f>
        <v>0</v>
      </c>
      <c r="M320" s="206" t="str">
        <f>IF(ISBLANK('Input|Fee Based'!M320),"",'Input|Fee Based'!M320)</f>
        <v/>
      </c>
      <c r="N320" s="77" cm="1">
        <f t="array" ref="N320">_xlfn.IFNA(LOOKUP(2,1/('Calc|Labour Rates'!$B$10:$B$39='Calc|Fee Based'!M320)/('Calc|Labour Rates'!$C$10:$C$39='Input|Fee Based'!N320),'Calc|Labour Rates'!$I$10:$I$39),"-")</f>
        <v>0</v>
      </c>
      <c r="O320" s="208">
        <f>IFERROR(N320*'Input|Fee Based'!O320*'Input|Fee Based'!P320/'Input|Setup'!$E$19,0)</f>
        <v>0</v>
      </c>
      <c r="P320" s="206" t="str">
        <f>IF(ISBLANK('Input|Fee Based'!Q320),"",'Input|Fee Based'!Q320)</f>
        <v/>
      </c>
      <c r="Q320" s="77" cm="1">
        <f t="array" ref="Q320">_xlfn.IFNA(LOOKUP(2,1/('Calc|Labour Rates'!$B$10:$B$39='Calc|Fee Based'!P320)/('Calc|Labour Rates'!$C$10:$C$39='Input|Fee Based'!R320),'Calc|Labour Rates'!$I$10:$I$39),"-")</f>
        <v>0</v>
      </c>
      <c r="R320" s="77">
        <f>IFERROR(Q320*'Input|Fee Based'!S320*'Input|Fee Based'!T320/'Input|Setup'!$E$19,0)</f>
        <v>0</v>
      </c>
      <c r="S320" s="197">
        <f t="shared" si="45"/>
        <v>0</v>
      </c>
      <c r="T320" s="139">
        <f t="shared" si="46"/>
        <v>0</v>
      </c>
      <c r="U320" s="77" t="str">
        <f>IF(ISBLANK('Input|Fee Based'!$V320),"",'Input|Fee Based'!$V320)</f>
        <v/>
      </c>
      <c r="V320" s="77" cm="1">
        <f t="array" ref="V320">_xlfn.IFNA(LOOKUP(2,1/('Calc|Labour Rates'!$B$10:$B$39='Calc|Fee Based'!U320)/('Calc|Labour Rates'!$C$10:$C$39='Input|Fee Based'!W320),'Calc|Labour Rates'!$I$10:$I$39),"-")</f>
        <v>0</v>
      </c>
      <c r="W320" s="77">
        <f>IFERROR(V320*'Input|Fee Based'!X320*'Input|Fee Based'!Y320/'Input|Setup'!$E$19,0)</f>
        <v>0</v>
      </c>
      <c r="X320" s="77">
        <f>IFERROR(V320*'Input|Fee Based'!X320*'Input|Fee Based'!Z320/'Input|Setup'!$E$19,0)</f>
        <v>0</v>
      </c>
      <c r="Y320" s="208">
        <f t="shared" si="47"/>
        <v>0</v>
      </c>
      <c r="Z320" s="206" t="str">
        <f>IF(ISBLANK('Input|Fee Based'!$AA320),"",'Input|Fee Based'!$AA320)</f>
        <v/>
      </c>
      <c r="AA320" s="77" cm="1">
        <f t="array" ref="AA320">_xlfn.IFNA(LOOKUP(2,1/('Calc|Labour Rates'!$B$10:$B$39='Calc|Fee Based'!Z320)/('Calc|Labour Rates'!$C$10:$C$39='Input|Fee Based'!AB320),'Calc|Labour Rates'!$I$10:$I$39),"-")</f>
        <v>0</v>
      </c>
      <c r="AB320" s="77">
        <f>IFERROR(AA320*'Input|Fee Based'!AC320*'Input|Fee Based'!AD320/'Input|Setup'!$E$19,0)</f>
        <v>0</v>
      </c>
      <c r="AC320" s="77">
        <f>IFERROR(AA320*'Input|Fee Based'!AC320*'Input|Fee Based'!AE320/'Input|Setup'!$E$19,0)</f>
        <v>0</v>
      </c>
      <c r="AD320" s="208">
        <f t="shared" si="48"/>
        <v>0</v>
      </c>
      <c r="AE320" s="77" t="str">
        <f>IF(ISBLANK('Input|Fee Based'!$AF320),"",'Input|Fee Based'!$AF320)</f>
        <v/>
      </c>
      <c r="AF320" s="77" cm="1">
        <f t="array" ref="AF320">_xlfn.IFNA(LOOKUP(2,1/('Calc|Labour Rates'!$B$10:$B$39='Calc|Fee Based'!AE320)/('Calc|Labour Rates'!$C$10:$C$39='Input|Fee Based'!AG320),'Calc|Labour Rates'!$I$10:$I$39),"-")</f>
        <v>0</v>
      </c>
      <c r="AG320" s="77">
        <f>IFERROR(AF320*'Input|Fee Based'!AH320*'Input|Fee Based'!AI320/'Input|Setup'!$E$19,0)</f>
        <v>0</v>
      </c>
      <c r="AH320" s="77">
        <f>IFERROR(AF320*'Input|Fee Based'!AH320*'Input|Fee Based'!AJ320/'Input|Setup'!$E$19,0)</f>
        <v>0</v>
      </c>
      <c r="AI320" s="208">
        <f t="shared" si="49"/>
        <v>0</v>
      </c>
      <c r="AJ320" s="77" t="str">
        <f>IF(ISBLANK('Input|Fee Based'!$AK320),"",'Input|Fee Based'!$AK320)</f>
        <v/>
      </c>
      <c r="AK320" s="77" cm="1">
        <f t="array" ref="AK320">_xlfn.IFNA(LOOKUP(2,1/('Calc|Labour Rates'!$B$10:$B$39='Calc|Fee Based'!AJ320)/('Calc|Labour Rates'!$C$10:$C$39='Input|Fee Based'!AL320),'Calc|Labour Rates'!$I$10:$I$39),"-")</f>
        <v>0</v>
      </c>
      <c r="AL320" s="77">
        <f>IFERROR(AK320*'Input|Fee Based'!AM320*'Input|Fee Based'!AN320/'Input|Setup'!$E$19,0)</f>
        <v>0</v>
      </c>
      <c r="AM320" s="77">
        <f>IFERROR(AK320*'Input|Fee Based'!AM320*'Input|Fee Based'!AO320/'Input|Setup'!$E$19,0)</f>
        <v>0</v>
      </c>
      <c r="AN320" s="208">
        <f t="shared" si="50"/>
        <v>0</v>
      </c>
      <c r="AO320" s="199">
        <f t="shared" si="51"/>
        <v>0</v>
      </c>
      <c r="AP320" s="139">
        <f t="shared" si="52"/>
        <v>0</v>
      </c>
      <c r="AQ320" s="86">
        <f>'Input|Fee Based'!AQ320*CPI_Escalator_to_Y1*RealMaterials_Escalator_to_Y1</f>
        <v>0</v>
      </c>
      <c r="AR320" s="86">
        <f>'Input|Fee Based'!AR320*CPI_Escalator_to_Y1*RealContracts_Escalator_to_Y1</f>
        <v>0</v>
      </c>
      <c r="AS320" s="77">
        <f>'Input|Fee Based'!AS320*CPI_Escalator_to_Y1*RealVehicles_Escalator_to_Y1</f>
        <v>0</v>
      </c>
      <c r="AT320" s="86">
        <f>'Input|Fee Based'!AT320*CPI_Escalator_to_Y1*RealOther_Escalator_to_Y1</f>
        <v>0</v>
      </c>
      <c r="AU320" s="89"/>
      <c r="AV320" s="79">
        <f t="shared" si="53"/>
        <v>0</v>
      </c>
      <c r="AW320" s="84"/>
      <c r="AX320" s="162">
        <f>$AV320*'Input|Fee Based'!AV320</f>
        <v>0</v>
      </c>
      <c r="AY320" s="162">
        <f>$AV320*'Input|Fee Based'!AW320</f>
        <v>0</v>
      </c>
      <c r="AZ320" s="162">
        <f>$AV320*'Input|Fee Based'!AX320</f>
        <v>0</v>
      </c>
      <c r="BA320" s="163">
        <f>SUM($AV320,$AX320:$AZ320)*'Input|Fee Based'!$AY320</f>
        <v>0</v>
      </c>
      <c r="BB320" s="109"/>
      <c r="BC320" s="173"/>
      <c r="BD320" s="15"/>
    </row>
    <row r="321" spans="1:56" customFormat="1" x14ac:dyDescent="0.2">
      <c r="A321" s="16">
        <f t="shared" si="54"/>
        <v>312</v>
      </c>
      <c r="B321" s="128" t="str">
        <f>IF(ISBLANK('Input|Fee Based'!B321),"",'Input|Fee Based'!B321)</f>
        <v/>
      </c>
      <c r="C321" s="128" t="str">
        <f>IF(ISBLANK('Input|Fee Based'!C321),"",'Input|Fee Based'!C321)</f>
        <v/>
      </c>
      <c r="D321" s="129" t="str">
        <f>IF(ISBLANK('Input|Fee Based'!D321),"",'Input|Fee Based'!D321)</f>
        <v/>
      </c>
      <c r="E321" s="191" t="str">
        <f>IF(ISBLANK('Input|Fee Based'!E321),"",'Input|Fee Based'!E321)</f>
        <v/>
      </c>
      <c r="F321" s="129" t="str">
        <f>IF(ISBLANK('Input|Fee Based'!F321),"",'Input|Fee Based'!F321)</f>
        <v/>
      </c>
      <c r="G321" s="129" t="str">
        <f>IF(ISBLANK('Input|Fee Based'!G321),"",'Input|Fee Based'!G321)</f>
        <v/>
      </c>
      <c r="H321" s="120">
        <f t="shared" si="44"/>
        <v>0</v>
      </c>
      <c r="I321" s="14"/>
      <c r="J321" s="77" t="str">
        <f>IF(ISBLANK('Input|Fee Based'!I321),"",'Input|Fee Based'!I321)</f>
        <v/>
      </c>
      <c r="K321" s="77" cm="1">
        <f t="array" ref="K321">_xlfn.IFNA(LOOKUP(2,1/('Calc|Labour Rates'!$B$10:$B$39='Calc|Fee Based'!J321)/('Calc|Labour Rates'!$C$10:$C$39='Input|Fee Based'!J321),'Calc|Labour Rates'!$I$10:$I$39),"-")</f>
        <v>0</v>
      </c>
      <c r="L321" s="208">
        <f>IFERROR(K321*'Input|Fee Based'!K321*'Input|Fee Based'!L321/'Input|Setup'!$E$19,0)</f>
        <v>0</v>
      </c>
      <c r="M321" s="206" t="str">
        <f>IF(ISBLANK('Input|Fee Based'!M321),"",'Input|Fee Based'!M321)</f>
        <v/>
      </c>
      <c r="N321" s="77" cm="1">
        <f t="array" ref="N321">_xlfn.IFNA(LOOKUP(2,1/('Calc|Labour Rates'!$B$10:$B$39='Calc|Fee Based'!M321)/('Calc|Labour Rates'!$C$10:$C$39='Input|Fee Based'!N321),'Calc|Labour Rates'!$I$10:$I$39),"-")</f>
        <v>0</v>
      </c>
      <c r="O321" s="208">
        <f>IFERROR(N321*'Input|Fee Based'!O321*'Input|Fee Based'!P321/'Input|Setup'!$E$19,0)</f>
        <v>0</v>
      </c>
      <c r="P321" s="206" t="str">
        <f>IF(ISBLANK('Input|Fee Based'!Q321),"",'Input|Fee Based'!Q321)</f>
        <v/>
      </c>
      <c r="Q321" s="77" cm="1">
        <f t="array" ref="Q321">_xlfn.IFNA(LOOKUP(2,1/('Calc|Labour Rates'!$B$10:$B$39='Calc|Fee Based'!P321)/('Calc|Labour Rates'!$C$10:$C$39='Input|Fee Based'!R321),'Calc|Labour Rates'!$I$10:$I$39),"-")</f>
        <v>0</v>
      </c>
      <c r="R321" s="77">
        <f>IFERROR(Q321*'Input|Fee Based'!S321*'Input|Fee Based'!T321/'Input|Setup'!$E$19,0)</f>
        <v>0</v>
      </c>
      <c r="S321" s="197">
        <f t="shared" si="45"/>
        <v>0</v>
      </c>
      <c r="T321" s="139">
        <f t="shared" si="46"/>
        <v>0</v>
      </c>
      <c r="U321" s="77" t="str">
        <f>IF(ISBLANK('Input|Fee Based'!$V321),"",'Input|Fee Based'!$V321)</f>
        <v/>
      </c>
      <c r="V321" s="77" cm="1">
        <f t="array" ref="V321">_xlfn.IFNA(LOOKUP(2,1/('Calc|Labour Rates'!$B$10:$B$39='Calc|Fee Based'!U321)/('Calc|Labour Rates'!$C$10:$C$39='Input|Fee Based'!W321),'Calc|Labour Rates'!$I$10:$I$39),"-")</f>
        <v>0</v>
      </c>
      <c r="W321" s="77">
        <f>IFERROR(V321*'Input|Fee Based'!X321*'Input|Fee Based'!Y321/'Input|Setup'!$E$19,0)</f>
        <v>0</v>
      </c>
      <c r="X321" s="77">
        <f>IFERROR(V321*'Input|Fee Based'!X321*'Input|Fee Based'!Z321/'Input|Setup'!$E$19,0)</f>
        <v>0</v>
      </c>
      <c r="Y321" s="208">
        <f t="shared" si="47"/>
        <v>0</v>
      </c>
      <c r="Z321" s="206" t="str">
        <f>IF(ISBLANK('Input|Fee Based'!$AA321),"",'Input|Fee Based'!$AA321)</f>
        <v/>
      </c>
      <c r="AA321" s="77" cm="1">
        <f t="array" ref="AA321">_xlfn.IFNA(LOOKUP(2,1/('Calc|Labour Rates'!$B$10:$B$39='Calc|Fee Based'!Z321)/('Calc|Labour Rates'!$C$10:$C$39='Input|Fee Based'!AB321),'Calc|Labour Rates'!$I$10:$I$39),"-")</f>
        <v>0</v>
      </c>
      <c r="AB321" s="77">
        <f>IFERROR(AA321*'Input|Fee Based'!AC321*'Input|Fee Based'!AD321/'Input|Setup'!$E$19,0)</f>
        <v>0</v>
      </c>
      <c r="AC321" s="77">
        <f>IFERROR(AA321*'Input|Fee Based'!AC321*'Input|Fee Based'!AE321/'Input|Setup'!$E$19,0)</f>
        <v>0</v>
      </c>
      <c r="AD321" s="208">
        <f t="shared" si="48"/>
        <v>0</v>
      </c>
      <c r="AE321" s="77" t="str">
        <f>IF(ISBLANK('Input|Fee Based'!$AF321),"",'Input|Fee Based'!$AF321)</f>
        <v/>
      </c>
      <c r="AF321" s="77" cm="1">
        <f t="array" ref="AF321">_xlfn.IFNA(LOOKUP(2,1/('Calc|Labour Rates'!$B$10:$B$39='Calc|Fee Based'!AE321)/('Calc|Labour Rates'!$C$10:$C$39='Input|Fee Based'!AG321),'Calc|Labour Rates'!$I$10:$I$39),"-")</f>
        <v>0</v>
      </c>
      <c r="AG321" s="77">
        <f>IFERROR(AF321*'Input|Fee Based'!AH321*'Input|Fee Based'!AI321/'Input|Setup'!$E$19,0)</f>
        <v>0</v>
      </c>
      <c r="AH321" s="77">
        <f>IFERROR(AF321*'Input|Fee Based'!AH321*'Input|Fee Based'!AJ321/'Input|Setup'!$E$19,0)</f>
        <v>0</v>
      </c>
      <c r="AI321" s="208">
        <f t="shared" si="49"/>
        <v>0</v>
      </c>
      <c r="AJ321" s="77" t="str">
        <f>IF(ISBLANK('Input|Fee Based'!$AK321),"",'Input|Fee Based'!$AK321)</f>
        <v/>
      </c>
      <c r="AK321" s="77" cm="1">
        <f t="array" ref="AK321">_xlfn.IFNA(LOOKUP(2,1/('Calc|Labour Rates'!$B$10:$B$39='Calc|Fee Based'!AJ321)/('Calc|Labour Rates'!$C$10:$C$39='Input|Fee Based'!AL321),'Calc|Labour Rates'!$I$10:$I$39),"-")</f>
        <v>0</v>
      </c>
      <c r="AL321" s="77">
        <f>IFERROR(AK321*'Input|Fee Based'!AM321*'Input|Fee Based'!AN321/'Input|Setup'!$E$19,0)</f>
        <v>0</v>
      </c>
      <c r="AM321" s="77">
        <f>IFERROR(AK321*'Input|Fee Based'!AM321*'Input|Fee Based'!AO321/'Input|Setup'!$E$19,0)</f>
        <v>0</v>
      </c>
      <c r="AN321" s="208">
        <f t="shared" si="50"/>
        <v>0</v>
      </c>
      <c r="AO321" s="199">
        <f t="shared" si="51"/>
        <v>0</v>
      </c>
      <c r="AP321" s="139">
        <f t="shared" si="52"/>
        <v>0</v>
      </c>
      <c r="AQ321" s="86">
        <f>'Input|Fee Based'!AQ321*CPI_Escalator_to_Y1*RealMaterials_Escalator_to_Y1</f>
        <v>0</v>
      </c>
      <c r="AR321" s="86">
        <f>'Input|Fee Based'!AR321*CPI_Escalator_to_Y1*RealContracts_Escalator_to_Y1</f>
        <v>0</v>
      </c>
      <c r="AS321" s="77">
        <f>'Input|Fee Based'!AS321*CPI_Escalator_to_Y1*RealVehicles_Escalator_to_Y1</f>
        <v>0</v>
      </c>
      <c r="AT321" s="86">
        <f>'Input|Fee Based'!AT321*CPI_Escalator_to_Y1*RealOther_Escalator_to_Y1</f>
        <v>0</v>
      </c>
      <c r="AU321" s="89"/>
      <c r="AV321" s="79">
        <f t="shared" si="53"/>
        <v>0</v>
      </c>
      <c r="AW321" s="84"/>
      <c r="AX321" s="162">
        <f>$AV321*'Input|Fee Based'!AV321</f>
        <v>0</v>
      </c>
      <c r="AY321" s="162">
        <f>$AV321*'Input|Fee Based'!AW321</f>
        <v>0</v>
      </c>
      <c r="AZ321" s="162">
        <f>$AV321*'Input|Fee Based'!AX321</f>
        <v>0</v>
      </c>
      <c r="BA321" s="163">
        <f>SUM($AV321,$AX321:$AZ321)*'Input|Fee Based'!$AY321</f>
        <v>0</v>
      </c>
      <c r="BB321" s="109"/>
      <c r="BC321" s="173"/>
      <c r="BD321" s="15"/>
    </row>
    <row r="322" spans="1:56" customFormat="1" x14ac:dyDescent="0.2">
      <c r="A322" s="16">
        <f t="shared" si="54"/>
        <v>313</v>
      </c>
      <c r="B322" s="128" t="str">
        <f>IF(ISBLANK('Input|Fee Based'!B322),"",'Input|Fee Based'!B322)</f>
        <v/>
      </c>
      <c r="C322" s="128" t="str">
        <f>IF(ISBLANK('Input|Fee Based'!C322),"",'Input|Fee Based'!C322)</f>
        <v/>
      </c>
      <c r="D322" s="129" t="str">
        <f>IF(ISBLANK('Input|Fee Based'!D322),"",'Input|Fee Based'!D322)</f>
        <v/>
      </c>
      <c r="E322" s="191" t="str">
        <f>IF(ISBLANK('Input|Fee Based'!E322),"",'Input|Fee Based'!E322)</f>
        <v/>
      </c>
      <c r="F322" s="129" t="str">
        <f>IF(ISBLANK('Input|Fee Based'!F322),"",'Input|Fee Based'!F322)</f>
        <v/>
      </c>
      <c r="G322" s="129" t="str">
        <f>IF(ISBLANK('Input|Fee Based'!G322),"",'Input|Fee Based'!G322)</f>
        <v/>
      </c>
      <c r="H322" s="120">
        <f t="shared" si="44"/>
        <v>0</v>
      </c>
      <c r="I322" s="14"/>
      <c r="J322" s="77" t="str">
        <f>IF(ISBLANK('Input|Fee Based'!I322),"",'Input|Fee Based'!I322)</f>
        <v/>
      </c>
      <c r="K322" s="77" cm="1">
        <f t="array" ref="K322">_xlfn.IFNA(LOOKUP(2,1/('Calc|Labour Rates'!$B$10:$B$39='Calc|Fee Based'!J322)/('Calc|Labour Rates'!$C$10:$C$39='Input|Fee Based'!J322),'Calc|Labour Rates'!$I$10:$I$39),"-")</f>
        <v>0</v>
      </c>
      <c r="L322" s="208">
        <f>IFERROR(K322*'Input|Fee Based'!K322*'Input|Fee Based'!L322/'Input|Setup'!$E$19,0)</f>
        <v>0</v>
      </c>
      <c r="M322" s="206" t="str">
        <f>IF(ISBLANK('Input|Fee Based'!M322),"",'Input|Fee Based'!M322)</f>
        <v/>
      </c>
      <c r="N322" s="77" cm="1">
        <f t="array" ref="N322">_xlfn.IFNA(LOOKUP(2,1/('Calc|Labour Rates'!$B$10:$B$39='Calc|Fee Based'!M322)/('Calc|Labour Rates'!$C$10:$C$39='Input|Fee Based'!N322),'Calc|Labour Rates'!$I$10:$I$39),"-")</f>
        <v>0</v>
      </c>
      <c r="O322" s="208">
        <f>IFERROR(N322*'Input|Fee Based'!O322*'Input|Fee Based'!P322/'Input|Setup'!$E$19,0)</f>
        <v>0</v>
      </c>
      <c r="P322" s="206" t="str">
        <f>IF(ISBLANK('Input|Fee Based'!Q322),"",'Input|Fee Based'!Q322)</f>
        <v/>
      </c>
      <c r="Q322" s="77" cm="1">
        <f t="array" ref="Q322">_xlfn.IFNA(LOOKUP(2,1/('Calc|Labour Rates'!$B$10:$B$39='Calc|Fee Based'!P322)/('Calc|Labour Rates'!$C$10:$C$39='Input|Fee Based'!R322),'Calc|Labour Rates'!$I$10:$I$39),"-")</f>
        <v>0</v>
      </c>
      <c r="R322" s="77">
        <f>IFERROR(Q322*'Input|Fee Based'!S322*'Input|Fee Based'!T322/'Input|Setup'!$E$19,0)</f>
        <v>0</v>
      </c>
      <c r="S322" s="197">
        <f t="shared" si="45"/>
        <v>0</v>
      </c>
      <c r="T322" s="139">
        <f t="shared" si="46"/>
        <v>0</v>
      </c>
      <c r="U322" s="77" t="str">
        <f>IF(ISBLANK('Input|Fee Based'!$V322),"",'Input|Fee Based'!$V322)</f>
        <v/>
      </c>
      <c r="V322" s="77" cm="1">
        <f t="array" ref="V322">_xlfn.IFNA(LOOKUP(2,1/('Calc|Labour Rates'!$B$10:$B$39='Calc|Fee Based'!U322)/('Calc|Labour Rates'!$C$10:$C$39='Input|Fee Based'!W322),'Calc|Labour Rates'!$I$10:$I$39),"-")</f>
        <v>0</v>
      </c>
      <c r="W322" s="77">
        <f>IFERROR(V322*'Input|Fee Based'!X322*'Input|Fee Based'!Y322/'Input|Setup'!$E$19,0)</f>
        <v>0</v>
      </c>
      <c r="X322" s="77">
        <f>IFERROR(V322*'Input|Fee Based'!X322*'Input|Fee Based'!Z322/'Input|Setup'!$E$19,0)</f>
        <v>0</v>
      </c>
      <c r="Y322" s="208">
        <f t="shared" si="47"/>
        <v>0</v>
      </c>
      <c r="Z322" s="206" t="str">
        <f>IF(ISBLANK('Input|Fee Based'!$AA322),"",'Input|Fee Based'!$AA322)</f>
        <v/>
      </c>
      <c r="AA322" s="77" cm="1">
        <f t="array" ref="AA322">_xlfn.IFNA(LOOKUP(2,1/('Calc|Labour Rates'!$B$10:$B$39='Calc|Fee Based'!Z322)/('Calc|Labour Rates'!$C$10:$C$39='Input|Fee Based'!AB322),'Calc|Labour Rates'!$I$10:$I$39),"-")</f>
        <v>0</v>
      </c>
      <c r="AB322" s="77">
        <f>IFERROR(AA322*'Input|Fee Based'!AC322*'Input|Fee Based'!AD322/'Input|Setup'!$E$19,0)</f>
        <v>0</v>
      </c>
      <c r="AC322" s="77">
        <f>IFERROR(AA322*'Input|Fee Based'!AC322*'Input|Fee Based'!AE322/'Input|Setup'!$E$19,0)</f>
        <v>0</v>
      </c>
      <c r="AD322" s="208">
        <f t="shared" si="48"/>
        <v>0</v>
      </c>
      <c r="AE322" s="77" t="str">
        <f>IF(ISBLANK('Input|Fee Based'!$AF322),"",'Input|Fee Based'!$AF322)</f>
        <v/>
      </c>
      <c r="AF322" s="77" cm="1">
        <f t="array" ref="AF322">_xlfn.IFNA(LOOKUP(2,1/('Calc|Labour Rates'!$B$10:$B$39='Calc|Fee Based'!AE322)/('Calc|Labour Rates'!$C$10:$C$39='Input|Fee Based'!AG322),'Calc|Labour Rates'!$I$10:$I$39),"-")</f>
        <v>0</v>
      </c>
      <c r="AG322" s="77">
        <f>IFERROR(AF322*'Input|Fee Based'!AH322*'Input|Fee Based'!AI322/'Input|Setup'!$E$19,0)</f>
        <v>0</v>
      </c>
      <c r="AH322" s="77">
        <f>IFERROR(AF322*'Input|Fee Based'!AH322*'Input|Fee Based'!AJ322/'Input|Setup'!$E$19,0)</f>
        <v>0</v>
      </c>
      <c r="AI322" s="208">
        <f t="shared" si="49"/>
        <v>0</v>
      </c>
      <c r="AJ322" s="77" t="str">
        <f>IF(ISBLANK('Input|Fee Based'!$AK322),"",'Input|Fee Based'!$AK322)</f>
        <v/>
      </c>
      <c r="AK322" s="77" cm="1">
        <f t="array" ref="AK322">_xlfn.IFNA(LOOKUP(2,1/('Calc|Labour Rates'!$B$10:$B$39='Calc|Fee Based'!AJ322)/('Calc|Labour Rates'!$C$10:$C$39='Input|Fee Based'!AL322),'Calc|Labour Rates'!$I$10:$I$39),"-")</f>
        <v>0</v>
      </c>
      <c r="AL322" s="77">
        <f>IFERROR(AK322*'Input|Fee Based'!AM322*'Input|Fee Based'!AN322/'Input|Setup'!$E$19,0)</f>
        <v>0</v>
      </c>
      <c r="AM322" s="77">
        <f>IFERROR(AK322*'Input|Fee Based'!AM322*'Input|Fee Based'!AO322/'Input|Setup'!$E$19,0)</f>
        <v>0</v>
      </c>
      <c r="AN322" s="208">
        <f t="shared" si="50"/>
        <v>0</v>
      </c>
      <c r="AO322" s="199">
        <f t="shared" si="51"/>
        <v>0</v>
      </c>
      <c r="AP322" s="139">
        <f t="shared" si="52"/>
        <v>0</v>
      </c>
      <c r="AQ322" s="86">
        <f>'Input|Fee Based'!AQ322*CPI_Escalator_to_Y1*RealMaterials_Escalator_to_Y1</f>
        <v>0</v>
      </c>
      <c r="AR322" s="86">
        <f>'Input|Fee Based'!AR322*CPI_Escalator_to_Y1*RealContracts_Escalator_to_Y1</f>
        <v>0</v>
      </c>
      <c r="AS322" s="77">
        <f>'Input|Fee Based'!AS322*CPI_Escalator_to_Y1*RealVehicles_Escalator_to_Y1</f>
        <v>0</v>
      </c>
      <c r="AT322" s="86">
        <f>'Input|Fee Based'!AT322*CPI_Escalator_to_Y1*RealOther_Escalator_to_Y1</f>
        <v>0</v>
      </c>
      <c r="AU322" s="89"/>
      <c r="AV322" s="79">
        <f t="shared" si="53"/>
        <v>0</v>
      </c>
      <c r="AW322" s="84"/>
      <c r="AX322" s="162">
        <f>$AV322*'Input|Fee Based'!AV322</f>
        <v>0</v>
      </c>
      <c r="AY322" s="162">
        <f>$AV322*'Input|Fee Based'!AW322</f>
        <v>0</v>
      </c>
      <c r="AZ322" s="162">
        <f>$AV322*'Input|Fee Based'!AX322</f>
        <v>0</v>
      </c>
      <c r="BA322" s="163">
        <f>SUM($AV322,$AX322:$AZ322)*'Input|Fee Based'!$AY322</f>
        <v>0</v>
      </c>
      <c r="BB322" s="109"/>
      <c r="BC322" s="173"/>
      <c r="BD322" s="15"/>
    </row>
    <row r="323" spans="1:56" customFormat="1" x14ac:dyDescent="0.2">
      <c r="A323" s="16">
        <f t="shared" si="54"/>
        <v>314</v>
      </c>
      <c r="B323" s="128" t="str">
        <f>IF(ISBLANK('Input|Fee Based'!B323),"",'Input|Fee Based'!B323)</f>
        <v/>
      </c>
      <c r="C323" s="128" t="str">
        <f>IF(ISBLANK('Input|Fee Based'!C323),"",'Input|Fee Based'!C323)</f>
        <v/>
      </c>
      <c r="D323" s="129" t="str">
        <f>IF(ISBLANK('Input|Fee Based'!D323),"",'Input|Fee Based'!D323)</f>
        <v/>
      </c>
      <c r="E323" s="191" t="str">
        <f>IF(ISBLANK('Input|Fee Based'!E323),"",'Input|Fee Based'!E323)</f>
        <v/>
      </c>
      <c r="F323" s="129" t="str">
        <f>IF(ISBLANK('Input|Fee Based'!F323),"",'Input|Fee Based'!F323)</f>
        <v/>
      </c>
      <c r="G323" s="129" t="str">
        <f>IF(ISBLANK('Input|Fee Based'!G323),"",'Input|Fee Based'!G323)</f>
        <v/>
      </c>
      <c r="H323" s="120">
        <f t="shared" si="44"/>
        <v>0</v>
      </c>
      <c r="I323" s="14"/>
      <c r="J323" s="77" t="str">
        <f>IF(ISBLANK('Input|Fee Based'!I323),"",'Input|Fee Based'!I323)</f>
        <v/>
      </c>
      <c r="K323" s="77" cm="1">
        <f t="array" ref="K323">_xlfn.IFNA(LOOKUP(2,1/('Calc|Labour Rates'!$B$10:$B$39='Calc|Fee Based'!J323)/('Calc|Labour Rates'!$C$10:$C$39='Input|Fee Based'!J323),'Calc|Labour Rates'!$I$10:$I$39),"-")</f>
        <v>0</v>
      </c>
      <c r="L323" s="208">
        <f>IFERROR(K323*'Input|Fee Based'!K323*'Input|Fee Based'!L323/'Input|Setup'!$E$19,0)</f>
        <v>0</v>
      </c>
      <c r="M323" s="206" t="str">
        <f>IF(ISBLANK('Input|Fee Based'!M323),"",'Input|Fee Based'!M323)</f>
        <v/>
      </c>
      <c r="N323" s="77" cm="1">
        <f t="array" ref="N323">_xlfn.IFNA(LOOKUP(2,1/('Calc|Labour Rates'!$B$10:$B$39='Calc|Fee Based'!M323)/('Calc|Labour Rates'!$C$10:$C$39='Input|Fee Based'!N323),'Calc|Labour Rates'!$I$10:$I$39),"-")</f>
        <v>0</v>
      </c>
      <c r="O323" s="208">
        <f>IFERROR(N323*'Input|Fee Based'!O323*'Input|Fee Based'!P323/'Input|Setup'!$E$19,0)</f>
        <v>0</v>
      </c>
      <c r="P323" s="206" t="str">
        <f>IF(ISBLANK('Input|Fee Based'!Q323),"",'Input|Fee Based'!Q323)</f>
        <v/>
      </c>
      <c r="Q323" s="77" cm="1">
        <f t="array" ref="Q323">_xlfn.IFNA(LOOKUP(2,1/('Calc|Labour Rates'!$B$10:$B$39='Calc|Fee Based'!P323)/('Calc|Labour Rates'!$C$10:$C$39='Input|Fee Based'!R323),'Calc|Labour Rates'!$I$10:$I$39),"-")</f>
        <v>0</v>
      </c>
      <c r="R323" s="77">
        <f>IFERROR(Q323*'Input|Fee Based'!S323*'Input|Fee Based'!T323/'Input|Setup'!$E$19,0)</f>
        <v>0</v>
      </c>
      <c r="S323" s="197">
        <f t="shared" si="45"/>
        <v>0</v>
      </c>
      <c r="T323" s="139">
        <f t="shared" si="46"/>
        <v>0</v>
      </c>
      <c r="U323" s="77" t="str">
        <f>IF(ISBLANK('Input|Fee Based'!$V323),"",'Input|Fee Based'!$V323)</f>
        <v/>
      </c>
      <c r="V323" s="77" cm="1">
        <f t="array" ref="V323">_xlfn.IFNA(LOOKUP(2,1/('Calc|Labour Rates'!$B$10:$B$39='Calc|Fee Based'!U323)/('Calc|Labour Rates'!$C$10:$C$39='Input|Fee Based'!W323),'Calc|Labour Rates'!$I$10:$I$39),"-")</f>
        <v>0</v>
      </c>
      <c r="W323" s="77">
        <f>IFERROR(V323*'Input|Fee Based'!X323*'Input|Fee Based'!Y323/'Input|Setup'!$E$19,0)</f>
        <v>0</v>
      </c>
      <c r="X323" s="77">
        <f>IFERROR(V323*'Input|Fee Based'!X323*'Input|Fee Based'!Z323/'Input|Setup'!$E$19,0)</f>
        <v>0</v>
      </c>
      <c r="Y323" s="208">
        <f t="shared" si="47"/>
        <v>0</v>
      </c>
      <c r="Z323" s="206" t="str">
        <f>IF(ISBLANK('Input|Fee Based'!$AA323),"",'Input|Fee Based'!$AA323)</f>
        <v/>
      </c>
      <c r="AA323" s="77" cm="1">
        <f t="array" ref="AA323">_xlfn.IFNA(LOOKUP(2,1/('Calc|Labour Rates'!$B$10:$B$39='Calc|Fee Based'!Z323)/('Calc|Labour Rates'!$C$10:$C$39='Input|Fee Based'!AB323),'Calc|Labour Rates'!$I$10:$I$39),"-")</f>
        <v>0</v>
      </c>
      <c r="AB323" s="77">
        <f>IFERROR(AA323*'Input|Fee Based'!AC323*'Input|Fee Based'!AD323/'Input|Setup'!$E$19,0)</f>
        <v>0</v>
      </c>
      <c r="AC323" s="77">
        <f>IFERROR(AA323*'Input|Fee Based'!AC323*'Input|Fee Based'!AE323/'Input|Setup'!$E$19,0)</f>
        <v>0</v>
      </c>
      <c r="AD323" s="208">
        <f t="shared" si="48"/>
        <v>0</v>
      </c>
      <c r="AE323" s="77" t="str">
        <f>IF(ISBLANK('Input|Fee Based'!$AF323),"",'Input|Fee Based'!$AF323)</f>
        <v/>
      </c>
      <c r="AF323" s="77" cm="1">
        <f t="array" ref="AF323">_xlfn.IFNA(LOOKUP(2,1/('Calc|Labour Rates'!$B$10:$B$39='Calc|Fee Based'!AE323)/('Calc|Labour Rates'!$C$10:$C$39='Input|Fee Based'!AG323),'Calc|Labour Rates'!$I$10:$I$39),"-")</f>
        <v>0</v>
      </c>
      <c r="AG323" s="77">
        <f>IFERROR(AF323*'Input|Fee Based'!AH323*'Input|Fee Based'!AI323/'Input|Setup'!$E$19,0)</f>
        <v>0</v>
      </c>
      <c r="AH323" s="77">
        <f>IFERROR(AF323*'Input|Fee Based'!AH323*'Input|Fee Based'!AJ323/'Input|Setup'!$E$19,0)</f>
        <v>0</v>
      </c>
      <c r="AI323" s="208">
        <f t="shared" si="49"/>
        <v>0</v>
      </c>
      <c r="AJ323" s="77" t="str">
        <f>IF(ISBLANK('Input|Fee Based'!$AK323),"",'Input|Fee Based'!$AK323)</f>
        <v/>
      </c>
      <c r="AK323" s="77" cm="1">
        <f t="array" ref="AK323">_xlfn.IFNA(LOOKUP(2,1/('Calc|Labour Rates'!$B$10:$B$39='Calc|Fee Based'!AJ323)/('Calc|Labour Rates'!$C$10:$C$39='Input|Fee Based'!AL323),'Calc|Labour Rates'!$I$10:$I$39),"-")</f>
        <v>0</v>
      </c>
      <c r="AL323" s="77">
        <f>IFERROR(AK323*'Input|Fee Based'!AM323*'Input|Fee Based'!AN323/'Input|Setup'!$E$19,0)</f>
        <v>0</v>
      </c>
      <c r="AM323" s="77">
        <f>IFERROR(AK323*'Input|Fee Based'!AM323*'Input|Fee Based'!AO323/'Input|Setup'!$E$19,0)</f>
        <v>0</v>
      </c>
      <c r="AN323" s="208">
        <f t="shared" si="50"/>
        <v>0</v>
      </c>
      <c r="AO323" s="199">
        <f t="shared" si="51"/>
        <v>0</v>
      </c>
      <c r="AP323" s="139">
        <f t="shared" si="52"/>
        <v>0</v>
      </c>
      <c r="AQ323" s="86">
        <f>'Input|Fee Based'!AQ323*CPI_Escalator_to_Y1*RealMaterials_Escalator_to_Y1</f>
        <v>0</v>
      </c>
      <c r="AR323" s="86">
        <f>'Input|Fee Based'!AR323*CPI_Escalator_to_Y1*RealContracts_Escalator_to_Y1</f>
        <v>0</v>
      </c>
      <c r="AS323" s="77">
        <f>'Input|Fee Based'!AS323*CPI_Escalator_to_Y1*RealVehicles_Escalator_to_Y1</f>
        <v>0</v>
      </c>
      <c r="AT323" s="86">
        <f>'Input|Fee Based'!AT323*CPI_Escalator_to_Y1*RealOther_Escalator_to_Y1</f>
        <v>0</v>
      </c>
      <c r="AU323" s="89"/>
      <c r="AV323" s="79">
        <f t="shared" si="53"/>
        <v>0</v>
      </c>
      <c r="AW323" s="84"/>
      <c r="AX323" s="162">
        <f>$AV323*'Input|Fee Based'!AV323</f>
        <v>0</v>
      </c>
      <c r="AY323" s="162">
        <f>$AV323*'Input|Fee Based'!AW323</f>
        <v>0</v>
      </c>
      <c r="AZ323" s="162">
        <f>$AV323*'Input|Fee Based'!AX323</f>
        <v>0</v>
      </c>
      <c r="BA323" s="163">
        <f>SUM($AV323,$AX323:$AZ323)*'Input|Fee Based'!$AY323</f>
        <v>0</v>
      </c>
      <c r="BB323" s="109"/>
      <c r="BC323" s="173"/>
      <c r="BD323" s="15"/>
    </row>
    <row r="324" spans="1:56" customFormat="1" x14ac:dyDescent="0.2">
      <c r="A324" s="16">
        <f t="shared" si="54"/>
        <v>315</v>
      </c>
      <c r="B324" s="128" t="str">
        <f>IF(ISBLANK('Input|Fee Based'!B324),"",'Input|Fee Based'!B324)</f>
        <v/>
      </c>
      <c r="C324" s="128" t="str">
        <f>IF(ISBLANK('Input|Fee Based'!C324),"",'Input|Fee Based'!C324)</f>
        <v/>
      </c>
      <c r="D324" s="129" t="str">
        <f>IF(ISBLANK('Input|Fee Based'!D324),"",'Input|Fee Based'!D324)</f>
        <v/>
      </c>
      <c r="E324" s="191" t="str">
        <f>IF(ISBLANK('Input|Fee Based'!E324),"",'Input|Fee Based'!E324)</f>
        <v/>
      </c>
      <c r="F324" s="129" t="str">
        <f>IF(ISBLANK('Input|Fee Based'!F324),"",'Input|Fee Based'!F324)</f>
        <v/>
      </c>
      <c r="G324" s="129" t="str">
        <f>IF(ISBLANK('Input|Fee Based'!G324),"",'Input|Fee Based'!G324)</f>
        <v/>
      </c>
      <c r="H324" s="120">
        <f t="shared" si="44"/>
        <v>0</v>
      </c>
      <c r="I324" s="14"/>
      <c r="J324" s="77" t="str">
        <f>IF(ISBLANK('Input|Fee Based'!I324),"",'Input|Fee Based'!I324)</f>
        <v/>
      </c>
      <c r="K324" s="77" cm="1">
        <f t="array" ref="K324">_xlfn.IFNA(LOOKUP(2,1/('Calc|Labour Rates'!$B$10:$B$39='Calc|Fee Based'!J324)/('Calc|Labour Rates'!$C$10:$C$39='Input|Fee Based'!J324),'Calc|Labour Rates'!$I$10:$I$39),"-")</f>
        <v>0</v>
      </c>
      <c r="L324" s="208">
        <f>IFERROR(K324*'Input|Fee Based'!K324*'Input|Fee Based'!L324/'Input|Setup'!$E$19,0)</f>
        <v>0</v>
      </c>
      <c r="M324" s="206" t="str">
        <f>IF(ISBLANK('Input|Fee Based'!M324),"",'Input|Fee Based'!M324)</f>
        <v/>
      </c>
      <c r="N324" s="77" cm="1">
        <f t="array" ref="N324">_xlfn.IFNA(LOOKUP(2,1/('Calc|Labour Rates'!$B$10:$B$39='Calc|Fee Based'!M324)/('Calc|Labour Rates'!$C$10:$C$39='Input|Fee Based'!N324),'Calc|Labour Rates'!$I$10:$I$39),"-")</f>
        <v>0</v>
      </c>
      <c r="O324" s="208">
        <f>IFERROR(N324*'Input|Fee Based'!O324*'Input|Fee Based'!P324/'Input|Setup'!$E$19,0)</f>
        <v>0</v>
      </c>
      <c r="P324" s="206" t="str">
        <f>IF(ISBLANK('Input|Fee Based'!Q324),"",'Input|Fee Based'!Q324)</f>
        <v/>
      </c>
      <c r="Q324" s="77" cm="1">
        <f t="array" ref="Q324">_xlfn.IFNA(LOOKUP(2,1/('Calc|Labour Rates'!$B$10:$B$39='Calc|Fee Based'!P324)/('Calc|Labour Rates'!$C$10:$C$39='Input|Fee Based'!R324),'Calc|Labour Rates'!$I$10:$I$39),"-")</f>
        <v>0</v>
      </c>
      <c r="R324" s="77">
        <f>IFERROR(Q324*'Input|Fee Based'!S324*'Input|Fee Based'!T324/'Input|Setup'!$E$19,0)</f>
        <v>0</v>
      </c>
      <c r="S324" s="197">
        <f t="shared" si="45"/>
        <v>0</v>
      </c>
      <c r="T324" s="139">
        <f t="shared" si="46"/>
        <v>0</v>
      </c>
      <c r="U324" s="77" t="str">
        <f>IF(ISBLANK('Input|Fee Based'!$V324),"",'Input|Fee Based'!$V324)</f>
        <v/>
      </c>
      <c r="V324" s="77" cm="1">
        <f t="array" ref="V324">_xlfn.IFNA(LOOKUP(2,1/('Calc|Labour Rates'!$B$10:$B$39='Calc|Fee Based'!U324)/('Calc|Labour Rates'!$C$10:$C$39='Input|Fee Based'!W324),'Calc|Labour Rates'!$I$10:$I$39),"-")</f>
        <v>0</v>
      </c>
      <c r="W324" s="77">
        <f>IFERROR(V324*'Input|Fee Based'!X324*'Input|Fee Based'!Y324/'Input|Setup'!$E$19,0)</f>
        <v>0</v>
      </c>
      <c r="X324" s="77">
        <f>IFERROR(V324*'Input|Fee Based'!X324*'Input|Fee Based'!Z324/'Input|Setup'!$E$19,0)</f>
        <v>0</v>
      </c>
      <c r="Y324" s="208">
        <f t="shared" si="47"/>
        <v>0</v>
      </c>
      <c r="Z324" s="206" t="str">
        <f>IF(ISBLANK('Input|Fee Based'!$AA324),"",'Input|Fee Based'!$AA324)</f>
        <v/>
      </c>
      <c r="AA324" s="77" cm="1">
        <f t="array" ref="AA324">_xlfn.IFNA(LOOKUP(2,1/('Calc|Labour Rates'!$B$10:$B$39='Calc|Fee Based'!Z324)/('Calc|Labour Rates'!$C$10:$C$39='Input|Fee Based'!AB324),'Calc|Labour Rates'!$I$10:$I$39),"-")</f>
        <v>0</v>
      </c>
      <c r="AB324" s="77">
        <f>IFERROR(AA324*'Input|Fee Based'!AC324*'Input|Fee Based'!AD324/'Input|Setup'!$E$19,0)</f>
        <v>0</v>
      </c>
      <c r="AC324" s="77">
        <f>IFERROR(AA324*'Input|Fee Based'!AC324*'Input|Fee Based'!AE324/'Input|Setup'!$E$19,0)</f>
        <v>0</v>
      </c>
      <c r="AD324" s="208">
        <f t="shared" si="48"/>
        <v>0</v>
      </c>
      <c r="AE324" s="77" t="str">
        <f>IF(ISBLANK('Input|Fee Based'!$AF324),"",'Input|Fee Based'!$AF324)</f>
        <v/>
      </c>
      <c r="AF324" s="77" cm="1">
        <f t="array" ref="AF324">_xlfn.IFNA(LOOKUP(2,1/('Calc|Labour Rates'!$B$10:$B$39='Calc|Fee Based'!AE324)/('Calc|Labour Rates'!$C$10:$C$39='Input|Fee Based'!AG324),'Calc|Labour Rates'!$I$10:$I$39),"-")</f>
        <v>0</v>
      </c>
      <c r="AG324" s="77">
        <f>IFERROR(AF324*'Input|Fee Based'!AH324*'Input|Fee Based'!AI324/'Input|Setup'!$E$19,0)</f>
        <v>0</v>
      </c>
      <c r="AH324" s="77">
        <f>IFERROR(AF324*'Input|Fee Based'!AH324*'Input|Fee Based'!AJ324/'Input|Setup'!$E$19,0)</f>
        <v>0</v>
      </c>
      <c r="AI324" s="208">
        <f t="shared" si="49"/>
        <v>0</v>
      </c>
      <c r="AJ324" s="77" t="str">
        <f>IF(ISBLANK('Input|Fee Based'!$AK324),"",'Input|Fee Based'!$AK324)</f>
        <v/>
      </c>
      <c r="AK324" s="77" cm="1">
        <f t="array" ref="AK324">_xlfn.IFNA(LOOKUP(2,1/('Calc|Labour Rates'!$B$10:$B$39='Calc|Fee Based'!AJ324)/('Calc|Labour Rates'!$C$10:$C$39='Input|Fee Based'!AL324),'Calc|Labour Rates'!$I$10:$I$39),"-")</f>
        <v>0</v>
      </c>
      <c r="AL324" s="77">
        <f>IFERROR(AK324*'Input|Fee Based'!AM324*'Input|Fee Based'!AN324/'Input|Setup'!$E$19,0)</f>
        <v>0</v>
      </c>
      <c r="AM324" s="77">
        <f>IFERROR(AK324*'Input|Fee Based'!AM324*'Input|Fee Based'!AO324/'Input|Setup'!$E$19,0)</f>
        <v>0</v>
      </c>
      <c r="AN324" s="208">
        <f t="shared" si="50"/>
        <v>0</v>
      </c>
      <c r="AO324" s="199">
        <f t="shared" si="51"/>
        <v>0</v>
      </c>
      <c r="AP324" s="139">
        <f t="shared" si="52"/>
        <v>0</v>
      </c>
      <c r="AQ324" s="86">
        <f>'Input|Fee Based'!AQ324*CPI_Escalator_to_Y1*RealMaterials_Escalator_to_Y1</f>
        <v>0</v>
      </c>
      <c r="AR324" s="86">
        <f>'Input|Fee Based'!AR324*CPI_Escalator_to_Y1*RealContracts_Escalator_to_Y1</f>
        <v>0</v>
      </c>
      <c r="AS324" s="77">
        <f>'Input|Fee Based'!AS324*CPI_Escalator_to_Y1*RealVehicles_Escalator_to_Y1</f>
        <v>0</v>
      </c>
      <c r="AT324" s="86">
        <f>'Input|Fee Based'!AT324*CPI_Escalator_to_Y1*RealOther_Escalator_to_Y1</f>
        <v>0</v>
      </c>
      <c r="AU324" s="89"/>
      <c r="AV324" s="79">
        <f t="shared" si="53"/>
        <v>0</v>
      </c>
      <c r="AW324" s="84"/>
      <c r="AX324" s="162">
        <f>$AV324*'Input|Fee Based'!AV324</f>
        <v>0</v>
      </c>
      <c r="AY324" s="162">
        <f>$AV324*'Input|Fee Based'!AW324</f>
        <v>0</v>
      </c>
      <c r="AZ324" s="162">
        <f>$AV324*'Input|Fee Based'!AX324</f>
        <v>0</v>
      </c>
      <c r="BA324" s="163">
        <f>SUM($AV324,$AX324:$AZ324)*'Input|Fee Based'!$AY324</f>
        <v>0</v>
      </c>
      <c r="BB324" s="109"/>
      <c r="BC324" s="173"/>
      <c r="BD324" s="15"/>
    </row>
    <row r="325" spans="1:56" customFormat="1" x14ac:dyDescent="0.2">
      <c r="A325" s="16">
        <f t="shared" si="54"/>
        <v>316</v>
      </c>
      <c r="B325" s="128" t="str">
        <f>IF(ISBLANK('Input|Fee Based'!B325),"",'Input|Fee Based'!B325)</f>
        <v/>
      </c>
      <c r="C325" s="128" t="str">
        <f>IF(ISBLANK('Input|Fee Based'!C325),"",'Input|Fee Based'!C325)</f>
        <v/>
      </c>
      <c r="D325" s="129" t="str">
        <f>IF(ISBLANK('Input|Fee Based'!D325),"",'Input|Fee Based'!D325)</f>
        <v/>
      </c>
      <c r="E325" s="191" t="str">
        <f>IF(ISBLANK('Input|Fee Based'!E325),"",'Input|Fee Based'!E325)</f>
        <v/>
      </c>
      <c r="F325" s="129" t="str">
        <f>IF(ISBLANK('Input|Fee Based'!F325),"",'Input|Fee Based'!F325)</f>
        <v/>
      </c>
      <c r="G325" s="129" t="str">
        <f>IF(ISBLANK('Input|Fee Based'!G325),"",'Input|Fee Based'!G325)</f>
        <v/>
      </c>
      <c r="H325" s="120">
        <f t="shared" si="44"/>
        <v>0</v>
      </c>
      <c r="I325" s="14"/>
      <c r="J325" s="77" t="str">
        <f>IF(ISBLANK('Input|Fee Based'!I325),"",'Input|Fee Based'!I325)</f>
        <v/>
      </c>
      <c r="K325" s="77" cm="1">
        <f t="array" ref="K325">_xlfn.IFNA(LOOKUP(2,1/('Calc|Labour Rates'!$B$10:$B$39='Calc|Fee Based'!J325)/('Calc|Labour Rates'!$C$10:$C$39='Input|Fee Based'!J325),'Calc|Labour Rates'!$I$10:$I$39),"-")</f>
        <v>0</v>
      </c>
      <c r="L325" s="208">
        <f>IFERROR(K325*'Input|Fee Based'!K325*'Input|Fee Based'!L325/'Input|Setup'!$E$19,0)</f>
        <v>0</v>
      </c>
      <c r="M325" s="206" t="str">
        <f>IF(ISBLANK('Input|Fee Based'!M325),"",'Input|Fee Based'!M325)</f>
        <v/>
      </c>
      <c r="N325" s="77" cm="1">
        <f t="array" ref="N325">_xlfn.IFNA(LOOKUP(2,1/('Calc|Labour Rates'!$B$10:$B$39='Calc|Fee Based'!M325)/('Calc|Labour Rates'!$C$10:$C$39='Input|Fee Based'!N325),'Calc|Labour Rates'!$I$10:$I$39),"-")</f>
        <v>0</v>
      </c>
      <c r="O325" s="208">
        <f>IFERROR(N325*'Input|Fee Based'!O325*'Input|Fee Based'!P325/'Input|Setup'!$E$19,0)</f>
        <v>0</v>
      </c>
      <c r="P325" s="206" t="str">
        <f>IF(ISBLANK('Input|Fee Based'!Q325),"",'Input|Fee Based'!Q325)</f>
        <v/>
      </c>
      <c r="Q325" s="77" cm="1">
        <f t="array" ref="Q325">_xlfn.IFNA(LOOKUP(2,1/('Calc|Labour Rates'!$B$10:$B$39='Calc|Fee Based'!P325)/('Calc|Labour Rates'!$C$10:$C$39='Input|Fee Based'!R325),'Calc|Labour Rates'!$I$10:$I$39),"-")</f>
        <v>0</v>
      </c>
      <c r="R325" s="77">
        <f>IFERROR(Q325*'Input|Fee Based'!S325*'Input|Fee Based'!T325/'Input|Setup'!$E$19,0)</f>
        <v>0</v>
      </c>
      <c r="S325" s="197">
        <f t="shared" si="45"/>
        <v>0</v>
      </c>
      <c r="T325" s="139">
        <f t="shared" si="46"/>
        <v>0</v>
      </c>
      <c r="U325" s="77" t="str">
        <f>IF(ISBLANK('Input|Fee Based'!$V325),"",'Input|Fee Based'!$V325)</f>
        <v/>
      </c>
      <c r="V325" s="77" cm="1">
        <f t="array" ref="V325">_xlfn.IFNA(LOOKUP(2,1/('Calc|Labour Rates'!$B$10:$B$39='Calc|Fee Based'!U325)/('Calc|Labour Rates'!$C$10:$C$39='Input|Fee Based'!W325),'Calc|Labour Rates'!$I$10:$I$39),"-")</f>
        <v>0</v>
      </c>
      <c r="W325" s="77">
        <f>IFERROR(V325*'Input|Fee Based'!X325*'Input|Fee Based'!Y325/'Input|Setup'!$E$19,0)</f>
        <v>0</v>
      </c>
      <c r="X325" s="77">
        <f>IFERROR(V325*'Input|Fee Based'!X325*'Input|Fee Based'!Z325/'Input|Setup'!$E$19,0)</f>
        <v>0</v>
      </c>
      <c r="Y325" s="208">
        <f t="shared" si="47"/>
        <v>0</v>
      </c>
      <c r="Z325" s="206" t="str">
        <f>IF(ISBLANK('Input|Fee Based'!$AA325),"",'Input|Fee Based'!$AA325)</f>
        <v/>
      </c>
      <c r="AA325" s="77" cm="1">
        <f t="array" ref="AA325">_xlfn.IFNA(LOOKUP(2,1/('Calc|Labour Rates'!$B$10:$B$39='Calc|Fee Based'!Z325)/('Calc|Labour Rates'!$C$10:$C$39='Input|Fee Based'!AB325),'Calc|Labour Rates'!$I$10:$I$39),"-")</f>
        <v>0</v>
      </c>
      <c r="AB325" s="77">
        <f>IFERROR(AA325*'Input|Fee Based'!AC325*'Input|Fee Based'!AD325/'Input|Setup'!$E$19,0)</f>
        <v>0</v>
      </c>
      <c r="AC325" s="77">
        <f>IFERROR(AA325*'Input|Fee Based'!AC325*'Input|Fee Based'!AE325/'Input|Setup'!$E$19,0)</f>
        <v>0</v>
      </c>
      <c r="AD325" s="208">
        <f t="shared" si="48"/>
        <v>0</v>
      </c>
      <c r="AE325" s="77" t="str">
        <f>IF(ISBLANK('Input|Fee Based'!$AF325),"",'Input|Fee Based'!$AF325)</f>
        <v/>
      </c>
      <c r="AF325" s="77" cm="1">
        <f t="array" ref="AF325">_xlfn.IFNA(LOOKUP(2,1/('Calc|Labour Rates'!$B$10:$B$39='Calc|Fee Based'!AE325)/('Calc|Labour Rates'!$C$10:$C$39='Input|Fee Based'!AG325),'Calc|Labour Rates'!$I$10:$I$39),"-")</f>
        <v>0</v>
      </c>
      <c r="AG325" s="77">
        <f>IFERROR(AF325*'Input|Fee Based'!AH325*'Input|Fee Based'!AI325/'Input|Setup'!$E$19,0)</f>
        <v>0</v>
      </c>
      <c r="AH325" s="77">
        <f>IFERROR(AF325*'Input|Fee Based'!AH325*'Input|Fee Based'!AJ325/'Input|Setup'!$E$19,0)</f>
        <v>0</v>
      </c>
      <c r="AI325" s="208">
        <f t="shared" si="49"/>
        <v>0</v>
      </c>
      <c r="AJ325" s="77" t="str">
        <f>IF(ISBLANK('Input|Fee Based'!$AK325),"",'Input|Fee Based'!$AK325)</f>
        <v/>
      </c>
      <c r="AK325" s="77" cm="1">
        <f t="array" ref="AK325">_xlfn.IFNA(LOOKUP(2,1/('Calc|Labour Rates'!$B$10:$B$39='Calc|Fee Based'!AJ325)/('Calc|Labour Rates'!$C$10:$C$39='Input|Fee Based'!AL325),'Calc|Labour Rates'!$I$10:$I$39),"-")</f>
        <v>0</v>
      </c>
      <c r="AL325" s="77">
        <f>IFERROR(AK325*'Input|Fee Based'!AM325*'Input|Fee Based'!AN325/'Input|Setup'!$E$19,0)</f>
        <v>0</v>
      </c>
      <c r="AM325" s="77">
        <f>IFERROR(AK325*'Input|Fee Based'!AM325*'Input|Fee Based'!AO325/'Input|Setup'!$E$19,0)</f>
        <v>0</v>
      </c>
      <c r="AN325" s="208">
        <f t="shared" si="50"/>
        <v>0</v>
      </c>
      <c r="AO325" s="199">
        <f t="shared" si="51"/>
        <v>0</v>
      </c>
      <c r="AP325" s="139">
        <f t="shared" si="52"/>
        <v>0</v>
      </c>
      <c r="AQ325" s="86">
        <f>'Input|Fee Based'!AQ325*CPI_Escalator_to_Y1*RealMaterials_Escalator_to_Y1</f>
        <v>0</v>
      </c>
      <c r="AR325" s="86">
        <f>'Input|Fee Based'!AR325*CPI_Escalator_to_Y1*RealContracts_Escalator_to_Y1</f>
        <v>0</v>
      </c>
      <c r="AS325" s="77">
        <f>'Input|Fee Based'!AS325*CPI_Escalator_to_Y1*RealVehicles_Escalator_to_Y1</f>
        <v>0</v>
      </c>
      <c r="AT325" s="86">
        <f>'Input|Fee Based'!AT325*CPI_Escalator_to_Y1*RealOther_Escalator_to_Y1</f>
        <v>0</v>
      </c>
      <c r="AU325" s="89"/>
      <c r="AV325" s="79">
        <f t="shared" si="53"/>
        <v>0</v>
      </c>
      <c r="AW325" s="84"/>
      <c r="AX325" s="162">
        <f>$AV325*'Input|Fee Based'!AV325</f>
        <v>0</v>
      </c>
      <c r="AY325" s="162">
        <f>$AV325*'Input|Fee Based'!AW325</f>
        <v>0</v>
      </c>
      <c r="AZ325" s="162">
        <f>$AV325*'Input|Fee Based'!AX325</f>
        <v>0</v>
      </c>
      <c r="BA325" s="163">
        <f>SUM($AV325,$AX325:$AZ325)*'Input|Fee Based'!$AY325</f>
        <v>0</v>
      </c>
      <c r="BB325" s="109"/>
      <c r="BC325" s="173"/>
      <c r="BD325" s="15"/>
    </row>
    <row r="326" spans="1:56" customFormat="1" x14ac:dyDescent="0.2">
      <c r="A326" s="16">
        <f t="shared" si="54"/>
        <v>317</v>
      </c>
      <c r="B326" s="128" t="str">
        <f>IF(ISBLANK('Input|Fee Based'!B326),"",'Input|Fee Based'!B326)</f>
        <v/>
      </c>
      <c r="C326" s="128" t="str">
        <f>IF(ISBLANK('Input|Fee Based'!C326),"",'Input|Fee Based'!C326)</f>
        <v/>
      </c>
      <c r="D326" s="129" t="str">
        <f>IF(ISBLANK('Input|Fee Based'!D326),"",'Input|Fee Based'!D326)</f>
        <v/>
      </c>
      <c r="E326" s="191" t="str">
        <f>IF(ISBLANK('Input|Fee Based'!E326),"",'Input|Fee Based'!E326)</f>
        <v/>
      </c>
      <c r="F326" s="129" t="str">
        <f>IF(ISBLANK('Input|Fee Based'!F326),"",'Input|Fee Based'!F326)</f>
        <v/>
      </c>
      <c r="G326" s="129" t="str">
        <f>IF(ISBLANK('Input|Fee Based'!G326),"",'Input|Fee Based'!G326)</f>
        <v/>
      </c>
      <c r="H326" s="120">
        <f t="shared" si="44"/>
        <v>0</v>
      </c>
      <c r="I326" s="14"/>
      <c r="J326" s="77" t="str">
        <f>IF(ISBLANK('Input|Fee Based'!I326),"",'Input|Fee Based'!I326)</f>
        <v/>
      </c>
      <c r="K326" s="77" cm="1">
        <f t="array" ref="K326">_xlfn.IFNA(LOOKUP(2,1/('Calc|Labour Rates'!$B$10:$B$39='Calc|Fee Based'!J326)/('Calc|Labour Rates'!$C$10:$C$39='Input|Fee Based'!J326),'Calc|Labour Rates'!$I$10:$I$39),"-")</f>
        <v>0</v>
      </c>
      <c r="L326" s="208">
        <f>IFERROR(K326*'Input|Fee Based'!K326*'Input|Fee Based'!L326/'Input|Setup'!$E$19,0)</f>
        <v>0</v>
      </c>
      <c r="M326" s="206" t="str">
        <f>IF(ISBLANK('Input|Fee Based'!M326),"",'Input|Fee Based'!M326)</f>
        <v/>
      </c>
      <c r="N326" s="77" cm="1">
        <f t="array" ref="N326">_xlfn.IFNA(LOOKUP(2,1/('Calc|Labour Rates'!$B$10:$B$39='Calc|Fee Based'!M326)/('Calc|Labour Rates'!$C$10:$C$39='Input|Fee Based'!N326),'Calc|Labour Rates'!$I$10:$I$39),"-")</f>
        <v>0</v>
      </c>
      <c r="O326" s="208">
        <f>IFERROR(N326*'Input|Fee Based'!O326*'Input|Fee Based'!P326/'Input|Setup'!$E$19,0)</f>
        <v>0</v>
      </c>
      <c r="P326" s="206" t="str">
        <f>IF(ISBLANK('Input|Fee Based'!Q326),"",'Input|Fee Based'!Q326)</f>
        <v/>
      </c>
      <c r="Q326" s="77" cm="1">
        <f t="array" ref="Q326">_xlfn.IFNA(LOOKUP(2,1/('Calc|Labour Rates'!$B$10:$B$39='Calc|Fee Based'!P326)/('Calc|Labour Rates'!$C$10:$C$39='Input|Fee Based'!R326),'Calc|Labour Rates'!$I$10:$I$39),"-")</f>
        <v>0</v>
      </c>
      <c r="R326" s="77">
        <f>IFERROR(Q326*'Input|Fee Based'!S326*'Input|Fee Based'!T326/'Input|Setup'!$E$19,0)</f>
        <v>0</v>
      </c>
      <c r="S326" s="197">
        <f t="shared" si="45"/>
        <v>0</v>
      </c>
      <c r="T326" s="139">
        <f t="shared" si="46"/>
        <v>0</v>
      </c>
      <c r="U326" s="77" t="str">
        <f>IF(ISBLANK('Input|Fee Based'!$V326),"",'Input|Fee Based'!$V326)</f>
        <v/>
      </c>
      <c r="V326" s="77" cm="1">
        <f t="array" ref="V326">_xlfn.IFNA(LOOKUP(2,1/('Calc|Labour Rates'!$B$10:$B$39='Calc|Fee Based'!U326)/('Calc|Labour Rates'!$C$10:$C$39='Input|Fee Based'!W326),'Calc|Labour Rates'!$I$10:$I$39),"-")</f>
        <v>0</v>
      </c>
      <c r="W326" s="77">
        <f>IFERROR(V326*'Input|Fee Based'!X326*'Input|Fee Based'!Y326/'Input|Setup'!$E$19,0)</f>
        <v>0</v>
      </c>
      <c r="X326" s="77">
        <f>IFERROR(V326*'Input|Fee Based'!X326*'Input|Fee Based'!Z326/'Input|Setup'!$E$19,0)</f>
        <v>0</v>
      </c>
      <c r="Y326" s="208">
        <f t="shared" si="47"/>
        <v>0</v>
      </c>
      <c r="Z326" s="206" t="str">
        <f>IF(ISBLANK('Input|Fee Based'!$AA326),"",'Input|Fee Based'!$AA326)</f>
        <v/>
      </c>
      <c r="AA326" s="77" cm="1">
        <f t="array" ref="AA326">_xlfn.IFNA(LOOKUP(2,1/('Calc|Labour Rates'!$B$10:$B$39='Calc|Fee Based'!Z326)/('Calc|Labour Rates'!$C$10:$C$39='Input|Fee Based'!AB326),'Calc|Labour Rates'!$I$10:$I$39),"-")</f>
        <v>0</v>
      </c>
      <c r="AB326" s="77">
        <f>IFERROR(AA326*'Input|Fee Based'!AC326*'Input|Fee Based'!AD326/'Input|Setup'!$E$19,0)</f>
        <v>0</v>
      </c>
      <c r="AC326" s="77">
        <f>IFERROR(AA326*'Input|Fee Based'!AC326*'Input|Fee Based'!AE326/'Input|Setup'!$E$19,0)</f>
        <v>0</v>
      </c>
      <c r="AD326" s="208">
        <f t="shared" si="48"/>
        <v>0</v>
      </c>
      <c r="AE326" s="77" t="str">
        <f>IF(ISBLANK('Input|Fee Based'!$AF326),"",'Input|Fee Based'!$AF326)</f>
        <v/>
      </c>
      <c r="AF326" s="77" cm="1">
        <f t="array" ref="AF326">_xlfn.IFNA(LOOKUP(2,1/('Calc|Labour Rates'!$B$10:$B$39='Calc|Fee Based'!AE326)/('Calc|Labour Rates'!$C$10:$C$39='Input|Fee Based'!AG326),'Calc|Labour Rates'!$I$10:$I$39),"-")</f>
        <v>0</v>
      </c>
      <c r="AG326" s="77">
        <f>IFERROR(AF326*'Input|Fee Based'!AH326*'Input|Fee Based'!AI326/'Input|Setup'!$E$19,0)</f>
        <v>0</v>
      </c>
      <c r="AH326" s="77">
        <f>IFERROR(AF326*'Input|Fee Based'!AH326*'Input|Fee Based'!AJ326/'Input|Setup'!$E$19,0)</f>
        <v>0</v>
      </c>
      <c r="AI326" s="208">
        <f t="shared" si="49"/>
        <v>0</v>
      </c>
      <c r="AJ326" s="77" t="str">
        <f>IF(ISBLANK('Input|Fee Based'!$AK326),"",'Input|Fee Based'!$AK326)</f>
        <v/>
      </c>
      <c r="AK326" s="77" cm="1">
        <f t="array" ref="AK326">_xlfn.IFNA(LOOKUP(2,1/('Calc|Labour Rates'!$B$10:$B$39='Calc|Fee Based'!AJ326)/('Calc|Labour Rates'!$C$10:$C$39='Input|Fee Based'!AL326),'Calc|Labour Rates'!$I$10:$I$39),"-")</f>
        <v>0</v>
      </c>
      <c r="AL326" s="77">
        <f>IFERROR(AK326*'Input|Fee Based'!AM326*'Input|Fee Based'!AN326/'Input|Setup'!$E$19,0)</f>
        <v>0</v>
      </c>
      <c r="AM326" s="77">
        <f>IFERROR(AK326*'Input|Fee Based'!AM326*'Input|Fee Based'!AO326/'Input|Setup'!$E$19,0)</f>
        <v>0</v>
      </c>
      <c r="AN326" s="208">
        <f t="shared" si="50"/>
        <v>0</v>
      </c>
      <c r="AO326" s="199">
        <f t="shared" si="51"/>
        <v>0</v>
      </c>
      <c r="AP326" s="139">
        <f t="shared" si="52"/>
        <v>0</v>
      </c>
      <c r="AQ326" s="86">
        <f>'Input|Fee Based'!AQ326*CPI_Escalator_to_Y1*RealMaterials_Escalator_to_Y1</f>
        <v>0</v>
      </c>
      <c r="AR326" s="86">
        <f>'Input|Fee Based'!AR326*CPI_Escalator_to_Y1*RealContracts_Escalator_to_Y1</f>
        <v>0</v>
      </c>
      <c r="AS326" s="77">
        <f>'Input|Fee Based'!AS326*CPI_Escalator_to_Y1*RealVehicles_Escalator_to_Y1</f>
        <v>0</v>
      </c>
      <c r="AT326" s="86">
        <f>'Input|Fee Based'!AT326*CPI_Escalator_to_Y1*RealOther_Escalator_to_Y1</f>
        <v>0</v>
      </c>
      <c r="AU326" s="89"/>
      <c r="AV326" s="79">
        <f t="shared" si="53"/>
        <v>0</v>
      </c>
      <c r="AW326" s="84"/>
      <c r="AX326" s="162">
        <f>$AV326*'Input|Fee Based'!AV326</f>
        <v>0</v>
      </c>
      <c r="AY326" s="162">
        <f>$AV326*'Input|Fee Based'!AW326</f>
        <v>0</v>
      </c>
      <c r="AZ326" s="162">
        <f>$AV326*'Input|Fee Based'!AX326</f>
        <v>0</v>
      </c>
      <c r="BA326" s="163">
        <f>SUM($AV326,$AX326:$AZ326)*'Input|Fee Based'!$AY326</f>
        <v>0</v>
      </c>
      <c r="BB326" s="109"/>
      <c r="BC326" s="173"/>
      <c r="BD326" s="15"/>
    </row>
    <row r="327" spans="1:56" customFormat="1" x14ac:dyDescent="0.2">
      <c r="A327" s="16">
        <f t="shared" si="54"/>
        <v>318</v>
      </c>
      <c r="B327" s="128" t="str">
        <f>IF(ISBLANK('Input|Fee Based'!B327),"",'Input|Fee Based'!B327)</f>
        <v/>
      </c>
      <c r="C327" s="128" t="str">
        <f>IF(ISBLANK('Input|Fee Based'!C327),"",'Input|Fee Based'!C327)</f>
        <v/>
      </c>
      <c r="D327" s="129" t="str">
        <f>IF(ISBLANK('Input|Fee Based'!D327),"",'Input|Fee Based'!D327)</f>
        <v/>
      </c>
      <c r="E327" s="191" t="str">
        <f>IF(ISBLANK('Input|Fee Based'!E327),"",'Input|Fee Based'!E327)</f>
        <v/>
      </c>
      <c r="F327" s="129" t="str">
        <f>IF(ISBLANK('Input|Fee Based'!F327),"",'Input|Fee Based'!F327)</f>
        <v/>
      </c>
      <c r="G327" s="129" t="str">
        <f>IF(ISBLANK('Input|Fee Based'!G327),"",'Input|Fee Based'!G327)</f>
        <v/>
      </c>
      <c r="H327" s="120">
        <f t="shared" si="44"/>
        <v>0</v>
      </c>
      <c r="I327" s="14"/>
      <c r="J327" s="77" t="str">
        <f>IF(ISBLANK('Input|Fee Based'!I327),"",'Input|Fee Based'!I327)</f>
        <v/>
      </c>
      <c r="K327" s="77" cm="1">
        <f t="array" ref="K327">_xlfn.IFNA(LOOKUP(2,1/('Calc|Labour Rates'!$B$10:$B$39='Calc|Fee Based'!J327)/('Calc|Labour Rates'!$C$10:$C$39='Input|Fee Based'!J327),'Calc|Labour Rates'!$I$10:$I$39),"-")</f>
        <v>0</v>
      </c>
      <c r="L327" s="208">
        <f>IFERROR(K327*'Input|Fee Based'!K327*'Input|Fee Based'!L327/'Input|Setup'!$E$19,0)</f>
        <v>0</v>
      </c>
      <c r="M327" s="206" t="str">
        <f>IF(ISBLANK('Input|Fee Based'!M327),"",'Input|Fee Based'!M327)</f>
        <v/>
      </c>
      <c r="N327" s="77" cm="1">
        <f t="array" ref="N327">_xlfn.IFNA(LOOKUP(2,1/('Calc|Labour Rates'!$B$10:$B$39='Calc|Fee Based'!M327)/('Calc|Labour Rates'!$C$10:$C$39='Input|Fee Based'!N327),'Calc|Labour Rates'!$I$10:$I$39),"-")</f>
        <v>0</v>
      </c>
      <c r="O327" s="208">
        <f>IFERROR(N327*'Input|Fee Based'!O327*'Input|Fee Based'!P327/'Input|Setup'!$E$19,0)</f>
        <v>0</v>
      </c>
      <c r="P327" s="206" t="str">
        <f>IF(ISBLANK('Input|Fee Based'!Q327),"",'Input|Fee Based'!Q327)</f>
        <v/>
      </c>
      <c r="Q327" s="77" cm="1">
        <f t="array" ref="Q327">_xlfn.IFNA(LOOKUP(2,1/('Calc|Labour Rates'!$B$10:$B$39='Calc|Fee Based'!P327)/('Calc|Labour Rates'!$C$10:$C$39='Input|Fee Based'!R327),'Calc|Labour Rates'!$I$10:$I$39),"-")</f>
        <v>0</v>
      </c>
      <c r="R327" s="77">
        <f>IFERROR(Q327*'Input|Fee Based'!S327*'Input|Fee Based'!T327/'Input|Setup'!$E$19,0)</f>
        <v>0</v>
      </c>
      <c r="S327" s="197">
        <f t="shared" si="45"/>
        <v>0</v>
      </c>
      <c r="T327" s="139">
        <f t="shared" si="46"/>
        <v>0</v>
      </c>
      <c r="U327" s="77" t="str">
        <f>IF(ISBLANK('Input|Fee Based'!$V327),"",'Input|Fee Based'!$V327)</f>
        <v/>
      </c>
      <c r="V327" s="77" cm="1">
        <f t="array" ref="V327">_xlfn.IFNA(LOOKUP(2,1/('Calc|Labour Rates'!$B$10:$B$39='Calc|Fee Based'!U327)/('Calc|Labour Rates'!$C$10:$C$39='Input|Fee Based'!W327),'Calc|Labour Rates'!$I$10:$I$39),"-")</f>
        <v>0</v>
      </c>
      <c r="W327" s="77">
        <f>IFERROR(V327*'Input|Fee Based'!X327*'Input|Fee Based'!Y327/'Input|Setup'!$E$19,0)</f>
        <v>0</v>
      </c>
      <c r="X327" s="77">
        <f>IFERROR(V327*'Input|Fee Based'!X327*'Input|Fee Based'!Z327/'Input|Setup'!$E$19,0)</f>
        <v>0</v>
      </c>
      <c r="Y327" s="208">
        <f t="shared" si="47"/>
        <v>0</v>
      </c>
      <c r="Z327" s="206" t="str">
        <f>IF(ISBLANK('Input|Fee Based'!$AA327),"",'Input|Fee Based'!$AA327)</f>
        <v/>
      </c>
      <c r="AA327" s="77" cm="1">
        <f t="array" ref="AA327">_xlfn.IFNA(LOOKUP(2,1/('Calc|Labour Rates'!$B$10:$B$39='Calc|Fee Based'!Z327)/('Calc|Labour Rates'!$C$10:$C$39='Input|Fee Based'!AB327),'Calc|Labour Rates'!$I$10:$I$39),"-")</f>
        <v>0</v>
      </c>
      <c r="AB327" s="77">
        <f>IFERROR(AA327*'Input|Fee Based'!AC327*'Input|Fee Based'!AD327/'Input|Setup'!$E$19,0)</f>
        <v>0</v>
      </c>
      <c r="AC327" s="77">
        <f>IFERROR(AA327*'Input|Fee Based'!AC327*'Input|Fee Based'!AE327/'Input|Setup'!$E$19,0)</f>
        <v>0</v>
      </c>
      <c r="AD327" s="208">
        <f t="shared" si="48"/>
        <v>0</v>
      </c>
      <c r="AE327" s="77" t="str">
        <f>IF(ISBLANK('Input|Fee Based'!$AF327),"",'Input|Fee Based'!$AF327)</f>
        <v/>
      </c>
      <c r="AF327" s="77" cm="1">
        <f t="array" ref="AF327">_xlfn.IFNA(LOOKUP(2,1/('Calc|Labour Rates'!$B$10:$B$39='Calc|Fee Based'!AE327)/('Calc|Labour Rates'!$C$10:$C$39='Input|Fee Based'!AG327),'Calc|Labour Rates'!$I$10:$I$39),"-")</f>
        <v>0</v>
      </c>
      <c r="AG327" s="77">
        <f>IFERROR(AF327*'Input|Fee Based'!AH327*'Input|Fee Based'!AI327/'Input|Setup'!$E$19,0)</f>
        <v>0</v>
      </c>
      <c r="AH327" s="77">
        <f>IFERROR(AF327*'Input|Fee Based'!AH327*'Input|Fee Based'!AJ327/'Input|Setup'!$E$19,0)</f>
        <v>0</v>
      </c>
      <c r="AI327" s="208">
        <f t="shared" si="49"/>
        <v>0</v>
      </c>
      <c r="AJ327" s="77" t="str">
        <f>IF(ISBLANK('Input|Fee Based'!$AK327),"",'Input|Fee Based'!$AK327)</f>
        <v/>
      </c>
      <c r="AK327" s="77" cm="1">
        <f t="array" ref="AK327">_xlfn.IFNA(LOOKUP(2,1/('Calc|Labour Rates'!$B$10:$B$39='Calc|Fee Based'!AJ327)/('Calc|Labour Rates'!$C$10:$C$39='Input|Fee Based'!AL327),'Calc|Labour Rates'!$I$10:$I$39),"-")</f>
        <v>0</v>
      </c>
      <c r="AL327" s="77">
        <f>IFERROR(AK327*'Input|Fee Based'!AM327*'Input|Fee Based'!AN327/'Input|Setup'!$E$19,0)</f>
        <v>0</v>
      </c>
      <c r="AM327" s="77">
        <f>IFERROR(AK327*'Input|Fee Based'!AM327*'Input|Fee Based'!AO327/'Input|Setup'!$E$19,0)</f>
        <v>0</v>
      </c>
      <c r="AN327" s="208">
        <f t="shared" si="50"/>
        <v>0</v>
      </c>
      <c r="AO327" s="199">
        <f t="shared" si="51"/>
        <v>0</v>
      </c>
      <c r="AP327" s="139">
        <f t="shared" si="52"/>
        <v>0</v>
      </c>
      <c r="AQ327" s="86">
        <f>'Input|Fee Based'!AQ327*CPI_Escalator_to_Y1*RealMaterials_Escalator_to_Y1</f>
        <v>0</v>
      </c>
      <c r="AR327" s="86">
        <f>'Input|Fee Based'!AR327*CPI_Escalator_to_Y1*RealContracts_Escalator_to_Y1</f>
        <v>0</v>
      </c>
      <c r="AS327" s="77">
        <f>'Input|Fee Based'!AS327*CPI_Escalator_to_Y1*RealVehicles_Escalator_to_Y1</f>
        <v>0</v>
      </c>
      <c r="AT327" s="86">
        <f>'Input|Fee Based'!AT327*CPI_Escalator_to_Y1*RealOther_Escalator_to_Y1</f>
        <v>0</v>
      </c>
      <c r="AU327" s="89"/>
      <c r="AV327" s="79">
        <f t="shared" si="53"/>
        <v>0</v>
      </c>
      <c r="AW327" s="84"/>
      <c r="AX327" s="162">
        <f>$AV327*'Input|Fee Based'!AV327</f>
        <v>0</v>
      </c>
      <c r="AY327" s="162">
        <f>$AV327*'Input|Fee Based'!AW327</f>
        <v>0</v>
      </c>
      <c r="AZ327" s="162">
        <f>$AV327*'Input|Fee Based'!AX327</f>
        <v>0</v>
      </c>
      <c r="BA327" s="163">
        <f>SUM($AV327,$AX327:$AZ327)*'Input|Fee Based'!$AY327</f>
        <v>0</v>
      </c>
      <c r="BB327" s="109"/>
      <c r="BC327" s="173"/>
      <c r="BD327" s="15"/>
    </row>
    <row r="328" spans="1:56" customFormat="1" x14ac:dyDescent="0.2">
      <c r="A328" s="16">
        <f t="shared" si="54"/>
        <v>319</v>
      </c>
      <c r="B328" s="128" t="str">
        <f>IF(ISBLANK('Input|Fee Based'!B328),"",'Input|Fee Based'!B328)</f>
        <v/>
      </c>
      <c r="C328" s="128" t="str">
        <f>IF(ISBLANK('Input|Fee Based'!C328),"",'Input|Fee Based'!C328)</f>
        <v/>
      </c>
      <c r="D328" s="129" t="str">
        <f>IF(ISBLANK('Input|Fee Based'!D328),"",'Input|Fee Based'!D328)</f>
        <v/>
      </c>
      <c r="E328" s="191" t="str">
        <f>IF(ISBLANK('Input|Fee Based'!E328),"",'Input|Fee Based'!E328)</f>
        <v/>
      </c>
      <c r="F328" s="129" t="str">
        <f>IF(ISBLANK('Input|Fee Based'!F328),"",'Input|Fee Based'!F328)</f>
        <v/>
      </c>
      <c r="G328" s="129" t="str">
        <f>IF(ISBLANK('Input|Fee Based'!G328),"",'Input|Fee Based'!G328)</f>
        <v/>
      </c>
      <c r="H328" s="120">
        <f t="shared" si="44"/>
        <v>0</v>
      </c>
      <c r="I328" s="14"/>
      <c r="J328" s="77" t="str">
        <f>IF(ISBLANK('Input|Fee Based'!I328),"",'Input|Fee Based'!I328)</f>
        <v/>
      </c>
      <c r="K328" s="77" cm="1">
        <f t="array" ref="K328">_xlfn.IFNA(LOOKUP(2,1/('Calc|Labour Rates'!$B$10:$B$39='Calc|Fee Based'!J328)/('Calc|Labour Rates'!$C$10:$C$39='Input|Fee Based'!J328),'Calc|Labour Rates'!$I$10:$I$39),"-")</f>
        <v>0</v>
      </c>
      <c r="L328" s="208">
        <f>IFERROR(K328*'Input|Fee Based'!K328*'Input|Fee Based'!L328/'Input|Setup'!$E$19,0)</f>
        <v>0</v>
      </c>
      <c r="M328" s="206" t="str">
        <f>IF(ISBLANK('Input|Fee Based'!M328),"",'Input|Fee Based'!M328)</f>
        <v/>
      </c>
      <c r="N328" s="77" cm="1">
        <f t="array" ref="N328">_xlfn.IFNA(LOOKUP(2,1/('Calc|Labour Rates'!$B$10:$B$39='Calc|Fee Based'!M328)/('Calc|Labour Rates'!$C$10:$C$39='Input|Fee Based'!N328),'Calc|Labour Rates'!$I$10:$I$39),"-")</f>
        <v>0</v>
      </c>
      <c r="O328" s="208">
        <f>IFERROR(N328*'Input|Fee Based'!O328*'Input|Fee Based'!P328/'Input|Setup'!$E$19,0)</f>
        <v>0</v>
      </c>
      <c r="P328" s="206" t="str">
        <f>IF(ISBLANK('Input|Fee Based'!Q328),"",'Input|Fee Based'!Q328)</f>
        <v/>
      </c>
      <c r="Q328" s="77" cm="1">
        <f t="array" ref="Q328">_xlfn.IFNA(LOOKUP(2,1/('Calc|Labour Rates'!$B$10:$B$39='Calc|Fee Based'!P328)/('Calc|Labour Rates'!$C$10:$C$39='Input|Fee Based'!R328),'Calc|Labour Rates'!$I$10:$I$39),"-")</f>
        <v>0</v>
      </c>
      <c r="R328" s="77">
        <f>IFERROR(Q328*'Input|Fee Based'!S328*'Input|Fee Based'!T328/'Input|Setup'!$E$19,0)</f>
        <v>0</v>
      </c>
      <c r="S328" s="197">
        <f t="shared" si="45"/>
        <v>0</v>
      </c>
      <c r="T328" s="139">
        <f t="shared" si="46"/>
        <v>0</v>
      </c>
      <c r="U328" s="77" t="str">
        <f>IF(ISBLANK('Input|Fee Based'!$V328),"",'Input|Fee Based'!$V328)</f>
        <v/>
      </c>
      <c r="V328" s="77" cm="1">
        <f t="array" ref="V328">_xlfn.IFNA(LOOKUP(2,1/('Calc|Labour Rates'!$B$10:$B$39='Calc|Fee Based'!U328)/('Calc|Labour Rates'!$C$10:$C$39='Input|Fee Based'!W328),'Calc|Labour Rates'!$I$10:$I$39),"-")</f>
        <v>0</v>
      </c>
      <c r="W328" s="77">
        <f>IFERROR(V328*'Input|Fee Based'!X328*'Input|Fee Based'!Y328/'Input|Setup'!$E$19,0)</f>
        <v>0</v>
      </c>
      <c r="X328" s="77">
        <f>IFERROR(V328*'Input|Fee Based'!X328*'Input|Fee Based'!Z328/'Input|Setup'!$E$19,0)</f>
        <v>0</v>
      </c>
      <c r="Y328" s="208">
        <f t="shared" si="47"/>
        <v>0</v>
      </c>
      <c r="Z328" s="206" t="str">
        <f>IF(ISBLANK('Input|Fee Based'!$AA328),"",'Input|Fee Based'!$AA328)</f>
        <v/>
      </c>
      <c r="AA328" s="77" cm="1">
        <f t="array" ref="AA328">_xlfn.IFNA(LOOKUP(2,1/('Calc|Labour Rates'!$B$10:$B$39='Calc|Fee Based'!Z328)/('Calc|Labour Rates'!$C$10:$C$39='Input|Fee Based'!AB328),'Calc|Labour Rates'!$I$10:$I$39),"-")</f>
        <v>0</v>
      </c>
      <c r="AB328" s="77">
        <f>IFERROR(AA328*'Input|Fee Based'!AC328*'Input|Fee Based'!AD328/'Input|Setup'!$E$19,0)</f>
        <v>0</v>
      </c>
      <c r="AC328" s="77">
        <f>IFERROR(AA328*'Input|Fee Based'!AC328*'Input|Fee Based'!AE328/'Input|Setup'!$E$19,0)</f>
        <v>0</v>
      </c>
      <c r="AD328" s="208">
        <f t="shared" si="48"/>
        <v>0</v>
      </c>
      <c r="AE328" s="77" t="str">
        <f>IF(ISBLANK('Input|Fee Based'!$AF328),"",'Input|Fee Based'!$AF328)</f>
        <v/>
      </c>
      <c r="AF328" s="77" cm="1">
        <f t="array" ref="AF328">_xlfn.IFNA(LOOKUP(2,1/('Calc|Labour Rates'!$B$10:$B$39='Calc|Fee Based'!AE328)/('Calc|Labour Rates'!$C$10:$C$39='Input|Fee Based'!AG328),'Calc|Labour Rates'!$I$10:$I$39),"-")</f>
        <v>0</v>
      </c>
      <c r="AG328" s="77">
        <f>IFERROR(AF328*'Input|Fee Based'!AH328*'Input|Fee Based'!AI328/'Input|Setup'!$E$19,0)</f>
        <v>0</v>
      </c>
      <c r="AH328" s="77">
        <f>IFERROR(AF328*'Input|Fee Based'!AH328*'Input|Fee Based'!AJ328/'Input|Setup'!$E$19,0)</f>
        <v>0</v>
      </c>
      <c r="AI328" s="208">
        <f t="shared" si="49"/>
        <v>0</v>
      </c>
      <c r="AJ328" s="77" t="str">
        <f>IF(ISBLANK('Input|Fee Based'!$AK328),"",'Input|Fee Based'!$AK328)</f>
        <v/>
      </c>
      <c r="AK328" s="77" cm="1">
        <f t="array" ref="AK328">_xlfn.IFNA(LOOKUP(2,1/('Calc|Labour Rates'!$B$10:$B$39='Calc|Fee Based'!AJ328)/('Calc|Labour Rates'!$C$10:$C$39='Input|Fee Based'!AL328),'Calc|Labour Rates'!$I$10:$I$39),"-")</f>
        <v>0</v>
      </c>
      <c r="AL328" s="77">
        <f>IFERROR(AK328*'Input|Fee Based'!AM328*'Input|Fee Based'!AN328/'Input|Setup'!$E$19,0)</f>
        <v>0</v>
      </c>
      <c r="AM328" s="77">
        <f>IFERROR(AK328*'Input|Fee Based'!AM328*'Input|Fee Based'!AO328/'Input|Setup'!$E$19,0)</f>
        <v>0</v>
      </c>
      <c r="AN328" s="208">
        <f t="shared" si="50"/>
        <v>0</v>
      </c>
      <c r="AO328" s="199">
        <f t="shared" si="51"/>
        <v>0</v>
      </c>
      <c r="AP328" s="139">
        <f t="shared" si="52"/>
        <v>0</v>
      </c>
      <c r="AQ328" s="86">
        <f>'Input|Fee Based'!AQ328*CPI_Escalator_to_Y1*RealMaterials_Escalator_to_Y1</f>
        <v>0</v>
      </c>
      <c r="AR328" s="86">
        <f>'Input|Fee Based'!AR328*CPI_Escalator_to_Y1*RealContracts_Escalator_to_Y1</f>
        <v>0</v>
      </c>
      <c r="AS328" s="77">
        <f>'Input|Fee Based'!AS328*CPI_Escalator_to_Y1*RealVehicles_Escalator_to_Y1</f>
        <v>0</v>
      </c>
      <c r="AT328" s="86">
        <f>'Input|Fee Based'!AT328*CPI_Escalator_to_Y1*RealOther_Escalator_to_Y1</f>
        <v>0</v>
      </c>
      <c r="AU328" s="89"/>
      <c r="AV328" s="79">
        <f t="shared" si="53"/>
        <v>0</v>
      </c>
      <c r="AW328" s="84"/>
      <c r="AX328" s="162">
        <f>$AV328*'Input|Fee Based'!AV328</f>
        <v>0</v>
      </c>
      <c r="AY328" s="162">
        <f>$AV328*'Input|Fee Based'!AW328</f>
        <v>0</v>
      </c>
      <c r="AZ328" s="162">
        <f>$AV328*'Input|Fee Based'!AX328</f>
        <v>0</v>
      </c>
      <c r="BA328" s="163">
        <f>SUM($AV328,$AX328:$AZ328)*'Input|Fee Based'!$AY328</f>
        <v>0</v>
      </c>
      <c r="BB328" s="109"/>
      <c r="BC328" s="173"/>
      <c r="BD328" s="15"/>
    </row>
    <row r="329" spans="1:56" customFormat="1" x14ac:dyDescent="0.2">
      <c r="A329" s="16">
        <f t="shared" si="54"/>
        <v>320</v>
      </c>
      <c r="B329" s="128" t="str">
        <f>IF(ISBLANK('Input|Fee Based'!B329),"",'Input|Fee Based'!B329)</f>
        <v/>
      </c>
      <c r="C329" s="128" t="str">
        <f>IF(ISBLANK('Input|Fee Based'!C329),"",'Input|Fee Based'!C329)</f>
        <v/>
      </c>
      <c r="D329" s="129" t="str">
        <f>IF(ISBLANK('Input|Fee Based'!D329),"",'Input|Fee Based'!D329)</f>
        <v/>
      </c>
      <c r="E329" s="191" t="str">
        <f>IF(ISBLANK('Input|Fee Based'!E329),"",'Input|Fee Based'!E329)</f>
        <v/>
      </c>
      <c r="F329" s="129" t="str">
        <f>IF(ISBLANK('Input|Fee Based'!F329),"",'Input|Fee Based'!F329)</f>
        <v/>
      </c>
      <c r="G329" s="129" t="str">
        <f>IF(ISBLANK('Input|Fee Based'!G329),"",'Input|Fee Based'!G329)</f>
        <v/>
      </c>
      <c r="H329" s="120">
        <f t="shared" si="44"/>
        <v>0</v>
      </c>
      <c r="I329" s="14"/>
      <c r="J329" s="77" t="str">
        <f>IF(ISBLANK('Input|Fee Based'!I329),"",'Input|Fee Based'!I329)</f>
        <v/>
      </c>
      <c r="K329" s="77" cm="1">
        <f t="array" ref="K329">_xlfn.IFNA(LOOKUP(2,1/('Calc|Labour Rates'!$B$10:$B$39='Calc|Fee Based'!J329)/('Calc|Labour Rates'!$C$10:$C$39='Input|Fee Based'!J329),'Calc|Labour Rates'!$I$10:$I$39),"-")</f>
        <v>0</v>
      </c>
      <c r="L329" s="208">
        <f>IFERROR(K329*'Input|Fee Based'!K329*'Input|Fee Based'!L329/'Input|Setup'!$E$19,0)</f>
        <v>0</v>
      </c>
      <c r="M329" s="206" t="str">
        <f>IF(ISBLANK('Input|Fee Based'!M329),"",'Input|Fee Based'!M329)</f>
        <v/>
      </c>
      <c r="N329" s="77" cm="1">
        <f t="array" ref="N329">_xlfn.IFNA(LOOKUP(2,1/('Calc|Labour Rates'!$B$10:$B$39='Calc|Fee Based'!M329)/('Calc|Labour Rates'!$C$10:$C$39='Input|Fee Based'!N329),'Calc|Labour Rates'!$I$10:$I$39),"-")</f>
        <v>0</v>
      </c>
      <c r="O329" s="208">
        <f>IFERROR(N329*'Input|Fee Based'!O329*'Input|Fee Based'!P329/'Input|Setup'!$E$19,0)</f>
        <v>0</v>
      </c>
      <c r="P329" s="206" t="str">
        <f>IF(ISBLANK('Input|Fee Based'!Q329),"",'Input|Fee Based'!Q329)</f>
        <v/>
      </c>
      <c r="Q329" s="77" cm="1">
        <f t="array" ref="Q329">_xlfn.IFNA(LOOKUP(2,1/('Calc|Labour Rates'!$B$10:$B$39='Calc|Fee Based'!P329)/('Calc|Labour Rates'!$C$10:$C$39='Input|Fee Based'!R329),'Calc|Labour Rates'!$I$10:$I$39),"-")</f>
        <v>0</v>
      </c>
      <c r="R329" s="77">
        <f>IFERROR(Q329*'Input|Fee Based'!S329*'Input|Fee Based'!T329/'Input|Setup'!$E$19,0)</f>
        <v>0</v>
      </c>
      <c r="S329" s="197">
        <f t="shared" si="45"/>
        <v>0</v>
      </c>
      <c r="T329" s="139">
        <f t="shared" si="46"/>
        <v>0</v>
      </c>
      <c r="U329" s="77" t="str">
        <f>IF(ISBLANK('Input|Fee Based'!$V329),"",'Input|Fee Based'!$V329)</f>
        <v/>
      </c>
      <c r="V329" s="77" cm="1">
        <f t="array" ref="V329">_xlfn.IFNA(LOOKUP(2,1/('Calc|Labour Rates'!$B$10:$B$39='Calc|Fee Based'!U329)/('Calc|Labour Rates'!$C$10:$C$39='Input|Fee Based'!W329),'Calc|Labour Rates'!$I$10:$I$39),"-")</f>
        <v>0</v>
      </c>
      <c r="W329" s="77">
        <f>IFERROR(V329*'Input|Fee Based'!X329*'Input|Fee Based'!Y329/'Input|Setup'!$E$19,0)</f>
        <v>0</v>
      </c>
      <c r="X329" s="77">
        <f>IFERROR(V329*'Input|Fee Based'!X329*'Input|Fee Based'!Z329/'Input|Setup'!$E$19,0)</f>
        <v>0</v>
      </c>
      <c r="Y329" s="208">
        <f t="shared" si="47"/>
        <v>0</v>
      </c>
      <c r="Z329" s="206" t="str">
        <f>IF(ISBLANK('Input|Fee Based'!$AA329),"",'Input|Fee Based'!$AA329)</f>
        <v/>
      </c>
      <c r="AA329" s="77" cm="1">
        <f t="array" ref="AA329">_xlfn.IFNA(LOOKUP(2,1/('Calc|Labour Rates'!$B$10:$B$39='Calc|Fee Based'!Z329)/('Calc|Labour Rates'!$C$10:$C$39='Input|Fee Based'!AB329),'Calc|Labour Rates'!$I$10:$I$39),"-")</f>
        <v>0</v>
      </c>
      <c r="AB329" s="77">
        <f>IFERROR(AA329*'Input|Fee Based'!AC329*'Input|Fee Based'!AD329/'Input|Setup'!$E$19,0)</f>
        <v>0</v>
      </c>
      <c r="AC329" s="77">
        <f>IFERROR(AA329*'Input|Fee Based'!AC329*'Input|Fee Based'!AE329/'Input|Setup'!$E$19,0)</f>
        <v>0</v>
      </c>
      <c r="AD329" s="208">
        <f t="shared" si="48"/>
        <v>0</v>
      </c>
      <c r="AE329" s="77" t="str">
        <f>IF(ISBLANK('Input|Fee Based'!$AF329),"",'Input|Fee Based'!$AF329)</f>
        <v/>
      </c>
      <c r="AF329" s="77" cm="1">
        <f t="array" ref="AF329">_xlfn.IFNA(LOOKUP(2,1/('Calc|Labour Rates'!$B$10:$B$39='Calc|Fee Based'!AE329)/('Calc|Labour Rates'!$C$10:$C$39='Input|Fee Based'!AG329),'Calc|Labour Rates'!$I$10:$I$39),"-")</f>
        <v>0</v>
      </c>
      <c r="AG329" s="77">
        <f>IFERROR(AF329*'Input|Fee Based'!AH329*'Input|Fee Based'!AI329/'Input|Setup'!$E$19,0)</f>
        <v>0</v>
      </c>
      <c r="AH329" s="77">
        <f>IFERROR(AF329*'Input|Fee Based'!AH329*'Input|Fee Based'!AJ329/'Input|Setup'!$E$19,0)</f>
        <v>0</v>
      </c>
      <c r="AI329" s="208">
        <f t="shared" si="49"/>
        <v>0</v>
      </c>
      <c r="AJ329" s="77" t="str">
        <f>IF(ISBLANK('Input|Fee Based'!$AK329),"",'Input|Fee Based'!$AK329)</f>
        <v/>
      </c>
      <c r="AK329" s="77" cm="1">
        <f t="array" ref="AK329">_xlfn.IFNA(LOOKUP(2,1/('Calc|Labour Rates'!$B$10:$B$39='Calc|Fee Based'!AJ329)/('Calc|Labour Rates'!$C$10:$C$39='Input|Fee Based'!AL329),'Calc|Labour Rates'!$I$10:$I$39),"-")</f>
        <v>0</v>
      </c>
      <c r="AL329" s="77">
        <f>IFERROR(AK329*'Input|Fee Based'!AM329*'Input|Fee Based'!AN329/'Input|Setup'!$E$19,0)</f>
        <v>0</v>
      </c>
      <c r="AM329" s="77">
        <f>IFERROR(AK329*'Input|Fee Based'!AM329*'Input|Fee Based'!AO329/'Input|Setup'!$E$19,0)</f>
        <v>0</v>
      </c>
      <c r="AN329" s="208">
        <f t="shared" si="50"/>
        <v>0</v>
      </c>
      <c r="AO329" s="199">
        <f t="shared" si="51"/>
        <v>0</v>
      </c>
      <c r="AP329" s="139">
        <f t="shared" si="52"/>
        <v>0</v>
      </c>
      <c r="AQ329" s="86">
        <f>'Input|Fee Based'!AQ329*CPI_Escalator_to_Y1*RealMaterials_Escalator_to_Y1</f>
        <v>0</v>
      </c>
      <c r="AR329" s="86">
        <f>'Input|Fee Based'!AR329*CPI_Escalator_to_Y1*RealContracts_Escalator_to_Y1</f>
        <v>0</v>
      </c>
      <c r="AS329" s="77">
        <f>'Input|Fee Based'!AS329*CPI_Escalator_to_Y1*RealVehicles_Escalator_to_Y1</f>
        <v>0</v>
      </c>
      <c r="AT329" s="86">
        <f>'Input|Fee Based'!AT329*CPI_Escalator_to_Y1*RealOther_Escalator_to_Y1</f>
        <v>0</v>
      </c>
      <c r="AU329" s="89"/>
      <c r="AV329" s="79">
        <f t="shared" si="53"/>
        <v>0</v>
      </c>
      <c r="AW329" s="84"/>
      <c r="AX329" s="162">
        <f>$AV329*'Input|Fee Based'!AV329</f>
        <v>0</v>
      </c>
      <c r="AY329" s="162">
        <f>$AV329*'Input|Fee Based'!AW329</f>
        <v>0</v>
      </c>
      <c r="AZ329" s="162">
        <f>$AV329*'Input|Fee Based'!AX329</f>
        <v>0</v>
      </c>
      <c r="BA329" s="163">
        <f>SUM($AV329,$AX329:$AZ329)*'Input|Fee Based'!$AY329</f>
        <v>0</v>
      </c>
      <c r="BB329" s="109"/>
      <c r="BC329" s="173"/>
      <c r="BD329" s="15"/>
    </row>
    <row r="330" spans="1:56" customFormat="1" x14ac:dyDescent="0.2">
      <c r="A330" s="16">
        <f t="shared" si="54"/>
        <v>321</v>
      </c>
      <c r="B330" s="128" t="str">
        <f>IF(ISBLANK('Input|Fee Based'!B330),"",'Input|Fee Based'!B330)</f>
        <v/>
      </c>
      <c r="C330" s="128" t="str">
        <f>IF(ISBLANK('Input|Fee Based'!C330),"",'Input|Fee Based'!C330)</f>
        <v/>
      </c>
      <c r="D330" s="129" t="str">
        <f>IF(ISBLANK('Input|Fee Based'!D330),"",'Input|Fee Based'!D330)</f>
        <v/>
      </c>
      <c r="E330" s="191" t="str">
        <f>IF(ISBLANK('Input|Fee Based'!E330),"",'Input|Fee Based'!E330)</f>
        <v/>
      </c>
      <c r="F330" s="129" t="str">
        <f>IF(ISBLANK('Input|Fee Based'!F330),"",'Input|Fee Based'!F330)</f>
        <v/>
      </c>
      <c r="G330" s="129" t="str">
        <f>IF(ISBLANK('Input|Fee Based'!G330),"",'Input|Fee Based'!G330)</f>
        <v/>
      </c>
      <c r="H330" s="120">
        <f t="shared" ref="H330:H393" si="55">$AV330+SUM($AX330:$BA330)</f>
        <v>0</v>
      </c>
      <c r="I330" s="14"/>
      <c r="J330" s="77" t="str">
        <f>IF(ISBLANK('Input|Fee Based'!I330),"",'Input|Fee Based'!I330)</f>
        <v/>
      </c>
      <c r="K330" s="77" cm="1">
        <f t="array" ref="K330">_xlfn.IFNA(LOOKUP(2,1/('Calc|Labour Rates'!$B$10:$B$39='Calc|Fee Based'!J330)/('Calc|Labour Rates'!$C$10:$C$39='Input|Fee Based'!J330),'Calc|Labour Rates'!$I$10:$I$39),"-")</f>
        <v>0</v>
      </c>
      <c r="L330" s="208">
        <f>IFERROR(K330*'Input|Fee Based'!K330*'Input|Fee Based'!L330/'Input|Setup'!$E$19,0)</f>
        <v>0</v>
      </c>
      <c r="M330" s="206" t="str">
        <f>IF(ISBLANK('Input|Fee Based'!M330),"",'Input|Fee Based'!M330)</f>
        <v/>
      </c>
      <c r="N330" s="77" cm="1">
        <f t="array" ref="N330">_xlfn.IFNA(LOOKUP(2,1/('Calc|Labour Rates'!$B$10:$B$39='Calc|Fee Based'!M330)/('Calc|Labour Rates'!$C$10:$C$39='Input|Fee Based'!N330),'Calc|Labour Rates'!$I$10:$I$39),"-")</f>
        <v>0</v>
      </c>
      <c r="O330" s="208">
        <f>IFERROR(N330*'Input|Fee Based'!O330*'Input|Fee Based'!P330/'Input|Setup'!$E$19,0)</f>
        <v>0</v>
      </c>
      <c r="P330" s="206" t="str">
        <f>IF(ISBLANK('Input|Fee Based'!Q330),"",'Input|Fee Based'!Q330)</f>
        <v/>
      </c>
      <c r="Q330" s="77" cm="1">
        <f t="array" ref="Q330">_xlfn.IFNA(LOOKUP(2,1/('Calc|Labour Rates'!$B$10:$B$39='Calc|Fee Based'!P330)/('Calc|Labour Rates'!$C$10:$C$39='Input|Fee Based'!R330),'Calc|Labour Rates'!$I$10:$I$39),"-")</f>
        <v>0</v>
      </c>
      <c r="R330" s="77">
        <f>IFERROR(Q330*'Input|Fee Based'!S330*'Input|Fee Based'!T330/'Input|Setup'!$E$19,0)</f>
        <v>0</v>
      </c>
      <c r="S330" s="197">
        <f t="shared" ref="S330:S393" si="56">L330+O330+R330</f>
        <v>0</v>
      </c>
      <c r="T330" s="139">
        <f t="shared" ref="T330:T393" si="57">IF(OR(
AND(K330&lt;&gt;0,L330=0),
AND(N330&lt;&gt;0,O330=0),
AND(Q330&lt;&gt;0,R330=0)),1,0)</f>
        <v>0</v>
      </c>
      <c r="U330" s="77" t="str">
        <f>IF(ISBLANK('Input|Fee Based'!$V330),"",'Input|Fee Based'!$V330)</f>
        <v/>
      </c>
      <c r="V330" s="77" cm="1">
        <f t="array" ref="V330">_xlfn.IFNA(LOOKUP(2,1/('Calc|Labour Rates'!$B$10:$B$39='Calc|Fee Based'!U330)/('Calc|Labour Rates'!$C$10:$C$39='Input|Fee Based'!W330),'Calc|Labour Rates'!$I$10:$I$39),"-")</f>
        <v>0</v>
      </c>
      <c r="W330" s="77">
        <f>IFERROR(V330*'Input|Fee Based'!X330*'Input|Fee Based'!Y330/'Input|Setup'!$E$19,0)</f>
        <v>0</v>
      </c>
      <c r="X330" s="77">
        <f>IFERROR(V330*'Input|Fee Based'!X330*'Input|Fee Based'!Z330/'Input|Setup'!$E$19,0)</f>
        <v>0</v>
      </c>
      <c r="Y330" s="208">
        <f t="shared" ref="Y330:Y393" si="58">W330+X330</f>
        <v>0</v>
      </c>
      <c r="Z330" s="206" t="str">
        <f>IF(ISBLANK('Input|Fee Based'!$AA330),"",'Input|Fee Based'!$AA330)</f>
        <v/>
      </c>
      <c r="AA330" s="77" cm="1">
        <f t="array" ref="AA330">_xlfn.IFNA(LOOKUP(2,1/('Calc|Labour Rates'!$B$10:$B$39='Calc|Fee Based'!Z330)/('Calc|Labour Rates'!$C$10:$C$39='Input|Fee Based'!AB330),'Calc|Labour Rates'!$I$10:$I$39),"-")</f>
        <v>0</v>
      </c>
      <c r="AB330" s="77">
        <f>IFERROR(AA330*'Input|Fee Based'!AC330*'Input|Fee Based'!AD330/'Input|Setup'!$E$19,0)</f>
        <v>0</v>
      </c>
      <c r="AC330" s="77">
        <f>IFERROR(AA330*'Input|Fee Based'!AC330*'Input|Fee Based'!AE330/'Input|Setup'!$E$19,0)</f>
        <v>0</v>
      </c>
      <c r="AD330" s="208">
        <f t="shared" ref="AD330:AD393" si="59">AB330+AC330</f>
        <v>0</v>
      </c>
      <c r="AE330" s="77" t="str">
        <f>IF(ISBLANK('Input|Fee Based'!$AF330),"",'Input|Fee Based'!$AF330)</f>
        <v/>
      </c>
      <c r="AF330" s="77" cm="1">
        <f t="array" ref="AF330">_xlfn.IFNA(LOOKUP(2,1/('Calc|Labour Rates'!$B$10:$B$39='Calc|Fee Based'!AE330)/('Calc|Labour Rates'!$C$10:$C$39='Input|Fee Based'!AG330),'Calc|Labour Rates'!$I$10:$I$39),"-")</f>
        <v>0</v>
      </c>
      <c r="AG330" s="77">
        <f>IFERROR(AF330*'Input|Fee Based'!AH330*'Input|Fee Based'!AI330/'Input|Setup'!$E$19,0)</f>
        <v>0</v>
      </c>
      <c r="AH330" s="77">
        <f>IFERROR(AF330*'Input|Fee Based'!AH330*'Input|Fee Based'!AJ330/'Input|Setup'!$E$19,0)</f>
        <v>0</v>
      </c>
      <c r="AI330" s="208">
        <f t="shared" ref="AI330:AI393" si="60">AG330+AH330</f>
        <v>0</v>
      </c>
      <c r="AJ330" s="77" t="str">
        <f>IF(ISBLANK('Input|Fee Based'!$AK330),"",'Input|Fee Based'!$AK330)</f>
        <v/>
      </c>
      <c r="AK330" s="77" cm="1">
        <f t="array" ref="AK330">_xlfn.IFNA(LOOKUP(2,1/('Calc|Labour Rates'!$B$10:$B$39='Calc|Fee Based'!AJ330)/('Calc|Labour Rates'!$C$10:$C$39='Input|Fee Based'!AL330),'Calc|Labour Rates'!$I$10:$I$39),"-")</f>
        <v>0</v>
      </c>
      <c r="AL330" s="77">
        <f>IFERROR(AK330*'Input|Fee Based'!AM330*'Input|Fee Based'!AN330/'Input|Setup'!$E$19,0)</f>
        <v>0</v>
      </c>
      <c r="AM330" s="77">
        <f>IFERROR(AK330*'Input|Fee Based'!AM330*'Input|Fee Based'!AO330/'Input|Setup'!$E$19,0)</f>
        <v>0</v>
      </c>
      <c r="AN330" s="208">
        <f t="shared" ref="AN330:AN393" si="61">AL330+AM330</f>
        <v>0</v>
      </c>
      <c r="AO330" s="199">
        <f t="shared" ref="AO330:AO393" si="62">Y330+AD330+AI330+AN330</f>
        <v>0</v>
      </c>
      <c r="AP330" s="139">
        <f t="shared" ref="AP330:AP393" si="63">IF(OR(
AND(V330&lt;&gt;0,Y330=0),
AND(AA330&lt;&gt;0,AD330=0),
AND(AF330&lt;&gt;0,AI330=0),
AND(AK330&lt;&gt;0,AN330=0)),1,0)</f>
        <v>0</v>
      </c>
      <c r="AQ330" s="86">
        <f>'Input|Fee Based'!AQ330*CPI_Escalator_to_Y1*RealMaterials_Escalator_to_Y1</f>
        <v>0</v>
      </c>
      <c r="AR330" s="86">
        <f>'Input|Fee Based'!AR330*CPI_Escalator_to_Y1*RealContracts_Escalator_to_Y1</f>
        <v>0</v>
      </c>
      <c r="AS330" s="77">
        <f>'Input|Fee Based'!AS330*CPI_Escalator_to_Y1*RealVehicles_Escalator_to_Y1</f>
        <v>0</v>
      </c>
      <c r="AT330" s="86">
        <f>'Input|Fee Based'!AT330*CPI_Escalator_to_Y1*RealOther_Escalator_to_Y1</f>
        <v>0</v>
      </c>
      <c r="AU330" s="89"/>
      <c r="AV330" s="79">
        <f t="shared" ref="AV330:AV393" si="64">SUM($S330,$AO330,$AQ330,$AR330,$AS330,$AT330)</f>
        <v>0</v>
      </c>
      <c r="AW330" s="84"/>
      <c r="AX330" s="162">
        <f>$AV330*'Input|Fee Based'!AV330</f>
        <v>0</v>
      </c>
      <c r="AY330" s="162">
        <f>$AV330*'Input|Fee Based'!AW330</f>
        <v>0</v>
      </c>
      <c r="AZ330" s="162">
        <f>$AV330*'Input|Fee Based'!AX330</f>
        <v>0</v>
      </c>
      <c r="BA330" s="163">
        <f>SUM($AV330,$AX330:$AZ330)*'Input|Fee Based'!$AY330</f>
        <v>0</v>
      </c>
      <c r="BB330" s="109"/>
      <c r="BC330" s="173"/>
      <c r="BD330" s="15"/>
    </row>
    <row r="331" spans="1:56" customFormat="1" x14ac:dyDescent="0.2">
      <c r="A331" s="16">
        <f t="shared" si="54"/>
        <v>322</v>
      </c>
      <c r="B331" s="128" t="str">
        <f>IF(ISBLANK('Input|Fee Based'!B331),"",'Input|Fee Based'!B331)</f>
        <v/>
      </c>
      <c r="C331" s="128" t="str">
        <f>IF(ISBLANK('Input|Fee Based'!C331),"",'Input|Fee Based'!C331)</f>
        <v/>
      </c>
      <c r="D331" s="129" t="str">
        <f>IF(ISBLANK('Input|Fee Based'!D331),"",'Input|Fee Based'!D331)</f>
        <v/>
      </c>
      <c r="E331" s="191" t="str">
        <f>IF(ISBLANK('Input|Fee Based'!E331),"",'Input|Fee Based'!E331)</f>
        <v/>
      </c>
      <c r="F331" s="129" t="str">
        <f>IF(ISBLANK('Input|Fee Based'!F331),"",'Input|Fee Based'!F331)</f>
        <v/>
      </c>
      <c r="G331" s="129" t="str">
        <f>IF(ISBLANK('Input|Fee Based'!G331),"",'Input|Fee Based'!G331)</f>
        <v/>
      </c>
      <c r="H331" s="120">
        <f t="shared" si="55"/>
        <v>0</v>
      </c>
      <c r="I331" s="14"/>
      <c r="J331" s="77" t="str">
        <f>IF(ISBLANK('Input|Fee Based'!I331),"",'Input|Fee Based'!I331)</f>
        <v/>
      </c>
      <c r="K331" s="77" cm="1">
        <f t="array" ref="K331">_xlfn.IFNA(LOOKUP(2,1/('Calc|Labour Rates'!$B$10:$B$39='Calc|Fee Based'!J331)/('Calc|Labour Rates'!$C$10:$C$39='Input|Fee Based'!J331),'Calc|Labour Rates'!$I$10:$I$39),"-")</f>
        <v>0</v>
      </c>
      <c r="L331" s="208">
        <f>IFERROR(K331*'Input|Fee Based'!K331*'Input|Fee Based'!L331/'Input|Setup'!$E$19,0)</f>
        <v>0</v>
      </c>
      <c r="M331" s="206" t="str">
        <f>IF(ISBLANK('Input|Fee Based'!M331),"",'Input|Fee Based'!M331)</f>
        <v/>
      </c>
      <c r="N331" s="77" cm="1">
        <f t="array" ref="N331">_xlfn.IFNA(LOOKUP(2,1/('Calc|Labour Rates'!$B$10:$B$39='Calc|Fee Based'!M331)/('Calc|Labour Rates'!$C$10:$C$39='Input|Fee Based'!N331),'Calc|Labour Rates'!$I$10:$I$39),"-")</f>
        <v>0</v>
      </c>
      <c r="O331" s="208">
        <f>IFERROR(N331*'Input|Fee Based'!O331*'Input|Fee Based'!P331/'Input|Setup'!$E$19,0)</f>
        <v>0</v>
      </c>
      <c r="P331" s="206" t="str">
        <f>IF(ISBLANK('Input|Fee Based'!Q331),"",'Input|Fee Based'!Q331)</f>
        <v/>
      </c>
      <c r="Q331" s="77" cm="1">
        <f t="array" ref="Q331">_xlfn.IFNA(LOOKUP(2,1/('Calc|Labour Rates'!$B$10:$B$39='Calc|Fee Based'!P331)/('Calc|Labour Rates'!$C$10:$C$39='Input|Fee Based'!R331),'Calc|Labour Rates'!$I$10:$I$39),"-")</f>
        <v>0</v>
      </c>
      <c r="R331" s="77">
        <f>IFERROR(Q331*'Input|Fee Based'!S331*'Input|Fee Based'!T331/'Input|Setup'!$E$19,0)</f>
        <v>0</v>
      </c>
      <c r="S331" s="197">
        <f t="shared" si="56"/>
        <v>0</v>
      </c>
      <c r="T331" s="139">
        <f t="shared" si="57"/>
        <v>0</v>
      </c>
      <c r="U331" s="77" t="str">
        <f>IF(ISBLANK('Input|Fee Based'!$V331),"",'Input|Fee Based'!$V331)</f>
        <v/>
      </c>
      <c r="V331" s="77" cm="1">
        <f t="array" ref="V331">_xlfn.IFNA(LOOKUP(2,1/('Calc|Labour Rates'!$B$10:$B$39='Calc|Fee Based'!U331)/('Calc|Labour Rates'!$C$10:$C$39='Input|Fee Based'!W331),'Calc|Labour Rates'!$I$10:$I$39),"-")</f>
        <v>0</v>
      </c>
      <c r="W331" s="77">
        <f>IFERROR(V331*'Input|Fee Based'!X331*'Input|Fee Based'!Y331/'Input|Setup'!$E$19,0)</f>
        <v>0</v>
      </c>
      <c r="X331" s="77">
        <f>IFERROR(V331*'Input|Fee Based'!X331*'Input|Fee Based'!Z331/'Input|Setup'!$E$19,0)</f>
        <v>0</v>
      </c>
      <c r="Y331" s="208">
        <f t="shared" si="58"/>
        <v>0</v>
      </c>
      <c r="Z331" s="206" t="str">
        <f>IF(ISBLANK('Input|Fee Based'!$AA331),"",'Input|Fee Based'!$AA331)</f>
        <v/>
      </c>
      <c r="AA331" s="77" cm="1">
        <f t="array" ref="AA331">_xlfn.IFNA(LOOKUP(2,1/('Calc|Labour Rates'!$B$10:$B$39='Calc|Fee Based'!Z331)/('Calc|Labour Rates'!$C$10:$C$39='Input|Fee Based'!AB331),'Calc|Labour Rates'!$I$10:$I$39),"-")</f>
        <v>0</v>
      </c>
      <c r="AB331" s="77">
        <f>IFERROR(AA331*'Input|Fee Based'!AC331*'Input|Fee Based'!AD331/'Input|Setup'!$E$19,0)</f>
        <v>0</v>
      </c>
      <c r="AC331" s="77">
        <f>IFERROR(AA331*'Input|Fee Based'!AC331*'Input|Fee Based'!AE331/'Input|Setup'!$E$19,0)</f>
        <v>0</v>
      </c>
      <c r="AD331" s="208">
        <f t="shared" si="59"/>
        <v>0</v>
      </c>
      <c r="AE331" s="77" t="str">
        <f>IF(ISBLANK('Input|Fee Based'!$AF331),"",'Input|Fee Based'!$AF331)</f>
        <v/>
      </c>
      <c r="AF331" s="77" cm="1">
        <f t="array" ref="AF331">_xlfn.IFNA(LOOKUP(2,1/('Calc|Labour Rates'!$B$10:$B$39='Calc|Fee Based'!AE331)/('Calc|Labour Rates'!$C$10:$C$39='Input|Fee Based'!AG331),'Calc|Labour Rates'!$I$10:$I$39),"-")</f>
        <v>0</v>
      </c>
      <c r="AG331" s="77">
        <f>IFERROR(AF331*'Input|Fee Based'!AH331*'Input|Fee Based'!AI331/'Input|Setup'!$E$19,0)</f>
        <v>0</v>
      </c>
      <c r="AH331" s="77">
        <f>IFERROR(AF331*'Input|Fee Based'!AH331*'Input|Fee Based'!AJ331/'Input|Setup'!$E$19,0)</f>
        <v>0</v>
      </c>
      <c r="AI331" s="208">
        <f t="shared" si="60"/>
        <v>0</v>
      </c>
      <c r="AJ331" s="77" t="str">
        <f>IF(ISBLANK('Input|Fee Based'!$AK331),"",'Input|Fee Based'!$AK331)</f>
        <v/>
      </c>
      <c r="AK331" s="77" cm="1">
        <f t="array" ref="AK331">_xlfn.IFNA(LOOKUP(2,1/('Calc|Labour Rates'!$B$10:$B$39='Calc|Fee Based'!AJ331)/('Calc|Labour Rates'!$C$10:$C$39='Input|Fee Based'!AL331),'Calc|Labour Rates'!$I$10:$I$39),"-")</f>
        <v>0</v>
      </c>
      <c r="AL331" s="77">
        <f>IFERROR(AK331*'Input|Fee Based'!AM331*'Input|Fee Based'!AN331/'Input|Setup'!$E$19,0)</f>
        <v>0</v>
      </c>
      <c r="AM331" s="77">
        <f>IFERROR(AK331*'Input|Fee Based'!AM331*'Input|Fee Based'!AO331/'Input|Setup'!$E$19,0)</f>
        <v>0</v>
      </c>
      <c r="AN331" s="208">
        <f t="shared" si="61"/>
        <v>0</v>
      </c>
      <c r="AO331" s="199">
        <f t="shared" si="62"/>
        <v>0</v>
      </c>
      <c r="AP331" s="139">
        <f t="shared" si="63"/>
        <v>0</v>
      </c>
      <c r="AQ331" s="86">
        <f>'Input|Fee Based'!AQ331*CPI_Escalator_to_Y1*RealMaterials_Escalator_to_Y1</f>
        <v>0</v>
      </c>
      <c r="AR331" s="86">
        <f>'Input|Fee Based'!AR331*CPI_Escalator_to_Y1*RealContracts_Escalator_to_Y1</f>
        <v>0</v>
      </c>
      <c r="AS331" s="77">
        <f>'Input|Fee Based'!AS331*CPI_Escalator_to_Y1*RealVehicles_Escalator_to_Y1</f>
        <v>0</v>
      </c>
      <c r="AT331" s="86">
        <f>'Input|Fee Based'!AT331*CPI_Escalator_to_Y1*RealOther_Escalator_to_Y1</f>
        <v>0</v>
      </c>
      <c r="AU331" s="89"/>
      <c r="AV331" s="79">
        <f t="shared" si="64"/>
        <v>0</v>
      </c>
      <c r="AW331" s="84"/>
      <c r="AX331" s="162">
        <f>$AV331*'Input|Fee Based'!AV331</f>
        <v>0</v>
      </c>
      <c r="AY331" s="162">
        <f>$AV331*'Input|Fee Based'!AW331</f>
        <v>0</v>
      </c>
      <c r="AZ331" s="162">
        <f>$AV331*'Input|Fee Based'!AX331</f>
        <v>0</v>
      </c>
      <c r="BA331" s="163">
        <f>SUM($AV331,$AX331:$AZ331)*'Input|Fee Based'!$AY331</f>
        <v>0</v>
      </c>
      <c r="BB331" s="109"/>
      <c r="BC331" s="173"/>
      <c r="BD331" s="15"/>
    </row>
    <row r="332" spans="1:56" customFormat="1" x14ac:dyDescent="0.2">
      <c r="A332" s="16">
        <f t="shared" ref="A332:A395" si="65">IFERROR(A331+1,"")</f>
        <v>323</v>
      </c>
      <c r="B332" s="128" t="str">
        <f>IF(ISBLANK('Input|Fee Based'!B332),"",'Input|Fee Based'!B332)</f>
        <v/>
      </c>
      <c r="C332" s="128" t="str">
        <f>IF(ISBLANK('Input|Fee Based'!C332),"",'Input|Fee Based'!C332)</f>
        <v/>
      </c>
      <c r="D332" s="129" t="str">
        <f>IF(ISBLANK('Input|Fee Based'!D332),"",'Input|Fee Based'!D332)</f>
        <v/>
      </c>
      <c r="E332" s="191" t="str">
        <f>IF(ISBLANK('Input|Fee Based'!E332),"",'Input|Fee Based'!E332)</f>
        <v/>
      </c>
      <c r="F332" s="129" t="str">
        <f>IF(ISBLANK('Input|Fee Based'!F332),"",'Input|Fee Based'!F332)</f>
        <v/>
      </c>
      <c r="G332" s="129" t="str">
        <f>IF(ISBLANK('Input|Fee Based'!G332),"",'Input|Fee Based'!G332)</f>
        <v/>
      </c>
      <c r="H332" s="120">
        <f t="shared" si="55"/>
        <v>0</v>
      </c>
      <c r="I332" s="14"/>
      <c r="J332" s="77" t="str">
        <f>IF(ISBLANK('Input|Fee Based'!I332),"",'Input|Fee Based'!I332)</f>
        <v/>
      </c>
      <c r="K332" s="77" cm="1">
        <f t="array" ref="K332">_xlfn.IFNA(LOOKUP(2,1/('Calc|Labour Rates'!$B$10:$B$39='Calc|Fee Based'!J332)/('Calc|Labour Rates'!$C$10:$C$39='Input|Fee Based'!J332),'Calc|Labour Rates'!$I$10:$I$39),"-")</f>
        <v>0</v>
      </c>
      <c r="L332" s="208">
        <f>IFERROR(K332*'Input|Fee Based'!K332*'Input|Fee Based'!L332/'Input|Setup'!$E$19,0)</f>
        <v>0</v>
      </c>
      <c r="M332" s="206" t="str">
        <f>IF(ISBLANK('Input|Fee Based'!M332),"",'Input|Fee Based'!M332)</f>
        <v/>
      </c>
      <c r="N332" s="77" cm="1">
        <f t="array" ref="N332">_xlfn.IFNA(LOOKUP(2,1/('Calc|Labour Rates'!$B$10:$B$39='Calc|Fee Based'!M332)/('Calc|Labour Rates'!$C$10:$C$39='Input|Fee Based'!N332),'Calc|Labour Rates'!$I$10:$I$39),"-")</f>
        <v>0</v>
      </c>
      <c r="O332" s="208">
        <f>IFERROR(N332*'Input|Fee Based'!O332*'Input|Fee Based'!P332/'Input|Setup'!$E$19,0)</f>
        <v>0</v>
      </c>
      <c r="P332" s="206" t="str">
        <f>IF(ISBLANK('Input|Fee Based'!Q332),"",'Input|Fee Based'!Q332)</f>
        <v/>
      </c>
      <c r="Q332" s="77" cm="1">
        <f t="array" ref="Q332">_xlfn.IFNA(LOOKUP(2,1/('Calc|Labour Rates'!$B$10:$B$39='Calc|Fee Based'!P332)/('Calc|Labour Rates'!$C$10:$C$39='Input|Fee Based'!R332),'Calc|Labour Rates'!$I$10:$I$39),"-")</f>
        <v>0</v>
      </c>
      <c r="R332" s="77">
        <f>IFERROR(Q332*'Input|Fee Based'!S332*'Input|Fee Based'!T332/'Input|Setup'!$E$19,0)</f>
        <v>0</v>
      </c>
      <c r="S332" s="197">
        <f t="shared" si="56"/>
        <v>0</v>
      </c>
      <c r="T332" s="139">
        <f t="shared" si="57"/>
        <v>0</v>
      </c>
      <c r="U332" s="77" t="str">
        <f>IF(ISBLANK('Input|Fee Based'!$V332),"",'Input|Fee Based'!$V332)</f>
        <v/>
      </c>
      <c r="V332" s="77" cm="1">
        <f t="array" ref="V332">_xlfn.IFNA(LOOKUP(2,1/('Calc|Labour Rates'!$B$10:$B$39='Calc|Fee Based'!U332)/('Calc|Labour Rates'!$C$10:$C$39='Input|Fee Based'!W332),'Calc|Labour Rates'!$I$10:$I$39),"-")</f>
        <v>0</v>
      </c>
      <c r="W332" s="77">
        <f>IFERROR(V332*'Input|Fee Based'!X332*'Input|Fee Based'!Y332/'Input|Setup'!$E$19,0)</f>
        <v>0</v>
      </c>
      <c r="X332" s="77">
        <f>IFERROR(V332*'Input|Fee Based'!X332*'Input|Fee Based'!Z332/'Input|Setup'!$E$19,0)</f>
        <v>0</v>
      </c>
      <c r="Y332" s="208">
        <f t="shared" si="58"/>
        <v>0</v>
      </c>
      <c r="Z332" s="206" t="str">
        <f>IF(ISBLANK('Input|Fee Based'!$AA332),"",'Input|Fee Based'!$AA332)</f>
        <v/>
      </c>
      <c r="AA332" s="77" cm="1">
        <f t="array" ref="AA332">_xlfn.IFNA(LOOKUP(2,1/('Calc|Labour Rates'!$B$10:$B$39='Calc|Fee Based'!Z332)/('Calc|Labour Rates'!$C$10:$C$39='Input|Fee Based'!AB332),'Calc|Labour Rates'!$I$10:$I$39),"-")</f>
        <v>0</v>
      </c>
      <c r="AB332" s="77">
        <f>IFERROR(AA332*'Input|Fee Based'!AC332*'Input|Fee Based'!AD332/'Input|Setup'!$E$19,0)</f>
        <v>0</v>
      </c>
      <c r="AC332" s="77">
        <f>IFERROR(AA332*'Input|Fee Based'!AC332*'Input|Fee Based'!AE332/'Input|Setup'!$E$19,0)</f>
        <v>0</v>
      </c>
      <c r="AD332" s="208">
        <f t="shared" si="59"/>
        <v>0</v>
      </c>
      <c r="AE332" s="77" t="str">
        <f>IF(ISBLANK('Input|Fee Based'!$AF332),"",'Input|Fee Based'!$AF332)</f>
        <v/>
      </c>
      <c r="AF332" s="77" cm="1">
        <f t="array" ref="AF332">_xlfn.IFNA(LOOKUP(2,1/('Calc|Labour Rates'!$B$10:$B$39='Calc|Fee Based'!AE332)/('Calc|Labour Rates'!$C$10:$C$39='Input|Fee Based'!AG332),'Calc|Labour Rates'!$I$10:$I$39),"-")</f>
        <v>0</v>
      </c>
      <c r="AG332" s="77">
        <f>IFERROR(AF332*'Input|Fee Based'!AH332*'Input|Fee Based'!AI332/'Input|Setup'!$E$19,0)</f>
        <v>0</v>
      </c>
      <c r="AH332" s="77">
        <f>IFERROR(AF332*'Input|Fee Based'!AH332*'Input|Fee Based'!AJ332/'Input|Setup'!$E$19,0)</f>
        <v>0</v>
      </c>
      <c r="AI332" s="208">
        <f t="shared" si="60"/>
        <v>0</v>
      </c>
      <c r="AJ332" s="77" t="str">
        <f>IF(ISBLANK('Input|Fee Based'!$AK332),"",'Input|Fee Based'!$AK332)</f>
        <v/>
      </c>
      <c r="AK332" s="77" cm="1">
        <f t="array" ref="AK332">_xlfn.IFNA(LOOKUP(2,1/('Calc|Labour Rates'!$B$10:$B$39='Calc|Fee Based'!AJ332)/('Calc|Labour Rates'!$C$10:$C$39='Input|Fee Based'!AL332),'Calc|Labour Rates'!$I$10:$I$39),"-")</f>
        <v>0</v>
      </c>
      <c r="AL332" s="77">
        <f>IFERROR(AK332*'Input|Fee Based'!AM332*'Input|Fee Based'!AN332/'Input|Setup'!$E$19,0)</f>
        <v>0</v>
      </c>
      <c r="AM332" s="77">
        <f>IFERROR(AK332*'Input|Fee Based'!AM332*'Input|Fee Based'!AO332/'Input|Setup'!$E$19,0)</f>
        <v>0</v>
      </c>
      <c r="AN332" s="208">
        <f t="shared" si="61"/>
        <v>0</v>
      </c>
      <c r="AO332" s="199">
        <f t="shared" si="62"/>
        <v>0</v>
      </c>
      <c r="AP332" s="139">
        <f t="shared" si="63"/>
        <v>0</v>
      </c>
      <c r="AQ332" s="86">
        <f>'Input|Fee Based'!AQ332*CPI_Escalator_to_Y1*RealMaterials_Escalator_to_Y1</f>
        <v>0</v>
      </c>
      <c r="AR332" s="86">
        <f>'Input|Fee Based'!AR332*CPI_Escalator_to_Y1*RealContracts_Escalator_to_Y1</f>
        <v>0</v>
      </c>
      <c r="AS332" s="77">
        <f>'Input|Fee Based'!AS332*CPI_Escalator_to_Y1*RealVehicles_Escalator_to_Y1</f>
        <v>0</v>
      </c>
      <c r="AT332" s="86">
        <f>'Input|Fee Based'!AT332*CPI_Escalator_to_Y1*RealOther_Escalator_to_Y1</f>
        <v>0</v>
      </c>
      <c r="AU332" s="89"/>
      <c r="AV332" s="79">
        <f t="shared" si="64"/>
        <v>0</v>
      </c>
      <c r="AW332" s="84"/>
      <c r="AX332" s="162">
        <f>$AV332*'Input|Fee Based'!AV332</f>
        <v>0</v>
      </c>
      <c r="AY332" s="162">
        <f>$AV332*'Input|Fee Based'!AW332</f>
        <v>0</v>
      </c>
      <c r="AZ332" s="162">
        <f>$AV332*'Input|Fee Based'!AX332</f>
        <v>0</v>
      </c>
      <c r="BA332" s="163">
        <f>SUM($AV332,$AX332:$AZ332)*'Input|Fee Based'!$AY332</f>
        <v>0</v>
      </c>
      <c r="BB332" s="109"/>
      <c r="BC332" s="173"/>
      <c r="BD332" s="15"/>
    </row>
    <row r="333" spans="1:56" customFormat="1" x14ac:dyDescent="0.2">
      <c r="A333" s="16">
        <f t="shared" si="65"/>
        <v>324</v>
      </c>
      <c r="B333" s="128" t="str">
        <f>IF(ISBLANK('Input|Fee Based'!B333),"",'Input|Fee Based'!B333)</f>
        <v/>
      </c>
      <c r="C333" s="128" t="str">
        <f>IF(ISBLANK('Input|Fee Based'!C333),"",'Input|Fee Based'!C333)</f>
        <v/>
      </c>
      <c r="D333" s="129" t="str">
        <f>IF(ISBLANK('Input|Fee Based'!D333),"",'Input|Fee Based'!D333)</f>
        <v/>
      </c>
      <c r="E333" s="191" t="str">
        <f>IF(ISBLANK('Input|Fee Based'!E333),"",'Input|Fee Based'!E333)</f>
        <v/>
      </c>
      <c r="F333" s="129" t="str">
        <f>IF(ISBLANK('Input|Fee Based'!F333),"",'Input|Fee Based'!F333)</f>
        <v/>
      </c>
      <c r="G333" s="129" t="str">
        <f>IF(ISBLANK('Input|Fee Based'!G333),"",'Input|Fee Based'!G333)</f>
        <v/>
      </c>
      <c r="H333" s="120">
        <f t="shared" si="55"/>
        <v>0</v>
      </c>
      <c r="I333" s="14"/>
      <c r="J333" s="77" t="str">
        <f>IF(ISBLANK('Input|Fee Based'!I333),"",'Input|Fee Based'!I333)</f>
        <v/>
      </c>
      <c r="K333" s="77" cm="1">
        <f t="array" ref="K333">_xlfn.IFNA(LOOKUP(2,1/('Calc|Labour Rates'!$B$10:$B$39='Calc|Fee Based'!J333)/('Calc|Labour Rates'!$C$10:$C$39='Input|Fee Based'!J333),'Calc|Labour Rates'!$I$10:$I$39),"-")</f>
        <v>0</v>
      </c>
      <c r="L333" s="208">
        <f>IFERROR(K333*'Input|Fee Based'!K333*'Input|Fee Based'!L333/'Input|Setup'!$E$19,0)</f>
        <v>0</v>
      </c>
      <c r="M333" s="206" t="str">
        <f>IF(ISBLANK('Input|Fee Based'!M333),"",'Input|Fee Based'!M333)</f>
        <v/>
      </c>
      <c r="N333" s="77" cm="1">
        <f t="array" ref="N333">_xlfn.IFNA(LOOKUP(2,1/('Calc|Labour Rates'!$B$10:$B$39='Calc|Fee Based'!M333)/('Calc|Labour Rates'!$C$10:$C$39='Input|Fee Based'!N333),'Calc|Labour Rates'!$I$10:$I$39),"-")</f>
        <v>0</v>
      </c>
      <c r="O333" s="208">
        <f>IFERROR(N333*'Input|Fee Based'!O333*'Input|Fee Based'!P333/'Input|Setup'!$E$19,0)</f>
        <v>0</v>
      </c>
      <c r="P333" s="206" t="str">
        <f>IF(ISBLANK('Input|Fee Based'!Q333),"",'Input|Fee Based'!Q333)</f>
        <v/>
      </c>
      <c r="Q333" s="77" cm="1">
        <f t="array" ref="Q333">_xlfn.IFNA(LOOKUP(2,1/('Calc|Labour Rates'!$B$10:$B$39='Calc|Fee Based'!P333)/('Calc|Labour Rates'!$C$10:$C$39='Input|Fee Based'!R333),'Calc|Labour Rates'!$I$10:$I$39),"-")</f>
        <v>0</v>
      </c>
      <c r="R333" s="77">
        <f>IFERROR(Q333*'Input|Fee Based'!S333*'Input|Fee Based'!T333/'Input|Setup'!$E$19,0)</f>
        <v>0</v>
      </c>
      <c r="S333" s="197">
        <f t="shared" si="56"/>
        <v>0</v>
      </c>
      <c r="T333" s="139">
        <f t="shared" si="57"/>
        <v>0</v>
      </c>
      <c r="U333" s="77" t="str">
        <f>IF(ISBLANK('Input|Fee Based'!$V333),"",'Input|Fee Based'!$V333)</f>
        <v/>
      </c>
      <c r="V333" s="77" cm="1">
        <f t="array" ref="V333">_xlfn.IFNA(LOOKUP(2,1/('Calc|Labour Rates'!$B$10:$B$39='Calc|Fee Based'!U333)/('Calc|Labour Rates'!$C$10:$C$39='Input|Fee Based'!W333),'Calc|Labour Rates'!$I$10:$I$39),"-")</f>
        <v>0</v>
      </c>
      <c r="W333" s="77">
        <f>IFERROR(V333*'Input|Fee Based'!X333*'Input|Fee Based'!Y333/'Input|Setup'!$E$19,0)</f>
        <v>0</v>
      </c>
      <c r="X333" s="77">
        <f>IFERROR(V333*'Input|Fee Based'!X333*'Input|Fee Based'!Z333/'Input|Setup'!$E$19,0)</f>
        <v>0</v>
      </c>
      <c r="Y333" s="208">
        <f t="shared" si="58"/>
        <v>0</v>
      </c>
      <c r="Z333" s="206" t="str">
        <f>IF(ISBLANK('Input|Fee Based'!$AA333),"",'Input|Fee Based'!$AA333)</f>
        <v/>
      </c>
      <c r="AA333" s="77" cm="1">
        <f t="array" ref="AA333">_xlfn.IFNA(LOOKUP(2,1/('Calc|Labour Rates'!$B$10:$B$39='Calc|Fee Based'!Z333)/('Calc|Labour Rates'!$C$10:$C$39='Input|Fee Based'!AB333),'Calc|Labour Rates'!$I$10:$I$39),"-")</f>
        <v>0</v>
      </c>
      <c r="AB333" s="77">
        <f>IFERROR(AA333*'Input|Fee Based'!AC333*'Input|Fee Based'!AD333/'Input|Setup'!$E$19,0)</f>
        <v>0</v>
      </c>
      <c r="AC333" s="77">
        <f>IFERROR(AA333*'Input|Fee Based'!AC333*'Input|Fee Based'!AE333/'Input|Setup'!$E$19,0)</f>
        <v>0</v>
      </c>
      <c r="AD333" s="208">
        <f t="shared" si="59"/>
        <v>0</v>
      </c>
      <c r="AE333" s="77" t="str">
        <f>IF(ISBLANK('Input|Fee Based'!$AF333),"",'Input|Fee Based'!$AF333)</f>
        <v/>
      </c>
      <c r="AF333" s="77" cm="1">
        <f t="array" ref="AF333">_xlfn.IFNA(LOOKUP(2,1/('Calc|Labour Rates'!$B$10:$B$39='Calc|Fee Based'!AE333)/('Calc|Labour Rates'!$C$10:$C$39='Input|Fee Based'!AG333),'Calc|Labour Rates'!$I$10:$I$39),"-")</f>
        <v>0</v>
      </c>
      <c r="AG333" s="77">
        <f>IFERROR(AF333*'Input|Fee Based'!AH333*'Input|Fee Based'!AI333/'Input|Setup'!$E$19,0)</f>
        <v>0</v>
      </c>
      <c r="AH333" s="77">
        <f>IFERROR(AF333*'Input|Fee Based'!AH333*'Input|Fee Based'!AJ333/'Input|Setup'!$E$19,0)</f>
        <v>0</v>
      </c>
      <c r="AI333" s="208">
        <f t="shared" si="60"/>
        <v>0</v>
      </c>
      <c r="AJ333" s="77" t="str">
        <f>IF(ISBLANK('Input|Fee Based'!$AK333),"",'Input|Fee Based'!$AK333)</f>
        <v/>
      </c>
      <c r="AK333" s="77" cm="1">
        <f t="array" ref="AK333">_xlfn.IFNA(LOOKUP(2,1/('Calc|Labour Rates'!$B$10:$B$39='Calc|Fee Based'!AJ333)/('Calc|Labour Rates'!$C$10:$C$39='Input|Fee Based'!AL333),'Calc|Labour Rates'!$I$10:$I$39),"-")</f>
        <v>0</v>
      </c>
      <c r="AL333" s="77">
        <f>IFERROR(AK333*'Input|Fee Based'!AM333*'Input|Fee Based'!AN333/'Input|Setup'!$E$19,0)</f>
        <v>0</v>
      </c>
      <c r="AM333" s="77">
        <f>IFERROR(AK333*'Input|Fee Based'!AM333*'Input|Fee Based'!AO333/'Input|Setup'!$E$19,0)</f>
        <v>0</v>
      </c>
      <c r="AN333" s="208">
        <f t="shared" si="61"/>
        <v>0</v>
      </c>
      <c r="AO333" s="199">
        <f t="shared" si="62"/>
        <v>0</v>
      </c>
      <c r="AP333" s="139">
        <f t="shared" si="63"/>
        <v>0</v>
      </c>
      <c r="AQ333" s="86">
        <f>'Input|Fee Based'!AQ333*CPI_Escalator_to_Y1*RealMaterials_Escalator_to_Y1</f>
        <v>0</v>
      </c>
      <c r="AR333" s="86">
        <f>'Input|Fee Based'!AR333*CPI_Escalator_to_Y1*RealContracts_Escalator_to_Y1</f>
        <v>0</v>
      </c>
      <c r="AS333" s="77">
        <f>'Input|Fee Based'!AS333*CPI_Escalator_to_Y1*RealVehicles_Escalator_to_Y1</f>
        <v>0</v>
      </c>
      <c r="AT333" s="86">
        <f>'Input|Fee Based'!AT333*CPI_Escalator_to_Y1*RealOther_Escalator_to_Y1</f>
        <v>0</v>
      </c>
      <c r="AU333" s="89"/>
      <c r="AV333" s="79">
        <f t="shared" si="64"/>
        <v>0</v>
      </c>
      <c r="AW333" s="84"/>
      <c r="AX333" s="162">
        <f>$AV333*'Input|Fee Based'!AV333</f>
        <v>0</v>
      </c>
      <c r="AY333" s="162">
        <f>$AV333*'Input|Fee Based'!AW333</f>
        <v>0</v>
      </c>
      <c r="AZ333" s="162">
        <f>$AV333*'Input|Fee Based'!AX333</f>
        <v>0</v>
      </c>
      <c r="BA333" s="163">
        <f>SUM($AV333,$AX333:$AZ333)*'Input|Fee Based'!$AY333</f>
        <v>0</v>
      </c>
      <c r="BB333" s="109"/>
      <c r="BC333" s="173"/>
      <c r="BD333" s="15"/>
    </row>
    <row r="334" spans="1:56" customFormat="1" x14ac:dyDescent="0.2">
      <c r="A334" s="16">
        <f t="shared" si="65"/>
        <v>325</v>
      </c>
      <c r="B334" s="128" t="str">
        <f>IF(ISBLANK('Input|Fee Based'!B334),"",'Input|Fee Based'!B334)</f>
        <v/>
      </c>
      <c r="C334" s="128" t="str">
        <f>IF(ISBLANK('Input|Fee Based'!C334),"",'Input|Fee Based'!C334)</f>
        <v/>
      </c>
      <c r="D334" s="129" t="str">
        <f>IF(ISBLANK('Input|Fee Based'!D334),"",'Input|Fee Based'!D334)</f>
        <v/>
      </c>
      <c r="E334" s="191" t="str">
        <f>IF(ISBLANK('Input|Fee Based'!E334),"",'Input|Fee Based'!E334)</f>
        <v/>
      </c>
      <c r="F334" s="129" t="str">
        <f>IF(ISBLANK('Input|Fee Based'!F334),"",'Input|Fee Based'!F334)</f>
        <v/>
      </c>
      <c r="G334" s="129" t="str">
        <f>IF(ISBLANK('Input|Fee Based'!G334),"",'Input|Fee Based'!G334)</f>
        <v/>
      </c>
      <c r="H334" s="120">
        <f t="shared" si="55"/>
        <v>0</v>
      </c>
      <c r="I334" s="14"/>
      <c r="J334" s="77" t="str">
        <f>IF(ISBLANK('Input|Fee Based'!I334),"",'Input|Fee Based'!I334)</f>
        <v/>
      </c>
      <c r="K334" s="77" cm="1">
        <f t="array" ref="K334">_xlfn.IFNA(LOOKUP(2,1/('Calc|Labour Rates'!$B$10:$B$39='Calc|Fee Based'!J334)/('Calc|Labour Rates'!$C$10:$C$39='Input|Fee Based'!J334),'Calc|Labour Rates'!$I$10:$I$39),"-")</f>
        <v>0</v>
      </c>
      <c r="L334" s="208">
        <f>IFERROR(K334*'Input|Fee Based'!K334*'Input|Fee Based'!L334/'Input|Setup'!$E$19,0)</f>
        <v>0</v>
      </c>
      <c r="M334" s="206" t="str">
        <f>IF(ISBLANK('Input|Fee Based'!M334),"",'Input|Fee Based'!M334)</f>
        <v/>
      </c>
      <c r="N334" s="77" cm="1">
        <f t="array" ref="N334">_xlfn.IFNA(LOOKUP(2,1/('Calc|Labour Rates'!$B$10:$B$39='Calc|Fee Based'!M334)/('Calc|Labour Rates'!$C$10:$C$39='Input|Fee Based'!N334),'Calc|Labour Rates'!$I$10:$I$39),"-")</f>
        <v>0</v>
      </c>
      <c r="O334" s="208">
        <f>IFERROR(N334*'Input|Fee Based'!O334*'Input|Fee Based'!P334/'Input|Setup'!$E$19,0)</f>
        <v>0</v>
      </c>
      <c r="P334" s="206" t="str">
        <f>IF(ISBLANK('Input|Fee Based'!Q334),"",'Input|Fee Based'!Q334)</f>
        <v/>
      </c>
      <c r="Q334" s="77" cm="1">
        <f t="array" ref="Q334">_xlfn.IFNA(LOOKUP(2,1/('Calc|Labour Rates'!$B$10:$B$39='Calc|Fee Based'!P334)/('Calc|Labour Rates'!$C$10:$C$39='Input|Fee Based'!R334),'Calc|Labour Rates'!$I$10:$I$39),"-")</f>
        <v>0</v>
      </c>
      <c r="R334" s="77">
        <f>IFERROR(Q334*'Input|Fee Based'!S334*'Input|Fee Based'!T334/'Input|Setup'!$E$19,0)</f>
        <v>0</v>
      </c>
      <c r="S334" s="197">
        <f t="shared" si="56"/>
        <v>0</v>
      </c>
      <c r="T334" s="139">
        <f t="shared" si="57"/>
        <v>0</v>
      </c>
      <c r="U334" s="77" t="str">
        <f>IF(ISBLANK('Input|Fee Based'!$V334),"",'Input|Fee Based'!$V334)</f>
        <v/>
      </c>
      <c r="V334" s="77" cm="1">
        <f t="array" ref="V334">_xlfn.IFNA(LOOKUP(2,1/('Calc|Labour Rates'!$B$10:$B$39='Calc|Fee Based'!U334)/('Calc|Labour Rates'!$C$10:$C$39='Input|Fee Based'!W334),'Calc|Labour Rates'!$I$10:$I$39),"-")</f>
        <v>0</v>
      </c>
      <c r="W334" s="77">
        <f>IFERROR(V334*'Input|Fee Based'!X334*'Input|Fee Based'!Y334/'Input|Setup'!$E$19,0)</f>
        <v>0</v>
      </c>
      <c r="X334" s="77">
        <f>IFERROR(V334*'Input|Fee Based'!X334*'Input|Fee Based'!Z334/'Input|Setup'!$E$19,0)</f>
        <v>0</v>
      </c>
      <c r="Y334" s="208">
        <f t="shared" si="58"/>
        <v>0</v>
      </c>
      <c r="Z334" s="206" t="str">
        <f>IF(ISBLANK('Input|Fee Based'!$AA334),"",'Input|Fee Based'!$AA334)</f>
        <v/>
      </c>
      <c r="AA334" s="77" cm="1">
        <f t="array" ref="AA334">_xlfn.IFNA(LOOKUP(2,1/('Calc|Labour Rates'!$B$10:$B$39='Calc|Fee Based'!Z334)/('Calc|Labour Rates'!$C$10:$C$39='Input|Fee Based'!AB334),'Calc|Labour Rates'!$I$10:$I$39),"-")</f>
        <v>0</v>
      </c>
      <c r="AB334" s="77">
        <f>IFERROR(AA334*'Input|Fee Based'!AC334*'Input|Fee Based'!AD334/'Input|Setup'!$E$19,0)</f>
        <v>0</v>
      </c>
      <c r="AC334" s="77">
        <f>IFERROR(AA334*'Input|Fee Based'!AC334*'Input|Fee Based'!AE334/'Input|Setup'!$E$19,0)</f>
        <v>0</v>
      </c>
      <c r="AD334" s="208">
        <f t="shared" si="59"/>
        <v>0</v>
      </c>
      <c r="AE334" s="77" t="str">
        <f>IF(ISBLANK('Input|Fee Based'!$AF334),"",'Input|Fee Based'!$AF334)</f>
        <v/>
      </c>
      <c r="AF334" s="77" cm="1">
        <f t="array" ref="AF334">_xlfn.IFNA(LOOKUP(2,1/('Calc|Labour Rates'!$B$10:$B$39='Calc|Fee Based'!AE334)/('Calc|Labour Rates'!$C$10:$C$39='Input|Fee Based'!AG334),'Calc|Labour Rates'!$I$10:$I$39),"-")</f>
        <v>0</v>
      </c>
      <c r="AG334" s="77">
        <f>IFERROR(AF334*'Input|Fee Based'!AH334*'Input|Fee Based'!AI334/'Input|Setup'!$E$19,0)</f>
        <v>0</v>
      </c>
      <c r="AH334" s="77">
        <f>IFERROR(AF334*'Input|Fee Based'!AH334*'Input|Fee Based'!AJ334/'Input|Setup'!$E$19,0)</f>
        <v>0</v>
      </c>
      <c r="AI334" s="208">
        <f t="shared" si="60"/>
        <v>0</v>
      </c>
      <c r="AJ334" s="77" t="str">
        <f>IF(ISBLANK('Input|Fee Based'!$AK334),"",'Input|Fee Based'!$AK334)</f>
        <v/>
      </c>
      <c r="AK334" s="77" cm="1">
        <f t="array" ref="AK334">_xlfn.IFNA(LOOKUP(2,1/('Calc|Labour Rates'!$B$10:$B$39='Calc|Fee Based'!AJ334)/('Calc|Labour Rates'!$C$10:$C$39='Input|Fee Based'!AL334),'Calc|Labour Rates'!$I$10:$I$39),"-")</f>
        <v>0</v>
      </c>
      <c r="AL334" s="77">
        <f>IFERROR(AK334*'Input|Fee Based'!AM334*'Input|Fee Based'!AN334/'Input|Setup'!$E$19,0)</f>
        <v>0</v>
      </c>
      <c r="AM334" s="77">
        <f>IFERROR(AK334*'Input|Fee Based'!AM334*'Input|Fee Based'!AO334/'Input|Setup'!$E$19,0)</f>
        <v>0</v>
      </c>
      <c r="AN334" s="208">
        <f t="shared" si="61"/>
        <v>0</v>
      </c>
      <c r="AO334" s="199">
        <f t="shared" si="62"/>
        <v>0</v>
      </c>
      <c r="AP334" s="139">
        <f t="shared" si="63"/>
        <v>0</v>
      </c>
      <c r="AQ334" s="86">
        <f>'Input|Fee Based'!AQ334*CPI_Escalator_to_Y1*RealMaterials_Escalator_to_Y1</f>
        <v>0</v>
      </c>
      <c r="AR334" s="86">
        <f>'Input|Fee Based'!AR334*CPI_Escalator_to_Y1*RealContracts_Escalator_to_Y1</f>
        <v>0</v>
      </c>
      <c r="AS334" s="77">
        <f>'Input|Fee Based'!AS334*CPI_Escalator_to_Y1*RealVehicles_Escalator_to_Y1</f>
        <v>0</v>
      </c>
      <c r="AT334" s="86">
        <f>'Input|Fee Based'!AT334*CPI_Escalator_to_Y1*RealOther_Escalator_to_Y1</f>
        <v>0</v>
      </c>
      <c r="AU334" s="89"/>
      <c r="AV334" s="79">
        <f t="shared" si="64"/>
        <v>0</v>
      </c>
      <c r="AW334" s="84"/>
      <c r="AX334" s="162">
        <f>$AV334*'Input|Fee Based'!AV334</f>
        <v>0</v>
      </c>
      <c r="AY334" s="162">
        <f>$AV334*'Input|Fee Based'!AW334</f>
        <v>0</v>
      </c>
      <c r="AZ334" s="162">
        <f>$AV334*'Input|Fee Based'!AX334</f>
        <v>0</v>
      </c>
      <c r="BA334" s="163">
        <f>SUM($AV334,$AX334:$AZ334)*'Input|Fee Based'!$AY334</f>
        <v>0</v>
      </c>
      <c r="BB334" s="109"/>
      <c r="BC334" s="173"/>
      <c r="BD334" s="15"/>
    </row>
    <row r="335" spans="1:56" customFormat="1" x14ac:dyDescent="0.2">
      <c r="A335" s="16">
        <f t="shared" si="65"/>
        <v>326</v>
      </c>
      <c r="B335" s="128" t="str">
        <f>IF(ISBLANK('Input|Fee Based'!B335),"",'Input|Fee Based'!B335)</f>
        <v/>
      </c>
      <c r="C335" s="128" t="str">
        <f>IF(ISBLANK('Input|Fee Based'!C335),"",'Input|Fee Based'!C335)</f>
        <v/>
      </c>
      <c r="D335" s="129" t="str">
        <f>IF(ISBLANK('Input|Fee Based'!D335),"",'Input|Fee Based'!D335)</f>
        <v/>
      </c>
      <c r="E335" s="191" t="str">
        <f>IF(ISBLANK('Input|Fee Based'!E335),"",'Input|Fee Based'!E335)</f>
        <v/>
      </c>
      <c r="F335" s="129" t="str">
        <f>IF(ISBLANK('Input|Fee Based'!F335),"",'Input|Fee Based'!F335)</f>
        <v/>
      </c>
      <c r="G335" s="129" t="str">
        <f>IF(ISBLANK('Input|Fee Based'!G335),"",'Input|Fee Based'!G335)</f>
        <v/>
      </c>
      <c r="H335" s="120">
        <f t="shared" si="55"/>
        <v>0</v>
      </c>
      <c r="I335" s="14"/>
      <c r="J335" s="77" t="str">
        <f>IF(ISBLANK('Input|Fee Based'!I335),"",'Input|Fee Based'!I335)</f>
        <v/>
      </c>
      <c r="K335" s="77" cm="1">
        <f t="array" ref="K335">_xlfn.IFNA(LOOKUP(2,1/('Calc|Labour Rates'!$B$10:$B$39='Calc|Fee Based'!J335)/('Calc|Labour Rates'!$C$10:$C$39='Input|Fee Based'!J335),'Calc|Labour Rates'!$I$10:$I$39),"-")</f>
        <v>0</v>
      </c>
      <c r="L335" s="208">
        <f>IFERROR(K335*'Input|Fee Based'!K335*'Input|Fee Based'!L335/'Input|Setup'!$E$19,0)</f>
        <v>0</v>
      </c>
      <c r="M335" s="206" t="str">
        <f>IF(ISBLANK('Input|Fee Based'!M335),"",'Input|Fee Based'!M335)</f>
        <v/>
      </c>
      <c r="N335" s="77" cm="1">
        <f t="array" ref="N335">_xlfn.IFNA(LOOKUP(2,1/('Calc|Labour Rates'!$B$10:$B$39='Calc|Fee Based'!M335)/('Calc|Labour Rates'!$C$10:$C$39='Input|Fee Based'!N335),'Calc|Labour Rates'!$I$10:$I$39),"-")</f>
        <v>0</v>
      </c>
      <c r="O335" s="208">
        <f>IFERROR(N335*'Input|Fee Based'!O335*'Input|Fee Based'!P335/'Input|Setup'!$E$19,0)</f>
        <v>0</v>
      </c>
      <c r="P335" s="206" t="str">
        <f>IF(ISBLANK('Input|Fee Based'!Q335),"",'Input|Fee Based'!Q335)</f>
        <v/>
      </c>
      <c r="Q335" s="77" cm="1">
        <f t="array" ref="Q335">_xlfn.IFNA(LOOKUP(2,1/('Calc|Labour Rates'!$B$10:$B$39='Calc|Fee Based'!P335)/('Calc|Labour Rates'!$C$10:$C$39='Input|Fee Based'!R335),'Calc|Labour Rates'!$I$10:$I$39),"-")</f>
        <v>0</v>
      </c>
      <c r="R335" s="77">
        <f>IFERROR(Q335*'Input|Fee Based'!S335*'Input|Fee Based'!T335/'Input|Setup'!$E$19,0)</f>
        <v>0</v>
      </c>
      <c r="S335" s="197">
        <f t="shared" si="56"/>
        <v>0</v>
      </c>
      <c r="T335" s="139">
        <f t="shared" si="57"/>
        <v>0</v>
      </c>
      <c r="U335" s="77" t="str">
        <f>IF(ISBLANK('Input|Fee Based'!$V335),"",'Input|Fee Based'!$V335)</f>
        <v/>
      </c>
      <c r="V335" s="77" cm="1">
        <f t="array" ref="V335">_xlfn.IFNA(LOOKUP(2,1/('Calc|Labour Rates'!$B$10:$B$39='Calc|Fee Based'!U335)/('Calc|Labour Rates'!$C$10:$C$39='Input|Fee Based'!W335),'Calc|Labour Rates'!$I$10:$I$39),"-")</f>
        <v>0</v>
      </c>
      <c r="W335" s="77">
        <f>IFERROR(V335*'Input|Fee Based'!X335*'Input|Fee Based'!Y335/'Input|Setup'!$E$19,0)</f>
        <v>0</v>
      </c>
      <c r="X335" s="77">
        <f>IFERROR(V335*'Input|Fee Based'!X335*'Input|Fee Based'!Z335/'Input|Setup'!$E$19,0)</f>
        <v>0</v>
      </c>
      <c r="Y335" s="208">
        <f t="shared" si="58"/>
        <v>0</v>
      </c>
      <c r="Z335" s="206" t="str">
        <f>IF(ISBLANK('Input|Fee Based'!$AA335),"",'Input|Fee Based'!$AA335)</f>
        <v/>
      </c>
      <c r="AA335" s="77" cm="1">
        <f t="array" ref="AA335">_xlfn.IFNA(LOOKUP(2,1/('Calc|Labour Rates'!$B$10:$B$39='Calc|Fee Based'!Z335)/('Calc|Labour Rates'!$C$10:$C$39='Input|Fee Based'!AB335),'Calc|Labour Rates'!$I$10:$I$39),"-")</f>
        <v>0</v>
      </c>
      <c r="AB335" s="77">
        <f>IFERROR(AA335*'Input|Fee Based'!AC335*'Input|Fee Based'!AD335/'Input|Setup'!$E$19,0)</f>
        <v>0</v>
      </c>
      <c r="AC335" s="77">
        <f>IFERROR(AA335*'Input|Fee Based'!AC335*'Input|Fee Based'!AE335/'Input|Setup'!$E$19,0)</f>
        <v>0</v>
      </c>
      <c r="AD335" s="208">
        <f t="shared" si="59"/>
        <v>0</v>
      </c>
      <c r="AE335" s="77" t="str">
        <f>IF(ISBLANK('Input|Fee Based'!$AF335),"",'Input|Fee Based'!$AF335)</f>
        <v/>
      </c>
      <c r="AF335" s="77" cm="1">
        <f t="array" ref="AF335">_xlfn.IFNA(LOOKUP(2,1/('Calc|Labour Rates'!$B$10:$B$39='Calc|Fee Based'!AE335)/('Calc|Labour Rates'!$C$10:$C$39='Input|Fee Based'!AG335),'Calc|Labour Rates'!$I$10:$I$39),"-")</f>
        <v>0</v>
      </c>
      <c r="AG335" s="77">
        <f>IFERROR(AF335*'Input|Fee Based'!AH335*'Input|Fee Based'!AI335/'Input|Setup'!$E$19,0)</f>
        <v>0</v>
      </c>
      <c r="AH335" s="77">
        <f>IFERROR(AF335*'Input|Fee Based'!AH335*'Input|Fee Based'!AJ335/'Input|Setup'!$E$19,0)</f>
        <v>0</v>
      </c>
      <c r="AI335" s="208">
        <f t="shared" si="60"/>
        <v>0</v>
      </c>
      <c r="AJ335" s="77" t="str">
        <f>IF(ISBLANK('Input|Fee Based'!$AK335),"",'Input|Fee Based'!$AK335)</f>
        <v/>
      </c>
      <c r="AK335" s="77" cm="1">
        <f t="array" ref="AK335">_xlfn.IFNA(LOOKUP(2,1/('Calc|Labour Rates'!$B$10:$B$39='Calc|Fee Based'!AJ335)/('Calc|Labour Rates'!$C$10:$C$39='Input|Fee Based'!AL335),'Calc|Labour Rates'!$I$10:$I$39),"-")</f>
        <v>0</v>
      </c>
      <c r="AL335" s="77">
        <f>IFERROR(AK335*'Input|Fee Based'!AM335*'Input|Fee Based'!AN335/'Input|Setup'!$E$19,0)</f>
        <v>0</v>
      </c>
      <c r="AM335" s="77">
        <f>IFERROR(AK335*'Input|Fee Based'!AM335*'Input|Fee Based'!AO335/'Input|Setup'!$E$19,0)</f>
        <v>0</v>
      </c>
      <c r="AN335" s="208">
        <f t="shared" si="61"/>
        <v>0</v>
      </c>
      <c r="AO335" s="199">
        <f t="shared" si="62"/>
        <v>0</v>
      </c>
      <c r="AP335" s="139">
        <f t="shared" si="63"/>
        <v>0</v>
      </c>
      <c r="AQ335" s="86">
        <f>'Input|Fee Based'!AQ335*CPI_Escalator_to_Y1*RealMaterials_Escalator_to_Y1</f>
        <v>0</v>
      </c>
      <c r="AR335" s="86">
        <f>'Input|Fee Based'!AR335*CPI_Escalator_to_Y1*RealContracts_Escalator_to_Y1</f>
        <v>0</v>
      </c>
      <c r="AS335" s="77">
        <f>'Input|Fee Based'!AS335*CPI_Escalator_to_Y1*RealVehicles_Escalator_to_Y1</f>
        <v>0</v>
      </c>
      <c r="AT335" s="86">
        <f>'Input|Fee Based'!AT335*CPI_Escalator_to_Y1*RealOther_Escalator_to_Y1</f>
        <v>0</v>
      </c>
      <c r="AU335" s="89"/>
      <c r="AV335" s="79">
        <f t="shared" si="64"/>
        <v>0</v>
      </c>
      <c r="AW335" s="84"/>
      <c r="AX335" s="162">
        <f>$AV335*'Input|Fee Based'!AV335</f>
        <v>0</v>
      </c>
      <c r="AY335" s="162">
        <f>$AV335*'Input|Fee Based'!AW335</f>
        <v>0</v>
      </c>
      <c r="AZ335" s="162">
        <f>$AV335*'Input|Fee Based'!AX335</f>
        <v>0</v>
      </c>
      <c r="BA335" s="163">
        <f>SUM($AV335,$AX335:$AZ335)*'Input|Fee Based'!$AY335</f>
        <v>0</v>
      </c>
      <c r="BB335" s="109"/>
      <c r="BC335" s="173"/>
      <c r="BD335" s="15"/>
    </row>
    <row r="336" spans="1:56" customFormat="1" x14ac:dyDescent="0.2">
      <c r="A336" s="16">
        <f t="shared" si="65"/>
        <v>327</v>
      </c>
      <c r="B336" s="128" t="str">
        <f>IF(ISBLANK('Input|Fee Based'!B336),"",'Input|Fee Based'!B336)</f>
        <v/>
      </c>
      <c r="C336" s="128" t="str">
        <f>IF(ISBLANK('Input|Fee Based'!C336),"",'Input|Fee Based'!C336)</f>
        <v/>
      </c>
      <c r="D336" s="129" t="str">
        <f>IF(ISBLANK('Input|Fee Based'!D336),"",'Input|Fee Based'!D336)</f>
        <v/>
      </c>
      <c r="E336" s="191" t="str">
        <f>IF(ISBLANK('Input|Fee Based'!E336),"",'Input|Fee Based'!E336)</f>
        <v/>
      </c>
      <c r="F336" s="129" t="str">
        <f>IF(ISBLANK('Input|Fee Based'!F336),"",'Input|Fee Based'!F336)</f>
        <v/>
      </c>
      <c r="G336" s="129" t="str">
        <f>IF(ISBLANK('Input|Fee Based'!G336),"",'Input|Fee Based'!G336)</f>
        <v/>
      </c>
      <c r="H336" s="120">
        <f t="shared" si="55"/>
        <v>0</v>
      </c>
      <c r="I336" s="14"/>
      <c r="J336" s="77" t="str">
        <f>IF(ISBLANK('Input|Fee Based'!I336),"",'Input|Fee Based'!I336)</f>
        <v/>
      </c>
      <c r="K336" s="77" cm="1">
        <f t="array" ref="K336">_xlfn.IFNA(LOOKUP(2,1/('Calc|Labour Rates'!$B$10:$B$39='Calc|Fee Based'!J336)/('Calc|Labour Rates'!$C$10:$C$39='Input|Fee Based'!J336),'Calc|Labour Rates'!$I$10:$I$39),"-")</f>
        <v>0</v>
      </c>
      <c r="L336" s="208">
        <f>IFERROR(K336*'Input|Fee Based'!K336*'Input|Fee Based'!L336/'Input|Setup'!$E$19,0)</f>
        <v>0</v>
      </c>
      <c r="M336" s="206" t="str">
        <f>IF(ISBLANK('Input|Fee Based'!M336),"",'Input|Fee Based'!M336)</f>
        <v/>
      </c>
      <c r="N336" s="77" cm="1">
        <f t="array" ref="N336">_xlfn.IFNA(LOOKUP(2,1/('Calc|Labour Rates'!$B$10:$B$39='Calc|Fee Based'!M336)/('Calc|Labour Rates'!$C$10:$C$39='Input|Fee Based'!N336),'Calc|Labour Rates'!$I$10:$I$39),"-")</f>
        <v>0</v>
      </c>
      <c r="O336" s="208">
        <f>IFERROR(N336*'Input|Fee Based'!O336*'Input|Fee Based'!P336/'Input|Setup'!$E$19,0)</f>
        <v>0</v>
      </c>
      <c r="P336" s="206" t="str">
        <f>IF(ISBLANK('Input|Fee Based'!Q336),"",'Input|Fee Based'!Q336)</f>
        <v/>
      </c>
      <c r="Q336" s="77" cm="1">
        <f t="array" ref="Q336">_xlfn.IFNA(LOOKUP(2,1/('Calc|Labour Rates'!$B$10:$B$39='Calc|Fee Based'!P336)/('Calc|Labour Rates'!$C$10:$C$39='Input|Fee Based'!R336),'Calc|Labour Rates'!$I$10:$I$39),"-")</f>
        <v>0</v>
      </c>
      <c r="R336" s="77">
        <f>IFERROR(Q336*'Input|Fee Based'!S336*'Input|Fee Based'!T336/'Input|Setup'!$E$19,0)</f>
        <v>0</v>
      </c>
      <c r="S336" s="197">
        <f t="shared" si="56"/>
        <v>0</v>
      </c>
      <c r="T336" s="139">
        <f t="shared" si="57"/>
        <v>0</v>
      </c>
      <c r="U336" s="77" t="str">
        <f>IF(ISBLANK('Input|Fee Based'!$V336),"",'Input|Fee Based'!$V336)</f>
        <v/>
      </c>
      <c r="V336" s="77" cm="1">
        <f t="array" ref="V336">_xlfn.IFNA(LOOKUP(2,1/('Calc|Labour Rates'!$B$10:$B$39='Calc|Fee Based'!U336)/('Calc|Labour Rates'!$C$10:$C$39='Input|Fee Based'!W336),'Calc|Labour Rates'!$I$10:$I$39),"-")</f>
        <v>0</v>
      </c>
      <c r="W336" s="77">
        <f>IFERROR(V336*'Input|Fee Based'!X336*'Input|Fee Based'!Y336/'Input|Setup'!$E$19,0)</f>
        <v>0</v>
      </c>
      <c r="X336" s="77">
        <f>IFERROR(V336*'Input|Fee Based'!X336*'Input|Fee Based'!Z336/'Input|Setup'!$E$19,0)</f>
        <v>0</v>
      </c>
      <c r="Y336" s="208">
        <f t="shared" si="58"/>
        <v>0</v>
      </c>
      <c r="Z336" s="206" t="str">
        <f>IF(ISBLANK('Input|Fee Based'!$AA336),"",'Input|Fee Based'!$AA336)</f>
        <v/>
      </c>
      <c r="AA336" s="77" cm="1">
        <f t="array" ref="AA336">_xlfn.IFNA(LOOKUP(2,1/('Calc|Labour Rates'!$B$10:$B$39='Calc|Fee Based'!Z336)/('Calc|Labour Rates'!$C$10:$C$39='Input|Fee Based'!AB336),'Calc|Labour Rates'!$I$10:$I$39),"-")</f>
        <v>0</v>
      </c>
      <c r="AB336" s="77">
        <f>IFERROR(AA336*'Input|Fee Based'!AC336*'Input|Fee Based'!AD336/'Input|Setup'!$E$19,0)</f>
        <v>0</v>
      </c>
      <c r="AC336" s="77">
        <f>IFERROR(AA336*'Input|Fee Based'!AC336*'Input|Fee Based'!AE336/'Input|Setup'!$E$19,0)</f>
        <v>0</v>
      </c>
      <c r="AD336" s="208">
        <f t="shared" si="59"/>
        <v>0</v>
      </c>
      <c r="AE336" s="77" t="str">
        <f>IF(ISBLANK('Input|Fee Based'!$AF336),"",'Input|Fee Based'!$AF336)</f>
        <v/>
      </c>
      <c r="AF336" s="77" cm="1">
        <f t="array" ref="AF336">_xlfn.IFNA(LOOKUP(2,1/('Calc|Labour Rates'!$B$10:$B$39='Calc|Fee Based'!AE336)/('Calc|Labour Rates'!$C$10:$C$39='Input|Fee Based'!AG336),'Calc|Labour Rates'!$I$10:$I$39),"-")</f>
        <v>0</v>
      </c>
      <c r="AG336" s="77">
        <f>IFERROR(AF336*'Input|Fee Based'!AH336*'Input|Fee Based'!AI336/'Input|Setup'!$E$19,0)</f>
        <v>0</v>
      </c>
      <c r="AH336" s="77">
        <f>IFERROR(AF336*'Input|Fee Based'!AH336*'Input|Fee Based'!AJ336/'Input|Setup'!$E$19,0)</f>
        <v>0</v>
      </c>
      <c r="AI336" s="208">
        <f t="shared" si="60"/>
        <v>0</v>
      </c>
      <c r="AJ336" s="77" t="str">
        <f>IF(ISBLANK('Input|Fee Based'!$AK336),"",'Input|Fee Based'!$AK336)</f>
        <v/>
      </c>
      <c r="AK336" s="77" cm="1">
        <f t="array" ref="AK336">_xlfn.IFNA(LOOKUP(2,1/('Calc|Labour Rates'!$B$10:$B$39='Calc|Fee Based'!AJ336)/('Calc|Labour Rates'!$C$10:$C$39='Input|Fee Based'!AL336),'Calc|Labour Rates'!$I$10:$I$39),"-")</f>
        <v>0</v>
      </c>
      <c r="AL336" s="77">
        <f>IFERROR(AK336*'Input|Fee Based'!AM336*'Input|Fee Based'!AN336/'Input|Setup'!$E$19,0)</f>
        <v>0</v>
      </c>
      <c r="AM336" s="77">
        <f>IFERROR(AK336*'Input|Fee Based'!AM336*'Input|Fee Based'!AO336/'Input|Setup'!$E$19,0)</f>
        <v>0</v>
      </c>
      <c r="AN336" s="208">
        <f t="shared" si="61"/>
        <v>0</v>
      </c>
      <c r="AO336" s="199">
        <f t="shared" si="62"/>
        <v>0</v>
      </c>
      <c r="AP336" s="139">
        <f t="shared" si="63"/>
        <v>0</v>
      </c>
      <c r="AQ336" s="86">
        <f>'Input|Fee Based'!AQ336*CPI_Escalator_to_Y1*RealMaterials_Escalator_to_Y1</f>
        <v>0</v>
      </c>
      <c r="AR336" s="86">
        <f>'Input|Fee Based'!AR336*CPI_Escalator_to_Y1*RealContracts_Escalator_to_Y1</f>
        <v>0</v>
      </c>
      <c r="AS336" s="77">
        <f>'Input|Fee Based'!AS336*CPI_Escalator_to_Y1*RealVehicles_Escalator_to_Y1</f>
        <v>0</v>
      </c>
      <c r="AT336" s="86">
        <f>'Input|Fee Based'!AT336*CPI_Escalator_to_Y1*RealOther_Escalator_to_Y1</f>
        <v>0</v>
      </c>
      <c r="AU336" s="89"/>
      <c r="AV336" s="79">
        <f t="shared" si="64"/>
        <v>0</v>
      </c>
      <c r="AW336" s="84"/>
      <c r="AX336" s="162">
        <f>$AV336*'Input|Fee Based'!AV336</f>
        <v>0</v>
      </c>
      <c r="AY336" s="162">
        <f>$AV336*'Input|Fee Based'!AW336</f>
        <v>0</v>
      </c>
      <c r="AZ336" s="162">
        <f>$AV336*'Input|Fee Based'!AX336</f>
        <v>0</v>
      </c>
      <c r="BA336" s="163">
        <f>SUM($AV336,$AX336:$AZ336)*'Input|Fee Based'!$AY336</f>
        <v>0</v>
      </c>
      <c r="BB336" s="109"/>
      <c r="BC336" s="173"/>
      <c r="BD336" s="15"/>
    </row>
    <row r="337" spans="1:56" customFormat="1" x14ac:dyDescent="0.2">
      <c r="A337" s="16">
        <f t="shared" si="65"/>
        <v>328</v>
      </c>
      <c r="B337" s="128" t="str">
        <f>IF(ISBLANK('Input|Fee Based'!B337),"",'Input|Fee Based'!B337)</f>
        <v/>
      </c>
      <c r="C337" s="128" t="str">
        <f>IF(ISBLANK('Input|Fee Based'!C337),"",'Input|Fee Based'!C337)</f>
        <v/>
      </c>
      <c r="D337" s="129" t="str">
        <f>IF(ISBLANK('Input|Fee Based'!D337),"",'Input|Fee Based'!D337)</f>
        <v/>
      </c>
      <c r="E337" s="191" t="str">
        <f>IF(ISBLANK('Input|Fee Based'!E337),"",'Input|Fee Based'!E337)</f>
        <v/>
      </c>
      <c r="F337" s="129" t="str">
        <f>IF(ISBLANK('Input|Fee Based'!F337),"",'Input|Fee Based'!F337)</f>
        <v/>
      </c>
      <c r="G337" s="129" t="str">
        <f>IF(ISBLANK('Input|Fee Based'!G337),"",'Input|Fee Based'!G337)</f>
        <v/>
      </c>
      <c r="H337" s="120">
        <f t="shared" si="55"/>
        <v>0</v>
      </c>
      <c r="I337" s="14"/>
      <c r="J337" s="77" t="str">
        <f>IF(ISBLANK('Input|Fee Based'!I337),"",'Input|Fee Based'!I337)</f>
        <v/>
      </c>
      <c r="K337" s="77" cm="1">
        <f t="array" ref="K337">_xlfn.IFNA(LOOKUP(2,1/('Calc|Labour Rates'!$B$10:$B$39='Calc|Fee Based'!J337)/('Calc|Labour Rates'!$C$10:$C$39='Input|Fee Based'!J337),'Calc|Labour Rates'!$I$10:$I$39),"-")</f>
        <v>0</v>
      </c>
      <c r="L337" s="208">
        <f>IFERROR(K337*'Input|Fee Based'!K337*'Input|Fee Based'!L337/'Input|Setup'!$E$19,0)</f>
        <v>0</v>
      </c>
      <c r="M337" s="206" t="str">
        <f>IF(ISBLANK('Input|Fee Based'!M337),"",'Input|Fee Based'!M337)</f>
        <v/>
      </c>
      <c r="N337" s="77" cm="1">
        <f t="array" ref="N337">_xlfn.IFNA(LOOKUP(2,1/('Calc|Labour Rates'!$B$10:$B$39='Calc|Fee Based'!M337)/('Calc|Labour Rates'!$C$10:$C$39='Input|Fee Based'!N337),'Calc|Labour Rates'!$I$10:$I$39),"-")</f>
        <v>0</v>
      </c>
      <c r="O337" s="208">
        <f>IFERROR(N337*'Input|Fee Based'!O337*'Input|Fee Based'!P337/'Input|Setup'!$E$19,0)</f>
        <v>0</v>
      </c>
      <c r="P337" s="206" t="str">
        <f>IF(ISBLANK('Input|Fee Based'!Q337),"",'Input|Fee Based'!Q337)</f>
        <v/>
      </c>
      <c r="Q337" s="77" cm="1">
        <f t="array" ref="Q337">_xlfn.IFNA(LOOKUP(2,1/('Calc|Labour Rates'!$B$10:$B$39='Calc|Fee Based'!P337)/('Calc|Labour Rates'!$C$10:$C$39='Input|Fee Based'!R337),'Calc|Labour Rates'!$I$10:$I$39),"-")</f>
        <v>0</v>
      </c>
      <c r="R337" s="77">
        <f>IFERROR(Q337*'Input|Fee Based'!S337*'Input|Fee Based'!T337/'Input|Setup'!$E$19,0)</f>
        <v>0</v>
      </c>
      <c r="S337" s="197">
        <f t="shared" si="56"/>
        <v>0</v>
      </c>
      <c r="T337" s="139">
        <f t="shared" si="57"/>
        <v>0</v>
      </c>
      <c r="U337" s="77" t="str">
        <f>IF(ISBLANK('Input|Fee Based'!$V337),"",'Input|Fee Based'!$V337)</f>
        <v/>
      </c>
      <c r="V337" s="77" cm="1">
        <f t="array" ref="V337">_xlfn.IFNA(LOOKUP(2,1/('Calc|Labour Rates'!$B$10:$B$39='Calc|Fee Based'!U337)/('Calc|Labour Rates'!$C$10:$C$39='Input|Fee Based'!W337),'Calc|Labour Rates'!$I$10:$I$39),"-")</f>
        <v>0</v>
      </c>
      <c r="W337" s="77">
        <f>IFERROR(V337*'Input|Fee Based'!X337*'Input|Fee Based'!Y337/'Input|Setup'!$E$19,0)</f>
        <v>0</v>
      </c>
      <c r="X337" s="77">
        <f>IFERROR(V337*'Input|Fee Based'!X337*'Input|Fee Based'!Z337/'Input|Setup'!$E$19,0)</f>
        <v>0</v>
      </c>
      <c r="Y337" s="208">
        <f t="shared" si="58"/>
        <v>0</v>
      </c>
      <c r="Z337" s="206" t="str">
        <f>IF(ISBLANK('Input|Fee Based'!$AA337),"",'Input|Fee Based'!$AA337)</f>
        <v/>
      </c>
      <c r="AA337" s="77" cm="1">
        <f t="array" ref="AA337">_xlfn.IFNA(LOOKUP(2,1/('Calc|Labour Rates'!$B$10:$B$39='Calc|Fee Based'!Z337)/('Calc|Labour Rates'!$C$10:$C$39='Input|Fee Based'!AB337),'Calc|Labour Rates'!$I$10:$I$39),"-")</f>
        <v>0</v>
      </c>
      <c r="AB337" s="77">
        <f>IFERROR(AA337*'Input|Fee Based'!AC337*'Input|Fee Based'!AD337/'Input|Setup'!$E$19,0)</f>
        <v>0</v>
      </c>
      <c r="AC337" s="77">
        <f>IFERROR(AA337*'Input|Fee Based'!AC337*'Input|Fee Based'!AE337/'Input|Setup'!$E$19,0)</f>
        <v>0</v>
      </c>
      <c r="AD337" s="208">
        <f t="shared" si="59"/>
        <v>0</v>
      </c>
      <c r="AE337" s="77" t="str">
        <f>IF(ISBLANK('Input|Fee Based'!$AF337),"",'Input|Fee Based'!$AF337)</f>
        <v/>
      </c>
      <c r="AF337" s="77" cm="1">
        <f t="array" ref="AF337">_xlfn.IFNA(LOOKUP(2,1/('Calc|Labour Rates'!$B$10:$B$39='Calc|Fee Based'!AE337)/('Calc|Labour Rates'!$C$10:$C$39='Input|Fee Based'!AG337),'Calc|Labour Rates'!$I$10:$I$39),"-")</f>
        <v>0</v>
      </c>
      <c r="AG337" s="77">
        <f>IFERROR(AF337*'Input|Fee Based'!AH337*'Input|Fee Based'!AI337/'Input|Setup'!$E$19,0)</f>
        <v>0</v>
      </c>
      <c r="AH337" s="77">
        <f>IFERROR(AF337*'Input|Fee Based'!AH337*'Input|Fee Based'!AJ337/'Input|Setup'!$E$19,0)</f>
        <v>0</v>
      </c>
      <c r="AI337" s="208">
        <f t="shared" si="60"/>
        <v>0</v>
      </c>
      <c r="AJ337" s="77" t="str">
        <f>IF(ISBLANK('Input|Fee Based'!$AK337),"",'Input|Fee Based'!$AK337)</f>
        <v/>
      </c>
      <c r="AK337" s="77" cm="1">
        <f t="array" ref="AK337">_xlfn.IFNA(LOOKUP(2,1/('Calc|Labour Rates'!$B$10:$B$39='Calc|Fee Based'!AJ337)/('Calc|Labour Rates'!$C$10:$C$39='Input|Fee Based'!AL337),'Calc|Labour Rates'!$I$10:$I$39),"-")</f>
        <v>0</v>
      </c>
      <c r="AL337" s="77">
        <f>IFERROR(AK337*'Input|Fee Based'!AM337*'Input|Fee Based'!AN337/'Input|Setup'!$E$19,0)</f>
        <v>0</v>
      </c>
      <c r="AM337" s="77">
        <f>IFERROR(AK337*'Input|Fee Based'!AM337*'Input|Fee Based'!AO337/'Input|Setup'!$E$19,0)</f>
        <v>0</v>
      </c>
      <c r="AN337" s="208">
        <f t="shared" si="61"/>
        <v>0</v>
      </c>
      <c r="AO337" s="199">
        <f t="shared" si="62"/>
        <v>0</v>
      </c>
      <c r="AP337" s="139">
        <f t="shared" si="63"/>
        <v>0</v>
      </c>
      <c r="AQ337" s="86">
        <f>'Input|Fee Based'!AQ337*CPI_Escalator_to_Y1*RealMaterials_Escalator_to_Y1</f>
        <v>0</v>
      </c>
      <c r="AR337" s="86">
        <f>'Input|Fee Based'!AR337*CPI_Escalator_to_Y1*RealContracts_Escalator_to_Y1</f>
        <v>0</v>
      </c>
      <c r="AS337" s="77">
        <f>'Input|Fee Based'!AS337*CPI_Escalator_to_Y1*RealVehicles_Escalator_to_Y1</f>
        <v>0</v>
      </c>
      <c r="AT337" s="86">
        <f>'Input|Fee Based'!AT337*CPI_Escalator_to_Y1*RealOther_Escalator_to_Y1</f>
        <v>0</v>
      </c>
      <c r="AU337" s="89"/>
      <c r="AV337" s="79">
        <f t="shared" si="64"/>
        <v>0</v>
      </c>
      <c r="AW337" s="84"/>
      <c r="AX337" s="162">
        <f>$AV337*'Input|Fee Based'!AV337</f>
        <v>0</v>
      </c>
      <c r="AY337" s="162">
        <f>$AV337*'Input|Fee Based'!AW337</f>
        <v>0</v>
      </c>
      <c r="AZ337" s="162">
        <f>$AV337*'Input|Fee Based'!AX337</f>
        <v>0</v>
      </c>
      <c r="BA337" s="163">
        <f>SUM($AV337,$AX337:$AZ337)*'Input|Fee Based'!$AY337</f>
        <v>0</v>
      </c>
      <c r="BB337" s="109"/>
      <c r="BC337" s="173"/>
      <c r="BD337" s="15"/>
    </row>
    <row r="338" spans="1:56" customFormat="1" x14ac:dyDescent="0.2">
      <c r="A338" s="16">
        <f t="shared" si="65"/>
        <v>329</v>
      </c>
      <c r="B338" s="128" t="str">
        <f>IF(ISBLANK('Input|Fee Based'!B338),"",'Input|Fee Based'!B338)</f>
        <v/>
      </c>
      <c r="C338" s="128" t="str">
        <f>IF(ISBLANK('Input|Fee Based'!C338),"",'Input|Fee Based'!C338)</f>
        <v/>
      </c>
      <c r="D338" s="129" t="str">
        <f>IF(ISBLANK('Input|Fee Based'!D338),"",'Input|Fee Based'!D338)</f>
        <v/>
      </c>
      <c r="E338" s="191" t="str">
        <f>IF(ISBLANK('Input|Fee Based'!E338),"",'Input|Fee Based'!E338)</f>
        <v/>
      </c>
      <c r="F338" s="129" t="str">
        <f>IF(ISBLANK('Input|Fee Based'!F338),"",'Input|Fee Based'!F338)</f>
        <v/>
      </c>
      <c r="G338" s="129" t="str">
        <f>IF(ISBLANK('Input|Fee Based'!G338),"",'Input|Fee Based'!G338)</f>
        <v/>
      </c>
      <c r="H338" s="120">
        <f t="shared" si="55"/>
        <v>0</v>
      </c>
      <c r="I338" s="14"/>
      <c r="J338" s="77" t="str">
        <f>IF(ISBLANK('Input|Fee Based'!I338),"",'Input|Fee Based'!I338)</f>
        <v/>
      </c>
      <c r="K338" s="77" cm="1">
        <f t="array" ref="K338">_xlfn.IFNA(LOOKUP(2,1/('Calc|Labour Rates'!$B$10:$B$39='Calc|Fee Based'!J338)/('Calc|Labour Rates'!$C$10:$C$39='Input|Fee Based'!J338),'Calc|Labour Rates'!$I$10:$I$39),"-")</f>
        <v>0</v>
      </c>
      <c r="L338" s="208">
        <f>IFERROR(K338*'Input|Fee Based'!K338*'Input|Fee Based'!L338/'Input|Setup'!$E$19,0)</f>
        <v>0</v>
      </c>
      <c r="M338" s="206" t="str">
        <f>IF(ISBLANK('Input|Fee Based'!M338),"",'Input|Fee Based'!M338)</f>
        <v/>
      </c>
      <c r="N338" s="77" cm="1">
        <f t="array" ref="N338">_xlfn.IFNA(LOOKUP(2,1/('Calc|Labour Rates'!$B$10:$B$39='Calc|Fee Based'!M338)/('Calc|Labour Rates'!$C$10:$C$39='Input|Fee Based'!N338),'Calc|Labour Rates'!$I$10:$I$39),"-")</f>
        <v>0</v>
      </c>
      <c r="O338" s="208">
        <f>IFERROR(N338*'Input|Fee Based'!O338*'Input|Fee Based'!P338/'Input|Setup'!$E$19,0)</f>
        <v>0</v>
      </c>
      <c r="P338" s="206" t="str">
        <f>IF(ISBLANK('Input|Fee Based'!Q338),"",'Input|Fee Based'!Q338)</f>
        <v/>
      </c>
      <c r="Q338" s="77" cm="1">
        <f t="array" ref="Q338">_xlfn.IFNA(LOOKUP(2,1/('Calc|Labour Rates'!$B$10:$B$39='Calc|Fee Based'!P338)/('Calc|Labour Rates'!$C$10:$C$39='Input|Fee Based'!R338),'Calc|Labour Rates'!$I$10:$I$39),"-")</f>
        <v>0</v>
      </c>
      <c r="R338" s="77">
        <f>IFERROR(Q338*'Input|Fee Based'!S338*'Input|Fee Based'!T338/'Input|Setup'!$E$19,0)</f>
        <v>0</v>
      </c>
      <c r="S338" s="197">
        <f t="shared" si="56"/>
        <v>0</v>
      </c>
      <c r="T338" s="139">
        <f t="shared" si="57"/>
        <v>0</v>
      </c>
      <c r="U338" s="77" t="str">
        <f>IF(ISBLANK('Input|Fee Based'!$V338),"",'Input|Fee Based'!$V338)</f>
        <v/>
      </c>
      <c r="V338" s="77" cm="1">
        <f t="array" ref="V338">_xlfn.IFNA(LOOKUP(2,1/('Calc|Labour Rates'!$B$10:$B$39='Calc|Fee Based'!U338)/('Calc|Labour Rates'!$C$10:$C$39='Input|Fee Based'!W338),'Calc|Labour Rates'!$I$10:$I$39),"-")</f>
        <v>0</v>
      </c>
      <c r="W338" s="77">
        <f>IFERROR(V338*'Input|Fee Based'!X338*'Input|Fee Based'!Y338/'Input|Setup'!$E$19,0)</f>
        <v>0</v>
      </c>
      <c r="X338" s="77">
        <f>IFERROR(V338*'Input|Fee Based'!X338*'Input|Fee Based'!Z338/'Input|Setup'!$E$19,0)</f>
        <v>0</v>
      </c>
      <c r="Y338" s="208">
        <f t="shared" si="58"/>
        <v>0</v>
      </c>
      <c r="Z338" s="206" t="str">
        <f>IF(ISBLANK('Input|Fee Based'!$AA338),"",'Input|Fee Based'!$AA338)</f>
        <v/>
      </c>
      <c r="AA338" s="77" cm="1">
        <f t="array" ref="AA338">_xlfn.IFNA(LOOKUP(2,1/('Calc|Labour Rates'!$B$10:$B$39='Calc|Fee Based'!Z338)/('Calc|Labour Rates'!$C$10:$C$39='Input|Fee Based'!AB338),'Calc|Labour Rates'!$I$10:$I$39),"-")</f>
        <v>0</v>
      </c>
      <c r="AB338" s="77">
        <f>IFERROR(AA338*'Input|Fee Based'!AC338*'Input|Fee Based'!AD338/'Input|Setup'!$E$19,0)</f>
        <v>0</v>
      </c>
      <c r="AC338" s="77">
        <f>IFERROR(AA338*'Input|Fee Based'!AC338*'Input|Fee Based'!AE338/'Input|Setup'!$E$19,0)</f>
        <v>0</v>
      </c>
      <c r="AD338" s="208">
        <f t="shared" si="59"/>
        <v>0</v>
      </c>
      <c r="AE338" s="77" t="str">
        <f>IF(ISBLANK('Input|Fee Based'!$AF338),"",'Input|Fee Based'!$AF338)</f>
        <v/>
      </c>
      <c r="AF338" s="77" cm="1">
        <f t="array" ref="AF338">_xlfn.IFNA(LOOKUP(2,1/('Calc|Labour Rates'!$B$10:$B$39='Calc|Fee Based'!AE338)/('Calc|Labour Rates'!$C$10:$C$39='Input|Fee Based'!AG338),'Calc|Labour Rates'!$I$10:$I$39),"-")</f>
        <v>0</v>
      </c>
      <c r="AG338" s="77">
        <f>IFERROR(AF338*'Input|Fee Based'!AH338*'Input|Fee Based'!AI338/'Input|Setup'!$E$19,0)</f>
        <v>0</v>
      </c>
      <c r="AH338" s="77">
        <f>IFERROR(AF338*'Input|Fee Based'!AH338*'Input|Fee Based'!AJ338/'Input|Setup'!$E$19,0)</f>
        <v>0</v>
      </c>
      <c r="AI338" s="208">
        <f t="shared" si="60"/>
        <v>0</v>
      </c>
      <c r="AJ338" s="77" t="str">
        <f>IF(ISBLANK('Input|Fee Based'!$AK338),"",'Input|Fee Based'!$AK338)</f>
        <v/>
      </c>
      <c r="AK338" s="77" cm="1">
        <f t="array" ref="AK338">_xlfn.IFNA(LOOKUP(2,1/('Calc|Labour Rates'!$B$10:$B$39='Calc|Fee Based'!AJ338)/('Calc|Labour Rates'!$C$10:$C$39='Input|Fee Based'!AL338),'Calc|Labour Rates'!$I$10:$I$39),"-")</f>
        <v>0</v>
      </c>
      <c r="AL338" s="77">
        <f>IFERROR(AK338*'Input|Fee Based'!AM338*'Input|Fee Based'!AN338/'Input|Setup'!$E$19,0)</f>
        <v>0</v>
      </c>
      <c r="AM338" s="77">
        <f>IFERROR(AK338*'Input|Fee Based'!AM338*'Input|Fee Based'!AO338/'Input|Setup'!$E$19,0)</f>
        <v>0</v>
      </c>
      <c r="AN338" s="208">
        <f t="shared" si="61"/>
        <v>0</v>
      </c>
      <c r="AO338" s="199">
        <f t="shared" si="62"/>
        <v>0</v>
      </c>
      <c r="AP338" s="139">
        <f t="shared" si="63"/>
        <v>0</v>
      </c>
      <c r="AQ338" s="86">
        <f>'Input|Fee Based'!AQ338*CPI_Escalator_to_Y1*RealMaterials_Escalator_to_Y1</f>
        <v>0</v>
      </c>
      <c r="AR338" s="86">
        <f>'Input|Fee Based'!AR338*CPI_Escalator_to_Y1*RealContracts_Escalator_to_Y1</f>
        <v>0</v>
      </c>
      <c r="AS338" s="77">
        <f>'Input|Fee Based'!AS338*CPI_Escalator_to_Y1*RealVehicles_Escalator_to_Y1</f>
        <v>0</v>
      </c>
      <c r="AT338" s="86">
        <f>'Input|Fee Based'!AT338*CPI_Escalator_to_Y1*RealOther_Escalator_to_Y1</f>
        <v>0</v>
      </c>
      <c r="AU338" s="89"/>
      <c r="AV338" s="79">
        <f t="shared" si="64"/>
        <v>0</v>
      </c>
      <c r="AW338" s="84"/>
      <c r="AX338" s="162">
        <f>$AV338*'Input|Fee Based'!AV338</f>
        <v>0</v>
      </c>
      <c r="AY338" s="162">
        <f>$AV338*'Input|Fee Based'!AW338</f>
        <v>0</v>
      </c>
      <c r="AZ338" s="162">
        <f>$AV338*'Input|Fee Based'!AX338</f>
        <v>0</v>
      </c>
      <c r="BA338" s="163">
        <f>SUM($AV338,$AX338:$AZ338)*'Input|Fee Based'!$AY338</f>
        <v>0</v>
      </c>
      <c r="BB338" s="109"/>
      <c r="BC338" s="173"/>
      <c r="BD338" s="15"/>
    </row>
    <row r="339" spans="1:56" customFormat="1" x14ac:dyDescent="0.2">
      <c r="A339" s="16">
        <f t="shared" si="65"/>
        <v>330</v>
      </c>
      <c r="B339" s="128" t="str">
        <f>IF(ISBLANK('Input|Fee Based'!B339),"",'Input|Fee Based'!B339)</f>
        <v/>
      </c>
      <c r="C339" s="128" t="str">
        <f>IF(ISBLANK('Input|Fee Based'!C339),"",'Input|Fee Based'!C339)</f>
        <v/>
      </c>
      <c r="D339" s="129" t="str">
        <f>IF(ISBLANK('Input|Fee Based'!D339),"",'Input|Fee Based'!D339)</f>
        <v/>
      </c>
      <c r="E339" s="191" t="str">
        <f>IF(ISBLANK('Input|Fee Based'!E339),"",'Input|Fee Based'!E339)</f>
        <v/>
      </c>
      <c r="F339" s="129" t="str">
        <f>IF(ISBLANK('Input|Fee Based'!F339),"",'Input|Fee Based'!F339)</f>
        <v/>
      </c>
      <c r="G339" s="129" t="str">
        <f>IF(ISBLANK('Input|Fee Based'!G339),"",'Input|Fee Based'!G339)</f>
        <v/>
      </c>
      <c r="H339" s="120">
        <f t="shared" si="55"/>
        <v>0</v>
      </c>
      <c r="I339" s="14"/>
      <c r="J339" s="77" t="str">
        <f>IF(ISBLANK('Input|Fee Based'!I339),"",'Input|Fee Based'!I339)</f>
        <v/>
      </c>
      <c r="K339" s="77" cm="1">
        <f t="array" ref="K339">_xlfn.IFNA(LOOKUP(2,1/('Calc|Labour Rates'!$B$10:$B$39='Calc|Fee Based'!J339)/('Calc|Labour Rates'!$C$10:$C$39='Input|Fee Based'!J339),'Calc|Labour Rates'!$I$10:$I$39),"-")</f>
        <v>0</v>
      </c>
      <c r="L339" s="208">
        <f>IFERROR(K339*'Input|Fee Based'!K339*'Input|Fee Based'!L339/'Input|Setup'!$E$19,0)</f>
        <v>0</v>
      </c>
      <c r="M339" s="206" t="str">
        <f>IF(ISBLANK('Input|Fee Based'!M339),"",'Input|Fee Based'!M339)</f>
        <v/>
      </c>
      <c r="N339" s="77" cm="1">
        <f t="array" ref="N339">_xlfn.IFNA(LOOKUP(2,1/('Calc|Labour Rates'!$B$10:$B$39='Calc|Fee Based'!M339)/('Calc|Labour Rates'!$C$10:$C$39='Input|Fee Based'!N339),'Calc|Labour Rates'!$I$10:$I$39),"-")</f>
        <v>0</v>
      </c>
      <c r="O339" s="208">
        <f>IFERROR(N339*'Input|Fee Based'!O339*'Input|Fee Based'!P339/'Input|Setup'!$E$19,0)</f>
        <v>0</v>
      </c>
      <c r="P339" s="206" t="str">
        <f>IF(ISBLANK('Input|Fee Based'!Q339),"",'Input|Fee Based'!Q339)</f>
        <v/>
      </c>
      <c r="Q339" s="77" cm="1">
        <f t="array" ref="Q339">_xlfn.IFNA(LOOKUP(2,1/('Calc|Labour Rates'!$B$10:$B$39='Calc|Fee Based'!P339)/('Calc|Labour Rates'!$C$10:$C$39='Input|Fee Based'!R339),'Calc|Labour Rates'!$I$10:$I$39),"-")</f>
        <v>0</v>
      </c>
      <c r="R339" s="77">
        <f>IFERROR(Q339*'Input|Fee Based'!S339*'Input|Fee Based'!T339/'Input|Setup'!$E$19,0)</f>
        <v>0</v>
      </c>
      <c r="S339" s="197">
        <f t="shared" si="56"/>
        <v>0</v>
      </c>
      <c r="T339" s="139">
        <f t="shared" si="57"/>
        <v>0</v>
      </c>
      <c r="U339" s="77" t="str">
        <f>IF(ISBLANK('Input|Fee Based'!$V339),"",'Input|Fee Based'!$V339)</f>
        <v/>
      </c>
      <c r="V339" s="77" cm="1">
        <f t="array" ref="V339">_xlfn.IFNA(LOOKUP(2,1/('Calc|Labour Rates'!$B$10:$B$39='Calc|Fee Based'!U339)/('Calc|Labour Rates'!$C$10:$C$39='Input|Fee Based'!W339),'Calc|Labour Rates'!$I$10:$I$39),"-")</f>
        <v>0</v>
      </c>
      <c r="W339" s="77">
        <f>IFERROR(V339*'Input|Fee Based'!X339*'Input|Fee Based'!Y339/'Input|Setup'!$E$19,0)</f>
        <v>0</v>
      </c>
      <c r="X339" s="77">
        <f>IFERROR(V339*'Input|Fee Based'!X339*'Input|Fee Based'!Z339/'Input|Setup'!$E$19,0)</f>
        <v>0</v>
      </c>
      <c r="Y339" s="208">
        <f t="shared" si="58"/>
        <v>0</v>
      </c>
      <c r="Z339" s="206" t="str">
        <f>IF(ISBLANK('Input|Fee Based'!$AA339),"",'Input|Fee Based'!$AA339)</f>
        <v/>
      </c>
      <c r="AA339" s="77" cm="1">
        <f t="array" ref="AA339">_xlfn.IFNA(LOOKUP(2,1/('Calc|Labour Rates'!$B$10:$B$39='Calc|Fee Based'!Z339)/('Calc|Labour Rates'!$C$10:$C$39='Input|Fee Based'!AB339),'Calc|Labour Rates'!$I$10:$I$39),"-")</f>
        <v>0</v>
      </c>
      <c r="AB339" s="77">
        <f>IFERROR(AA339*'Input|Fee Based'!AC339*'Input|Fee Based'!AD339/'Input|Setup'!$E$19,0)</f>
        <v>0</v>
      </c>
      <c r="AC339" s="77">
        <f>IFERROR(AA339*'Input|Fee Based'!AC339*'Input|Fee Based'!AE339/'Input|Setup'!$E$19,0)</f>
        <v>0</v>
      </c>
      <c r="AD339" s="208">
        <f t="shared" si="59"/>
        <v>0</v>
      </c>
      <c r="AE339" s="77" t="str">
        <f>IF(ISBLANK('Input|Fee Based'!$AF339),"",'Input|Fee Based'!$AF339)</f>
        <v/>
      </c>
      <c r="AF339" s="77" cm="1">
        <f t="array" ref="AF339">_xlfn.IFNA(LOOKUP(2,1/('Calc|Labour Rates'!$B$10:$B$39='Calc|Fee Based'!AE339)/('Calc|Labour Rates'!$C$10:$C$39='Input|Fee Based'!AG339),'Calc|Labour Rates'!$I$10:$I$39),"-")</f>
        <v>0</v>
      </c>
      <c r="AG339" s="77">
        <f>IFERROR(AF339*'Input|Fee Based'!AH339*'Input|Fee Based'!AI339/'Input|Setup'!$E$19,0)</f>
        <v>0</v>
      </c>
      <c r="AH339" s="77">
        <f>IFERROR(AF339*'Input|Fee Based'!AH339*'Input|Fee Based'!AJ339/'Input|Setup'!$E$19,0)</f>
        <v>0</v>
      </c>
      <c r="AI339" s="208">
        <f t="shared" si="60"/>
        <v>0</v>
      </c>
      <c r="AJ339" s="77" t="str">
        <f>IF(ISBLANK('Input|Fee Based'!$AK339),"",'Input|Fee Based'!$AK339)</f>
        <v/>
      </c>
      <c r="AK339" s="77" cm="1">
        <f t="array" ref="AK339">_xlfn.IFNA(LOOKUP(2,1/('Calc|Labour Rates'!$B$10:$B$39='Calc|Fee Based'!AJ339)/('Calc|Labour Rates'!$C$10:$C$39='Input|Fee Based'!AL339),'Calc|Labour Rates'!$I$10:$I$39),"-")</f>
        <v>0</v>
      </c>
      <c r="AL339" s="77">
        <f>IFERROR(AK339*'Input|Fee Based'!AM339*'Input|Fee Based'!AN339/'Input|Setup'!$E$19,0)</f>
        <v>0</v>
      </c>
      <c r="AM339" s="77">
        <f>IFERROR(AK339*'Input|Fee Based'!AM339*'Input|Fee Based'!AO339/'Input|Setup'!$E$19,0)</f>
        <v>0</v>
      </c>
      <c r="AN339" s="208">
        <f t="shared" si="61"/>
        <v>0</v>
      </c>
      <c r="AO339" s="199">
        <f t="shared" si="62"/>
        <v>0</v>
      </c>
      <c r="AP339" s="139">
        <f t="shared" si="63"/>
        <v>0</v>
      </c>
      <c r="AQ339" s="86">
        <f>'Input|Fee Based'!AQ339*CPI_Escalator_to_Y1*RealMaterials_Escalator_to_Y1</f>
        <v>0</v>
      </c>
      <c r="AR339" s="86">
        <f>'Input|Fee Based'!AR339*CPI_Escalator_to_Y1*RealContracts_Escalator_to_Y1</f>
        <v>0</v>
      </c>
      <c r="AS339" s="77">
        <f>'Input|Fee Based'!AS339*CPI_Escalator_to_Y1*RealVehicles_Escalator_to_Y1</f>
        <v>0</v>
      </c>
      <c r="AT339" s="86">
        <f>'Input|Fee Based'!AT339*CPI_Escalator_to_Y1*RealOther_Escalator_to_Y1</f>
        <v>0</v>
      </c>
      <c r="AU339" s="89"/>
      <c r="AV339" s="79">
        <f t="shared" si="64"/>
        <v>0</v>
      </c>
      <c r="AW339" s="84"/>
      <c r="AX339" s="162">
        <f>$AV339*'Input|Fee Based'!AV339</f>
        <v>0</v>
      </c>
      <c r="AY339" s="162">
        <f>$AV339*'Input|Fee Based'!AW339</f>
        <v>0</v>
      </c>
      <c r="AZ339" s="162">
        <f>$AV339*'Input|Fee Based'!AX339</f>
        <v>0</v>
      </c>
      <c r="BA339" s="163">
        <f>SUM($AV339,$AX339:$AZ339)*'Input|Fee Based'!$AY339</f>
        <v>0</v>
      </c>
      <c r="BB339" s="109"/>
      <c r="BC339" s="173"/>
      <c r="BD339" s="15"/>
    </row>
    <row r="340" spans="1:56" customFormat="1" x14ac:dyDescent="0.2">
      <c r="A340" s="16">
        <f t="shared" si="65"/>
        <v>331</v>
      </c>
      <c r="B340" s="128" t="str">
        <f>IF(ISBLANK('Input|Fee Based'!B340),"",'Input|Fee Based'!B340)</f>
        <v/>
      </c>
      <c r="C340" s="128" t="str">
        <f>IF(ISBLANK('Input|Fee Based'!C340),"",'Input|Fee Based'!C340)</f>
        <v/>
      </c>
      <c r="D340" s="129" t="str">
        <f>IF(ISBLANK('Input|Fee Based'!D340),"",'Input|Fee Based'!D340)</f>
        <v/>
      </c>
      <c r="E340" s="191" t="str">
        <f>IF(ISBLANK('Input|Fee Based'!E340),"",'Input|Fee Based'!E340)</f>
        <v/>
      </c>
      <c r="F340" s="129" t="str">
        <f>IF(ISBLANK('Input|Fee Based'!F340),"",'Input|Fee Based'!F340)</f>
        <v/>
      </c>
      <c r="G340" s="129" t="str">
        <f>IF(ISBLANK('Input|Fee Based'!G340),"",'Input|Fee Based'!G340)</f>
        <v/>
      </c>
      <c r="H340" s="120">
        <f t="shared" si="55"/>
        <v>0</v>
      </c>
      <c r="I340" s="14"/>
      <c r="J340" s="77" t="str">
        <f>IF(ISBLANK('Input|Fee Based'!I340),"",'Input|Fee Based'!I340)</f>
        <v/>
      </c>
      <c r="K340" s="77" cm="1">
        <f t="array" ref="K340">_xlfn.IFNA(LOOKUP(2,1/('Calc|Labour Rates'!$B$10:$B$39='Calc|Fee Based'!J340)/('Calc|Labour Rates'!$C$10:$C$39='Input|Fee Based'!J340),'Calc|Labour Rates'!$I$10:$I$39),"-")</f>
        <v>0</v>
      </c>
      <c r="L340" s="208">
        <f>IFERROR(K340*'Input|Fee Based'!K340*'Input|Fee Based'!L340/'Input|Setup'!$E$19,0)</f>
        <v>0</v>
      </c>
      <c r="M340" s="206" t="str">
        <f>IF(ISBLANK('Input|Fee Based'!M340),"",'Input|Fee Based'!M340)</f>
        <v/>
      </c>
      <c r="N340" s="77" cm="1">
        <f t="array" ref="N340">_xlfn.IFNA(LOOKUP(2,1/('Calc|Labour Rates'!$B$10:$B$39='Calc|Fee Based'!M340)/('Calc|Labour Rates'!$C$10:$C$39='Input|Fee Based'!N340),'Calc|Labour Rates'!$I$10:$I$39),"-")</f>
        <v>0</v>
      </c>
      <c r="O340" s="208">
        <f>IFERROR(N340*'Input|Fee Based'!O340*'Input|Fee Based'!P340/'Input|Setup'!$E$19,0)</f>
        <v>0</v>
      </c>
      <c r="P340" s="206" t="str">
        <f>IF(ISBLANK('Input|Fee Based'!Q340),"",'Input|Fee Based'!Q340)</f>
        <v/>
      </c>
      <c r="Q340" s="77" cm="1">
        <f t="array" ref="Q340">_xlfn.IFNA(LOOKUP(2,1/('Calc|Labour Rates'!$B$10:$B$39='Calc|Fee Based'!P340)/('Calc|Labour Rates'!$C$10:$C$39='Input|Fee Based'!R340),'Calc|Labour Rates'!$I$10:$I$39),"-")</f>
        <v>0</v>
      </c>
      <c r="R340" s="77">
        <f>IFERROR(Q340*'Input|Fee Based'!S340*'Input|Fee Based'!T340/'Input|Setup'!$E$19,0)</f>
        <v>0</v>
      </c>
      <c r="S340" s="197">
        <f t="shared" si="56"/>
        <v>0</v>
      </c>
      <c r="T340" s="139">
        <f t="shared" si="57"/>
        <v>0</v>
      </c>
      <c r="U340" s="77" t="str">
        <f>IF(ISBLANK('Input|Fee Based'!$V340),"",'Input|Fee Based'!$V340)</f>
        <v/>
      </c>
      <c r="V340" s="77" cm="1">
        <f t="array" ref="V340">_xlfn.IFNA(LOOKUP(2,1/('Calc|Labour Rates'!$B$10:$B$39='Calc|Fee Based'!U340)/('Calc|Labour Rates'!$C$10:$C$39='Input|Fee Based'!W340),'Calc|Labour Rates'!$I$10:$I$39),"-")</f>
        <v>0</v>
      </c>
      <c r="W340" s="77">
        <f>IFERROR(V340*'Input|Fee Based'!X340*'Input|Fee Based'!Y340/'Input|Setup'!$E$19,0)</f>
        <v>0</v>
      </c>
      <c r="X340" s="77">
        <f>IFERROR(V340*'Input|Fee Based'!X340*'Input|Fee Based'!Z340/'Input|Setup'!$E$19,0)</f>
        <v>0</v>
      </c>
      <c r="Y340" s="208">
        <f t="shared" si="58"/>
        <v>0</v>
      </c>
      <c r="Z340" s="206" t="str">
        <f>IF(ISBLANK('Input|Fee Based'!$AA340),"",'Input|Fee Based'!$AA340)</f>
        <v/>
      </c>
      <c r="AA340" s="77" cm="1">
        <f t="array" ref="AA340">_xlfn.IFNA(LOOKUP(2,1/('Calc|Labour Rates'!$B$10:$B$39='Calc|Fee Based'!Z340)/('Calc|Labour Rates'!$C$10:$C$39='Input|Fee Based'!AB340),'Calc|Labour Rates'!$I$10:$I$39),"-")</f>
        <v>0</v>
      </c>
      <c r="AB340" s="77">
        <f>IFERROR(AA340*'Input|Fee Based'!AC340*'Input|Fee Based'!AD340/'Input|Setup'!$E$19,0)</f>
        <v>0</v>
      </c>
      <c r="AC340" s="77">
        <f>IFERROR(AA340*'Input|Fee Based'!AC340*'Input|Fee Based'!AE340/'Input|Setup'!$E$19,0)</f>
        <v>0</v>
      </c>
      <c r="AD340" s="208">
        <f t="shared" si="59"/>
        <v>0</v>
      </c>
      <c r="AE340" s="77" t="str">
        <f>IF(ISBLANK('Input|Fee Based'!$AF340),"",'Input|Fee Based'!$AF340)</f>
        <v/>
      </c>
      <c r="AF340" s="77" cm="1">
        <f t="array" ref="AF340">_xlfn.IFNA(LOOKUP(2,1/('Calc|Labour Rates'!$B$10:$B$39='Calc|Fee Based'!AE340)/('Calc|Labour Rates'!$C$10:$C$39='Input|Fee Based'!AG340),'Calc|Labour Rates'!$I$10:$I$39),"-")</f>
        <v>0</v>
      </c>
      <c r="AG340" s="77">
        <f>IFERROR(AF340*'Input|Fee Based'!AH340*'Input|Fee Based'!AI340/'Input|Setup'!$E$19,0)</f>
        <v>0</v>
      </c>
      <c r="AH340" s="77">
        <f>IFERROR(AF340*'Input|Fee Based'!AH340*'Input|Fee Based'!AJ340/'Input|Setup'!$E$19,0)</f>
        <v>0</v>
      </c>
      <c r="AI340" s="208">
        <f t="shared" si="60"/>
        <v>0</v>
      </c>
      <c r="AJ340" s="77" t="str">
        <f>IF(ISBLANK('Input|Fee Based'!$AK340),"",'Input|Fee Based'!$AK340)</f>
        <v/>
      </c>
      <c r="AK340" s="77" cm="1">
        <f t="array" ref="AK340">_xlfn.IFNA(LOOKUP(2,1/('Calc|Labour Rates'!$B$10:$B$39='Calc|Fee Based'!AJ340)/('Calc|Labour Rates'!$C$10:$C$39='Input|Fee Based'!AL340),'Calc|Labour Rates'!$I$10:$I$39),"-")</f>
        <v>0</v>
      </c>
      <c r="AL340" s="77">
        <f>IFERROR(AK340*'Input|Fee Based'!AM340*'Input|Fee Based'!AN340/'Input|Setup'!$E$19,0)</f>
        <v>0</v>
      </c>
      <c r="AM340" s="77">
        <f>IFERROR(AK340*'Input|Fee Based'!AM340*'Input|Fee Based'!AO340/'Input|Setup'!$E$19,0)</f>
        <v>0</v>
      </c>
      <c r="AN340" s="208">
        <f t="shared" si="61"/>
        <v>0</v>
      </c>
      <c r="AO340" s="199">
        <f t="shared" si="62"/>
        <v>0</v>
      </c>
      <c r="AP340" s="139">
        <f t="shared" si="63"/>
        <v>0</v>
      </c>
      <c r="AQ340" s="86">
        <f>'Input|Fee Based'!AQ340*CPI_Escalator_to_Y1*RealMaterials_Escalator_to_Y1</f>
        <v>0</v>
      </c>
      <c r="AR340" s="86">
        <f>'Input|Fee Based'!AR340*CPI_Escalator_to_Y1*RealContracts_Escalator_to_Y1</f>
        <v>0</v>
      </c>
      <c r="AS340" s="77">
        <f>'Input|Fee Based'!AS340*CPI_Escalator_to_Y1*RealVehicles_Escalator_to_Y1</f>
        <v>0</v>
      </c>
      <c r="AT340" s="86">
        <f>'Input|Fee Based'!AT340*CPI_Escalator_to_Y1*RealOther_Escalator_to_Y1</f>
        <v>0</v>
      </c>
      <c r="AU340" s="89"/>
      <c r="AV340" s="79">
        <f t="shared" si="64"/>
        <v>0</v>
      </c>
      <c r="AW340" s="84"/>
      <c r="AX340" s="162">
        <f>$AV340*'Input|Fee Based'!AV340</f>
        <v>0</v>
      </c>
      <c r="AY340" s="162">
        <f>$AV340*'Input|Fee Based'!AW340</f>
        <v>0</v>
      </c>
      <c r="AZ340" s="162">
        <f>$AV340*'Input|Fee Based'!AX340</f>
        <v>0</v>
      </c>
      <c r="BA340" s="163">
        <f>SUM($AV340,$AX340:$AZ340)*'Input|Fee Based'!$AY340</f>
        <v>0</v>
      </c>
      <c r="BB340" s="109"/>
      <c r="BC340" s="173"/>
      <c r="BD340" s="15"/>
    </row>
    <row r="341" spans="1:56" customFormat="1" x14ac:dyDescent="0.2">
      <c r="A341" s="16">
        <f t="shared" si="65"/>
        <v>332</v>
      </c>
      <c r="B341" s="128" t="str">
        <f>IF(ISBLANK('Input|Fee Based'!B341),"",'Input|Fee Based'!B341)</f>
        <v/>
      </c>
      <c r="C341" s="128" t="str">
        <f>IF(ISBLANK('Input|Fee Based'!C341),"",'Input|Fee Based'!C341)</f>
        <v/>
      </c>
      <c r="D341" s="129" t="str">
        <f>IF(ISBLANK('Input|Fee Based'!D341),"",'Input|Fee Based'!D341)</f>
        <v/>
      </c>
      <c r="E341" s="191" t="str">
        <f>IF(ISBLANK('Input|Fee Based'!E341),"",'Input|Fee Based'!E341)</f>
        <v/>
      </c>
      <c r="F341" s="129" t="str">
        <f>IF(ISBLANK('Input|Fee Based'!F341),"",'Input|Fee Based'!F341)</f>
        <v/>
      </c>
      <c r="G341" s="129" t="str">
        <f>IF(ISBLANK('Input|Fee Based'!G341),"",'Input|Fee Based'!G341)</f>
        <v/>
      </c>
      <c r="H341" s="120">
        <f t="shared" si="55"/>
        <v>0</v>
      </c>
      <c r="I341" s="14"/>
      <c r="J341" s="77" t="str">
        <f>IF(ISBLANK('Input|Fee Based'!I341),"",'Input|Fee Based'!I341)</f>
        <v/>
      </c>
      <c r="K341" s="77" cm="1">
        <f t="array" ref="K341">_xlfn.IFNA(LOOKUP(2,1/('Calc|Labour Rates'!$B$10:$B$39='Calc|Fee Based'!J341)/('Calc|Labour Rates'!$C$10:$C$39='Input|Fee Based'!J341),'Calc|Labour Rates'!$I$10:$I$39),"-")</f>
        <v>0</v>
      </c>
      <c r="L341" s="208">
        <f>IFERROR(K341*'Input|Fee Based'!K341*'Input|Fee Based'!L341/'Input|Setup'!$E$19,0)</f>
        <v>0</v>
      </c>
      <c r="M341" s="206" t="str">
        <f>IF(ISBLANK('Input|Fee Based'!M341),"",'Input|Fee Based'!M341)</f>
        <v/>
      </c>
      <c r="N341" s="77" cm="1">
        <f t="array" ref="N341">_xlfn.IFNA(LOOKUP(2,1/('Calc|Labour Rates'!$B$10:$B$39='Calc|Fee Based'!M341)/('Calc|Labour Rates'!$C$10:$C$39='Input|Fee Based'!N341),'Calc|Labour Rates'!$I$10:$I$39),"-")</f>
        <v>0</v>
      </c>
      <c r="O341" s="208">
        <f>IFERROR(N341*'Input|Fee Based'!O341*'Input|Fee Based'!P341/'Input|Setup'!$E$19,0)</f>
        <v>0</v>
      </c>
      <c r="P341" s="206" t="str">
        <f>IF(ISBLANK('Input|Fee Based'!Q341),"",'Input|Fee Based'!Q341)</f>
        <v/>
      </c>
      <c r="Q341" s="77" cm="1">
        <f t="array" ref="Q341">_xlfn.IFNA(LOOKUP(2,1/('Calc|Labour Rates'!$B$10:$B$39='Calc|Fee Based'!P341)/('Calc|Labour Rates'!$C$10:$C$39='Input|Fee Based'!R341),'Calc|Labour Rates'!$I$10:$I$39),"-")</f>
        <v>0</v>
      </c>
      <c r="R341" s="77">
        <f>IFERROR(Q341*'Input|Fee Based'!S341*'Input|Fee Based'!T341/'Input|Setup'!$E$19,0)</f>
        <v>0</v>
      </c>
      <c r="S341" s="197">
        <f t="shared" si="56"/>
        <v>0</v>
      </c>
      <c r="T341" s="139">
        <f t="shared" si="57"/>
        <v>0</v>
      </c>
      <c r="U341" s="77" t="str">
        <f>IF(ISBLANK('Input|Fee Based'!$V341),"",'Input|Fee Based'!$V341)</f>
        <v/>
      </c>
      <c r="V341" s="77" cm="1">
        <f t="array" ref="V341">_xlfn.IFNA(LOOKUP(2,1/('Calc|Labour Rates'!$B$10:$B$39='Calc|Fee Based'!U341)/('Calc|Labour Rates'!$C$10:$C$39='Input|Fee Based'!W341),'Calc|Labour Rates'!$I$10:$I$39),"-")</f>
        <v>0</v>
      </c>
      <c r="W341" s="77">
        <f>IFERROR(V341*'Input|Fee Based'!X341*'Input|Fee Based'!Y341/'Input|Setup'!$E$19,0)</f>
        <v>0</v>
      </c>
      <c r="X341" s="77">
        <f>IFERROR(V341*'Input|Fee Based'!X341*'Input|Fee Based'!Z341/'Input|Setup'!$E$19,0)</f>
        <v>0</v>
      </c>
      <c r="Y341" s="208">
        <f t="shared" si="58"/>
        <v>0</v>
      </c>
      <c r="Z341" s="206" t="str">
        <f>IF(ISBLANK('Input|Fee Based'!$AA341),"",'Input|Fee Based'!$AA341)</f>
        <v/>
      </c>
      <c r="AA341" s="77" cm="1">
        <f t="array" ref="AA341">_xlfn.IFNA(LOOKUP(2,1/('Calc|Labour Rates'!$B$10:$B$39='Calc|Fee Based'!Z341)/('Calc|Labour Rates'!$C$10:$C$39='Input|Fee Based'!AB341),'Calc|Labour Rates'!$I$10:$I$39),"-")</f>
        <v>0</v>
      </c>
      <c r="AB341" s="77">
        <f>IFERROR(AA341*'Input|Fee Based'!AC341*'Input|Fee Based'!AD341/'Input|Setup'!$E$19,0)</f>
        <v>0</v>
      </c>
      <c r="AC341" s="77">
        <f>IFERROR(AA341*'Input|Fee Based'!AC341*'Input|Fee Based'!AE341/'Input|Setup'!$E$19,0)</f>
        <v>0</v>
      </c>
      <c r="AD341" s="208">
        <f t="shared" si="59"/>
        <v>0</v>
      </c>
      <c r="AE341" s="77" t="str">
        <f>IF(ISBLANK('Input|Fee Based'!$AF341),"",'Input|Fee Based'!$AF341)</f>
        <v/>
      </c>
      <c r="AF341" s="77" cm="1">
        <f t="array" ref="AF341">_xlfn.IFNA(LOOKUP(2,1/('Calc|Labour Rates'!$B$10:$B$39='Calc|Fee Based'!AE341)/('Calc|Labour Rates'!$C$10:$C$39='Input|Fee Based'!AG341),'Calc|Labour Rates'!$I$10:$I$39),"-")</f>
        <v>0</v>
      </c>
      <c r="AG341" s="77">
        <f>IFERROR(AF341*'Input|Fee Based'!AH341*'Input|Fee Based'!AI341/'Input|Setup'!$E$19,0)</f>
        <v>0</v>
      </c>
      <c r="AH341" s="77">
        <f>IFERROR(AF341*'Input|Fee Based'!AH341*'Input|Fee Based'!AJ341/'Input|Setup'!$E$19,0)</f>
        <v>0</v>
      </c>
      <c r="AI341" s="208">
        <f t="shared" si="60"/>
        <v>0</v>
      </c>
      <c r="AJ341" s="77" t="str">
        <f>IF(ISBLANK('Input|Fee Based'!$AK341),"",'Input|Fee Based'!$AK341)</f>
        <v/>
      </c>
      <c r="AK341" s="77" cm="1">
        <f t="array" ref="AK341">_xlfn.IFNA(LOOKUP(2,1/('Calc|Labour Rates'!$B$10:$B$39='Calc|Fee Based'!AJ341)/('Calc|Labour Rates'!$C$10:$C$39='Input|Fee Based'!AL341),'Calc|Labour Rates'!$I$10:$I$39),"-")</f>
        <v>0</v>
      </c>
      <c r="AL341" s="77">
        <f>IFERROR(AK341*'Input|Fee Based'!AM341*'Input|Fee Based'!AN341/'Input|Setup'!$E$19,0)</f>
        <v>0</v>
      </c>
      <c r="AM341" s="77">
        <f>IFERROR(AK341*'Input|Fee Based'!AM341*'Input|Fee Based'!AO341/'Input|Setup'!$E$19,0)</f>
        <v>0</v>
      </c>
      <c r="AN341" s="208">
        <f t="shared" si="61"/>
        <v>0</v>
      </c>
      <c r="AO341" s="199">
        <f t="shared" si="62"/>
        <v>0</v>
      </c>
      <c r="AP341" s="139">
        <f t="shared" si="63"/>
        <v>0</v>
      </c>
      <c r="AQ341" s="86">
        <f>'Input|Fee Based'!AQ341*CPI_Escalator_to_Y1*RealMaterials_Escalator_to_Y1</f>
        <v>0</v>
      </c>
      <c r="AR341" s="86">
        <f>'Input|Fee Based'!AR341*CPI_Escalator_to_Y1*RealContracts_Escalator_to_Y1</f>
        <v>0</v>
      </c>
      <c r="AS341" s="77">
        <f>'Input|Fee Based'!AS341*CPI_Escalator_to_Y1*RealVehicles_Escalator_to_Y1</f>
        <v>0</v>
      </c>
      <c r="AT341" s="86">
        <f>'Input|Fee Based'!AT341*CPI_Escalator_to_Y1*RealOther_Escalator_to_Y1</f>
        <v>0</v>
      </c>
      <c r="AU341" s="89"/>
      <c r="AV341" s="79">
        <f t="shared" si="64"/>
        <v>0</v>
      </c>
      <c r="AW341" s="84"/>
      <c r="AX341" s="162">
        <f>$AV341*'Input|Fee Based'!AV341</f>
        <v>0</v>
      </c>
      <c r="AY341" s="162">
        <f>$AV341*'Input|Fee Based'!AW341</f>
        <v>0</v>
      </c>
      <c r="AZ341" s="162">
        <f>$AV341*'Input|Fee Based'!AX341</f>
        <v>0</v>
      </c>
      <c r="BA341" s="163">
        <f>SUM($AV341,$AX341:$AZ341)*'Input|Fee Based'!$AY341</f>
        <v>0</v>
      </c>
      <c r="BB341" s="109"/>
      <c r="BC341" s="173"/>
      <c r="BD341" s="15"/>
    </row>
    <row r="342" spans="1:56" customFormat="1" x14ac:dyDescent="0.2">
      <c r="A342" s="16">
        <f t="shared" si="65"/>
        <v>333</v>
      </c>
      <c r="B342" s="128" t="str">
        <f>IF(ISBLANK('Input|Fee Based'!B342),"",'Input|Fee Based'!B342)</f>
        <v/>
      </c>
      <c r="C342" s="128" t="str">
        <f>IF(ISBLANK('Input|Fee Based'!C342),"",'Input|Fee Based'!C342)</f>
        <v/>
      </c>
      <c r="D342" s="129" t="str">
        <f>IF(ISBLANK('Input|Fee Based'!D342),"",'Input|Fee Based'!D342)</f>
        <v/>
      </c>
      <c r="E342" s="191" t="str">
        <f>IF(ISBLANK('Input|Fee Based'!E342),"",'Input|Fee Based'!E342)</f>
        <v/>
      </c>
      <c r="F342" s="129" t="str">
        <f>IF(ISBLANK('Input|Fee Based'!F342),"",'Input|Fee Based'!F342)</f>
        <v/>
      </c>
      <c r="G342" s="129" t="str">
        <f>IF(ISBLANK('Input|Fee Based'!G342),"",'Input|Fee Based'!G342)</f>
        <v/>
      </c>
      <c r="H342" s="120">
        <f t="shared" si="55"/>
        <v>0</v>
      </c>
      <c r="I342" s="14"/>
      <c r="J342" s="77" t="str">
        <f>IF(ISBLANK('Input|Fee Based'!I342),"",'Input|Fee Based'!I342)</f>
        <v/>
      </c>
      <c r="K342" s="77" cm="1">
        <f t="array" ref="K342">_xlfn.IFNA(LOOKUP(2,1/('Calc|Labour Rates'!$B$10:$B$39='Calc|Fee Based'!J342)/('Calc|Labour Rates'!$C$10:$C$39='Input|Fee Based'!J342),'Calc|Labour Rates'!$I$10:$I$39),"-")</f>
        <v>0</v>
      </c>
      <c r="L342" s="208">
        <f>IFERROR(K342*'Input|Fee Based'!K342*'Input|Fee Based'!L342/'Input|Setup'!$E$19,0)</f>
        <v>0</v>
      </c>
      <c r="M342" s="206" t="str">
        <f>IF(ISBLANK('Input|Fee Based'!M342),"",'Input|Fee Based'!M342)</f>
        <v/>
      </c>
      <c r="N342" s="77" cm="1">
        <f t="array" ref="N342">_xlfn.IFNA(LOOKUP(2,1/('Calc|Labour Rates'!$B$10:$B$39='Calc|Fee Based'!M342)/('Calc|Labour Rates'!$C$10:$C$39='Input|Fee Based'!N342),'Calc|Labour Rates'!$I$10:$I$39),"-")</f>
        <v>0</v>
      </c>
      <c r="O342" s="208">
        <f>IFERROR(N342*'Input|Fee Based'!O342*'Input|Fee Based'!P342/'Input|Setup'!$E$19,0)</f>
        <v>0</v>
      </c>
      <c r="P342" s="206" t="str">
        <f>IF(ISBLANK('Input|Fee Based'!Q342),"",'Input|Fee Based'!Q342)</f>
        <v/>
      </c>
      <c r="Q342" s="77" cm="1">
        <f t="array" ref="Q342">_xlfn.IFNA(LOOKUP(2,1/('Calc|Labour Rates'!$B$10:$B$39='Calc|Fee Based'!P342)/('Calc|Labour Rates'!$C$10:$C$39='Input|Fee Based'!R342),'Calc|Labour Rates'!$I$10:$I$39),"-")</f>
        <v>0</v>
      </c>
      <c r="R342" s="77">
        <f>IFERROR(Q342*'Input|Fee Based'!S342*'Input|Fee Based'!T342/'Input|Setup'!$E$19,0)</f>
        <v>0</v>
      </c>
      <c r="S342" s="197">
        <f t="shared" si="56"/>
        <v>0</v>
      </c>
      <c r="T342" s="139">
        <f t="shared" si="57"/>
        <v>0</v>
      </c>
      <c r="U342" s="77" t="str">
        <f>IF(ISBLANK('Input|Fee Based'!$V342),"",'Input|Fee Based'!$V342)</f>
        <v/>
      </c>
      <c r="V342" s="77" cm="1">
        <f t="array" ref="V342">_xlfn.IFNA(LOOKUP(2,1/('Calc|Labour Rates'!$B$10:$B$39='Calc|Fee Based'!U342)/('Calc|Labour Rates'!$C$10:$C$39='Input|Fee Based'!W342),'Calc|Labour Rates'!$I$10:$I$39),"-")</f>
        <v>0</v>
      </c>
      <c r="W342" s="77">
        <f>IFERROR(V342*'Input|Fee Based'!X342*'Input|Fee Based'!Y342/'Input|Setup'!$E$19,0)</f>
        <v>0</v>
      </c>
      <c r="X342" s="77">
        <f>IFERROR(V342*'Input|Fee Based'!X342*'Input|Fee Based'!Z342/'Input|Setup'!$E$19,0)</f>
        <v>0</v>
      </c>
      <c r="Y342" s="208">
        <f t="shared" si="58"/>
        <v>0</v>
      </c>
      <c r="Z342" s="206" t="str">
        <f>IF(ISBLANK('Input|Fee Based'!$AA342),"",'Input|Fee Based'!$AA342)</f>
        <v/>
      </c>
      <c r="AA342" s="77" cm="1">
        <f t="array" ref="AA342">_xlfn.IFNA(LOOKUP(2,1/('Calc|Labour Rates'!$B$10:$B$39='Calc|Fee Based'!Z342)/('Calc|Labour Rates'!$C$10:$C$39='Input|Fee Based'!AB342),'Calc|Labour Rates'!$I$10:$I$39),"-")</f>
        <v>0</v>
      </c>
      <c r="AB342" s="77">
        <f>IFERROR(AA342*'Input|Fee Based'!AC342*'Input|Fee Based'!AD342/'Input|Setup'!$E$19,0)</f>
        <v>0</v>
      </c>
      <c r="AC342" s="77">
        <f>IFERROR(AA342*'Input|Fee Based'!AC342*'Input|Fee Based'!AE342/'Input|Setup'!$E$19,0)</f>
        <v>0</v>
      </c>
      <c r="AD342" s="208">
        <f t="shared" si="59"/>
        <v>0</v>
      </c>
      <c r="AE342" s="77" t="str">
        <f>IF(ISBLANK('Input|Fee Based'!$AF342),"",'Input|Fee Based'!$AF342)</f>
        <v/>
      </c>
      <c r="AF342" s="77" cm="1">
        <f t="array" ref="AF342">_xlfn.IFNA(LOOKUP(2,1/('Calc|Labour Rates'!$B$10:$B$39='Calc|Fee Based'!AE342)/('Calc|Labour Rates'!$C$10:$C$39='Input|Fee Based'!AG342),'Calc|Labour Rates'!$I$10:$I$39),"-")</f>
        <v>0</v>
      </c>
      <c r="AG342" s="77">
        <f>IFERROR(AF342*'Input|Fee Based'!AH342*'Input|Fee Based'!AI342/'Input|Setup'!$E$19,0)</f>
        <v>0</v>
      </c>
      <c r="AH342" s="77">
        <f>IFERROR(AF342*'Input|Fee Based'!AH342*'Input|Fee Based'!AJ342/'Input|Setup'!$E$19,0)</f>
        <v>0</v>
      </c>
      <c r="AI342" s="208">
        <f t="shared" si="60"/>
        <v>0</v>
      </c>
      <c r="AJ342" s="77" t="str">
        <f>IF(ISBLANK('Input|Fee Based'!$AK342),"",'Input|Fee Based'!$AK342)</f>
        <v/>
      </c>
      <c r="AK342" s="77" cm="1">
        <f t="array" ref="AK342">_xlfn.IFNA(LOOKUP(2,1/('Calc|Labour Rates'!$B$10:$B$39='Calc|Fee Based'!AJ342)/('Calc|Labour Rates'!$C$10:$C$39='Input|Fee Based'!AL342),'Calc|Labour Rates'!$I$10:$I$39),"-")</f>
        <v>0</v>
      </c>
      <c r="AL342" s="77">
        <f>IFERROR(AK342*'Input|Fee Based'!AM342*'Input|Fee Based'!AN342/'Input|Setup'!$E$19,0)</f>
        <v>0</v>
      </c>
      <c r="AM342" s="77">
        <f>IFERROR(AK342*'Input|Fee Based'!AM342*'Input|Fee Based'!AO342/'Input|Setup'!$E$19,0)</f>
        <v>0</v>
      </c>
      <c r="AN342" s="208">
        <f t="shared" si="61"/>
        <v>0</v>
      </c>
      <c r="AO342" s="199">
        <f t="shared" si="62"/>
        <v>0</v>
      </c>
      <c r="AP342" s="139">
        <f t="shared" si="63"/>
        <v>0</v>
      </c>
      <c r="AQ342" s="86">
        <f>'Input|Fee Based'!AQ342*CPI_Escalator_to_Y1*RealMaterials_Escalator_to_Y1</f>
        <v>0</v>
      </c>
      <c r="AR342" s="86">
        <f>'Input|Fee Based'!AR342*CPI_Escalator_to_Y1*RealContracts_Escalator_to_Y1</f>
        <v>0</v>
      </c>
      <c r="AS342" s="77">
        <f>'Input|Fee Based'!AS342*CPI_Escalator_to_Y1*RealVehicles_Escalator_to_Y1</f>
        <v>0</v>
      </c>
      <c r="AT342" s="86">
        <f>'Input|Fee Based'!AT342*CPI_Escalator_to_Y1*RealOther_Escalator_to_Y1</f>
        <v>0</v>
      </c>
      <c r="AU342" s="89"/>
      <c r="AV342" s="79">
        <f t="shared" si="64"/>
        <v>0</v>
      </c>
      <c r="AW342" s="84"/>
      <c r="AX342" s="162">
        <f>$AV342*'Input|Fee Based'!AV342</f>
        <v>0</v>
      </c>
      <c r="AY342" s="162">
        <f>$AV342*'Input|Fee Based'!AW342</f>
        <v>0</v>
      </c>
      <c r="AZ342" s="162">
        <f>$AV342*'Input|Fee Based'!AX342</f>
        <v>0</v>
      </c>
      <c r="BA342" s="163">
        <f>SUM($AV342,$AX342:$AZ342)*'Input|Fee Based'!$AY342</f>
        <v>0</v>
      </c>
      <c r="BB342" s="109"/>
      <c r="BC342" s="173"/>
      <c r="BD342" s="15"/>
    </row>
    <row r="343" spans="1:56" customFormat="1" x14ac:dyDescent="0.2">
      <c r="A343" s="16">
        <f t="shared" si="65"/>
        <v>334</v>
      </c>
      <c r="B343" s="128" t="str">
        <f>IF(ISBLANK('Input|Fee Based'!B343),"",'Input|Fee Based'!B343)</f>
        <v/>
      </c>
      <c r="C343" s="128" t="str">
        <f>IF(ISBLANK('Input|Fee Based'!C343),"",'Input|Fee Based'!C343)</f>
        <v/>
      </c>
      <c r="D343" s="129" t="str">
        <f>IF(ISBLANK('Input|Fee Based'!D343),"",'Input|Fee Based'!D343)</f>
        <v/>
      </c>
      <c r="E343" s="191" t="str">
        <f>IF(ISBLANK('Input|Fee Based'!E343),"",'Input|Fee Based'!E343)</f>
        <v/>
      </c>
      <c r="F343" s="129" t="str">
        <f>IF(ISBLANK('Input|Fee Based'!F343),"",'Input|Fee Based'!F343)</f>
        <v/>
      </c>
      <c r="G343" s="129" t="str">
        <f>IF(ISBLANK('Input|Fee Based'!G343),"",'Input|Fee Based'!G343)</f>
        <v/>
      </c>
      <c r="H343" s="120">
        <f t="shared" si="55"/>
        <v>0</v>
      </c>
      <c r="I343" s="14"/>
      <c r="J343" s="77" t="str">
        <f>IF(ISBLANK('Input|Fee Based'!I343),"",'Input|Fee Based'!I343)</f>
        <v/>
      </c>
      <c r="K343" s="77" cm="1">
        <f t="array" ref="K343">_xlfn.IFNA(LOOKUP(2,1/('Calc|Labour Rates'!$B$10:$B$39='Calc|Fee Based'!J343)/('Calc|Labour Rates'!$C$10:$C$39='Input|Fee Based'!J343),'Calc|Labour Rates'!$I$10:$I$39),"-")</f>
        <v>0</v>
      </c>
      <c r="L343" s="208">
        <f>IFERROR(K343*'Input|Fee Based'!K343*'Input|Fee Based'!L343/'Input|Setup'!$E$19,0)</f>
        <v>0</v>
      </c>
      <c r="M343" s="206" t="str">
        <f>IF(ISBLANK('Input|Fee Based'!M343),"",'Input|Fee Based'!M343)</f>
        <v/>
      </c>
      <c r="N343" s="77" cm="1">
        <f t="array" ref="N343">_xlfn.IFNA(LOOKUP(2,1/('Calc|Labour Rates'!$B$10:$B$39='Calc|Fee Based'!M343)/('Calc|Labour Rates'!$C$10:$C$39='Input|Fee Based'!N343),'Calc|Labour Rates'!$I$10:$I$39),"-")</f>
        <v>0</v>
      </c>
      <c r="O343" s="208">
        <f>IFERROR(N343*'Input|Fee Based'!O343*'Input|Fee Based'!P343/'Input|Setup'!$E$19,0)</f>
        <v>0</v>
      </c>
      <c r="P343" s="206" t="str">
        <f>IF(ISBLANK('Input|Fee Based'!Q343),"",'Input|Fee Based'!Q343)</f>
        <v/>
      </c>
      <c r="Q343" s="77" cm="1">
        <f t="array" ref="Q343">_xlfn.IFNA(LOOKUP(2,1/('Calc|Labour Rates'!$B$10:$B$39='Calc|Fee Based'!P343)/('Calc|Labour Rates'!$C$10:$C$39='Input|Fee Based'!R343),'Calc|Labour Rates'!$I$10:$I$39),"-")</f>
        <v>0</v>
      </c>
      <c r="R343" s="77">
        <f>IFERROR(Q343*'Input|Fee Based'!S343*'Input|Fee Based'!T343/'Input|Setup'!$E$19,0)</f>
        <v>0</v>
      </c>
      <c r="S343" s="197">
        <f t="shared" si="56"/>
        <v>0</v>
      </c>
      <c r="T343" s="139">
        <f t="shared" si="57"/>
        <v>0</v>
      </c>
      <c r="U343" s="77" t="str">
        <f>IF(ISBLANK('Input|Fee Based'!$V343),"",'Input|Fee Based'!$V343)</f>
        <v/>
      </c>
      <c r="V343" s="77" cm="1">
        <f t="array" ref="V343">_xlfn.IFNA(LOOKUP(2,1/('Calc|Labour Rates'!$B$10:$B$39='Calc|Fee Based'!U343)/('Calc|Labour Rates'!$C$10:$C$39='Input|Fee Based'!W343),'Calc|Labour Rates'!$I$10:$I$39),"-")</f>
        <v>0</v>
      </c>
      <c r="W343" s="77">
        <f>IFERROR(V343*'Input|Fee Based'!X343*'Input|Fee Based'!Y343/'Input|Setup'!$E$19,0)</f>
        <v>0</v>
      </c>
      <c r="X343" s="77">
        <f>IFERROR(V343*'Input|Fee Based'!X343*'Input|Fee Based'!Z343/'Input|Setup'!$E$19,0)</f>
        <v>0</v>
      </c>
      <c r="Y343" s="208">
        <f t="shared" si="58"/>
        <v>0</v>
      </c>
      <c r="Z343" s="206" t="str">
        <f>IF(ISBLANK('Input|Fee Based'!$AA343),"",'Input|Fee Based'!$AA343)</f>
        <v/>
      </c>
      <c r="AA343" s="77" cm="1">
        <f t="array" ref="AA343">_xlfn.IFNA(LOOKUP(2,1/('Calc|Labour Rates'!$B$10:$B$39='Calc|Fee Based'!Z343)/('Calc|Labour Rates'!$C$10:$C$39='Input|Fee Based'!AB343),'Calc|Labour Rates'!$I$10:$I$39),"-")</f>
        <v>0</v>
      </c>
      <c r="AB343" s="77">
        <f>IFERROR(AA343*'Input|Fee Based'!AC343*'Input|Fee Based'!AD343/'Input|Setup'!$E$19,0)</f>
        <v>0</v>
      </c>
      <c r="AC343" s="77">
        <f>IFERROR(AA343*'Input|Fee Based'!AC343*'Input|Fee Based'!AE343/'Input|Setup'!$E$19,0)</f>
        <v>0</v>
      </c>
      <c r="AD343" s="208">
        <f t="shared" si="59"/>
        <v>0</v>
      </c>
      <c r="AE343" s="77" t="str">
        <f>IF(ISBLANK('Input|Fee Based'!$AF343),"",'Input|Fee Based'!$AF343)</f>
        <v/>
      </c>
      <c r="AF343" s="77" cm="1">
        <f t="array" ref="AF343">_xlfn.IFNA(LOOKUP(2,1/('Calc|Labour Rates'!$B$10:$B$39='Calc|Fee Based'!AE343)/('Calc|Labour Rates'!$C$10:$C$39='Input|Fee Based'!AG343),'Calc|Labour Rates'!$I$10:$I$39),"-")</f>
        <v>0</v>
      </c>
      <c r="AG343" s="77">
        <f>IFERROR(AF343*'Input|Fee Based'!AH343*'Input|Fee Based'!AI343/'Input|Setup'!$E$19,0)</f>
        <v>0</v>
      </c>
      <c r="AH343" s="77">
        <f>IFERROR(AF343*'Input|Fee Based'!AH343*'Input|Fee Based'!AJ343/'Input|Setup'!$E$19,0)</f>
        <v>0</v>
      </c>
      <c r="AI343" s="208">
        <f t="shared" si="60"/>
        <v>0</v>
      </c>
      <c r="AJ343" s="77" t="str">
        <f>IF(ISBLANK('Input|Fee Based'!$AK343),"",'Input|Fee Based'!$AK343)</f>
        <v/>
      </c>
      <c r="AK343" s="77" cm="1">
        <f t="array" ref="AK343">_xlfn.IFNA(LOOKUP(2,1/('Calc|Labour Rates'!$B$10:$B$39='Calc|Fee Based'!AJ343)/('Calc|Labour Rates'!$C$10:$C$39='Input|Fee Based'!AL343),'Calc|Labour Rates'!$I$10:$I$39),"-")</f>
        <v>0</v>
      </c>
      <c r="AL343" s="77">
        <f>IFERROR(AK343*'Input|Fee Based'!AM343*'Input|Fee Based'!AN343/'Input|Setup'!$E$19,0)</f>
        <v>0</v>
      </c>
      <c r="AM343" s="77">
        <f>IFERROR(AK343*'Input|Fee Based'!AM343*'Input|Fee Based'!AO343/'Input|Setup'!$E$19,0)</f>
        <v>0</v>
      </c>
      <c r="AN343" s="208">
        <f t="shared" si="61"/>
        <v>0</v>
      </c>
      <c r="AO343" s="199">
        <f t="shared" si="62"/>
        <v>0</v>
      </c>
      <c r="AP343" s="139">
        <f t="shared" si="63"/>
        <v>0</v>
      </c>
      <c r="AQ343" s="86">
        <f>'Input|Fee Based'!AQ343*CPI_Escalator_to_Y1*RealMaterials_Escalator_to_Y1</f>
        <v>0</v>
      </c>
      <c r="AR343" s="86">
        <f>'Input|Fee Based'!AR343*CPI_Escalator_to_Y1*RealContracts_Escalator_to_Y1</f>
        <v>0</v>
      </c>
      <c r="AS343" s="77">
        <f>'Input|Fee Based'!AS343*CPI_Escalator_to_Y1*RealVehicles_Escalator_to_Y1</f>
        <v>0</v>
      </c>
      <c r="AT343" s="86">
        <f>'Input|Fee Based'!AT343*CPI_Escalator_to_Y1*RealOther_Escalator_to_Y1</f>
        <v>0</v>
      </c>
      <c r="AU343" s="89"/>
      <c r="AV343" s="79">
        <f t="shared" si="64"/>
        <v>0</v>
      </c>
      <c r="AW343" s="84"/>
      <c r="AX343" s="162">
        <f>$AV343*'Input|Fee Based'!AV343</f>
        <v>0</v>
      </c>
      <c r="AY343" s="162">
        <f>$AV343*'Input|Fee Based'!AW343</f>
        <v>0</v>
      </c>
      <c r="AZ343" s="162">
        <f>$AV343*'Input|Fee Based'!AX343</f>
        <v>0</v>
      </c>
      <c r="BA343" s="163">
        <f>SUM($AV343,$AX343:$AZ343)*'Input|Fee Based'!$AY343</f>
        <v>0</v>
      </c>
      <c r="BB343" s="109"/>
      <c r="BC343" s="173"/>
      <c r="BD343" s="15"/>
    </row>
    <row r="344" spans="1:56" customFormat="1" x14ac:dyDescent="0.2">
      <c r="A344" s="16">
        <f t="shared" si="65"/>
        <v>335</v>
      </c>
      <c r="B344" s="128" t="str">
        <f>IF(ISBLANK('Input|Fee Based'!B344),"",'Input|Fee Based'!B344)</f>
        <v/>
      </c>
      <c r="C344" s="128" t="str">
        <f>IF(ISBLANK('Input|Fee Based'!C344),"",'Input|Fee Based'!C344)</f>
        <v/>
      </c>
      <c r="D344" s="129" t="str">
        <f>IF(ISBLANK('Input|Fee Based'!D344),"",'Input|Fee Based'!D344)</f>
        <v/>
      </c>
      <c r="E344" s="191" t="str">
        <f>IF(ISBLANK('Input|Fee Based'!E344),"",'Input|Fee Based'!E344)</f>
        <v/>
      </c>
      <c r="F344" s="129" t="str">
        <f>IF(ISBLANK('Input|Fee Based'!F344),"",'Input|Fee Based'!F344)</f>
        <v/>
      </c>
      <c r="G344" s="129" t="str">
        <f>IF(ISBLANK('Input|Fee Based'!G344),"",'Input|Fee Based'!G344)</f>
        <v/>
      </c>
      <c r="H344" s="120">
        <f t="shared" si="55"/>
        <v>0</v>
      </c>
      <c r="I344" s="14"/>
      <c r="J344" s="77" t="str">
        <f>IF(ISBLANK('Input|Fee Based'!I344),"",'Input|Fee Based'!I344)</f>
        <v/>
      </c>
      <c r="K344" s="77" cm="1">
        <f t="array" ref="K344">_xlfn.IFNA(LOOKUP(2,1/('Calc|Labour Rates'!$B$10:$B$39='Calc|Fee Based'!J344)/('Calc|Labour Rates'!$C$10:$C$39='Input|Fee Based'!J344),'Calc|Labour Rates'!$I$10:$I$39),"-")</f>
        <v>0</v>
      </c>
      <c r="L344" s="208">
        <f>IFERROR(K344*'Input|Fee Based'!K344*'Input|Fee Based'!L344/'Input|Setup'!$E$19,0)</f>
        <v>0</v>
      </c>
      <c r="M344" s="206" t="str">
        <f>IF(ISBLANK('Input|Fee Based'!M344),"",'Input|Fee Based'!M344)</f>
        <v/>
      </c>
      <c r="N344" s="77" cm="1">
        <f t="array" ref="N344">_xlfn.IFNA(LOOKUP(2,1/('Calc|Labour Rates'!$B$10:$B$39='Calc|Fee Based'!M344)/('Calc|Labour Rates'!$C$10:$C$39='Input|Fee Based'!N344),'Calc|Labour Rates'!$I$10:$I$39),"-")</f>
        <v>0</v>
      </c>
      <c r="O344" s="208">
        <f>IFERROR(N344*'Input|Fee Based'!O344*'Input|Fee Based'!P344/'Input|Setup'!$E$19,0)</f>
        <v>0</v>
      </c>
      <c r="P344" s="206" t="str">
        <f>IF(ISBLANK('Input|Fee Based'!Q344),"",'Input|Fee Based'!Q344)</f>
        <v/>
      </c>
      <c r="Q344" s="77" cm="1">
        <f t="array" ref="Q344">_xlfn.IFNA(LOOKUP(2,1/('Calc|Labour Rates'!$B$10:$B$39='Calc|Fee Based'!P344)/('Calc|Labour Rates'!$C$10:$C$39='Input|Fee Based'!R344),'Calc|Labour Rates'!$I$10:$I$39),"-")</f>
        <v>0</v>
      </c>
      <c r="R344" s="77">
        <f>IFERROR(Q344*'Input|Fee Based'!S344*'Input|Fee Based'!T344/'Input|Setup'!$E$19,0)</f>
        <v>0</v>
      </c>
      <c r="S344" s="197">
        <f t="shared" si="56"/>
        <v>0</v>
      </c>
      <c r="T344" s="139">
        <f t="shared" si="57"/>
        <v>0</v>
      </c>
      <c r="U344" s="77" t="str">
        <f>IF(ISBLANK('Input|Fee Based'!$V344),"",'Input|Fee Based'!$V344)</f>
        <v/>
      </c>
      <c r="V344" s="77" cm="1">
        <f t="array" ref="V344">_xlfn.IFNA(LOOKUP(2,1/('Calc|Labour Rates'!$B$10:$B$39='Calc|Fee Based'!U344)/('Calc|Labour Rates'!$C$10:$C$39='Input|Fee Based'!W344),'Calc|Labour Rates'!$I$10:$I$39),"-")</f>
        <v>0</v>
      </c>
      <c r="W344" s="77">
        <f>IFERROR(V344*'Input|Fee Based'!X344*'Input|Fee Based'!Y344/'Input|Setup'!$E$19,0)</f>
        <v>0</v>
      </c>
      <c r="X344" s="77">
        <f>IFERROR(V344*'Input|Fee Based'!X344*'Input|Fee Based'!Z344/'Input|Setup'!$E$19,0)</f>
        <v>0</v>
      </c>
      <c r="Y344" s="208">
        <f t="shared" si="58"/>
        <v>0</v>
      </c>
      <c r="Z344" s="206" t="str">
        <f>IF(ISBLANK('Input|Fee Based'!$AA344),"",'Input|Fee Based'!$AA344)</f>
        <v/>
      </c>
      <c r="AA344" s="77" cm="1">
        <f t="array" ref="AA344">_xlfn.IFNA(LOOKUP(2,1/('Calc|Labour Rates'!$B$10:$B$39='Calc|Fee Based'!Z344)/('Calc|Labour Rates'!$C$10:$C$39='Input|Fee Based'!AB344),'Calc|Labour Rates'!$I$10:$I$39),"-")</f>
        <v>0</v>
      </c>
      <c r="AB344" s="77">
        <f>IFERROR(AA344*'Input|Fee Based'!AC344*'Input|Fee Based'!AD344/'Input|Setup'!$E$19,0)</f>
        <v>0</v>
      </c>
      <c r="AC344" s="77">
        <f>IFERROR(AA344*'Input|Fee Based'!AC344*'Input|Fee Based'!AE344/'Input|Setup'!$E$19,0)</f>
        <v>0</v>
      </c>
      <c r="AD344" s="208">
        <f t="shared" si="59"/>
        <v>0</v>
      </c>
      <c r="AE344" s="77" t="str">
        <f>IF(ISBLANK('Input|Fee Based'!$AF344),"",'Input|Fee Based'!$AF344)</f>
        <v/>
      </c>
      <c r="AF344" s="77" cm="1">
        <f t="array" ref="AF344">_xlfn.IFNA(LOOKUP(2,1/('Calc|Labour Rates'!$B$10:$B$39='Calc|Fee Based'!AE344)/('Calc|Labour Rates'!$C$10:$C$39='Input|Fee Based'!AG344),'Calc|Labour Rates'!$I$10:$I$39),"-")</f>
        <v>0</v>
      </c>
      <c r="AG344" s="77">
        <f>IFERROR(AF344*'Input|Fee Based'!AH344*'Input|Fee Based'!AI344/'Input|Setup'!$E$19,0)</f>
        <v>0</v>
      </c>
      <c r="AH344" s="77">
        <f>IFERROR(AF344*'Input|Fee Based'!AH344*'Input|Fee Based'!AJ344/'Input|Setup'!$E$19,0)</f>
        <v>0</v>
      </c>
      <c r="AI344" s="208">
        <f t="shared" si="60"/>
        <v>0</v>
      </c>
      <c r="AJ344" s="77" t="str">
        <f>IF(ISBLANK('Input|Fee Based'!$AK344),"",'Input|Fee Based'!$AK344)</f>
        <v/>
      </c>
      <c r="AK344" s="77" cm="1">
        <f t="array" ref="AK344">_xlfn.IFNA(LOOKUP(2,1/('Calc|Labour Rates'!$B$10:$B$39='Calc|Fee Based'!AJ344)/('Calc|Labour Rates'!$C$10:$C$39='Input|Fee Based'!AL344),'Calc|Labour Rates'!$I$10:$I$39),"-")</f>
        <v>0</v>
      </c>
      <c r="AL344" s="77">
        <f>IFERROR(AK344*'Input|Fee Based'!AM344*'Input|Fee Based'!AN344/'Input|Setup'!$E$19,0)</f>
        <v>0</v>
      </c>
      <c r="AM344" s="77">
        <f>IFERROR(AK344*'Input|Fee Based'!AM344*'Input|Fee Based'!AO344/'Input|Setup'!$E$19,0)</f>
        <v>0</v>
      </c>
      <c r="AN344" s="208">
        <f t="shared" si="61"/>
        <v>0</v>
      </c>
      <c r="AO344" s="199">
        <f t="shared" si="62"/>
        <v>0</v>
      </c>
      <c r="AP344" s="139">
        <f t="shared" si="63"/>
        <v>0</v>
      </c>
      <c r="AQ344" s="86">
        <f>'Input|Fee Based'!AQ344*CPI_Escalator_to_Y1*RealMaterials_Escalator_to_Y1</f>
        <v>0</v>
      </c>
      <c r="AR344" s="86">
        <f>'Input|Fee Based'!AR344*CPI_Escalator_to_Y1*RealContracts_Escalator_to_Y1</f>
        <v>0</v>
      </c>
      <c r="AS344" s="77">
        <f>'Input|Fee Based'!AS344*CPI_Escalator_to_Y1*RealVehicles_Escalator_to_Y1</f>
        <v>0</v>
      </c>
      <c r="AT344" s="86">
        <f>'Input|Fee Based'!AT344*CPI_Escalator_to_Y1*RealOther_Escalator_to_Y1</f>
        <v>0</v>
      </c>
      <c r="AU344" s="89"/>
      <c r="AV344" s="79">
        <f t="shared" si="64"/>
        <v>0</v>
      </c>
      <c r="AW344" s="84"/>
      <c r="AX344" s="162">
        <f>$AV344*'Input|Fee Based'!AV344</f>
        <v>0</v>
      </c>
      <c r="AY344" s="162">
        <f>$AV344*'Input|Fee Based'!AW344</f>
        <v>0</v>
      </c>
      <c r="AZ344" s="162">
        <f>$AV344*'Input|Fee Based'!AX344</f>
        <v>0</v>
      </c>
      <c r="BA344" s="163">
        <f>SUM($AV344,$AX344:$AZ344)*'Input|Fee Based'!$AY344</f>
        <v>0</v>
      </c>
      <c r="BB344" s="109"/>
      <c r="BC344" s="173"/>
      <c r="BD344" s="15"/>
    </row>
    <row r="345" spans="1:56" customFormat="1" x14ac:dyDescent="0.2">
      <c r="A345" s="16">
        <f t="shared" si="65"/>
        <v>336</v>
      </c>
      <c r="B345" s="128" t="str">
        <f>IF(ISBLANK('Input|Fee Based'!B345),"",'Input|Fee Based'!B345)</f>
        <v/>
      </c>
      <c r="C345" s="128" t="str">
        <f>IF(ISBLANK('Input|Fee Based'!C345),"",'Input|Fee Based'!C345)</f>
        <v/>
      </c>
      <c r="D345" s="129" t="str">
        <f>IF(ISBLANK('Input|Fee Based'!D345),"",'Input|Fee Based'!D345)</f>
        <v/>
      </c>
      <c r="E345" s="191" t="str">
        <f>IF(ISBLANK('Input|Fee Based'!E345),"",'Input|Fee Based'!E345)</f>
        <v/>
      </c>
      <c r="F345" s="129" t="str">
        <f>IF(ISBLANK('Input|Fee Based'!F345),"",'Input|Fee Based'!F345)</f>
        <v/>
      </c>
      <c r="G345" s="129" t="str">
        <f>IF(ISBLANK('Input|Fee Based'!G345),"",'Input|Fee Based'!G345)</f>
        <v/>
      </c>
      <c r="H345" s="120">
        <f t="shared" si="55"/>
        <v>0</v>
      </c>
      <c r="I345" s="14"/>
      <c r="J345" s="77" t="str">
        <f>IF(ISBLANK('Input|Fee Based'!I345),"",'Input|Fee Based'!I345)</f>
        <v/>
      </c>
      <c r="K345" s="77" cm="1">
        <f t="array" ref="K345">_xlfn.IFNA(LOOKUP(2,1/('Calc|Labour Rates'!$B$10:$B$39='Calc|Fee Based'!J345)/('Calc|Labour Rates'!$C$10:$C$39='Input|Fee Based'!J345),'Calc|Labour Rates'!$I$10:$I$39),"-")</f>
        <v>0</v>
      </c>
      <c r="L345" s="208">
        <f>IFERROR(K345*'Input|Fee Based'!K345*'Input|Fee Based'!L345/'Input|Setup'!$E$19,0)</f>
        <v>0</v>
      </c>
      <c r="M345" s="206" t="str">
        <f>IF(ISBLANK('Input|Fee Based'!M345),"",'Input|Fee Based'!M345)</f>
        <v/>
      </c>
      <c r="N345" s="77" cm="1">
        <f t="array" ref="N345">_xlfn.IFNA(LOOKUP(2,1/('Calc|Labour Rates'!$B$10:$B$39='Calc|Fee Based'!M345)/('Calc|Labour Rates'!$C$10:$C$39='Input|Fee Based'!N345),'Calc|Labour Rates'!$I$10:$I$39),"-")</f>
        <v>0</v>
      </c>
      <c r="O345" s="208">
        <f>IFERROR(N345*'Input|Fee Based'!O345*'Input|Fee Based'!P345/'Input|Setup'!$E$19,0)</f>
        <v>0</v>
      </c>
      <c r="P345" s="206" t="str">
        <f>IF(ISBLANK('Input|Fee Based'!Q345),"",'Input|Fee Based'!Q345)</f>
        <v/>
      </c>
      <c r="Q345" s="77" cm="1">
        <f t="array" ref="Q345">_xlfn.IFNA(LOOKUP(2,1/('Calc|Labour Rates'!$B$10:$B$39='Calc|Fee Based'!P345)/('Calc|Labour Rates'!$C$10:$C$39='Input|Fee Based'!R345),'Calc|Labour Rates'!$I$10:$I$39),"-")</f>
        <v>0</v>
      </c>
      <c r="R345" s="77">
        <f>IFERROR(Q345*'Input|Fee Based'!S345*'Input|Fee Based'!T345/'Input|Setup'!$E$19,0)</f>
        <v>0</v>
      </c>
      <c r="S345" s="197">
        <f t="shared" si="56"/>
        <v>0</v>
      </c>
      <c r="T345" s="139">
        <f t="shared" si="57"/>
        <v>0</v>
      </c>
      <c r="U345" s="77" t="str">
        <f>IF(ISBLANK('Input|Fee Based'!$V345),"",'Input|Fee Based'!$V345)</f>
        <v/>
      </c>
      <c r="V345" s="77" cm="1">
        <f t="array" ref="V345">_xlfn.IFNA(LOOKUP(2,1/('Calc|Labour Rates'!$B$10:$B$39='Calc|Fee Based'!U345)/('Calc|Labour Rates'!$C$10:$C$39='Input|Fee Based'!W345),'Calc|Labour Rates'!$I$10:$I$39),"-")</f>
        <v>0</v>
      </c>
      <c r="W345" s="77">
        <f>IFERROR(V345*'Input|Fee Based'!X345*'Input|Fee Based'!Y345/'Input|Setup'!$E$19,0)</f>
        <v>0</v>
      </c>
      <c r="X345" s="77">
        <f>IFERROR(V345*'Input|Fee Based'!X345*'Input|Fee Based'!Z345/'Input|Setup'!$E$19,0)</f>
        <v>0</v>
      </c>
      <c r="Y345" s="208">
        <f t="shared" si="58"/>
        <v>0</v>
      </c>
      <c r="Z345" s="206" t="str">
        <f>IF(ISBLANK('Input|Fee Based'!$AA345),"",'Input|Fee Based'!$AA345)</f>
        <v/>
      </c>
      <c r="AA345" s="77" cm="1">
        <f t="array" ref="AA345">_xlfn.IFNA(LOOKUP(2,1/('Calc|Labour Rates'!$B$10:$B$39='Calc|Fee Based'!Z345)/('Calc|Labour Rates'!$C$10:$C$39='Input|Fee Based'!AB345),'Calc|Labour Rates'!$I$10:$I$39),"-")</f>
        <v>0</v>
      </c>
      <c r="AB345" s="77">
        <f>IFERROR(AA345*'Input|Fee Based'!AC345*'Input|Fee Based'!AD345/'Input|Setup'!$E$19,0)</f>
        <v>0</v>
      </c>
      <c r="AC345" s="77">
        <f>IFERROR(AA345*'Input|Fee Based'!AC345*'Input|Fee Based'!AE345/'Input|Setup'!$E$19,0)</f>
        <v>0</v>
      </c>
      <c r="AD345" s="208">
        <f t="shared" si="59"/>
        <v>0</v>
      </c>
      <c r="AE345" s="77" t="str">
        <f>IF(ISBLANK('Input|Fee Based'!$AF345),"",'Input|Fee Based'!$AF345)</f>
        <v/>
      </c>
      <c r="AF345" s="77" cm="1">
        <f t="array" ref="AF345">_xlfn.IFNA(LOOKUP(2,1/('Calc|Labour Rates'!$B$10:$B$39='Calc|Fee Based'!AE345)/('Calc|Labour Rates'!$C$10:$C$39='Input|Fee Based'!AG345),'Calc|Labour Rates'!$I$10:$I$39),"-")</f>
        <v>0</v>
      </c>
      <c r="AG345" s="77">
        <f>IFERROR(AF345*'Input|Fee Based'!AH345*'Input|Fee Based'!AI345/'Input|Setup'!$E$19,0)</f>
        <v>0</v>
      </c>
      <c r="AH345" s="77">
        <f>IFERROR(AF345*'Input|Fee Based'!AH345*'Input|Fee Based'!AJ345/'Input|Setup'!$E$19,0)</f>
        <v>0</v>
      </c>
      <c r="AI345" s="208">
        <f t="shared" si="60"/>
        <v>0</v>
      </c>
      <c r="AJ345" s="77" t="str">
        <f>IF(ISBLANK('Input|Fee Based'!$AK345),"",'Input|Fee Based'!$AK345)</f>
        <v/>
      </c>
      <c r="AK345" s="77" cm="1">
        <f t="array" ref="AK345">_xlfn.IFNA(LOOKUP(2,1/('Calc|Labour Rates'!$B$10:$B$39='Calc|Fee Based'!AJ345)/('Calc|Labour Rates'!$C$10:$C$39='Input|Fee Based'!AL345),'Calc|Labour Rates'!$I$10:$I$39),"-")</f>
        <v>0</v>
      </c>
      <c r="AL345" s="77">
        <f>IFERROR(AK345*'Input|Fee Based'!AM345*'Input|Fee Based'!AN345/'Input|Setup'!$E$19,0)</f>
        <v>0</v>
      </c>
      <c r="AM345" s="77">
        <f>IFERROR(AK345*'Input|Fee Based'!AM345*'Input|Fee Based'!AO345/'Input|Setup'!$E$19,0)</f>
        <v>0</v>
      </c>
      <c r="AN345" s="208">
        <f t="shared" si="61"/>
        <v>0</v>
      </c>
      <c r="AO345" s="199">
        <f t="shared" si="62"/>
        <v>0</v>
      </c>
      <c r="AP345" s="139">
        <f t="shared" si="63"/>
        <v>0</v>
      </c>
      <c r="AQ345" s="86">
        <f>'Input|Fee Based'!AQ345*CPI_Escalator_to_Y1*RealMaterials_Escalator_to_Y1</f>
        <v>0</v>
      </c>
      <c r="AR345" s="86">
        <f>'Input|Fee Based'!AR345*CPI_Escalator_to_Y1*RealContracts_Escalator_to_Y1</f>
        <v>0</v>
      </c>
      <c r="AS345" s="77">
        <f>'Input|Fee Based'!AS345*CPI_Escalator_to_Y1*RealVehicles_Escalator_to_Y1</f>
        <v>0</v>
      </c>
      <c r="AT345" s="86">
        <f>'Input|Fee Based'!AT345*CPI_Escalator_to_Y1*RealOther_Escalator_to_Y1</f>
        <v>0</v>
      </c>
      <c r="AU345" s="89"/>
      <c r="AV345" s="79">
        <f t="shared" si="64"/>
        <v>0</v>
      </c>
      <c r="AW345" s="84"/>
      <c r="AX345" s="162">
        <f>$AV345*'Input|Fee Based'!AV345</f>
        <v>0</v>
      </c>
      <c r="AY345" s="162">
        <f>$AV345*'Input|Fee Based'!AW345</f>
        <v>0</v>
      </c>
      <c r="AZ345" s="162">
        <f>$AV345*'Input|Fee Based'!AX345</f>
        <v>0</v>
      </c>
      <c r="BA345" s="163">
        <f>SUM($AV345,$AX345:$AZ345)*'Input|Fee Based'!$AY345</f>
        <v>0</v>
      </c>
      <c r="BB345" s="109"/>
      <c r="BC345" s="173"/>
      <c r="BD345" s="15"/>
    </row>
    <row r="346" spans="1:56" customFormat="1" x14ac:dyDescent="0.2">
      <c r="A346" s="16">
        <f t="shared" si="65"/>
        <v>337</v>
      </c>
      <c r="B346" s="128" t="str">
        <f>IF(ISBLANK('Input|Fee Based'!B346),"",'Input|Fee Based'!B346)</f>
        <v/>
      </c>
      <c r="C346" s="128" t="str">
        <f>IF(ISBLANK('Input|Fee Based'!C346),"",'Input|Fee Based'!C346)</f>
        <v/>
      </c>
      <c r="D346" s="129" t="str">
        <f>IF(ISBLANK('Input|Fee Based'!D346),"",'Input|Fee Based'!D346)</f>
        <v/>
      </c>
      <c r="E346" s="191" t="str">
        <f>IF(ISBLANK('Input|Fee Based'!E346),"",'Input|Fee Based'!E346)</f>
        <v/>
      </c>
      <c r="F346" s="129" t="str">
        <f>IF(ISBLANK('Input|Fee Based'!F346),"",'Input|Fee Based'!F346)</f>
        <v/>
      </c>
      <c r="G346" s="129" t="str">
        <f>IF(ISBLANK('Input|Fee Based'!G346),"",'Input|Fee Based'!G346)</f>
        <v/>
      </c>
      <c r="H346" s="120">
        <f t="shared" si="55"/>
        <v>0</v>
      </c>
      <c r="I346" s="14"/>
      <c r="J346" s="77" t="str">
        <f>IF(ISBLANK('Input|Fee Based'!I346),"",'Input|Fee Based'!I346)</f>
        <v/>
      </c>
      <c r="K346" s="77" cm="1">
        <f t="array" ref="K346">_xlfn.IFNA(LOOKUP(2,1/('Calc|Labour Rates'!$B$10:$B$39='Calc|Fee Based'!J346)/('Calc|Labour Rates'!$C$10:$C$39='Input|Fee Based'!J346),'Calc|Labour Rates'!$I$10:$I$39),"-")</f>
        <v>0</v>
      </c>
      <c r="L346" s="208">
        <f>IFERROR(K346*'Input|Fee Based'!K346*'Input|Fee Based'!L346/'Input|Setup'!$E$19,0)</f>
        <v>0</v>
      </c>
      <c r="M346" s="206" t="str">
        <f>IF(ISBLANK('Input|Fee Based'!M346),"",'Input|Fee Based'!M346)</f>
        <v/>
      </c>
      <c r="N346" s="77" cm="1">
        <f t="array" ref="N346">_xlfn.IFNA(LOOKUP(2,1/('Calc|Labour Rates'!$B$10:$B$39='Calc|Fee Based'!M346)/('Calc|Labour Rates'!$C$10:$C$39='Input|Fee Based'!N346),'Calc|Labour Rates'!$I$10:$I$39),"-")</f>
        <v>0</v>
      </c>
      <c r="O346" s="208">
        <f>IFERROR(N346*'Input|Fee Based'!O346*'Input|Fee Based'!P346/'Input|Setup'!$E$19,0)</f>
        <v>0</v>
      </c>
      <c r="P346" s="206" t="str">
        <f>IF(ISBLANK('Input|Fee Based'!Q346),"",'Input|Fee Based'!Q346)</f>
        <v/>
      </c>
      <c r="Q346" s="77" cm="1">
        <f t="array" ref="Q346">_xlfn.IFNA(LOOKUP(2,1/('Calc|Labour Rates'!$B$10:$B$39='Calc|Fee Based'!P346)/('Calc|Labour Rates'!$C$10:$C$39='Input|Fee Based'!R346),'Calc|Labour Rates'!$I$10:$I$39),"-")</f>
        <v>0</v>
      </c>
      <c r="R346" s="77">
        <f>IFERROR(Q346*'Input|Fee Based'!S346*'Input|Fee Based'!T346/'Input|Setup'!$E$19,0)</f>
        <v>0</v>
      </c>
      <c r="S346" s="197">
        <f t="shared" si="56"/>
        <v>0</v>
      </c>
      <c r="T346" s="139">
        <f t="shared" si="57"/>
        <v>0</v>
      </c>
      <c r="U346" s="77" t="str">
        <f>IF(ISBLANK('Input|Fee Based'!$V346),"",'Input|Fee Based'!$V346)</f>
        <v/>
      </c>
      <c r="V346" s="77" cm="1">
        <f t="array" ref="V346">_xlfn.IFNA(LOOKUP(2,1/('Calc|Labour Rates'!$B$10:$B$39='Calc|Fee Based'!U346)/('Calc|Labour Rates'!$C$10:$C$39='Input|Fee Based'!W346),'Calc|Labour Rates'!$I$10:$I$39),"-")</f>
        <v>0</v>
      </c>
      <c r="W346" s="77">
        <f>IFERROR(V346*'Input|Fee Based'!X346*'Input|Fee Based'!Y346/'Input|Setup'!$E$19,0)</f>
        <v>0</v>
      </c>
      <c r="X346" s="77">
        <f>IFERROR(V346*'Input|Fee Based'!X346*'Input|Fee Based'!Z346/'Input|Setup'!$E$19,0)</f>
        <v>0</v>
      </c>
      <c r="Y346" s="208">
        <f t="shared" si="58"/>
        <v>0</v>
      </c>
      <c r="Z346" s="206" t="str">
        <f>IF(ISBLANK('Input|Fee Based'!$AA346),"",'Input|Fee Based'!$AA346)</f>
        <v/>
      </c>
      <c r="AA346" s="77" cm="1">
        <f t="array" ref="AA346">_xlfn.IFNA(LOOKUP(2,1/('Calc|Labour Rates'!$B$10:$B$39='Calc|Fee Based'!Z346)/('Calc|Labour Rates'!$C$10:$C$39='Input|Fee Based'!AB346),'Calc|Labour Rates'!$I$10:$I$39),"-")</f>
        <v>0</v>
      </c>
      <c r="AB346" s="77">
        <f>IFERROR(AA346*'Input|Fee Based'!AC346*'Input|Fee Based'!AD346/'Input|Setup'!$E$19,0)</f>
        <v>0</v>
      </c>
      <c r="AC346" s="77">
        <f>IFERROR(AA346*'Input|Fee Based'!AC346*'Input|Fee Based'!AE346/'Input|Setup'!$E$19,0)</f>
        <v>0</v>
      </c>
      <c r="AD346" s="208">
        <f t="shared" si="59"/>
        <v>0</v>
      </c>
      <c r="AE346" s="77" t="str">
        <f>IF(ISBLANK('Input|Fee Based'!$AF346),"",'Input|Fee Based'!$AF346)</f>
        <v/>
      </c>
      <c r="AF346" s="77" cm="1">
        <f t="array" ref="AF346">_xlfn.IFNA(LOOKUP(2,1/('Calc|Labour Rates'!$B$10:$B$39='Calc|Fee Based'!AE346)/('Calc|Labour Rates'!$C$10:$C$39='Input|Fee Based'!AG346),'Calc|Labour Rates'!$I$10:$I$39),"-")</f>
        <v>0</v>
      </c>
      <c r="AG346" s="77">
        <f>IFERROR(AF346*'Input|Fee Based'!AH346*'Input|Fee Based'!AI346/'Input|Setup'!$E$19,0)</f>
        <v>0</v>
      </c>
      <c r="AH346" s="77">
        <f>IFERROR(AF346*'Input|Fee Based'!AH346*'Input|Fee Based'!AJ346/'Input|Setup'!$E$19,0)</f>
        <v>0</v>
      </c>
      <c r="AI346" s="208">
        <f t="shared" si="60"/>
        <v>0</v>
      </c>
      <c r="AJ346" s="77" t="str">
        <f>IF(ISBLANK('Input|Fee Based'!$AK346),"",'Input|Fee Based'!$AK346)</f>
        <v/>
      </c>
      <c r="AK346" s="77" cm="1">
        <f t="array" ref="AK346">_xlfn.IFNA(LOOKUP(2,1/('Calc|Labour Rates'!$B$10:$B$39='Calc|Fee Based'!AJ346)/('Calc|Labour Rates'!$C$10:$C$39='Input|Fee Based'!AL346),'Calc|Labour Rates'!$I$10:$I$39),"-")</f>
        <v>0</v>
      </c>
      <c r="AL346" s="77">
        <f>IFERROR(AK346*'Input|Fee Based'!AM346*'Input|Fee Based'!AN346/'Input|Setup'!$E$19,0)</f>
        <v>0</v>
      </c>
      <c r="AM346" s="77">
        <f>IFERROR(AK346*'Input|Fee Based'!AM346*'Input|Fee Based'!AO346/'Input|Setup'!$E$19,0)</f>
        <v>0</v>
      </c>
      <c r="AN346" s="208">
        <f t="shared" si="61"/>
        <v>0</v>
      </c>
      <c r="AO346" s="199">
        <f t="shared" si="62"/>
        <v>0</v>
      </c>
      <c r="AP346" s="139">
        <f t="shared" si="63"/>
        <v>0</v>
      </c>
      <c r="AQ346" s="86">
        <f>'Input|Fee Based'!AQ346*CPI_Escalator_to_Y1*RealMaterials_Escalator_to_Y1</f>
        <v>0</v>
      </c>
      <c r="AR346" s="86">
        <f>'Input|Fee Based'!AR346*CPI_Escalator_to_Y1*RealContracts_Escalator_to_Y1</f>
        <v>0</v>
      </c>
      <c r="AS346" s="77">
        <f>'Input|Fee Based'!AS346*CPI_Escalator_to_Y1*RealVehicles_Escalator_to_Y1</f>
        <v>0</v>
      </c>
      <c r="AT346" s="86">
        <f>'Input|Fee Based'!AT346*CPI_Escalator_to_Y1*RealOther_Escalator_to_Y1</f>
        <v>0</v>
      </c>
      <c r="AU346" s="89"/>
      <c r="AV346" s="79">
        <f t="shared" si="64"/>
        <v>0</v>
      </c>
      <c r="AW346" s="84"/>
      <c r="AX346" s="162">
        <f>$AV346*'Input|Fee Based'!AV346</f>
        <v>0</v>
      </c>
      <c r="AY346" s="162">
        <f>$AV346*'Input|Fee Based'!AW346</f>
        <v>0</v>
      </c>
      <c r="AZ346" s="162">
        <f>$AV346*'Input|Fee Based'!AX346</f>
        <v>0</v>
      </c>
      <c r="BA346" s="163">
        <f>SUM($AV346,$AX346:$AZ346)*'Input|Fee Based'!$AY346</f>
        <v>0</v>
      </c>
      <c r="BB346" s="109"/>
      <c r="BC346" s="173"/>
      <c r="BD346" s="15"/>
    </row>
    <row r="347" spans="1:56" customFormat="1" x14ac:dyDescent="0.2">
      <c r="A347" s="16">
        <f t="shared" si="65"/>
        <v>338</v>
      </c>
      <c r="B347" s="128" t="str">
        <f>IF(ISBLANK('Input|Fee Based'!B347),"",'Input|Fee Based'!B347)</f>
        <v/>
      </c>
      <c r="C347" s="128" t="str">
        <f>IF(ISBLANK('Input|Fee Based'!C347),"",'Input|Fee Based'!C347)</f>
        <v/>
      </c>
      <c r="D347" s="129" t="str">
        <f>IF(ISBLANK('Input|Fee Based'!D347),"",'Input|Fee Based'!D347)</f>
        <v/>
      </c>
      <c r="E347" s="191" t="str">
        <f>IF(ISBLANK('Input|Fee Based'!E347),"",'Input|Fee Based'!E347)</f>
        <v/>
      </c>
      <c r="F347" s="129" t="str">
        <f>IF(ISBLANK('Input|Fee Based'!F347),"",'Input|Fee Based'!F347)</f>
        <v/>
      </c>
      <c r="G347" s="129" t="str">
        <f>IF(ISBLANK('Input|Fee Based'!G347),"",'Input|Fee Based'!G347)</f>
        <v/>
      </c>
      <c r="H347" s="120">
        <f t="shared" si="55"/>
        <v>0</v>
      </c>
      <c r="I347" s="14"/>
      <c r="J347" s="77" t="str">
        <f>IF(ISBLANK('Input|Fee Based'!I347),"",'Input|Fee Based'!I347)</f>
        <v/>
      </c>
      <c r="K347" s="77" cm="1">
        <f t="array" ref="K347">_xlfn.IFNA(LOOKUP(2,1/('Calc|Labour Rates'!$B$10:$B$39='Calc|Fee Based'!J347)/('Calc|Labour Rates'!$C$10:$C$39='Input|Fee Based'!J347),'Calc|Labour Rates'!$I$10:$I$39),"-")</f>
        <v>0</v>
      </c>
      <c r="L347" s="208">
        <f>IFERROR(K347*'Input|Fee Based'!K347*'Input|Fee Based'!L347/'Input|Setup'!$E$19,0)</f>
        <v>0</v>
      </c>
      <c r="M347" s="206" t="str">
        <f>IF(ISBLANK('Input|Fee Based'!M347),"",'Input|Fee Based'!M347)</f>
        <v/>
      </c>
      <c r="N347" s="77" cm="1">
        <f t="array" ref="N347">_xlfn.IFNA(LOOKUP(2,1/('Calc|Labour Rates'!$B$10:$B$39='Calc|Fee Based'!M347)/('Calc|Labour Rates'!$C$10:$C$39='Input|Fee Based'!N347),'Calc|Labour Rates'!$I$10:$I$39),"-")</f>
        <v>0</v>
      </c>
      <c r="O347" s="208">
        <f>IFERROR(N347*'Input|Fee Based'!O347*'Input|Fee Based'!P347/'Input|Setup'!$E$19,0)</f>
        <v>0</v>
      </c>
      <c r="P347" s="206" t="str">
        <f>IF(ISBLANK('Input|Fee Based'!Q347),"",'Input|Fee Based'!Q347)</f>
        <v/>
      </c>
      <c r="Q347" s="77" cm="1">
        <f t="array" ref="Q347">_xlfn.IFNA(LOOKUP(2,1/('Calc|Labour Rates'!$B$10:$B$39='Calc|Fee Based'!P347)/('Calc|Labour Rates'!$C$10:$C$39='Input|Fee Based'!R347),'Calc|Labour Rates'!$I$10:$I$39),"-")</f>
        <v>0</v>
      </c>
      <c r="R347" s="77">
        <f>IFERROR(Q347*'Input|Fee Based'!S347*'Input|Fee Based'!T347/'Input|Setup'!$E$19,0)</f>
        <v>0</v>
      </c>
      <c r="S347" s="197">
        <f t="shared" si="56"/>
        <v>0</v>
      </c>
      <c r="T347" s="139">
        <f t="shared" si="57"/>
        <v>0</v>
      </c>
      <c r="U347" s="77" t="str">
        <f>IF(ISBLANK('Input|Fee Based'!$V347),"",'Input|Fee Based'!$V347)</f>
        <v/>
      </c>
      <c r="V347" s="77" cm="1">
        <f t="array" ref="V347">_xlfn.IFNA(LOOKUP(2,1/('Calc|Labour Rates'!$B$10:$B$39='Calc|Fee Based'!U347)/('Calc|Labour Rates'!$C$10:$C$39='Input|Fee Based'!W347),'Calc|Labour Rates'!$I$10:$I$39),"-")</f>
        <v>0</v>
      </c>
      <c r="W347" s="77">
        <f>IFERROR(V347*'Input|Fee Based'!X347*'Input|Fee Based'!Y347/'Input|Setup'!$E$19,0)</f>
        <v>0</v>
      </c>
      <c r="X347" s="77">
        <f>IFERROR(V347*'Input|Fee Based'!X347*'Input|Fee Based'!Z347/'Input|Setup'!$E$19,0)</f>
        <v>0</v>
      </c>
      <c r="Y347" s="208">
        <f t="shared" si="58"/>
        <v>0</v>
      </c>
      <c r="Z347" s="206" t="str">
        <f>IF(ISBLANK('Input|Fee Based'!$AA347),"",'Input|Fee Based'!$AA347)</f>
        <v/>
      </c>
      <c r="AA347" s="77" cm="1">
        <f t="array" ref="AA347">_xlfn.IFNA(LOOKUP(2,1/('Calc|Labour Rates'!$B$10:$B$39='Calc|Fee Based'!Z347)/('Calc|Labour Rates'!$C$10:$C$39='Input|Fee Based'!AB347),'Calc|Labour Rates'!$I$10:$I$39),"-")</f>
        <v>0</v>
      </c>
      <c r="AB347" s="77">
        <f>IFERROR(AA347*'Input|Fee Based'!AC347*'Input|Fee Based'!AD347/'Input|Setup'!$E$19,0)</f>
        <v>0</v>
      </c>
      <c r="AC347" s="77">
        <f>IFERROR(AA347*'Input|Fee Based'!AC347*'Input|Fee Based'!AE347/'Input|Setup'!$E$19,0)</f>
        <v>0</v>
      </c>
      <c r="AD347" s="208">
        <f t="shared" si="59"/>
        <v>0</v>
      </c>
      <c r="AE347" s="77" t="str">
        <f>IF(ISBLANK('Input|Fee Based'!$AF347),"",'Input|Fee Based'!$AF347)</f>
        <v/>
      </c>
      <c r="AF347" s="77" cm="1">
        <f t="array" ref="AF347">_xlfn.IFNA(LOOKUP(2,1/('Calc|Labour Rates'!$B$10:$B$39='Calc|Fee Based'!AE347)/('Calc|Labour Rates'!$C$10:$C$39='Input|Fee Based'!AG347),'Calc|Labour Rates'!$I$10:$I$39),"-")</f>
        <v>0</v>
      </c>
      <c r="AG347" s="77">
        <f>IFERROR(AF347*'Input|Fee Based'!AH347*'Input|Fee Based'!AI347/'Input|Setup'!$E$19,0)</f>
        <v>0</v>
      </c>
      <c r="AH347" s="77">
        <f>IFERROR(AF347*'Input|Fee Based'!AH347*'Input|Fee Based'!AJ347/'Input|Setup'!$E$19,0)</f>
        <v>0</v>
      </c>
      <c r="AI347" s="208">
        <f t="shared" si="60"/>
        <v>0</v>
      </c>
      <c r="AJ347" s="77" t="str">
        <f>IF(ISBLANK('Input|Fee Based'!$AK347),"",'Input|Fee Based'!$AK347)</f>
        <v/>
      </c>
      <c r="AK347" s="77" cm="1">
        <f t="array" ref="AK347">_xlfn.IFNA(LOOKUP(2,1/('Calc|Labour Rates'!$B$10:$B$39='Calc|Fee Based'!AJ347)/('Calc|Labour Rates'!$C$10:$C$39='Input|Fee Based'!AL347),'Calc|Labour Rates'!$I$10:$I$39),"-")</f>
        <v>0</v>
      </c>
      <c r="AL347" s="77">
        <f>IFERROR(AK347*'Input|Fee Based'!AM347*'Input|Fee Based'!AN347/'Input|Setup'!$E$19,0)</f>
        <v>0</v>
      </c>
      <c r="AM347" s="77">
        <f>IFERROR(AK347*'Input|Fee Based'!AM347*'Input|Fee Based'!AO347/'Input|Setup'!$E$19,0)</f>
        <v>0</v>
      </c>
      <c r="AN347" s="208">
        <f t="shared" si="61"/>
        <v>0</v>
      </c>
      <c r="AO347" s="199">
        <f t="shared" si="62"/>
        <v>0</v>
      </c>
      <c r="AP347" s="139">
        <f t="shared" si="63"/>
        <v>0</v>
      </c>
      <c r="AQ347" s="86">
        <f>'Input|Fee Based'!AQ347*CPI_Escalator_to_Y1*RealMaterials_Escalator_to_Y1</f>
        <v>0</v>
      </c>
      <c r="AR347" s="86">
        <f>'Input|Fee Based'!AR347*CPI_Escalator_to_Y1*RealContracts_Escalator_to_Y1</f>
        <v>0</v>
      </c>
      <c r="AS347" s="77">
        <f>'Input|Fee Based'!AS347*CPI_Escalator_to_Y1*RealVehicles_Escalator_to_Y1</f>
        <v>0</v>
      </c>
      <c r="AT347" s="86">
        <f>'Input|Fee Based'!AT347*CPI_Escalator_to_Y1*RealOther_Escalator_to_Y1</f>
        <v>0</v>
      </c>
      <c r="AU347" s="89"/>
      <c r="AV347" s="79">
        <f t="shared" si="64"/>
        <v>0</v>
      </c>
      <c r="AW347" s="84"/>
      <c r="AX347" s="162">
        <f>$AV347*'Input|Fee Based'!AV347</f>
        <v>0</v>
      </c>
      <c r="AY347" s="162">
        <f>$AV347*'Input|Fee Based'!AW347</f>
        <v>0</v>
      </c>
      <c r="AZ347" s="162">
        <f>$AV347*'Input|Fee Based'!AX347</f>
        <v>0</v>
      </c>
      <c r="BA347" s="163">
        <f>SUM($AV347,$AX347:$AZ347)*'Input|Fee Based'!$AY347</f>
        <v>0</v>
      </c>
      <c r="BB347" s="109"/>
      <c r="BC347" s="173"/>
      <c r="BD347" s="15"/>
    </row>
    <row r="348" spans="1:56" customFormat="1" x14ac:dyDescent="0.2">
      <c r="A348" s="16">
        <f t="shared" si="65"/>
        <v>339</v>
      </c>
      <c r="B348" s="128" t="str">
        <f>IF(ISBLANK('Input|Fee Based'!B348),"",'Input|Fee Based'!B348)</f>
        <v/>
      </c>
      <c r="C348" s="128" t="str">
        <f>IF(ISBLANK('Input|Fee Based'!C348),"",'Input|Fee Based'!C348)</f>
        <v/>
      </c>
      <c r="D348" s="129" t="str">
        <f>IF(ISBLANK('Input|Fee Based'!D348),"",'Input|Fee Based'!D348)</f>
        <v/>
      </c>
      <c r="E348" s="191" t="str">
        <f>IF(ISBLANK('Input|Fee Based'!E348),"",'Input|Fee Based'!E348)</f>
        <v/>
      </c>
      <c r="F348" s="129" t="str">
        <f>IF(ISBLANK('Input|Fee Based'!F348),"",'Input|Fee Based'!F348)</f>
        <v/>
      </c>
      <c r="G348" s="129" t="str">
        <f>IF(ISBLANK('Input|Fee Based'!G348),"",'Input|Fee Based'!G348)</f>
        <v/>
      </c>
      <c r="H348" s="120">
        <f t="shared" si="55"/>
        <v>0</v>
      </c>
      <c r="I348" s="14"/>
      <c r="J348" s="77" t="str">
        <f>IF(ISBLANK('Input|Fee Based'!I348),"",'Input|Fee Based'!I348)</f>
        <v/>
      </c>
      <c r="K348" s="77" cm="1">
        <f t="array" ref="K348">_xlfn.IFNA(LOOKUP(2,1/('Calc|Labour Rates'!$B$10:$B$39='Calc|Fee Based'!J348)/('Calc|Labour Rates'!$C$10:$C$39='Input|Fee Based'!J348),'Calc|Labour Rates'!$I$10:$I$39),"-")</f>
        <v>0</v>
      </c>
      <c r="L348" s="208">
        <f>IFERROR(K348*'Input|Fee Based'!K348*'Input|Fee Based'!L348/'Input|Setup'!$E$19,0)</f>
        <v>0</v>
      </c>
      <c r="M348" s="206" t="str">
        <f>IF(ISBLANK('Input|Fee Based'!M348),"",'Input|Fee Based'!M348)</f>
        <v/>
      </c>
      <c r="N348" s="77" cm="1">
        <f t="array" ref="N348">_xlfn.IFNA(LOOKUP(2,1/('Calc|Labour Rates'!$B$10:$B$39='Calc|Fee Based'!M348)/('Calc|Labour Rates'!$C$10:$C$39='Input|Fee Based'!N348),'Calc|Labour Rates'!$I$10:$I$39),"-")</f>
        <v>0</v>
      </c>
      <c r="O348" s="208">
        <f>IFERROR(N348*'Input|Fee Based'!O348*'Input|Fee Based'!P348/'Input|Setup'!$E$19,0)</f>
        <v>0</v>
      </c>
      <c r="P348" s="206" t="str">
        <f>IF(ISBLANK('Input|Fee Based'!Q348),"",'Input|Fee Based'!Q348)</f>
        <v/>
      </c>
      <c r="Q348" s="77" cm="1">
        <f t="array" ref="Q348">_xlfn.IFNA(LOOKUP(2,1/('Calc|Labour Rates'!$B$10:$B$39='Calc|Fee Based'!P348)/('Calc|Labour Rates'!$C$10:$C$39='Input|Fee Based'!R348),'Calc|Labour Rates'!$I$10:$I$39),"-")</f>
        <v>0</v>
      </c>
      <c r="R348" s="77">
        <f>IFERROR(Q348*'Input|Fee Based'!S348*'Input|Fee Based'!T348/'Input|Setup'!$E$19,0)</f>
        <v>0</v>
      </c>
      <c r="S348" s="197">
        <f t="shared" si="56"/>
        <v>0</v>
      </c>
      <c r="T348" s="139">
        <f t="shared" si="57"/>
        <v>0</v>
      </c>
      <c r="U348" s="77" t="str">
        <f>IF(ISBLANK('Input|Fee Based'!$V348),"",'Input|Fee Based'!$V348)</f>
        <v/>
      </c>
      <c r="V348" s="77" cm="1">
        <f t="array" ref="V348">_xlfn.IFNA(LOOKUP(2,1/('Calc|Labour Rates'!$B$10:$B$39='Calc|Fee Based'!U348)/('Calc|Labour Rates'!$C$10:$C$39='Input|Fee Based'!W348),'Calc|Labour Rates'!$I$10:$I$39),"-")</f>
        <v>0</v>
      </c>
      <c r="W348" s="77">
        <f>IFERROR(V348*'Input|Fee Based'!X348*'Input|Fee Based'!Y348/'Input|Setup'!$E$19,0)</f>
        <v>0</v>
      </c>
      <c r="X348" s="77">
        <f>IFERROR(V348*'Input|Fee Based'!X348*'Input|Fee Based'!Z348/'Input|Setup'!$E$19,0)</f>
        <v>0</v>
      </c>
      <c r="Y348" s="208">
        <f t="shared" si="58"/>
        <v>0</v>
      </c>
      <c r="Z348" s="206" t="str">
        <f>IF(ISBLANK('Input|Fee Based'!$AA348),"",'Input|Fee Based'!$AA348)</f>
        <v/>
      </c>
      <c r="AA348" s="77" cm="1">
        <f t="array" ref="AA348">_xlfn.IFNA(LOOKUP(2,1/('Calc|Labour Rates'!$B$10:$B$39='Calc|Fee Based'!Z348)/('Calc|Labour Rates'!$C$10:$C$39='Input|Fee Based'!AB348),'Calc|Labour Rates'!$I$10:$I$39),"-")</f>
        <v>0</v>
      </c>
      <c r="AB348" s="77">
        <f>IFERROR(AA348*'Input|Fee Based'!AC348*'Input|Fee Based'!AD348/'Input|Setup'!$E$19,0)</f>
        <v>0</v>
      </c>
      <c r="AC348" s="77">
        <f>IFERROR(AA348*'Input|Fee Based'!AC348*'Input|Fee Based'!AE348/'Input|Setup'!$E$19,0)</f>
        <v>0</v>
      </c>
      <c r="AD348" s="208">
        <f t="shared" si="59"/>
        <v>0</v>
      </c>
      <c r="AE348" s="77" t="str">
        <f>IF(ISBLANK('Input|Fee Based'!$AF348),"",'Input|Fee Based'!$AF348)</f>
        <v/>
      </c>
      <c r="AF348" s="77" cm="1">
        <f t="array" ref="AF348">_xlfn.IFNA(LOOKUP(2,1/('Calc|Labour Rates'!$B$10:$B$39='Calc|Fee Based'!AE348)/('Calc|Labour Rates'!$C$10:$C$39='Input|Fee Based'!AG348),'Calc|Labour Rates'!$I$10:$I$39),"-")</f>
        <v>0</v>
      </c>
      <c r="AG348" s="77">
        <f>IFERROR(AF348*'Input|Fee Based'!AH348*'Input|Fee Based'!AI348/'Input|Setup'!$E$19,0)</f>
        <v>0</v>
      </c>
      <c r="AH348" s="77">
        <f>IFERROR(AF348*'Input|Fee Based'!AH348*'Input|Fee Based'!AJ348/'Input|Setup'!$E$19,0)</f>
        <v>0</v>
      </c>
      <c r="AI348" s="208">
        <f t="shared" si="60"/>
        <v>0</v>
      </c>
      <c r="AJ348" s="77" t="str">
        <f>IF(ISBLANK('Input|Fee Based'!$AK348),"",'Input|Fee Based'!$AK348)</f>
        <v/>
      </c>
      <c r="AK348" s="77" cm="1">
        <f t="array" ref="AK348">_xlfn.IFNA(LOOKUP(2,1/('Calc|Labour Rates'!$B$10:$B$39='Calc|Fee Based'!AJ348)/('Calc|Labour Rates'!$C$10:$C$39='Input|Fee Based'!AL348),'Calc|Labour Rates'!$I$10:$I$39),"-")</f>
        <v>0</v>
      </c>
      <c r="AL348" s="77">
        <f>IFERROR(AK348*'Input|Fee Based'!AM348*'Input|Fee Based'!AN348/'Input|Setup'!$E$19,0)</f>
        <v>0</v>
      </c>
      <c r="AM348" s="77">
        <f>IFERROR(AK348*'Input|Fee Based'!AM348*'Input|Fee Based'!AO348/'Input|Setup'!$E$19,0)</f>
        <v>0</v>
      </c>
      <c r="AN348" s="208">
        <f t="shared" si="61"/>
        <v>0</v>
      </c>
      <c r="AO348" s="199">
        <f t="shared" si="62"/>
        <v>0</v>
      </c>
      <c r="AP348" s="139">
        <f t="shared" si="63"/>
        <v>0</v>
      </c>
      <c r="AQ348" s="86">
        <f>'Input|Fee Based'!AQ348*CPI_Escalator_to_Y1*RealMaterials_Escalator_to_Y1</f>
        <v>0</v>
      </c>
      <c r="AR348" s="86">
        <f>'Input|Fee Based'!AR348*CPI_Escalator_to_Y1*RealContracts_Escalator_to_Y1</f>
        <v>0</v>
      </c>
      <c r="AS348" s="77">
        <f>'Input|Fee Based'!AS348*CPI_Escalator_to_Y1*RealVehicles_Escalator_to_Y1</f>
        <v>0</v>
      </c>
      <c r="AT348" s="86">
        <f>'Input|Fee Based'!AT348*CPI_Escalator_to_Y1*RealOther_Escalator_to_Y1</f>
        <v>0</v>
      </c>
      <c r="AU348" s="89"/>
      <c r="AV348" s="79">
        <f t="shared" si="64"/>
        <v>0</v>
      </c>
      <c r="AW348" s="84"/>
      <c r="AX348" s="162">
        <f>$AV348*'Input|Fee Based'!AV348</f>
        <v>0</v>
      </c>
      <c r="AY348" s="162">
        <f>$AV348*'Input|Fee Based'!AW348</f>
        <v>0</v>
      </c>
      <c r="AZ348" s="162">
        <f>$AV348*'Input|Fee Based'!AX348</f>
        <v>0</v>
      </c>
      <c r="BA348" s="163">
        <f>SUM($AV348,$AX348:$AZ348)*'Input|Fee Based'!$AY348</f>
        <v>0</v>
      </c>
      <c r="BB348" s="109"/>
      <c r="BC348" s="173"/>
      <c r="BD348" s="15"/>
    </row>
    <row r="349" spans="1:56" customFormat="1" x14ac:dyDescent="0.2">
      <c r="A349" s="16">
        <f t="shared" si="65"/>
        <v>340</v>
      </c>
      <c r="B349" s="128" t="str">
        <f>IF(ISBLANK('Input|Fee Based'!B349),"",'Input|Fee Based'!B349)</f>
        <v/>
      </c>
      <c r="C349" s="128" t="str">
        <f>IF(ISBLANK('Input|Fee Based'!C349),"",'Input|Fee Based'!C349)</f>
        <v/>
      </c>
      <c r="D349" s="129" t="str">
        <f>IF(ISBLANK('Input|Fee Based'!D349),"",'Input|Fee Based'!D349)</f>
        <v/>
      </c>
      <c r="E349" s="191" t="str">
        <f>IF(ISBLANK('Input|Fee Based'!E349),"",'Input|Fee Based'!E349)</f>
        <v/>
      </c>
      <c r="F349" s="129" t="str">
        <f>IF(ISBLANK('Input|Fee Based'!F349),"",'Input|Fee Based'!F349)</f>
        <v/>
      </c>
      <c r="G349" s="129" t="str">
        <f>IF(ISBLANK('Input|Fee Based'!G349),"",'Input|Fee Based'!G349)</f>
        <v/>
      </c>
      <c r="H349" s="120">
        <f t="shared" si="55"/>
        <v>0</v>
      </c>
      <c r="I349" s="14"/>
      <c r="J349" s="77" t="str">
        <f>IF(ISBLANK('Input|Fee Based'!I349),"",'Input|Fee Based'!I349)</f>
        <v/>
      </c>
      <c r="K349" s="77" cm="1">
        <f t="array" ref="K349">_xlfn.IFNA(LOOKUP(2,1/('Calc|Labour Rates'!$B$10:$B$39='Calc|Fee Based'!J349)/('Calc|Labour Rates'!$C$10:$C$39='Input|Fee Based'!J349),'Calc|Labour Rates'!$I$10:$I$39),"-")</f>
        <v>0</v>
      </c>
      <c r="L349" s="208">
        <f>IFERROR(K349*'Input|Fee Based'!K349*'Input|Fee Based'!L349/'Input|Setup'!$E$19,0)</f>
        <v>0</v>
      </c>
      <c r="M349" s="206" t="str">
        <f>IF(ISBLANK('Input|Fee Based'!M349),"",'Input|Fee Based'!M349)</f>
        <v/>
      </c>
      <c r="N349" s="77" cm="1">
        <f t="array" ref="N349">_xlfn.IFNA(LOOKUP(2,1/('Calc|Labour Rates'!$B$10:$B$39='Calc|Fee Based'!M349)/('Calc|Labour Rates'!$C$10:$C$39='Input|Fee Based'!N349),'Calc|Labour Rates'!$I$10:$I$39),"-")</f>
        <v>0</v>
      </c>
      <c r="O349" s="208">
        <f>IFERROR(N349*'Input|Fee Based'!O349*'Input|Fee Based'!P349/'Input|Setup'!$E$19,0)</f>
        <v>0</v>
      </c>
      <c r="P349" s="206" t="str">
        <f>IF(ISBLANK('Input|Fee Based'!Q349),"",'Input|Fee Based'!Q349)</f>
        <v/>
      </c>
      <c r="Q349" s="77" cm="1">
        <f t="array" ref="Q349">_xlfn.IFNA(LOOKUP(2,1/('Calc|Labour Rates'!$B$10:$B$39='Calc|Fee Based'!P349)/('Calc|Labour Rates'!$C$10:$C$39='Input|Fee Based'!R349),'Calc|Labour Rates'!$I$10:$I$39),"-")</f>
        <v>0</v>
      </c>
      <c r="R349" s="77">
        <f>IFERROR(Q349*'Input|Fee Based'!S349*'Input|Fee Based'!T349/'Input|Setup'!$E$19,0)</f>
        <v>0</v>
      </c>
      <c r="S349" s="197">
        <f t="shared" si="56"/>
        <v>0</v>
      </c>
      <c r="T349" s="139">
        <f t="shared" si="57"/>
        <v>0</v>
      </c>
      <c r="U349" s="77" t="str">
        <f>IF(ISBLANK('Input|Fee Based'!$V349),"",'Input|Fee Based'!$V349)</f>
        <v/>
      </c>
      <c r="V349" s="77" cm="1">
        <f t="array" ref="V349">_xlfn.IFNA(LOOKUP(2,1/('Calc|Labour Rates'!$B$10:$B$39='Calc|Fee Based'!U349)/('Calc|Labour Rates'!$C$10:$C$39='Input|Fee Based'!W349),'Calc|Labour Rates'!$I$10:$I$39),"-")</f>
        <v>0</v>
      </c>
      <c r="W349" s="77">
        <f>IFERROR(V349*'Input|Fee Based'!X349*'Input|Fee Based'!Y349/'Input|Setup'!$E$19,0)</f>
        <v>0</v>
      </c>
      <c r="X349" s="77">
        <f>IFERROR(V349*'Input|Fee Based'!X349*'Input|Fee Based'!Z349/'Input|Setup'!$E$19,0)</f>
        <v>0</v>
      </c>
      <c r="Y349" s="208">
        <f t="shared" si="58"/>
        <v>0</v>
      </c>
      <c r="Z349" s="206" t="str">
        <f>IF(ISBLANK('Input|Fee Based'!$AA349),"",'Input|Fee Based'!$AA349)</f>
        <v/>
      </c>
      <c r="AA349" s="77" cm="1">
        <f t="array" ref="AA349">_xlfn.IFNA(LOOKUP(2,1/('Calc|Labour Rates'!$B$10:$B$39='Calc|Fee Based'!Z349)/('Calc|Labour Rates'!$C$10:$C$39='Input|Fee Based'!AB349),'Calc|Labour Rates'!$I$10:$I$39),"-")</f>
        <v>0</v>
      </c>
      <c r="AB349" s="77">
        <f>IFERROR(AA349*'Input|Fee Based'!AC349*'Input|Fee Based'!AD349/'Input|Setup'!$E$19,0)</f>
        <v>0</v>
      </c>
      <c r="AC349" s="77">
        <f>IFERROR(AA349*'Input|Fee Based'!AC349*'Input|Fee Based'!AE349/'Input|Setup'!$E$19,0)</f>
        <v>0</v>
      </c>
      <c r="AD349" s="208">
        <f t="shared" si="59"/>
        <v>0</v>
      </c>
      <c r="AE349" s="77" t="str">
        <f>IF(ISBLANK('Input|Fee Based'!$AF349),"",'Input|Fee Based'!$AF349)</f>
        <v/>
      </c>
      <c r="AF349" s="77" cm="1">
        <f t="array" ref="AF349">_xlfn.IFNA(LOOKUP(2,1/('Calc|Labour Rates'!$B$10:$B$39='Calc|Fee Based'!AE349)/('Calc|Labour Rates'!$C$10:$C$39='Input|Fee Based'!AG349),'Calc|Labour Rates'!$I$10:$I$39),"-")</f>
        <v>0</v>
      </c>
      <c r="AG349" s="77">
        <f>IFERROR(AF349*'Input|Fee Based'!AH349*'Input|Fee Based'!AI349/'Input|Setup'!$E$19,0)</f>
        <v>0</v>
      </c>
      <c r="AH349" s="77">
        <f>IFERROR(AF349*'Input|Fee Based'!AH349*'Input|Fee Based'!AJ349/'Input|Setup'!$E$19,0)</f>
        <v>0</v>
      </c>
      <c r="AI349" s="208">
        <f t="shared" si="60"/>
        <v>0</v>
      </c>
      <c r="AJ349" s="77" t="str">
        <f>IF(ISBLANK('Input|Fee Based'!$AK349),"",'Input|Fee Based'!$AK349)</f>
        <v/>
      </c>
      <c r="AK349" s="77" cm="1">
        <f t="array" ref="AK349">_xlfn.IFNA(LOOKUP(2,1/('Calc|Labour Rates'!$B$10:$B$39='Calc|Fee Based'!AJ349)/('Calc|Labour Rates'!$C$10:$C$39='Input|Fee Based'!AL349),'Calc|Labour Rates'!$I$10:$I$39),"-")</f>
        <v>0</v>
      </c>
      <c r="AL349" s="77">
        <f>IFERROR(AK349*'Input|Fee Based'!AM349*'Input|Fee Based'!AN349/'Input|Setup'!$E$19,0)</f>
        <v>0</v>
      </c>
      <c r="AM349" s="77">
        <f>IFERROR(AK349*'Input|Fee Based'!AM349*'Input|Fee Based'!AO349/'Input|Setup'!$E$19,0)</f>
        <v>0</v>
      </c>
      <c r="AN349" s="208">
        <f t="shared" si="61"/>
        <v>0</v>
      </c>
      <c r="AO349" s="199">
        <f t="shared" si="62"/>
        <v>0</v>
      </c>
      <c r="AP349" s="139">
        <f t="shared" si="63"/>
        <v>0</v>
      </c>
      <c r="AQ349" s="86">
        <f>'Input|Fee Based'!AQ349*CPI_Escalator_to_Y1*RealMaterials_Escalator_to_Y1</f>
        <v>0</v>
      </c>
      <c r="AR349" s="86">
        <f>'Input|Fee Based'!AR349*CPI_Escalator_to_Y1*RealContracts_Escalator_to_Y1</f>
        <v>0</v>
      </c>
      <c r="AS349" s="77">
        <f>'Input|Fee Based'!AS349*CPI_Escalator_to_Y1*RealVehicles_Escalator_to_Y1</f>
        <v>0</v>
      </c>
      <c r="AT349" s="86">
        <f>'Input|Fee Based'!AT349*CPI_Escalator_to_Y1*RealOther_Escalator_to_Y1</f>
        <v>0</v>
      </c>
      <c r="AU349" s="89"/>
      <c r="AV349" s="79">
        <f t="shared" si="64"/>
        <v>0</v>
      </c>
      <c r="AW349" s="84"/>
      <c r="AX349" s="162">
        <f>$AV349*'Input|Fee Based'!AV349</f>
        <v>0</v>
      </c>
      <c r="AY349" s="162">
        <f>$AV349*'Input|Fee Based'!AW349</f>
        <v>0</v>
      </c>
      <c r="AZ349" s="162">
        <f>$AV349*'Input|Fee Based'!AX349</f>
        <v>0</v>
      </c>
      <c r="BA349" s="163">
        <f>SUM($AV349,$AX349:$AZ349)*'Input|Fee Based'!$AY349</f>
        <v>0</v>
      </c>
      <c r="BB349" s="109"/>
      <c r="BC349" s="173"/>
      <c r="BD349" s="15"/>
    </row>
    <row r="350" spans="1:56" customFormat="1" x14ac:dyDescent="0.2">
      <c r="A350" s="16">
        <f t="shared" si="65"/>
        <v>341</v>
      </c>
      <c r="B350" s="128" t="str">
        <f>IF(ISBLANK('Input|Fee Based'!B350),"",'Input|Fee Based'!B350)</f>
        <v/>
      </c>
      <c r="C350" s="128" t="str">
        <f>IF(ISBLANK('Input|Fee Based'!C350),"",'Input|Fee Based'!C350)</f>
        <v/>
      </c>
      <c r="D350" s="129" t="str">
        <f>IF(ISBLANK('Input|Fee Based'!D350),"",'Input|Fee Based'!D350)</f>
        <v/>
      </c>
      <c r="E350" s="191" t="str">
        <f>IF(ISBLANK('Input|Fee Based'!E350),"",'Input|Fee Based'!E350)</f>
        <v/>
      </c>
      <c r="F350" s="129" t="str">
        <f>IF(ISBLANK('Input|Fee Based'!F350),"",'Input|Fee Based'!F350)</f>
        <v/>
      </c>
      <c r="G350" s="129" t="str">
        <f>IF(ISBLANK('Input|Fee Based'!G350),"",'Input|Fee Based'!G350)</f>
        <v/>
      </c>
      <c r="H350" s="120">
        <f t="shared" si="55"/>
        <v>0</v>
      </c>
      <c r="I350" s="14"/>
      <c r="J350" s="77" t="str">
        <f>IF(ISBLANK('Input|Fee Based'!I350),"",'Input|Fee Based'!I350)</f>
        <v/>
      </c>
      <c r="K350" s="77" cm="1">
        <f t="array" ref="K350">_xlfn.IFNA(LOOKUP(2,1/('Calc|Labour Rates'!$B$10:$B$39='Calc|Fee Based'!J350)/('Calc|Labour Rates'!$C$10:$C$39='Input|Fee Based'!J350),'Calc|Labour Rates'!$I$10:$I$39),"-")</f>
        <v>0</v>
      </c>
      <c r="L350" s="208">
        <f>IFERROR(K350*'Input|Fee Based'!K350*'Input|Fee Based'!L350/'Input|Setup'!$E$19,0)</f>
        <v>0</v>
      </c>
      <c r="M350" s="206" t="str">
        <f>IF(ISBLANK('Input|Fee Based'!M350),"",'Input|Fee Based'!M350)</f>
        <v/>
      </c>
      <c r="N350" s="77" cm="1">
        <f t="array" ref="N350">_xlfn.IFNA(LOOKUP(2,1/('Calc|Labour Rates'!$B$10:$B$39='Calc|Fee Based'!M350)/('Calc|Labour Rates'!$C$10:$C$39='Input|Fee Based'!N350),'Calc|Labour Rates'!$I$10:$I$39),"-")</f>
        <v>0</v>
      </c>
      <c r="O350" s="208">
        <f>IFERROR(N350*'Input|Fee Based'!O350*'Input|Fee Based'!P350/'Input|Setup'!$E$19,0)</f>
        <v>0</v>
      </c>
      <c r="P350" s="206" t="str">
        <f>IF(ISBLANK('Input|Fee Based'!Q350),"",'Input|Fee Based'!Q350)</f>
        <v/>
      </c>
      <c r="Q350" s="77" cm="1">
        <f t="array" ref="Q350">_xlfn.IFNA(LOOKUP(2,1/('Calc|Labour Rates'!$B$10:$B$39='Calc|Fee Based'!P350)/('Calc|Labour Rates'!$C$10:$C$39='Input|Fee Based'!R350),'Calc|Labour Rates'!$I$10:$I$39),"-")</f>
        <v>0</v>
      </c>
      <c r="R350" s="77">
        <f>IFERROR(Q350*'Input|Fee Based'!S350*'Input|Fee Based'!T350/'Input|Setup'!$E$19,0)</f>
        <v>0</v>
      </c>
      <c r="S350" s="197">
        <f t="shared" si="56"/>
        <v>0</v>
      </c>
      <c r="T350" s="139">
        <f t="shared" si="57"/>
        <v>0</v>
      </c>
      <c r="U350" s="77" t="str">
        <f>IF(ISBLANK('Input|Fee Based'!$V350),"",'Input|Fee Based'!$V350)</f>
        <v/>
      </c>
      <c r="V350" s="77" cm="1">
        <f t="array" ref="V350">_xlfn.IFNA(LOOKUP(2,1/('Calc|Labour Rates'!$B$10:$B$39='Calc|Fee Based'!U350)/('Calc|Labour Rates'!$C$10:$C$39='Input|Fee Based'!W350),'Calc|Labour Rates'!$I$10:$I$39),"-")</f>
        <v>0</v>
      </c>
      <c r="W350" s="77">
        <f>IFERROR(V350*'Input|Fee Based'!X350*'Input|Fee Based'!Y350/'Input|Setup'!$E$19,0)</f>
        <v>0</v>
      </c>
      <c r="X350" s="77">
        <f>IFERROR(V350*'Input|Fee Based'!X350*'Input|Fee Based'!Z350/'Input|Setup'!$E$19,0)</f>
        <v>0</v>
      </c>
      <c r="Y350" s="208">
        <f t="shared" si="58"/>
        <v>0</v>
      </c>
      <c r="Z350" s="206" t="str">
        <f>IF(ISBLANK('Input|Fee Based'!$AA350),"",'Input|Fee Based'!$AA350)</f>
        <v/>
      </c>
      <c r="AA350" s="77" cm="1">
        <f t="array" ref="AA350">_xlfn.IFNA(LOOKUP(2,1/('Calc|Labour Rates'!$B$10:$B$39='Calc|Fee Based'!Z350)/('Calc|Labour Rates'!$C$10:$C$39='Input|Fee Based'!AB350),'Calc|Labour Rates'!$I$10:$I$39),"-")</f>
        <v>0</v>
      </c>
      <c r="AB350" s="77">
        <f>IFERROR(AA350*'Input|Fee Based'!AC350*'Input|Fee Based'!AD350/'Input|Setup'!$E$19,0)</f>
        <v>0</v>
      </c>
      <c r="AC350" s="77">
        <f>IFERROR(AA350*'Input|Fee Based'!AC350*'Input|Fee Based'!AE350/'Input|Setup'!$E$19,0)</f>
        <v>0</v>
      </c>
      <c r="AD350" s="208">
        <f t="shared" si="59"/>
        <v>0</v>
      </c>
      <c r="AE350" s="77" t="str">
        <f>IF(ISBLANK('Input|Fee Based'!$AF350),"",'Input|Fee Based'!$AF350)</f>
        <v/>
      </c>
      <c r="AF350" s="77" cm="1">
        <f t="array" ref="AF350">_xlfn.IFNA(LOOKUP(2,1/('Calc|Labour Rates'!$B$10:$B$39='Calc|Fee Based'!AE350)/('Calc|Labour Rates'!$C$10:$C$39='Input|Fee Based'!AG350),'Calc|Labour Rates'!$I$10:$I$39),"-")</f>
        <v>0</v>
      </c>
      <c r="AG350" s="77">
        <f>IFERROR(AF350*'Input|Fee Based'!AH350*'Input|Fee Based'!AI350/'Input|Setup'!$E$19,0)</f>
        <v>0</v>
      </c>
      <c r="AH350" s="77">
        <f>IFERROR(AF350*'Input|Fee Based'!AH350*'Input|Fee Based'!AJ350/'Input|Setup'!$E$19,0)</f>
        <v>0</v>
      </c>
      <c r="AI350" s="208">
        <f t="shared" si="60"/>
        <v>0</v>
      </c>
      <c r="AJ350" s="77" t="str">
        <f>IF(ISBLANK('Input|Fee Based'!$AK350),"",'Input|Fee Based'!$AK350)</f>
        <v/>
      </c>
      <c r="AK350" s="77" cm="1">
        <f t="array" ref="AK350">_xlfn.IFNA(LOOKUP(2,1/('Calc|Labour Rates'!$B$10:$B$39='Calc|Fee Based'!AJ350)/('Calc|Labour Rates'!$C$10:$C$39='Input|Fee Based'!AL350),'Calc|Labour Rates'!$I$10:$I$39),"-")</f>
        <v>0</v>
      </c>
      <c r="AL350" s="77">
        <f>IFERROR(AK350*'Input|Fee Based'!AM350*'Input|Fee Based'!AN350/'Input|Setup'!$E$19,0)</f>
        <v>0</v>
      </c>
      <c r="AM350" s="77">
        <f>IFERROR(AK350*'Input|Fee Based'!AM350*'Input|Fee Based'!AO350/'Input|Setup'!$E$19,0)</f>
        <v>0</v>
      </c>
      <c r="AN350" s="208">
        <f t="shared" si="61"/>
        <v>0</v>
      </c>
      <c r="AO350" s="199">
        <f t="shared" si="62"/>
        <v>0</v>
      </c>
      <c r="AP350" s="139">
        <f t="shared" si="63"/>
        <v>0</v>
      </c>
      <c r="AQ350" s="86">
        <f>'Input|Fee Based'!AQ350*CPI_Escalator_to_Y1*RealMaterials_Escalator_to_Y1</f>
        <v>0</v>
      </c>
      <c r="AR350" s="86">
        <f>'Input|Fee Based'!AR350*CPI_Escalator_to_Y1*RealContracts_Escalator_to_Y1</f>
        <v>0</v>
      </c>
      <c r="AS350" s="77">
        <f>'Input|Fee Based'!AS350*CPI_Escalator_to_Y1*RealVehicles_Escalator_to_Y1</f>
        <v>0</v>
      </c>
      <c r="AT350" s="86">
        <f>'Input|Fee Based'!AT350*CPI_Escalator_to_Y1*RealOther_Escalator_to_Y1</f>
        <v>0</v>
      </c>
      <c r="AU350" s="89"/>
      <c r="AV350" s="79">
        <f t="shared" si="64"/>
        <v>0</v>
      </c>
      <c r="AW350" s="84"/>
      <c r="AX350" s="162">
        <f>$AV350*'Input|Fee Based'!AV350</f>
        <v>0</v>
      </c>
      <c r="AY350" s="162">
        <f>$AV350*'Input|Fee Based'!AW350</f>
        <v>0</v>
      </c>
      <c r="AZ350" s="162">
        <f>$AV350*'Input|Fee Based'!AX350</f>
        <v>0</v>
      </c>
      <c r="BA350" s="163">
        <f>SUM($AV350,$AX350:$AZ350)*'Input|Fee Based'!$AY350</f>
        <v>0</v>
      </c>
      <c r="BB350" s="109"/>
      <c r="BC350" s="173"/>
      <c r="BD350" s="15"/>
    </row>
    <row r="351" spans="1:56" customFormat="1" x14ac:dyDescent="0.2">
      <c r="A351" s="16">
        <f t="shared" si="65"/>
        <v>342</v>
      </c>
      <c r="B351" s="128" t="str">
        <f>IF(ISBLANK('Input|Fee Based'!B351),"",'Input|Fee Based'!B351)</f>
        <v/>
      </c>
      <c r="C351" s="128" t="str">
        <f>IF(ISBLANK('Input|Fee Based'!C351),"",'Input|Fee Based'!C351)</f>
        <v/>
      </c>
      <c r="D351" s="129" t="str">
        <f>IF(ISBLANK('Input|Fee Based'!D351),"",'Input|Fee Based'!D351)</f>
        <v/>
      </c>
      <c r="E351" s="191" t="str">
        <f>IF(ISBLANK('Input|Fee Based'!E351),"",'Input|Fee Based'!E351)</f>
        <v/>
      </c>
      <c r="F351" s="129" t="str">
        <f>IF(ISBLANK('Input|Fee Based'!F351),"",'Input|Fee Based'!F351)</f>
        <v/>
      </c>
      <c r="G351" s="129" t="str">
        <f>IF(ISBLANK('Input|Fee Based'!G351),"",'Input|Fee Based'!G351)</f>
        <v/>
      </c>
      <c r="H351" s="120">
        <f t="shared" si="55"/>
        <v>0</v>
      </c>
      <c r="I351" s="14"/>
      <c r="J351" s="77" t="str">
        <f>IF(ISBLANK('Input|Fee Based'!I351),"",'Input|Fee Based'!I351)</f>
        <v/>
      </c>
      <c r="K351" s="77" cm="1">
        <f t="array" ref="K351">_xlfn.IFNA(LOOKUP(2,1/('Calc|Labour Rates'!$B$10:$B$39='Calc|Fee Based'!J351)/('Calc|Labour Rates'!$C$10:$C$39='Input|Fee Based'!J351),'Calc|Labour Rates'!$I$10:$I$39),"-")</f>
        <v>0</v>
      </c>
      <c r="L351" s="208">
        <f>IFERROR(K351*'Input|Fee Based'!K351*'Input|Fee Based'!L351/'Input|Setup'!$E$19,0)</f>
        <v>0</v>
      </c>
      <c r="M351" s="206" t="str">
        <f>IF(ISBLANK('Input|Fee Based'!M351),"",'Input|Fee Based'!M351)</f>
        <v/>
      </c>
      <c r="N351" s="77" cm="1">
        <f t="array" ref="N351">_xlfn.IFNA(LOOKUP(2,1/('Calc|Labour Rates'!$B$10:$B$39='Calc|Fee Based'!M351)/('Calc|Labour Rates'!$C$10:$C$39='Input|Fee Based'!N351),'Calc|Labour Rates'!$I$10:$I$39),"-")</f>
        <v>0</v>
      </c>
      <c r="O351" s="208">
        <f>IFERROR(N351*'Input|Fee Based'!O351*'Input|Fee Based'!P351/'Input|Setup'!$E$19,0)</f>
        <v>0</v>
      </c>
      <c r="P351" s="206" t="str">
        <f>IF(ISBLANK('Input|Fee Based'!Q351),"",'Input|Fee Based'!Q351)</f>
        <v/>
      </c>
      <c r="Q351" s="77" cm="1">
        <f t="array" ref="Q351">_xlfn.IFNA(LOOKUP(2,1/('Calc|Labour Rates'!$B$10:$B$39='Calc|Fee Based'!P351)/('Calc|Labour Rates'!$C$10:$C$39='Input|Fee Based'!R351),'Calc|Labour Rates'!$I$10:$I$39),"-")</f>
        <v>0</v>
      </c>
      <c r="R351" s="77">
        <f>IFERROR(Q351*'Input|Fee Based'!S351*'Input|Fee Based'!T351/'Input|Setup'!$E$19,0)</f>
        <v>0</v>
      </c>
      <c r="S351" s="197">
        <f t="shared" si="56"/>
        <v>0</v>
      </c>
      <c r="T351" s="139">
        <f t="shared" si="57"/>
        <v>0</v>
      </c>
      <c r="U351" s="77" t="str">
        <f>IF(ISBLANK('Input|Fee Based'!$V351),"",'Input|Fee Based'!$V351)</f>
        <v/>
      </c>
      <c r="V351" s="77" cm="1">
        <f t="array" ref="V351">_xlfn.IFNA(LOOKUP(2,1/('Calc|Labour Rates'!$B$10:$B$39='Calc|Fee Based'!U351)/('Calc|Labour Rates'!$C$10:$C$39='Input|Fee Based'!W351),'Calc|Labour Rates'!$I$10:$I$39),"-")</f>
        <v>0</v>
      </c>
      <c r="W351" s="77">
        <f>IFERROR(V351*'Input|Fee Based'!X351*'Input|Fee Based'!Y351/'Input|Setup'!$E$19,0)</f>
        <v>0</v>
      </c>
      <c r="X351" s="77">
        <f>IFERROR(V351*'Input|Fee Based'!X351*'Input|Fee Based'!Z351/'Input|Setup'!$E$19,0)</f>
        <v>0</v>
      </c>
      <c r="Y351" s="208">
        <f t="shared" si="58"/>
        <v>0</v>
      </c>
      <c r="Z351" s="206" t="str">
        <f>IF(ISBLANK('Input|Fee Based'!$AA351),"",'Input|Fee Based'!$AA351)</f>
        <v/>
      </c>
      <c r="AA351" s="77" cm="1">
        <f t="array" ref="AA351">_xlfn.IFNA(LOOKUP(2,1/('Calc|Labour Rates'!$B$10:$B$39='Calc|Fee Based'!Z351)/('Calc|Labour Rates'!$C$10:$C$39='Input|Fee Based'!AB351),'Calc|Labour Rates'!$I$10:$I$39),"-")</f>
        <v>0</v>
      </c>
      <c r="AB351" s="77">
        <f>IFERROR(AA351*'Input|Fee Based'!AC351*'Input|Fee Based'!AD351/'Input|Setup'!$E$19,0)</f>
        <v>0</v>
      </c>
      <c r="AC351" s="77">
        <f>IFERROR(AA351*'Input|Fee Based'!AC351*'Input|Fee Based'!AE351/'Input|Setup'!$E$19,0)</f>
        <v>0</v>
      </c>
      <c r="AD351" s="208">
        <f t="shared" si="59"/>
        <v>0</v>
      </c>
      <c r="AE351" s="77" t="str">
        <f>IF(ISBLANK('Input|Fee Based'!$AF351),"",'Input|Fee Based'!$AF351)</f>
        <v/>
      </c>
      <c r="AF351" s="77" cm="1">
        <f t="array" ref="AF351">_xlfn.IFNA(LOOKUP(2,1/('Calc|Labour Rates'!$B$10:$B$39='Calc|Fee Based'!AE351)/('Calc|Labour Rates'!$C$10:$C$39='Input|Fee Based'!AG351),'Calc|Labour Rates'!$I$10:$I$39),"-")</f>
        <v>0</v>
      </c>
      <c r="AG351" s="77">
        <f>IFERROR(AF351*'Input|Fee Based'!AH351*'Input|Fee Based'!AI351/'Input|Setup'!$E$19,0)</f>
        <v>0</v>
      </c>
      <c r="AH351" s="77">
        <f>IFERROR(AF351*'Input|Fee Based'!AH351*'Input|Fee Based'!AJ351/'Input|Setup'!$E$19,0)</f>
        <v>0</v>
      </c>
      <c r="AI351" s="208">
        <f t="shared" si="60"/>
        <v>0</v>
      </c>
      <c r="AJ351" s="77" t="str">
        <f>IF(ISBLANK('Input|Fee Based'!$AK351),"",'Input|Fee Based'!$AK351)</f>
        <v/>
      </c>
      <c r="AK351" s="77" cm="1">
        <f t="array" ref="AK351">_xlfn.IFNA(LOOKUP(2,1/('Calc|Labour Rates'!$B$10:$B$39='Calc|Fee Based'!AJ351)/('Calc|Labour Rates'!$C$10:$C$39='Input|Fee Based'!AL351),'Calc|Labour Rates'!$I$10:$I$39),"-")</f>
        <v>0</v>
      </c>
      <c r="AL351" s="77">
        <f>IFERROR(AK351*'Input|Fee Based'!AM351*'Input|Fee Based'!AN351/'Input|Setup'!$E$19,0)</f>
        <v>0</v>
      </c>
      <c r="AM351" s="77">
        <f>IFERROR(AK351*'Input|Fee Based'!AM351*'Input|Fee Based'!AO351/'Input|Setup'!$E$19,0)</f>
        <v>0</v>
      </c>
      <c r="AN351" s="208">
        <f t="shared" si="61"/>
        <v>0</v>
      </c>
      <c r="AO351" s="199">
        <f t="shared" si="62"/>
        <v>0</v>
      </c>
      <c r="AP351" s="139">
        <f t="shared" si="63"/>
        <v>0</v>
      </c>
      <c r="AQ351" s="86">
        <f>'Input|Fee Based'!AQ351*CPI_Escalator_to_Y1*RealMaterials_Escalator_to_Y1</f>
        <v>0</v>
      </c>
      <c r="AR351" s="86">
        <f>'Input|Fee Based'!AR351*CPI_Escalator_to_Y1*RealContracts_Escalator_to_Y1</f>
        <v>0</v>
      </c>
      <c r="AS351" s="77">
        <f>'Input|Fee Based'!AS351*CPI_Escalator_to_Y1*RealVehicles_Escalator_to_Y1</f>
        <v>0</v>
      </c>
      <c r="AT351" s="86">
        <f>'Input|Fee Based'!AT351*CPI_Escalator_to_Y1*RealOther_Escalator_to_Y1</f>
        <v>0</v>
      </c>
      <c r="AU351" s="89"/>
      <c r="AV351" s="79">
        <f t="shared" si="64"/>
        <v>0</v>
      </c>
      <c r="AW351" s="84"/>
      <c r="AX351" s="162">
        <f>$AV351*'Input|Fee Based'!AV351</f>
        <v>0</v>
      </c>
      <c r="AY351" s="162">
        <f>$AV351*'Input|Fee Based'!AW351</f>
        <v>0</v>
      </c>
      <c r="AZ351" s="162">
        <f>$AV351*'Input|Fee Based'!AX351</f>
        <v>0</v>
      </c>
      <c r="BA351" s="163">
        <f>SUM($AV351,$AX351:$AZ351)*'Input|Fee Based'!$AY351</f>
        <v>0</v>
      </c>
      <c r="BB351" s="109"/>
      <c r="BC351" s="173"/>
      <c r="BD351" s="15"/>
    </row>
    <row r="352" spans="1:56" customFormat="1" x14ac:dyDescent="0.2">
      <c r="A352" s="16">
        <f t="shared" si="65"/>
        <v>343</v>
      </c>
      <c r="B352" s="128" t="str">
        <f>IF(ISBLANK('Input|Fee Based'!B352),"",'Input|Fee Based'!B352)</f>
        <v/>
      </c>
      <c r="C352" s="128" t="str">
        <f>IF(ISBLANK('Input|Fee Based'!C352),"",'Input|Fee Based'!C352)</f>
        <v/>
      </c>
      <c r="D352" s="129" t="str">
        <f>IF(ISBLANK('Input|Fee Based'!D352),"",'Input|Fee Based'!D352)</f>
        <v/>
      </c>
      <c r="E352" s="191" t="str">
        <f>IF(ISBLANK('Input|Fee Based'!E352),"",'Input|Fee Based'!E352)</f>
        <v/>
      </c>
      <c r="F352" s="129" t="str">
        <f>IF(ISBLANK('Input|Fee Based'!F352),"",'Input|Fee Based'!F352)</f>
        <v/>
      </c>
      <c r="G352" s="129" t="str">
        <f>IF(ISBLANK('Input|Fee Based'!G352),"",'Input|Fee Based'!G352)</f>
        <v/>
      </c>
      <c r="H352" s="120">
        <f t="shared" si="55"/>
        <v>0</v>
      </c>
      <c r="I352" s="14"/>
      <c r="J352" s="77" t="str">
        <f>IF(ISBLANK('Input|Fee Based'!I352),"",'Input|Fee Based'!I352)</f>
        <v/>
      </c>
      <c r="K352" s="77" cm="1">
        <f t="array" ref="K352">_xlfn.IFNA(LOOKUP(2,1/('Calc|Labour Rates'!$B$10:$B$39='Calc|Fee Based'!J352)/('Calc|Labour Rates'!$C$10:$C$39='Input|Fee Based'!J352),'Calc|Labour Rates'!$I$10:$I$39),"-")</f>
        <v>0</v>
      </c>
      <c r="L352" s="208">
        <f>IFERROR(K352*'Input|Fee Based'!K352*'Input|Fee Based'!L352/'Input|Setup'!$E$19,0)</f>
        <v>0</v>
      </c>
      <c r="M352" s="206" t="str">
        <f>IF(ISBLANK('Input|Fee Based'!M352),"",'Input|Fee Based'!M352)</f>
        <v/>
      </c>
      <c r="N352" s="77" cm="1">
        <f t="array" ref="N352">_xlfn.IFNA(LOOKUP(2,1/('Calc|Labour Rates'!$B$10:$B$39='Calc|Fee Based'!M352)/('Calc|Labour Rates'!$C$10:$C$39='Input|Fee Based'!N352),'Calc|Labour Rates'!$I$10:$I$39),"-")</f>
        <v>0</v>
      </c>
      <c r="O352" s="208">
        <f>IFERROR(N352*'Input|Fee Based'!O352*'Input|Fee Based'!P352/'Input|Setup'!$E$19,0)</f>
        <v>0</v>
      </c>
      <c r="P352" s="206" t="str">
        <f>IF(ISBLANK('Input|Fee Based'!Q352),"",'Input|Fee Based'!Q352)</f>
        <v/>
      </c>
      <c r="Q352" s="77" cm="1">
        <f t="array" ref="Q352">_xlfn.IFNA(LOOKUP(2,1/('Calc|Labour Rates'!$B$10:$B$39='Calc|Fee Based'!P352)/('Calc|Labour Rates'!$C$10:$C$39='Input|Fee Based'!R352),'Calc|Labour Rates'!$I$10:$I$39),"-")</f>
        <v>0</v>
      </c>
      <c r="R352" s="77">
        <f>IFERROR(Q352*'Input|Fee Based'!S352*'Input|Fee Based'!T352/'Input|Setup'!$E$19,0)</f>
        <v>0</v>
      </c>
      <c r="S352" s="197">
        <f t="shared" si="56"/>
        <v>0</v>
      </c>
      <c r="T352" s="139">
        <f t="shared" si="57"/>
        <v>0</v>
      </c>
      <c r="U352" s="77" t="str">
        <f>IF(ISBLANK('Input|Fee Based'!$V352),"",'Input|Fee Based'!$V352)</f>
        <v/>
      </c>
      <c r="V352" s="77" cm="1">
        <f t="array" ref="V352">_xlfn.IFNA(LOOKUP(2,1/('Calc|Labour Rates'!$B$10:$B$39='Calc|Fee Based'!U352)/('Calc|Labour Rates'!$C$10:$C$39='Input|Fee Based'!W352),'Calc|Labour Rates'!$I$10:$I$39),"-")</f>
        <v>0</v>
      </c>
      <c r="W352" s="77">
        <f>IFERROR(V352*'Input|Fee Based'!X352*'Input|Fee Based'!Y352/'Input|Setup'!$E$19,0)</f>
        <v>0</v>
      </c>
      <c r="X352" s="77">
        <f>IFERROR(V352*'Input|Fee Based'!X352*'Input|Fee Based'!Z352/'Input|Setup'!$E$19,0)</f>
        <v>0</v>
      </c>
      <c r="Y352" s="208">
        <f t="shared" si="58"/>
        <v>0</v>
      </c>
      <c r="Z352" s="206" t="str">
        <f>IF(ISBLANK('Input|Fee Based'!$AA352),"",'Input|Fee Based'!$AA352)</f>
        <v/>
      </c>
      <c r="AA352" s="77" cm="1">
        <f t="array" ref="AA352">_xlfn.IFNA(LOOKUP(2,1/('Calc|Labour Rates'!$B$10:$B$39='Calc|Fee Based'!Z352)/('Calc|Labour Rates'!$C$10:$C$39='Input|Fee Based'!AB352),'Calc|Labour Rates'!$I$10:$I$39),"-")</f>
        <v>0</v>
      </c>
      <c r="AB352" s="77">
        <f>IFERROR(AA352*'Input|Fee Based'!AC352*'Input|Fee Based'!AD352/'Input|Setup'!$E$19,0)</f>
        <v>0</v>
      </c>
      <c r="AC352" s="77">
        <f>IFERROR(AA352*'Input|Fee Based'!AC352*'Input|Fee Based'!AE352/'Input|Setup'!$E$19,0)</f>
        <v>0</v>
      </c>
      <c r="AD352" s="208">
        <f t="shared" si="59"/>
        <v>0</v>
      </c>
      <c r="AE352" s="77" t="str">
        <f>IF(ISBLANK('Input|Fee Based'!$AF352),"",'Input|Fee Based'!$AF352)</f>
        <v/>
      </c>
      <c r="AF352" s="77" cm="1">
        <f t="array" ref="AF352">_xlfn.IFNA(LOOKUP(2,1/('Calc|Labour Rates'!$B$10:$B$39='Calc|Fee Based'!AE352)/('Calc|Labour Rates'!$C$10:$C$39='Input|Fee Based'!AG352),'Calc|Labour Rates'!$I$10:$I$39),"-")</f>
        <v>0</v>
      </c>
      <c r="AG352" s="77">
        <f>IFERROR(AF352*'Input|Fee Based'!AH352*'Input|Fee Based'!AI352/'Input|Setup'!$E$19,0)</f>
        <v>0</v>
      </c>
      <c r="AH352" s="77">
        <f>IFERROR(AF352*'Input|Fee Based'!AH352*'Input|Fee Based'!AJ352/'Input|Setup'!$E$19,0)</f>
        <v>0</v>
      </c>
      <c r="AI352" s="208">
        <f t="shared" si="60"/>
        <v>0</v>
      </c>
      <c r="AJ352" s="77" t="str">
        <f>IF(ISBLANK('Input|Fee Based'!$AK352),"",'Input|Fee Based'!$AK352)</f>
        <v/>
      </c>
      <c r="AK352" s="77" cm="1">
        <f t="array" ref="AK352">_xlfn.IFNA(LOOKUP(2,1/('Calc|Labour Rates'!$B$10:$B$39='Calc|Fee Based'!AJ352)/('Calc|Labour Rates'!$C$10:$C$39='Input|Fee Based'!AL352),'Calc|Labour Rates'!$I$10:$I$39),"-")</f>
        <v>0</v>
      </c>
      <c r="AL352" s="77">
        <f>IFERROR(AK352*'Input|Fee Based'!AM352*'Input|Fee Based'!AN352/'Input|Setup'!$E$19,0)</f>
        <v>0</v>
      </c>
      <c r="AM352" s="77">
        <f>IFERROR(AK352*'Input|Fee Based'!AM352*'Input|Fee Based'!AO352/'Input|Setup'!$E$19,0)</f>
        <v>0</v>
      </c>
      <c r="AN352" s="208">
        <f t="shared" si="61"/>
        <v>0</v>
      </c>
      <c r="AO352" s="199">
        <f t="shared" si="62"/>
        <v>0</v>
      </c>
      <c r="AP352" s="139">
        <f t="shared" si="63"/>
        <v>0</v>
      </c>
      <c r="AQ352" s="86">
        <f>'Input|Fee Based'!AQ352*CPI_Escalator_to_Y1*RealMaterials_Escalator_to_Y1</f>
        <v>0</v>
      </c>
      <c r="AR352" s="86">
        <f>'Input|Fee Based'!AR352*CPI_Escalator_to_Y1*RealContracts_Escalator_to_Y1</f>
        <v>0</v>
      </c>
      <c r="AS352" s="77">
        <f>'Input|Fee Based'!AS352*CPI_Escalator_to_Y1*RealVehicles_Escalator_to_Y1</f>
        <v>0</v>
      </c>
      <c r="AT352" s="86">
        <f>'Input|Fee Based'!AT352*CPI_Escalator_to_Y1*RealOther_Escalator_to_Y1</f>
        <v>0</v>
      </c>
      <c r="AU352" s="89"/>
      <c r="AV352" s="79">
        <f t="shared" si="64"/>
        <v>0</v>
      </c>
      <c r="AW352" s="84"/>
      <c r="AX352" s="162">
        <f>$AV352*'Input|Fee Based'!AV352</f>
        <v>0</v>
      </c>
      <c r="AY352" s="162">
        <f>$AV352*'Input|Fee Based'!AW352</f>
        <v>0</v>
      </c>
      <c r="AZ352" s="162">
        <f>$AV352*'Input|Fee Based'!AX352</f>
        <v>0</v>
      </c>
      <c r="BA352" s="163">
        <f>SUM($AV352,$AX352:$AZ352)*'Input|Fee Based'!$AY352</f>
        <v>0</v>
      </c>
      <c r="BB352" s="109"/>
      <c r="BC352" s="173"/>
      <c r="BD352" s="15"/>
    </row>
    <row r="353" spans="1:56" customFormat="1" x14ac:dyDescent="0.2">
      <c r="A353" s="16">
        <f t="shared" si="65"/>
        <v>344</v>
      </c>
      <c r="B353" s="128" t="str">
        <f>IF(ISBLANK('Input|Fee Based'!B353),"",'Input|Fee Based'!B353)</f>
        <v/>
      </c>
      <c r="C353" s="128" t="str">
        <f>IF(ISBLANK('Input|Fee Based'!C353),"",'Input|Fee Based'!C353)</f>
        <v/>
      </c>
      <c r="D353" s="129" t="str">
        <f>IF(ISBLANK('Input|Fee Based'!D353),"",'Input|Fee Based'!D353)</f>
        <v/>
      </c>
      <c r="E353" s="191" t="str">
        <f>IF(ISBLANK('Input|Fee Based'!E353),"",'Input|Fee Based'!E353)</f>
        <v/>
      </c>
      <c r="F353" s="129" t="str">
        <f>IF(ISBLANK('Input|Fee Based'!F353),"",'Input|Fee Based'!F353)</f>
        <v/>
      </c>
      <c r="G353" s="129" t="str">
        <f>IF(ISBLANK('Input|Fee Based'!G353),"",'Input|Fee Based'!G353)</f>
        <v/>
      </c>
      <c r="H353" s="120">
        <f t="shared" si="55"/>
        <v>0</v>
      </c>
      <c r="I353" s="14"/>
      <c r="J353" s="77" t="str">
        <f>IF(ISBLANK('Input|Fee Based'!I353),"",'Input|Fee Based'!I353)</f>
        <v/>
      </c>
      <c r="K353" s="77" cm="1">
        <f t="array" ref="K353">_xlfn.IFNA(LOOKUP(2,1/('Calc|Labour Rates'!$B$10:$B$39='Calc|Fee Based'!J353)/('Calc|Labour Rates'!$C$10:$C$39='Input|Fee Based'!J353),'Calc|Labour Rates'!$I$10:$I$39),"-")</f>
        <v>0</v>
      </c>
      <c r="L353" s="208">
        <f>IFERROR(K353*'Input|Fee Based'!K353*'Input|Fee Based'!L353/'Input|Setup'!$E$19,0)</f>
        <v>0</v>
      </c>
      <c r="M353" s="206" t="str">
        <f>IF(ISBLANK('Input|Fee Based'!M353),"",'Input|Fee Based'!M353)</f>
        <v/>
      </c>
      <c r="N353" s="77" cm="1">
        <f t="array" ref="N353">_xlfn.IFNA(LOOKUP(2,1/('Calc|Labour Rates'!$B$10:$B$39='Calc|Fee Based'!M353)/('Calc|Labour Rates'!$C$10:$C$39='Input|Fee Based'!N353),'Calc|Labour Rates'!$I$10:$I$39),"-")</f>
        <v>0</v>
      </c>
      <c r="O353" s="208">
        <f>IFERROR(N353*'Input|Fee Based'!O353*'Input|Fee Based'!P353/'Input|Setup'!$E$19,0)</f>
        <v>0</v>
      </c>
      <c r="P353" s="206" t="str">
        <f>IF(ISBLANK('Input|Fee Based'!Q353),"",'Input|Fee Based'!Q353)</f>
        <v/>
      </c>
      <c r="Q353" s="77" cm="1">
        <f t="array" ref="Q353">_xlfn.IFNA(LOOKUP(2,1/('Calc|Labour Rates'!$B$10:$B$39='Calc|Fee Based'!P353)/('Calc|Labour Rates'!$C$10:$C$39='Input|Fee Based'!R353),'Calc|Labour Rates'!$I$10:$I$39),"-")</f>
        <v>0</v>
      </c>
      <c r="R353" s="77">
        <f>IFERROR(Q353*'Input|Fee Based'!S353*'Input|Fee Based'!T353/'Input|Setup'!$E$19,0)</f>
        <v>0</v>
      </c>
      <c r="S353" s="197">
        <f t="shared" si="56"/>
        <v>0</v>
      </c>
      <c r="T353" s="139">
        <f t="shared" si="57"/>
        <v>0</v>
      </c>
      <c r="U353" s="77" t="str">
        <f>IF(ISBLANK('Input|Fee Based'!$V353),"",'Input|Fee Based'!$V353)</f>
        <v/>
      </c>
      <c r="V353" s="77" cm="1">
        <f t="array" ref="V353">_xlfn.IFNA(LOOKUP(2,1/('Calc|Labour Rates'!$B$10:$B$39='Calc|Fee Based'!U353)/('Calc|Labour Rates'!$C$10:$C$39='Input|Fee Based'!W353),'Calc|Labour Rates'!$I$10:$I$39),"-")</f>
        <v>0</v>
      </c>
      <c r="W353" s="77">
        <f>IFERROR(V353*'Input|Fee Based'!X353*'Input|Fee Based'!Y353/'Input|Setup'!$E$19,0)</f>
        <v>0</v>
      </c>
      <c r="X353" s="77">
        <f>IFERROR(V353*'Input|Fee Based'!X353*'Input|Fee Based'!Z353/'Input|Setup'!$E$19,0)</f>
        <v>0</v>
      </c>
      <c r="Y353" s="208">
        <f t="shared" si="58"/>
        <v>0</v>
      </c>
      <c r="Z353" s="206" t="str">
        <f>IF(ISBLANK('Input|Fee Based'!$AA353),"",'Input|Fee Based'!$AA353)</f>
        <v/>
      </c>
      <c r="AA353" s="77" cm="1">
        <f t="array" ref="AA353">_xlfn.IFNA(LOOKUP(2,1/('Calc|Labour Rates'!$B$10:$B$39='Calc|Fee Based'!Z353)/('Calc|Labour Rates'!$C$10:$C$39='Input|Fee Based'!AB353),'Calc|Labour Rates'!$I$10:$I$39),"-")</f>
        <v>0</v>
      </c>
      <c r="AB353" s="77">
        <f>IFERROR(AA353*'Input|Fee Based'!AC353*'Input|Fee Based'!AD353/'Input|Setup'!$E$19,0)</f>
        <v>0</v>
      </c>
      <c r="AC353" s="77">
        <f>IFERROR(AA353*'Input|Fee Based'!AC353*'Input|Fee Based'!AE353/'Input|Setup'!$E$19,0)</f>
        <v>0</v>
      </c>
      <c r="AD353" s="208">
        <f t="shared" si="59"/>
        <v>0</v>
      </c>
      <c r="AE353" s="77" t="str">
        <f>IF(ISBLANK('Input|Fee Based'!$AF353),"",'Input|Fee Based'!$AF353)</f>
        <v/>
      </c>
      <c r="AF353" s="77" cm="1">
        <f t="array" ref="AF353">_xlfn.IFNA(LOOKUP(2,1/('Calc|Labour Rates'!$B$10:$B$39='Calc|Fee Based'!AE353)/('Calc|Labour Rates'!$C$10:$C$39='Input|Fee Based'!AG353),'Calc|Labour Rates'!$I$10:$I$39),"-")</f>
        <v>0</v>
      </c>
      <c r="AG353" s="77">
        <f>IFERROR(AF353*'Input|Fee Based'!AH353*'Input|Fee Based'!AI353/'Input|Setup'!$E$19,0)</f>
        <v>0</v>
      </c>
      <c r="AH353" s="77">
        <f>IFERROR(AF353*'Input|Fee Based'!AH353*'Input|Fee Based'!AJ353/'Input|Setup'!$E$19,0)</f>
        <v>0</v>
      </c>
      <c r="AI353" s="208">
        <f t="shared" si="60"/>
        <v>0</v>
      </c>
      <c r="AJ353" s="77" t="str">
        <f>IF(ISBLANK('Input|Fee Based'!$AK353),"",'Input|Fee Based'!$AK353)</f>
        <v/>
      </c>
      <c r="AK353" s="77" cm="1">
        <f t="array" ref="AK353">_xlfn.IFNA(LOOKUP(2,1/('Calc|Labour Rates'!$B$10:$B$39='Calc|Fee Based'!AJ353)/('Calc|Labour Rates'!$C$10:$C$39='Input|Fee Based'!AL353),'Calc|Labour Rates'!$I$10:$I$39),"-")</f>
        <v>0</v>
      </c>
      <c r="AL353" s="77">
        <f>IFERROR(AK353*'Input|Fee Based'!AM353*'Input|Fee Based'!AN353/'Input|Setup'!$E$19,0)</f>
        <v>0</v>
      </c>
      <c r="AM353" s="77">
        <f>IFERROR(AK353*'Input|Fee Based'!AM353*'Input|Fee Based'!AO353/'Input|Setup'!$E$19,0)</f>
        <v>0</v>
      </c>
      <c r="AN353" s="208">
        <f t="shared" si="61"/>
        <v>0</v>
      </c>
      <c r="AO353" s="199">
        <f t="shared" si="62"/>
        <v>0</v>
      </c>
      <c r="AP353" s="139">
        <f t="shared" si="63"/>
        <v>0</v>
      </c>
      <c r="AQ353" s="86">
        <f>'Input|Fee Based'!AQ353*CPI_Escalator_to_Y1*RealMaterials_Escalator_to_Y1</f>
        <v>0</v>
      </c>
      <c r="AR353" s="86">
        <f>'Input|Fee Based'!AR353*CPI_Escalator_to_Y1*RealContracts_Escalator_to_Y1</f>
        <v>0</v>
      </c>
      <c r="AS353" s="77">
        <f>'Input|Fee Based'!AS353*CPI_Escalator_to_Y1*RealVehicles_Escalator_to_Y1</f>
        <v>0</v>
      </c>
      <c r="AT353" s="86">
        <f>'Input|Fee Based'!AT353*CPI_Escalator_to_Y1*RealOther_Escalator_to_Y1</f>
        <v>0</v>
      </c>
      <c r="AU353" s="89"/>
      <c r="AV353" s="79">
        <f t="shared" si="64"/>
        <v>0</v>
      </c>
      <c r="AW353" s="84"/>
      <c r="AX353" s="162">
        <f>$AV353*'Input|Fee Based'!AV353</f>
        <v>0</v>
      </c>
      <c r="AY353" s="162">
        <f>$AV353*'Input|Fee Based'!AW353</f>
        <v>0</v>
      </c>
      <c r="AZ353" s="162">
        <f>$AV353*'Input|Fee Based'!AX353</f>
        <v>0</v>
      </c>
      <c r="BA353" s="163">
        <f>SUM($AV353,$AX353:$AZ353)*'Input|Fee Based'!$AY353</f>
        <v>0</v>
      </c>
      <c r="BB353" s="109"/>
      <c r="BC353" s="173"/>
      <c r="BD353" s="15"/>
    </row>
    <row r="354" spans="1:56" customFormat="1" x14ac:dyDescent="0.2">
      <c r="A354" s="16">
        <f t="shared" si="65"/>
        <v>345</v>
      </c>
      <c r="B354" s="128" t="str">
        <f>IF(ISBLANK('Input|Fee Based'!B354),"",'Input|Fee Based'!B354)</f>
        <v/>
      </c>
      <c r="C354" s="128" t="str">
        <f>IF(ISBLANK('Input|Fee Based'!C354),"",'Input|Fee Based'!C354)</f>
        <v/>
      </c>
      <c r="D354" s="129" t="str">
        <f>IF(ISBLANK('Input|Fee Based'!D354),"",'Input|Fee Based'!D354)</f>
        <v/>
      </c>
      <c r="E354" s="191" t="str">
        <f>IF(ISBLANK('Input|Fee Based'!E354),"",'Input|Fee Based'!E354)</f>
        <v/>
      </c>
      <c r="F354" s="129" t="str">
        <f>IF(ISBLANK('Input|Fee Based'!F354),"",'Input|Fee Based'!F354)</f>
        <v/>
      </c>
      <c r="G354" s="129" t="str">
        <f>IF(ISBLANK('Input|Fee Based'!G354),"",'Input|Fee Based'!G354)</f>
        <v/>
      </c>
      <c r="H354" s="120">
        <f t="shared" si="55"/>
        <v>0</v>
      </c>
      <c r="I354" s="14"/>
      <c r="J354" s="77" t="str">
        <f>IF(ISBLANK('Input|Fee Based'!I354),"",'Input|Fee Based'!I354)</f>
        <v/>
      </c>
      <c r="K354" s="77" cm="1">
        <f t="array" ref="K354">_xlfn.IFNA(LOOKUP(2,1/('Calc|Labour Rates'!$B$10:$B$39='Calc|Fee Based'!J354)/('Calc|Labour Rates'!$C$10:$C$39='Input|Fee Based'!J354),'Calc|Labour Rates'!$I$10:$I$39),"-")</f>
        <v>0</v>
      </c>
      <c r="L354" s="208">
        <f>IFERROR(K354*'Input|Fee Based'!K354*'Input|Fee Based'!L354/'Input|Setup'!$E$19,0)</f>
        <v>0</v>
      </c>
      <c r="M354" s="206" t="str">
        <f>IF(ISBLANK('Input|Fee Based'!M354),"",'Input|Fee Based'!M354)</f>
        <v/>
      </c>
      <c r="N354" s="77" cm="1">
        <f t="array" ref="N354">_xlfn.IFNA(LOOKUP(2,1/('Calc|Labour Rates'!$B$10:$B$39='Calc|Fee Based'!M354)/('Calc|Labour Rates'!$C$10:$C$39='Input|Fee Based'!N354),'Calc|Labour Rates'!$I$10:$I$39),"-")</f>
        <v>0</v>
      </c>
      <c r="O354" s="208">
        <f>IFERROR(N354*'Input|Fee Based'!O354*'Input|Fee Based'!P354/'Input|Setup'!$E$19,0)</f>
        <v>0</v>
      </c>
      <c r="P354" s="206" t="str">
        <f>IF(ISBLANK('Input|Fee Based'!Q354),"",'Input|Fee Based'!Q354)</f>
        <v/>
      </c>
      <c r="Q354" s="77" cm="1">
        <f t="array" ref="Q354">_xlfn.IFNA(LOOKUP(2,1/('Calc|Labour Rates'!$B$10:$B$39='Calc|Fee Based'!P354)/('Calc|Labour Rates'!$C$10:$C$39='Input|Fee Based'!R354),'Calc|Labour Rates'!$I$10:$I$39),"-")</f>
        <v>0</v>
      </c>
      <c r="R354" s="77">
        <f>IFERROR(Q354*'Input|Fee Based'!S354*'Input|Fee Based'!T354/'Input|Setup'!$E$19,0)</f>
        <v>0</v>
      </c>
      <c r="S354" s="197">
        <f t="shared" si="56"/>
        <v>0</v>
      </c>
      <c r="T354" s="139">
        <f t="shared" si="57"/>
        <v>0</v>
      </c>
      <c r="U354" s="77" t="str">
        <f>IF(ISBLANK('Input|Fee Based'!$V354),"",'Input|Fee Based'!$V354)</f>
        <v/>
      </c>
      <c r="V354" s="77" cm="1">
        <f t="array" ref="V354">_xlfn.IFNA(LOOKUP(2,1/('Calc|Labour Rates'!$B$10:$B$39='Calc|Fee Based'!U354)/('Calc|Labour Rates'!$C$10:$C$39='Input|Fee Based'!W354),'Calc|Labour Rates'!$I$10:$I$39),"-")</f>
        <v>0</v>
      </c>
      <c r="W354" s="77">
        <f>IFERROR(V354*'Input|Fee Based'!X354*'Input|Fee Based'!Y354/'Input|Setup'!$E$19,0)</f>
        <v>0</v>
      </c>
      <c r="X354" s="77">
        <f>IFERROR(V354*'Input|Fee Based'!X354*'Input|Fee Based'!Z354/'Input|Setup'!$E$19,0)</f>
        <v>0</v>
      </c>
      <c r="Y354" s="208">
        <f t="shared" si="58"/>
        <v>0</v>
      </c>
      <c r="Z354" s="206" t="str">
        <f>IF(ISBLANK('Input|Fee Based'!$AA354),"",'Input|Fee Based'!$AA354)</f>
        <v/>
      </c>
      <c r="AA354" s="77" cm="1">
        <f t="array" ref="AA354">_xlfn.IFNA(LOOKUP(2,1/('Calc|Labour Rates'!$B$10:$B$39='Calc|Fee Based'!Z354)/('Calc|Labour Rates'!$C$10:$C$39='Input|Fee Based'!AB354),'Calc|Labour Rates'!$I$10:$I$39),"-")</f>
        <v>0</v>
      </c>
      <c r="AB354" s="77">
        <f>IFERROR(AA354*'Input|Fee Based'!AC354*'Input|Fee Based'!AD354/'Input|Setup'!$E$19,0)</f>
        <v>0</v>
      </c>
      <c r="AC354" s="77">
        <f>IFERROR(AA354*'Input|Fee Based'!AC354*'Input|Fee Based'!AE354/'Input|Setup'!$E$19,0)</f>
        <v>0</v>
      </c>
      <c r="AD354" s="208">
        <f t="shared" si="59"/>
        <v>0</v>
      </c>
      <c r="AE354" s="77" t="str">
        <f>IF(ISBLANK('Input|Fee Based'!$AF354),"",'Input|Fee Based'!$AF354)</f>
        <v/>
      </c>
      <c r="AF354" s="77" cm="1">
        <f t="array" ref="AF354">_xlfn.IFNA(LOOKUP(2,1/('Calc|Labour Rates'!$B$10:$B$39='Calc|Fee Based'!AE354)/('Calc|Labour Rates'!$C$10:$C$39='Input|Fee Based'!AG354),'Calc|Labour Rates'!$I$10:$I$39),"-")</f>
        <v>0</v>
      </c>
      <c r="AG354" s="77">
        <f>IFERROR(AF354*'Input|Fee Based'!AH354*'Input|Fee Based'!AI354/'Input|Setup'!$E$19,0)</f>
        <v>0</v>
      </c>
      <c r="AH354" s="77">
        <f>IFERROR(AF354*'Input|Fee Based'!AH354*'Input|Fee Based'!AJ354/'Input|Setup'!$E$19,0)</f>
        <v>0</v>
      </c>
      <c r="AI354" s="208">
        <f t="shared" si="60"/>
        <v>0</v>
      </c>
      <c r="AJ354" s="77" t="str">
        <f>IF(ISBLANK('Input|Fee Based'!$AK354),"",'Input|Fee Based'!$AK354)</f>
        <v/>
      </c>
      <c r="AK354" s="77" cm="1">
        <f t="array" ref="AK354">_xlfn.IFNA(LOOKUP(2,1/('Calc|Labour Rates'!$B$10:$B$39='Calc|Fee Based'!AJ354)/('Calc|Labour Rates'!$C$10:$C$39='Input|Fee Based'!AL354),'Calc|Labour Rates'!$I$10:$I$39),"-")</f>
        <v>0</v>
      </c>
      <c r="AL354" s="77">
        <f>IFERROR(AK354*'Input|Fee Based'!AM354*'Input|Fee Based'!AN354/'Input|Setup'!$E$19,0)</f>
        <v>0</v>
      </c>
      <c r="AM354" s="77">
        <f>IFERROR(AK354*'Input|Fee Based'!AM354*'Input|Fee Based'!AO354/'Input|Setup'!$E$19,0)</f>
        <v>0</v>
      </c>
      <c r="AN354" s="208">
        <f t="shared" si="61"/>
        <v>0</v>
      </c>
      <c r="AO354" s="199">
        <f t="shared" si="62"/>
        <v>0</v>
      </c>
      <c r="AP354" s="139">
        <f t="shared" si="63"/>
        <v>0</v>
      </c>
      <c r="AQ354" s="86">
        <f>'Input|Fee Based'!AQ354*CPI_Escalator_to_Y1*RealMaterials_Escalator_to_Y1</f>
        <v>0</v>
      </c>
      <c r="AR354" s="86">
        <f>'Input|Fee Based'!AR354*CPI_Escalator_to_Y1*RealContracts_Escalator_to_Y1</f>
        <v>0</v>
      </c>
      <c r="AS354" s="77">
        <f>'Input|Fee Based'!AS354*CPI_Escalator_to_Y1*RealVehicles_Escalator_to_Y1</f>
        <v>0</v>
      </c>
      <c r="AT354" s="86">
        <f>'Input|Fee Based'!AT354*CPI_Escalator_to_Y1*RealOther_Escalator_to_Y1</f>
        <v>0</v>
      </c>
      <c r="AU354" s="89"/>
      <c r="AV354" s="79">
        <f t="shared" si="64"/>
        <v>0</v>
      </c>
      <c r="AW354" s="84"/>
      <c r="AX354" s="162">
        <f>$AV354*'Input|Fee Based'!AV354</f>
        <v>0</v>
      </c>
      <c r="AY354" s="162">
        <f>$AV354*'Input|Fee Based'!AW354</f>
        <v>0</v>
      </c>
      <c r="AZ354" s="162">
        <f>$AV354*'Input|Fee Based'!AX354</f>
        <v>0</v>
      </c>
      <c r="BA354" s="163">
        <f>SUM($AV354,$AX354:$AZ354)*'Input|Fee Based'!$AY354</f>
        <v>0</v>
      </c>
      <c r="BB354" s="109"/>
      <c r="BC354" s="173"/>
      <c r="BD354" s="15"/>
    </row>
    <row r="355" spans="1:56" customFormat="1" x14ac:dyDescent="0.2">
      <c r="A355" s="16">
        <f t="shared" si="65"/>
        <v>346</v>
      </c>
      <c r="B355" s="128" t="str">
        <f>IF(ISBLANK('Input|Fee Based'!B355),"",'Input|Fee Based'!B355)</f>
        <v/>
      </c>
      <c r="C355" s="128" t="str">
        <f>IF(ISBLANK('Input|Fee Based'!C355),"",'Input|Fee Based'!C355)</f>
        <v/>
      </c>
      <c r="D355" s="129" t="str">
        <f>IF(ISBLANK('Input|Fee Based'!D355),"",'Input|Fee Based'!D355)</f>
        <v/>
      </c>
      <c r="E355" s="191" t="str">
        <f>IF(ISBLANK('Input|Fee Based'!E355),"",'Input|Fee Based'!E355)</f>
        <v/>
      </c>
      <c r="F355" s="129" t="str">
        <f>IF(ISBLANK('Input|Fee Based'!F355),"",'Input|Fee Based'!F355)</f>
        <v/>
      </c>
      <c r="G355" s="129" t="str">
        <f>IF(ISBLANK('Input|Fee Based'!G355),"",'Input|Fee Based'!G355)</f>
        <v/>
      </c>
      <c r="H355" s="120">
        <f t="shared" si="55"/>
        <v>0</v>
      </c>
      <c r="I355" s="14"/>
      <c r="J355" s="77" t="str">
        <f>IF(ISBLANK('Input|Fee Based'!I355),"",'Input|Fee Based'!I355)</f>
        <v/>
      </c>
      <c r="K355" s="77" cm="1">
        <f t="array" ref="K355">_xlfn.IFNA(LOOKUP(2,1/('Calc|Labour Rates'!$B$10:$B$39='Calc|Fee Based'!J355)/('Calc|Labour Rates'!$C$10:$C$39='Input|Fee Based'!J355),'Calc|Labour Rates'!$I$10:$I$39),"-")</f>
        <v>0</v>
      </c>
      <c r="L355" s="208">
        <f>IFERROR(K355*'Input|Fee Based'!K355*'Input|Fee Based'!L355/'Input|Setup'!$E$19,0)</f>
        <v>0</v>
      </c>
      <c r="M355" s="206" t="str">
        <f>IF(ISBLANK('Input|Fee Based'!M355),"",'Input|Fee Based'!M355)</f>
        <v/>
      </c>
      <c r="N355" s="77" cm="1">
        <f t="array" ref="N355">_xlfn.IFNA(LOOKUP(2,1/('Calc|Labour Rates'!$B$10:$B$39='Calc|Fee Based'!M355)/('Calc|Labour Rates'!$C$10:$C$39='Input|Fee Based'!N355),'Calc|Labour Rates'!$I$10:$I$39),"-")</f>
        <v>0</v>
      </c>
      <c r="O355" s="208">
        <f>IFERROR(N355*'Input|Fee Based'!O355*'Input|Fee Based'!P355/'Input|Setup'!$E$19,0)</f>
        <v>0</v>
      </c>
      <c r="P355" s="206" t="str">
        <f>IF(ISBLANK('Input|Fee Based'!Q355),"",'Input|Fee Based'!Q355)</f>
        <v/>
      </c>
      <c r="Q355" s="77" cm="1">
        <f t="array" ref="Q355">_xlfn.IFNA(LOOKUP(2,1/('Calc|Labour Rates'!$B$10:$B$39='Calc|Fee Based'!P355)/('Calc|Labour Rates'!$C$10:$C$39='Input|Fee Based'!R355),'Calc|Labour Rates'!$I$10:$I$39),"-")</f>
        <v>0</v>
      </c>
      <c r="R355" s="77">
        <f>IFERROR(Q355*'Input|Fee Based'!S355*'Input|Fee Based'!T355/'Input|Setup'!$E$19,0)</f>
        <v>0</v>
      </c>
      <c r="S355" s="197">
        <f t="shared" si="56"/>
        <v>0</v>
      </c>
      <c r="T355" s="139">
        <f t="shared" si="57"/>
        <v>0</v>
      </c>
      <c r="U355" s="77" t="str">
        <f>IF(ISBLANK('Input|Fee Based'!$V355),"",'Input|Fee Based'!$V355)</f>
        <v/>
      </c>
      <c r="V355" s="77" cm="1">
        <f t="array" ref="V355">_xlfn.IFNA(LOOKUP(2,1/('Calc|Labour Rates'!$B$10:$B$39='Calc|Fee Based'!U355)/('Calc|Labour Rates'!$C$10:$C$39='Input|Fee Based'!W355),'Calc|Labour Rates'!$I$10:$I$39),"-")</f>
        <v>0</v>
      </c>
      <c r="W355" s="77">
        <f>IFERROR(V355*'Input|Fee Based'!X355*'Input|Fee Based'!Y355/'Input|Setup'!$E$19,0)</f>
        <v>0</v>
      </c>
      <c r="X355" s="77">
        <f>IFERROR(V355*'Input|Fee Based'!X355*'Input|Fee Based'!Z355/'Input|Setup'!$E$19,0)</f>
        <v>0</v>
      </c>
      <c r="Y355" s="208">
        <f t="shared" si="58"/>
        <v>0</v>
      </c>
      <c r="Z355" s="206" t="str">
        <f>IF(ISBLANK('Input|Fee Based'!$AA355),"",'Input|Fee Based'!$AA355)</f>
        <v/>
      </c>
      <c r="AA355" s="77" cm="1">
        <f t="array" ref="AA355">_xlfn.IFNA(LOOKUP(2,1/('Calc|Labour Rates'!$B$10:$B$39='Calc|Fee Based'!Z355)/('Calc|Labour Rates'!$C$10:$C$39='Input|Fee Based'!AB355),'Calc|Labour Rates'!$I$10:$I$39),"-")</f>
        <v>0</v>
      </c>
      <c r="AB355" s="77">
        <f>IFERROR(AA355*'Input|Fee Based'!AC355*'Input|Fee Based'!AD355/'Input|Setup'!$E$19,0)</f>
        <v>0</v>
      </c>
      <c r="AC355" s="77">
        <f>IFERROR(AA355*'Input|Fee Based'!AC355*'Input|Fee Based'!AE355/'Input|Setup'!$E$19,0)</f>
        <v>0</v>
      </c>
      <c r="AD355" s="208">
        <f t="shared" si="59"/>
        <v>0</v>
      </c>
      <c r="AE355" s="77" t="str">
        <f>IF(ISBLANK('Input|Fee Based'!$AF355),"",'Input|Fee Based'!$AF355)</f>
        <v/>
      </c>
      <c r="AF355" s="77" cm="1">
        <f t="array" ref="AF355">_xlfn.IFNA(LOOKUP(2,1/('Calc|Labour Rates'!$B$10:$B$39='Calc|Fee Based'!AE355)/('Calc|Labour Rates'!$C$10:$C$39='Input|Fee Based'!AG355),'Calc|Labour Rates'!$I$10:$I$39),"-")</f>
        <v>0</v>
      </c>
      <c r="AG355" s="77">
        <f>IFERROR(AF355*'Input|Fee Based'!AH355*'Input|Fee Based'!AI355/'Input|Setup'!$E$19,0)</f>
        <v>0</v>
      </c>
      <c r="AH355" s="77">
        <f>IFERROR(AF355*'Input|Fee Based'!AH355*'Input|Fee Based'!AJ355/'Input|Setup'!$E$19,0)</f>
        <v>0</v>
      </c>
      <c r="AI355" s="208">
        <f t="shared" si="60"/>
        <v>0</v>
      </c>
      <c r="AJ355" s="77" t="str">
        <f>IF(ISBLANK('Input|Fee Based'!$AK355),"",'Input|Fee Based'!$AK355)</f>
        <v/>
      </c>
      <c r="AK355" s="77" cm="1">
        <f t="array" ref="AK355">_xlfn.IFNA(LOOKUP(2,1/('Calc|Labour Rates'!$B$10:$B$39='Calc|Fee Based'!AJ355)/('Calc|Labour Rates'!$C$10:$C$39='Input|Fee Based'!AL355),'Calc|Labour Rates'!$I$10:$I$39),"-")</f>
        <v>0</v>
      </c>
      <c r="AL355" s="77">
        <f>IFERROR(AK355*'Input|Fee Based'!AM355*'Input|Fee Based'!AN355/'Input|Setup'!$E$19,0)</f>
        <v>0</v>
      </c>
      <c r="AM355" s="77">
        <f>IFERROR(AK355*'Input|Fee Based'!AM355*'Input|Fee Based'!AO355/'Input|Setup'!$E$19,0)</f>
        <v>0</v>
      </c>
      <c r="AN355" s="208">
        <f t="shared" si="61"/>
        <v>0</v>
      </c>
      <c r="AO355" s="199">
        <f t="shared" si="62"/>
        <v>0</v>
      </c>
      <c r="AP355" s="139">
        <f t="shared" si="63"/>
        <v>0</v>
      </c>
      <c r="AQ355" s="86">
        <f>'Input|Fee Based'!AQ355*CPI_Escalator_to_Y1*RealMaterials_Escalator_to_Y1</f>
        <v>0</v>
      </c>
      <c r="AR355" s="86">
        <f>'Input|Fee Based'!AR355*CPI_Escalator_to_Y1*RealContracts_Escalator_to_Y1</f>
        <v>0</v>
      </c>
      <c r="AS355" s="77">
        <f>'Input|Fee Based'!AS355*CPI_Escalator_to_Y1*RealVehicles_Escalator_to_Y1</f>
        <v>0</v>
      </c>
      <c r="AT355" s="86">
        <f>'Input|Fee Based'!AT355*CPI_Escalator_to_Y1*RealOther_Escalator_to_Y1</f>
        <v>0</v>
      </c>
      <c r="AU355" s="89"/>
      <c r="AV355" s="79">
        <f t="shared" si="64"/>
        <v>0</v>
      </c>
      <c r="AW355" s="84"/>
      <c r="AX355" s="162">
        <f>$AV355*'Input|Fee Based'!AV355</f>
        <v>0</v>
      </c>
      <c r="AY355" s="162">
        <f>$AV355*'Input|Fee Based'!AW355</f>
        <v>0</v>
      </c>
      <c r="AZ355" s="162">
        <f>$AV355*'Input|Fee Based'!AX355</f>
        <v>0</v>
      </c>
      <c r="BA355" s="163">
        <f>SUM($AV355,$AX355:$AZ355)*'Input|Fee Based'!$AY355</f>
        <v>0</v>
      </c>
      <c r="BB355" s="109"/>
      <c r="BC355" s="173"/>
      <c r="BD355" s="15"/>
    </row>
    <row r="356" spans="1:56" customFormat="1" x14ac:dyDescent="0.2">
      <c r="A356" s="16">
        <f t="shared" si="65"/>
        <v>347</v>
      </c>
      <c r="B356" s="128" t="str">
        <f>IF(ISBLANK('Input|Fee Based'!B356),"",'Input|Fee Based'!B356)</f>
        <v/>
      </c>
      <c r="C356" s="128" t="str">
        <f>IF(ISBLANK('Input|Fee Based'!C356),"",'Input|Fee Based'!C356)</f>
        <v/>
      </c>
      <c r="D356" s="129" t="str">
        <f>IF(ISBLANK('Input|Fee Based'!D356),"",'Input|Fee Based'!D356)</f>
        <v/>
      </c>
      <c r="E356" s="191" t="str">
        <f>IF(ISBLANK('Input|Fee Based'!E356),"",'Input|Fee Based'!E356)</f>
        <v/>
      </c>
      <c r="F356" s="129" t="str">
        <f>IF(ISBLANK('Input|Fee Based'!F356),"",'Input|Fee Based'!F356)</f>
        <v/>
      </c>
      <c r="G356" s="129" t="str">
        <f>IF(ISBLANK('Input|Fee Based'!G356),"",'Input|Fee Based'!G356)</f>
        <v/>
      </c>
      <c r="H356" s="120">
        <f t="shared" si="55"/>
        <v>0</v>
      </c>
      <c r="I356" s="14"/>
      <c r="J356" s="77" t="str">
        <f>IF(ISBLANK('Input|Fee Based'!I356),"",'Input|Fee Based'!I356)</f>
        <v/>
      </c>
      <c r="K356" s="77" cm="1">
        <f t="array" ref="K356">_xlfn.IFNA(LOOKUP(2,1/('Calc|Labour Rates'!$B$10:$B$39='Calc|Fee Based'!J356)/('Calc|Labour Rates'!$C$10:$C$39='Input|Fee Based'!J356),'Calc|Labour Rates'!$I$10:$I$39),"-")</f>
        <v>0</v>
      </c>
      <c r="L356" s="208">
        <f>IFERROR(K356*'Input|Fee Based'!K356*'Input|Fee Based'!L356/'Input|Setup'!$E$19,0)</f>
        <v>0</v>
      </c>
      <c r="M356" s="206" t="str">
        <f>IF(ISBLANK('Input|Fee Based'!M356),"",'Input|Fee Based'!M356)</f>
        <v/>
      </c>
      <c r="N356" s="77" cm="1">
        <f t="array" ref="N356">_xlfn.IFNA(LOOKUP(2,1/('Calc|Labour Rates'!$B$10:$B$39='Calc|Fee Based'!M356)/('Calc|Labour Rates'!$C$10:$C$39='Input|Fee Based'!N356),'Calc|Labour Rates'!$I$10:$I$39),"-")</f>
        <v>0</v>
      </c>
      <c r="O356" s="208">
        <f>IFERROR(N356*'Input|Fee Based'!O356*'Input|Fee Based'!P356/'Input|Setup'!$E$19,0)</f>
        <v>0</v>
      </c>
      <c r="P356" s="206" t="str">
        <f>IF(ISBLANK('Input|Fee Based'!Q356),"",'Input|Fee Based'!Q356)</f>
        <v/>
      </c>
      <c r="Q356" s="77" cm="1">
        <f t="array" ref="Q356">_xlfn.IFNA(LOOKUP(2,1/('Calc|Labour Rates'!$B$10:$B$39='Calc|Fee Based'!P356)/('Calc|Labour Rates'!$C$10:$C$39='Input|Fee Based'!R356),'Calc|Labour Rates'!$I$10:$I$39),"-")</f>
        <v>0</v>
      </c>
      <c r="R356" s="77">
        <f>IFERROR(Q356*'Input|Fee Based'!S356*'Input|Fee Based'!T356/'Input|Setup'!$E$19,0)</f>
        <v>0</v>
      </c>
      <c r="S356" s="197">
        <f t="shared" si="56"/>
        <v>0</v>
      </c>
      <c r="T356" s="139">
        <f t="shared" si="57"/>
        <v>0</v>
      </c>
      <c r="U356" s="77" t="str">
        <f>IF(ISBLANK('Input|Fee Based'!$V356),"",'Input|Fee Based'!$V356)</f>
        <v/>
      </c>
      <c r="V356" s="77" cm="1">
        <f t="array" ref="V356">_xlfn.IFNA(LOOKUP(2,1/('Calc|Labour Rates'!$B$10:$B$39='Calc|Fee Based'!U356)/('Calc|Labour Rates'!$C$10:$C$39='Input|Fee Based'!W356),'Calc|Labour Rates'!$I$10:$I$39),"-")</f>
        <v>0</v>
      </c>
      <c r="W356" s="77">
        <f>IFERROR(V356*'Input|Fee Based'!X356*'Input|Fee Based'!Y356/'Input|Setup'!$E$19,0)</f>
        <v>0</v>
      </c>
      <c r="X356" s="77">
        <f>IFERROR(V356*'Input|Fee Based'!X356*'Input|Fee Based'!Z356/'Input|Setup'!$E$19,0)</f>
        <v>0</v>
      </c>
      <c r="Y356" s="208">
        <f t="shared" si="58"/>
        <v>0</v>
      </c>
      <c r="Z356" s="206" t="str">
        <f>IF(ISBLANK('Input|Fee Based'!$AA356),"",'Input|Fee Based'!$AA356)</f>
        <v/>
      </c>
      <c r="AA356" s="77" cm="1">
        <f t="array" ref="AA356">_xlfn.IFNA(LOOKUP(2,1/('Calc|Labour Rates'!$B$10:$B$39='Calc|Fee Based'!Z356)/('Calc|Labour Rates'!$C$10:$C$39='Input|Fee Based'!AB356),'Calc|Labour Rates'!$I$10:$I$39),"-")</f>
        <v>0</v>
      </c>
      <c r="AB356" s="77">
        <f>IFERROR(AA356*'Input|Fee Based'!AC356*'Input|Fee Based'!AD356/'Input|Setup'!$E$19,0)</f>
        <v>0</v>
      </c>
      <c r="AC356" s="77">
        <f>IFERROR(AA356*'Input|Fee Based'!AC356*'Input|Fee Based'!AE356/'Input|Setup'!$E$19,0)</f>
        <v>0</v>
      </c>
      <c r="AD356" s="208">
        <f t="shared" si="59"/>
        <v>0</v>
      </c>
      <c r="AE356" s="77" t="str">
        <f>IF(ISBLANK('Input|Fee Based'!$AF356),"",'Input|Fee Based'!$AF356)</f>
        <v/>
      </c>
      <c r="AF356" s="77" cm="1">
        <f t="array" ref="AF356">_xlfn.IFNA(LOOKUP(2,1/('Calc|Labour Rates'!$B$10:$B$39='Calc|Fee Based'!AE356)/('Calc|Labour Rates'!$C$10:$C$39='Input|Fee Based'!AG356),'Calc|Labour Rates'!$I$10:$I$39),"-")</f>
        <v>0</v>
      </c>
      <c r="AG356" s="77">
        <f>IFERROR(AF356*'Input|Fee Based'!AH356*'Input|Fee Based'!AI356/'Input|Setup'!$E$19,0)</f>
        <v>0</v>
      </c>
      <c r="AH356" s="77">
        <f>IFERROR(AF356*'Input|Fee Based'!AH356*'Input|Fee Based'!AJ356/'Input|Setup'!$E$19,0)</f>
        <v>0</v>
      </c>
      <c r="AI356" s="208">
        <f t="shared" si="60"/>
        <v>0</v>
      </c>
      <c r="AJ356" s="77" t="str">
        <f>IF(ISBLANK('Input|Fee Based'!$AK356),"",'Input|Fee Based'!$AK356)</f>
        <v/>
      </c>
      <c r="AK356" s="77" cm="1">
        <f t="array" ref="AK356">_xlfn.IFNA(LOOKUP(2,1/('Calc|Labour Rates'!$B$10:$B$39='Calc|Fee Based'!AJ356)/('Calc|Labour Rates'!$C$10:$C$39='Input|Fee Based'!AL356),'Calc|Labour Rates'!$I$10:$I$39),"-")</f>
        <v>0</v>
      </c>
      <c r="AL356" s="77">
        <f>IFERROR(AK356*'Input|Fee Based'!AM356*'Input|Fee Based'!AN356/'Input|Setup'!$E$19,0)</f>
        <v>0</v>
      </c>
      <c r="AM356" s="77">
        <f>IFERROR(AK356*'Input|Fee Based'!AM356*'Input|Fee Based'!AO356/'Input|Setup'!$E$19,0)</f>
        <v>0</v>
      </c>
      <c r="AN356" s="208">
        <f t="shared" si="61"/>
        <v>0</v>
      </c>
      <c r="AO356" s="199">
        <f t="shared" si="62"/>
        <v>0</v>
      </c>
      <c r="AP356" s="139">
        <f t="shared" si="63"/>
        <v>0</v>
      </c>
      <c r="AQ356" s="86">
        <f>'Input|Fee Based'!AQ356*CPI_Escalator_to_Y1*RealMaterials_Escalator_to_Y1</f>
        <v>0</v>
      </c>
      <c r="AR356" s="86">
        <f>'Input|Fee Based'!AR356*CPI_Escalator_to_Y1*RealContracts_Escalator_to_Y1</f>
        <v>0</v>
      </c>
      <c r="AS356" s="77">
        <f>'Input|Fee Based'!AS356*CPI_Escalator_to_Y1*RealVehicles_Escalator_to_Y1</f>
        <v>0</v>
      </c>
      <c r="AT356" s="86">
        <f>'Input|Fee Based'!AT356*CPI_Escalator_to_Y1*RealOther_Escalator_to_Y1</f>
        <v>0</v>
      </c>
      <c r="AU356" s="89"/>
      <c r="AV356" s="79">
        <f t="shared" si="64"/>
        <v>0</v>
      </c>
      <c r="AW356" s="84"/>
      <c r="AX356" s="162">
        <f>$AV356*'Input|Fee Based'!AV356</f>
        <v>0</v>
      </c>
      <c r="AY356" s="162">
        <f>$AV356*'Input|Fee Based'!AW356</f>
        <v>0</v>
      </c>
      <c r="AZ356" s="162">
        <f>$AV356*'Input|Fee Based'!AX356</f>
        <v>0</v>
      </c>
      <c r="BA356" s="163">
        <f>SUM($AV356,$AX356:$AZ356)*'Input|Fee Based'!$AY356</f>
        <v>0</v>
      </c>
      <c r="BB356" s="109"/>
      <c r="BC356" s="173"/>
      <c r="BD356" s="15"/>
    </row>
    <row r="357" spans="1:56" customFormat="1" x14ac:dyDescent="0.2">
      <c r="A357" s="16">
        <f t="shared" si="65"/>
        <v>348</v>
      </c>
      <c r="B357" s="128" t="str">
        <f>IF(ISBLANK('Input|Fee Based'!B357),"",'Input|Fee Based'!B357)</f>
        <v/>
      </c>
      <c r="C357" s="128" t="str">
        <f>IF(ISBLANK('Input|Fee Based'!C357),"",'Input|Fee Based'!C357)</f>
        <v/>
      </c>
      <c r="D357" s="129" t="str">
        <f>IF(ISBLANK('Input|Fee Based'!D357),"",'Input|Fee Based'!D357)</f>
        <v/>
      </c>
      <c r="E357" s="191" t="str">
        <f>IF(ISBLANK('Input|Fee Based'!E357),"",'Input|Fee Based'!E357)</f>
        <v/>
      </c>
      <c r="F357" s="129" t="str">
        <f>IF(ISBLANK('Input|Fee Based'!F357),"",'Input|Fee Based'!F357)</f>
        <v/>
      </c>
      <c r="G357" s="129" t="str">
        <f>IF(ISBLANK('Input|Fee Based'!G357),"",'Input|Fee Based'!G357)</f>
        <v/>
      </c>
      <c r="H357" s="120">
        <f t="shared" si="55"/>
        <v>0</v>
      </c>
      <c r="I357" s="14"/>
      <c r="J357" s="77" t="str">
        <f>IF(ISBLANK('Input|Fee Based'!I357),"",'Input|Fee Based'!I357)</f>
        <v/>
      </c>
      <c r="K357" s="77" cm="1">
        <f t="array" ref="K357">_xlfn.IFNA(LOOKUP(2,1/('Calc|Labour Rates'!$B$10:$B$39='Calc|Fee Based'!J357)/('Calc|Labour Rates'!$C$10:$C$39='Input|Fee Based'!J357),'Calc|Labour Rates'!$I$10:$I$39),"-")</f>
        <v>0</v>
      </c>
      <c r="L357" s="208">
        <f>IFERROR(K357*'Input|Fee Based'!K357*'Input|Fee Based'!L357/'Input|Setup'!$E$19,0)</f>
        <v>0</v>
      </c>
      <c r="M357" s="206" t="str">
        <f>IF(ISBLANK('Input|Fee Based'!M357),"",'Input|Fee Based'!M357)</f>
        <v/>
      </c>
      <c r="N357" s="77" cm="1">
        <f t="array" ref="N357">_xlfn.IFNA(LOOKUP(2,1/('Calc|Labour Rates'!$B$10:$B$39='Calc|Fee Based'!M357)/('Calc|Labour Rates'!$C$10:$C$39='Input|Fee Based'!N357),'Calc|Labour Rates'!$I$10:$I$39),"-")</f>
        <v>0</v>
      </c>
      <c r="O357" s="208">
        <f>IFERROR(N357*'Input|Fee Based'!O357*'Input|Fee Based'!P357/'Input|Setup'!$E$19,0)</f>
        <v>0</v>
      </c>
      <c r="P357" s="206" t="str">
        <f>IF(ISBLANK('Input|Fee Based'!Q357),"",'Input|Fee Based'!Q357)</f>
        <v/>
      </c>
      <c r="Q357" s="77" cm="1">
        <f t="array" ref="Q357">_xlfn.IFNA(LOOKUP(2,1/('Calc|Labour Rates'!$B$10:$B$39='Calc|Fee Based'!P357)/('Calc|Labour Rates'!$C$10:$C$39='Input|Fee Based'!R357),'Calc|Labour Rates'!$I$10:$I$39),"-")</f>
        <v>0</v>
      </c>
      <c r="R357" s="77">
        <f>IFERROR(Q357*'Input|Fee Based'!S357*'Input|Fee Based'!T357/'Input|Setup'!$E$19,0)</f>
        <v>0</v>
      </c>
      <c r="S357" s="197">
        <f t="shared" si="56"/>
        <v>0</v>
      </c>
      <c r="T357" s="139">
        <f t="shared" si="57"/>
        <v>0</v>
      </c>
      <c r="U357" s="77" t="str">
        <f>IF(ISBLANK('Input|Fee Based'!$V357),"",'Input|Fee Based'!$V357)</f>
        <v/>
      </c>
      <c r="V357" s="77" cm="1">
        <f t="array" ref="V357">_xlfn.IFNA(LOOKUP(2,1/('Calc|Labour Rates'!$B$10:$B$39='Calc|Fee Based'!U357)/('Calc|Labour Rates'!$C$10:$C$39='Input|Fee Based'!W357),'Calc|Labour Rates'!$I$10:$I$39),"-")</f>
        <v>0</v>
      </c>
      <c r="W357" s="77">
        <f>IFERROR(V357*'Input|Fee Based'!X357*'Input|Fee Based'!Y357/'Input|Setup'!$E$19,0)</f>
        <v>0</v>
      </c>
      <c r="X357" s="77">
        <f>IFERROR(V357*'Input|Fee Based'!X357*'Input|Fee Based'!Z357/'Input|Setup'!$E$19,0)</f>
        <v>0</v>
      </c>
      <c r="Y357" s="208">
        <f t="shared" si="58"/>
        <v>0</v>
      </c>
      <c r="Z357" s="206" t="str">
        <f>IF(ISBLANK('Input|Fee Based'!$AA357),"",'Input|Fee Based'!$AA357)</f>
        <v/>
      </c>
      <c r="AA357" s="77" cm="1">
        <f t="array" ref="AA357">_xlfn.IFNA(LOOKUP(2,1/('Calc|Labour Rates'!$B$10:$B$39='Calc|Fee Based'!Z357)/('Calc|Labour Rates'!$C$10:$C$39='Input|Fee Based'!AB357),'Calc|Labour Rates'!$I$10:$I$39),"-")</f>
        <v>0</v>
      </c>
      <c r="AB357" s="77">
        <f>IFERROR(AA357*'Input|Fee Based'!AC357*'Input|Fee Based'!AD357/'Input|Setup'!$E$19,0)</f>
        <v>0</v>
      </c>
      <c r="AC357" s="77">
        <f>IFERROR(AA357*'Input|Fee Based'!AC357*'Input|Fee Based'!AE357/'Input|Setup'!$E$19,0)</f>
        <v>0</v>
      </c>
      <c r="AD357" s="208">
        <f t="shared" si="59"/>
        <v>0</v>
      </c>
      <c r="AE357" s="77" t="str">
        <f>IF(ISBLANK('Input|Fee Based'!$AF357),"",'Input|Fee Based'!$AF357)</f>
        <v/>
      </c>
      <c r="AF357" s="77" cm="1">
        <f t="array" ref="AF357">_xlfn.IFNA(LOOKUP(2,1/('Calc|Labour Rates'!$B$10:$B$39='Calc|Fee Based'!AE357)/('Calc|Labour Rates'!$C$10:$C$39='Input|Fee Based'!AG357),'Calc|Labour Rates'!$I$10:$I$39),"-")</f>
        <v>0</v>
      </c>
      <c r="AG357" s="77">
        <f>IFERROR(AF357*'Input|Fee Based'!AH357*'Input|Fee Based'!AI357/'Input|Setup'!$E$19,0)</f>
        <v>0</v>
      </c>
      <c r="AH357" s="77">
        <f>IFERROR(AF357*'Input|Fee Based'!AH357*'Input|Fee Based'!AJ357/'Input|Setup'!$E$19,0)</f>
        <v>0</v>
      </c>
      <c r="AI357" s="208">
        <f t="shared" si="60"/>
        <v>0</v>
      </c>
      <c r="AJ357" s="77" t="str">
        <f>IF(ISBLANK('Input|Fee Based'!$AK357),"",'Input|Fee Based'!$AK357)</f>
        <v/>
      </c>
      <c r="AK357" s="77" cm="1">
        <f t="array" ref="AK357">_xlfn.IFNA(LOOKUP(2,1/('Calc|Labour Rates'!$B$10:$B$39='Calc|Fee Based'!AJ357)/('Calc|Labour Rates'!$C$10:$C$39='Input|Fee Based'!AL357),'Calc|Labour Rates'!$I$10:$I$39),"-")</f>
        <v>0</v>
      </c>
      <c r="AL357" s="77">
        <f>IFERROR(AK357*'Input|Fee Based'!AM357*'Input|Fee Based'!AN357/'Input|Setup'!$E$19,0)</f>
        <v>0</v>
      </c>
      <c r="AM357" s="77">
        <f>IFERROR(AK357*'Input|Fee Based'!AM357*'Input|Fee Based'!AO357/'Input|Setup'!$E$19,0)</f>
        <v>0</v>
      </c>
      <c r="AN357" s="208">
        <f t="shared" si="61"/>
        <v>0</v>
      </c>
      <c r="AO357" s="199">
        <f t="shared" si="62"/>
        <v>0</v>
      </c>
      <c r="AP357" s="139">
        <f t="shared" si="63"/>
        <v>0</v>
      </c>
      <c r="AQ357" s="86">
        <f>'Input|Fee Based'!AQ357*CPI_Escalator_to_Y1*RealMaterials_Escalator_to_Y1</f>
        <v>0</v>
      </c>
      <c r="AR357" s="86">
        <f>'Input|Fee Based'!AR357*CPI_Escalator_to_Y1*RealContracts_Escalator_to_Y1</f>
        <v>0</v>
      </c>
      <c r="AS357" s="77">
        <f>'Input|Fee Based'!AS357*CPI_Escalator_to_Y1*RealVehicles_Escalator_to_Y1</f>
        <v>0</v>
      </c>
      <c r="AT357" s="86">
        <f>'Input|Fee Based'!AT357*CPI_Escalator_to_Y1*RealOther_Escalator_to_Y1</f>
        <v>0</v>
      </c>
      <c r="AU357" s="89"/>
      <c r="AV357" s="79">
        <f t="shared" si="64"/>
        <v>0</v>
      </c>
      <c r="AW357" s="84"/>
      <c r="AX357" s="162">
        <f>$AV357*'Input|Fee Based'!AV357</f>
        <v>0</v>
      </c>
      <c r="AY357" s="162">
        <f>$AV357*'Input|Fee Based'!AW357</f>
        <v>0</v>
      </c>
      <c r="AZ357" s="162">
        <f>$AV357*'Input|Fee Based'!AX357</f>
        <v>0</v>
      </c>
      <c r="BA357" s="163">
        <f>SUM($AV357,$AX357:$AZ357)*'Input|Fee Based'!$AY357</f>
        <v>0</v>
      </c>
      <c r="BB357" s="109"/>
      <c r="BC357" s="173"/>
      <c r="BD357" s="15"/>
    </row>
    <row r="358" spans="1:56" customFormat="1" x14ac:dyDescent="0.2">
      <c r="A358" s="16">
        <f t="shared" si="65"/>
        <v>349</v>
      </c>
      <c r="B358" s="128" t="str">
        <f>IF(ISBLANK('Input|Fee Based'!B358),"",'Input|Fee Based'!B358)</f>
        <v/>
      </c>
      <c r="C358" s="128" t="str">
        <f>IF(ISBLANK('Input|Fee Based'!C358),"",'Input|Fee Based'!C358)</f>
        <v/>
      </c>
      <c r="D358" s="129" t="str">
        <f>IF(ISBLANK('Input|Fee Based'!D358),"",'Input|Fee Based'!D358)</f>
        <v/>
      </c>
      <c r="E358" s="191" t="str">
        <f>IF(ISBLANK('Input|Fee Based'!E358),"",'Input|Fee Based'!E358)</f>
        <v/>
      </c>
      <c r="F358" s="129" t="str">
        <f>IF(ISBLANK('Input|Fee Based'!F358),"",'Input|Fee Based'!F358)</f>
        <v/>
      </c>
      <c r="G358" s="129" t="str">
        <f>IF(ISBLANK('Input|Fee Based'!G358),"",'Input|Fee Based'!G358)</f>
        <v/>
      </c>
      <c r="H358" s="120">
        <f t="shared" si="55"/>
        <v>0</v>
      </c>
      <c r="I358" s="14"/>
      <c r="J358" s="77" t="str">
        <f>IF(ISBLANK('Input|Fee Based'!I358),"",'Input|Fee Based'!I358)</f>
        <v/>
      </c>
      <c r="K358" s="77" cm="1">
        <f t="array" ref="K358">_xlfn.IFNA(LOOKUP(2,1/('Calc|Labour Rates'!$B$10:$B$39='Calc|Fee Based'!J358)/('Calc|Labour Rates'!$C$10:$C$39='Input|Fee Based'!J358),'Calc|Labour Rates'!$I$10:$I$39),"-")</f>
        <v>0</v>
      </c>
      <c r="L358" s="208">
        <f>IFERROR(K358*'Input|Fee Based'!K358*'Input|Fee Based'!L358/'Input|Setup'!$E$19,0)</f>
        <v>0</v>
      </c>
      <c r="M358" s="206" t="str">
        <f>IF(ISBLANK('Input|Fee Based'!M358),"",'Input|Fee Based'!M358)</f>
        <v/>
      </c>
      <c r="N358" s="77" cm="1">
        <f t="array" ref="N358">_xlfn.IFNA(LOOKUP(2,1/('Calc|Labour Rates'!$B$10:$B$39='Calc|Fee Based'!M358)/('Calc|Labour Rates'!$C$10:$C$39='Input|Fee Based'!N358),'Calc|Labour Rates'!$I$10:$I$39),"-")</f>
        <v>0</v>
      </c>
      <c r="O358" s="208">
        <f>IFERROR(N358*'Input|Fee Based'!O358*'Input|Fee Based'!P358/'Input|Setup'!$E$19,0)</f>
        <v>0</v>
      </c>
      <c r="P358" s="206" t="str">
        <f>IF(ISBLANK('Input|Fee Based'!Q358),"",'Input|Fee Based'!Q358)</f>
        <v/>
      </c>
      <c r="Q358" s="77" cm="1">
        <f t="array" ref="Q358">_xlfn.IFNA(LOOKUP(2,1/('Calc|Labour Rates'!$B$10:$B$39='Calc|Fee Based'!P358)/('Calc|Labour Rates'!$C$10:$C$39='Input|Fee Based'!R358),'Calc|Labour Rates'!$I$10:$I$39),"-")</f>
        <v>0</v>
      </c>
      <c r="R358" s="77">
        <f>IFERROR(Q358*'Input|Fee Based'!S358*'Input|Fee Based'!T358/'Input|Setup'!$E$19,0)</f>
        <v>0</v>
      </c>
      <c r="S358" s="197">
        <f t="shared" si="56"/>
        <v>0</v>
      </c>
      <c r="T358" s="139">
        <f t="shared" si="57"/>
        <v>0</v>
      </c>
      <c r="U358" s="77" t="str">
        <f>IF(ISBLANK('Input|Fee Based'!$V358),"",'Input|Fee Based'!$V358)</f>
        <v/>
      </c>
      <c r="V358" s="77" cm="1">
        <f t="array" ref="V358">_xlfn.IFNA(LOOKUP(2,1/('Calc|Labour Rates'!$B$10:$B$39='Calc|Fee Based'!U358)/('Calc|Labour Rates'!$C$10:$C$39='Input|Fee Based'!W358),'Calc|Labour Rates'!$I$10:$I$39),"-")</f>
        <v>0</v>
      </c>
      <c r="W358" s="77">
        <f>IFERROR(V358*'Input|Fee Based'!X358*'Input|Fee Based'!Y358/'Input|Setup'!$E$19,0)</f>
        <v>0</v>
      </c>
      <c r="X358" s="77">
        <f>IFERROR(V358*'Input|Fee Based'!X358*'Input|Fee Based'!Z358/'Input|Setup'!$E$19,0)</f>
        <v>0</v>
      </c>
      <c r="Y358" s="208">
        <f t="shared" si="58"/>
        <v>0</v>
      </c>
      <c r="Z358" s="206" t="str">
        <f>IF(ISBLANK('Input|Fee Based'!$AA358),"",'Input|Fee Based'!$AA358)</f>
        <v/>
      </c>
      <c r="AA358" s="77" cm="1">
        <f t="array" ref="AA358">_xlfn.IFNA(LOOKUP(2,1/('Calc|Labour Rates'!$B$10:$B$39='Calc|Fee Based'!Z358)/('Calc|Labour Rates'!$C$10:$C$39='Input|Fee Based'!AB358),'Calc|Labour Rates'!$I$10:$I$39),"-")</f>
        <v>0</v>
      </c>
      <c r="AB358" s="77">
        <f>IFERROR(AA358*'Input|Fee Based'!AC358*'Input|Fee Based'!AD358/'Input|Setup'!$E$19,0)</f>
        <v>0</v>
      </c>
      <c r="AC358" s="77">
        <f>IFERROR(AA358*'Input|Fee Based'!AC358*'Input|Fee Based'!AE358/'Input|Setup'!$E$19,0)</f>
        <v>0</v>
      </c>
      <c r="AD358" s="208">
        <f t="shared" si="59"/>
        <v>0</v>
      </c>
      <c r="AE358" s="77" t="str">
        <f>IF(ISBLANK('Input|Fee Based'!$AF358),"",'Input|Fee Based'!$AF358)</f>
        <v/>
      </c>
      <c r="AF358" s="77" cm="1">
        <f t="array" ref="AF358">_xlfn.IFNA(LOOKUP(2,1/('Calc|Labour Rates'!$B$10:$B$39='Calc|Fee Based'!AE358)/('Calc|Labour Rates'!$C$10:$C$39='Input|Fee Based'!AG358),'Calc|Labour Rates'!$I$10:$I$39),"-")</f>
        <v>0</v>
      </c>
      <c r="AG358" s="77">
        <f>IFERROR(AF358*'Input|Fee Based'!AH358*'Input|Fee Based'!AI358/'Input|Setup'!$E$19,0)</f>
        <v>0</v>
      </c>
      <c r="AH358" s="77">
        <f>IFERROR(AF358*'Input|Fee Based'!AH358*'Input|Fee Based'!AJ358/'Input|Setup'!$E$19,0)</f>
        <v>0</v>
      </c>
      <c r="AI358" s="208">
        <f t="shared" si="60"/>
        <v>0</v>
      </c>
      <c r="AJ358" s="77" t="str">
        <f>IF(ISBLANK('Input|Fee Based'!$AK358),"",'Input|Fee Based'!$AK358)</f>
        <v/>
      </c>
      <c r="AK358" s="77" cm="1">
        <f t="array" ref="AK358">_xlfn.IFNA(LOOKUP(2,1/('Calc|Labour Rates'!$B$10:$B$39='Calc|Fee Based'!AJ358)/('Calc|Labour Rates'!$C$10:$C$39='Input|Fee Based'!AL358),'Calc|Labour Rates'!$I$10:$I$39),"-")</f>
        <v>0</v>
      </c>
      <c r="AL358" s="77">
        <f>IFERROR(AK358*'Input|Fee Based'!AM358*'Input|Fee Based'!AN358/'Input|Setup'!$E$19,0)</f>
        <v>0</v>
      </c>
      <c r="AM358" s="77">
        <f>IFERROR(AK358*'Input|Fee Based'!AM358*'Input|Fee Based'!AO358/'Input|Setup'!$E$19,0)</f>
        <v>0</v>
      </c>
      <c r="AN358" s="208">
        <f t="shared" si="61"/>
        <v>0</v>
      </c>
      <c r="AO358" s="199">
        <f t="shared" si="62"/>
        <v>0</v>
      </c>
      <c r="AP358" s="139">
        <f t="shared" si="63"/>
        <v>0</v>
      </c>
      <c r="AQ358" s="86">
        <f>'Input|Fee Based'!AQ358*CPI_Escalator_to_Y1*RealMaterials_Escalator_to_Y1</f>
        <v>0</v>
      </c>
      <c r="AR358" s="86">
        <f>'Input|Fee Based'!AR358*CPI_Escalator_to_Y1*RealContracts_Escalator_to_Y1</f>
        <v>0</v>
      </c>
      <c r="AS358" s="77">
        <f>'Input|Fee Based'!AS358*CPI_Escalator_to_Y1*RealVehicles_Escalator_to_Y1</f>
        <v>0</v>
      </c>
      <c r="AT358" s="86">
        <f>'Input|Fee Based'!AT358*CPI_Escalator_to_Y1*RealOther_Escalator_to_Y1</f>
        <v>0</v>
      </c>
      <c r="AU358" s="89"/>
      <c r="AV358" s="79">
        <f t="shared" si="64"/>
        <v>0</v>
      </c>
      <c r="AW358" s="84"/>
      <c r="AX358" s="162">
        <f>$AV358*'Input|Fee Based'!AV358</f>
        <v>0</v>
      </c>
      <c r="AY358" s="162">
        <f>$AV358*'Input|Fee Based'!AW358</f>
        <v>0</v>
      </c>
      <c r="AZ358" s="162">
        <f>$AV358*'Input|Fee Based'!AX358</f>
        <v>0</v>
      </c>
      <c r="BA358" s="163">
        <f>SUM($AV358,$AX358:$AZ358)*'Input|Fee Based'!$AY358</f>
        <v>0</v>
      </c>
      <c r="BB358" s="109"/>
      <c r="BC358" s="173"/>
      <c r="BD358" s="15"/>
    </row>
    <row r="359" spans="1:56" customFormat="1" x14ac:dyDescent="0.2">
      <c r="A359" s="16">
        <f t="shared" si="65"/>
        <v>350</v>
      </c>
      <c r="B359" s="128" t="str">
        <f>IF(ISBLANK('Input|Fee Based'!B359),"",'Input|Fee Based'!B359)</f>
        <v/>
      </c>
      <c r="C359" s="128" t="str">
        <f>IF(ISBLANK('Input|Fee Based'!C359),"",'Input|Fee Based'!C359)</f>
        <v/>
      </c>
      <c r="D359" s="129" t="str">
        <f>IF(ISBLANK('Input|Fee Based'!D359),"",'Input|Fee Based'!D359)</f>
        <v/>
      </c>
      <c r="E359" s="191" t="str">
        <f>IF(ISBLANK('Input|Fee Based'!E359),"",'Input|Fee Based'!E359)</f>
        <v/>
      </c>
      <c r="F359" s="129" t="str">
        <f>IF(ISBLANK('Input|Fee Based'!F359),"",'Input|Fee Based'!F359)</f>
        <v/>
      </c>
      <c r="G359" s="129" t="str">
        <f>IF(ISBLANK('Input|Fee Based'!G359),"",'Input|Fee Based'!G359)</f>
        <v/>
      </c>
      <c r="H359" s="120">
        <f t="shared" si="55"/>
        <v>0</v>
      </c>
      <c r="I359" s="14"/>
      <c r="J359" s="77" t="str">
        <f>IF(ISBLANK('Input|Fee Based'!I359),"",'Input|Fee Based'!I359)</f>
        <v/>
      </c>
      <c r="K359" s="77" cm="1">
        <f t="array" ref="K359">_xlfn.IFNA(LOOKUP(2,1/('Calc|Labour Rates'!$B$10:$B$39='Calc|Fee Based'!J359)/('Calc|Labour Rates'!$C$10:$C$39='Input|Fee Based'!J359),'Calc|Labour Rates'!$I$10:$I$39),"-")</f>
        <v>0</v>
      </c>
      <c r="L359" s="208">
        <f>IFERROR(K359*'Input|Fee Based'!K359*'Input|Fee Based'!L359/'Input|Setup'!$E$19,0)</f>
        <v>0</v>
      </c>
      <c r="M359" s="206" t="str">
        <f>IF(ISBLANK('Input|Fee Based'!M359),"",'Input|Fee Based'!M359)</f>
        <v/>
      </c>
      <c r="N359" s="77" cm="1">
        <f t="array" ref="N359">_xlfn.IFNA(LOOKUP(2,1/('Calc|Labour Rates'!$B$10:$B$39='Calc|Fee Based'!M359)/('Calc|Labour Rates'!$C$10:$C$39='Input|Fee Based'!N359),'Calc|Labour Rates'!$I$10:$I$39),"-")</f>
        <v>0</v>
      </c>
      <c r="O359" s="208">
        <f>IFERROR(N359*'Input|Fee Based'!O359*'Input|Fee Based'!P359/'Input|Setup'!$E$19,0)</f>
        <v>0</v>
      </c>
      <c r="P359" s="206" t="str">
        <f>IF(ISBLANK('Input|Fee Based'!Q359),"",'Input|Fee Based'!Q359)</f>
        <v/>
      </c>
      <c r="Q359" s="77" cm="1">
        <f t="array" ref="Q359">_xlfn.IFNA(LOOKUP(2,1/('Calc|Labour Rates'!$B$10:$B$39='Calc|Fee Based'!P359)/('Calc|Labour Rates'!$C$10:$C$39='Input|Fee Based'!R359),'Calc|Labour Rates'!$I$10:$I$39),"-")</f>
        <v>0</v>
      </c>
      <c r="R359" s="77">
        <f>IFERROR(Q359*'Input|Fee Based'!S359*'Input|Fee Based'!T359/'Input|Setup'!$E$19,0)</f>
        <v>0</v>
      </c>
      <c r="S359" s="197">
        <f t="shared" si="56"/>
        <v>0</v>
      </c>
      <c r="T359" s="139">
        <f t="shared" si="57"/>
        <v>0</v>
      </c>
      <c r="U359" s="77" t="str">
        <f>IF(ISBLANK('Input|Fee Based'!$V359),"",'Input|Fee Based'!$V359)</f>
        <v/>
      </c>
      <c r="V359" s="77" cm="1">
        <f t="array" ref="V359">_xlfn.IFNA(LOOKUP(2,1/('Calc|Labour Rates'!$B$10:$B$39='Calc|Fee Based'!U359)/('Calc|Labour Rates'!$C$10:$C$39='Input|Fee Based'!W359),'Calc|Labour Rates'!$I$10:$I$39),"-")</f>
        <v>0</v>
      </c>
      <c r="W359" s="77">
        <f>IFERROR(V359*'Input|Fee Based'!X359*'Input|Fee Based'!Y359/'Input|Setup'!$E$19,0)</f>
        <v>0</v>
      </c>
      <c r="X359" s="77">
        <f>IFERROR(V359*'Input|Fee Based'!X359*'Input|Fee Based'!Z359/'Input|Setup'!$E$19,0)</f>
        <v>0</v>
      </c>
      <c r="Y359" s="208">
        <f t="shared" si="58"/>
        <v>0</v>
      </c>
      <c r="Z359" s="206" t="str">
        <f>IF(ISBLANK('Input|Fee Based'!$AA359),"",'Input|Fee Based'!$AA359)</f>
        <v/>
      </c>
      <c r="AA359" s="77" cm="1">
        <f t="array" ref="AA359">_xlfn.IFNA(LOOKUP(2,1/('Calc|Labour Rates'!$B$10:$B$39='Calc|Fee Based'!Z359)/('Calc|Labour Rates'!$C$10:$C$39='Input|Fee Based'!AB359),'Calc|Labour Rates'!$I$10:$I$39),"-")</f>
        <v>0</v>
      </c>
      <c r="AB359" s="77">
        <f>IFERROR(AA359*'Input|Fee Based'!AC359*'Input|Fee Based'!AD359/'Input|Setup'!$E$19,0)</f>
        <v>0</v>
      </c>
      <c r="AC359" s="77">
        <f>IFERROR(AA359*'Input|Fee Based'!AC359*'Input|Fee Based'!AE359/'Input|Setup'!$E$19,0)</f>
        <v>0</v>
      </c>
      <c r="AD359" s="208">
        <f t="shared" si="59"/>
        <v>0</v>
      </c>
      <c r="AE359" s="77" t="str">
        <f>IF(ISBLANK('Input|Fee Based'!$AF359),"",'Input|Fee Based'!$AF359)</f>
        <v/>
      </c>
      <c r="AF359" s="77" cm="1">
        <f t="array" ref="AF359">_xlfn.IFNA(LOOKUP(2,1/('Calc|Labour Rates'!$B$10:$B$39='Calc|Fee Based'!AE359)/('Calc|Labour Rates'!$C$10:$C$39='Input|Fee Based'!AG359),'Calc|Labour Rates'!$I$10:$I$39),"-")</f>
        <v>0</v>
      </c>
      <c r="AG359" s="77">
        <f>IFERROR(AF359*'Input|Fee Based'!AH359*'Input|Fee Based'!AI359/'Input|Setup'!$E$19,0)</f>
        <v>0</v>
      </c>
      <c r="AH359" s="77">
        <f>IFERROR(AF359*'Input|Fee Based'!AH359*'Input|Fee Based'!AJ359/'Input|Setup'!$E$19,0)</f>
        <v>0</v>
      </c>
      <c r="AI359" s="208">
        <f t="shared" si="60"/>
        <v>0</v>
      </c>
      <c r="AJ359" s="77" t="str">
        <f>IF(ISBLANK('Input|Fee Based'!$AK359),"",'Input|Fee Based'!$AK359)</f>
        <v/>
      </c>
      <c r="AK359" s="77" cm="1">
        <f t="array" ref="AK359">_xlfn.IFNA(LOOKUP(2,1/('Calc|Labour Rates'!$B$10:$B$39='Calc|Fee Based'!AJ359)/('Calc|Labour Rates'!$C$10:$C$39='Input|Fee Based'!AL359),'Calc|Labour Rates'!$I$10:$I$39),"-")</f>
        <v>0</v>
      </c>
      <c r="AL359" s="77">
        <f>IFERROR(AK359*'Input|Fee Based'!AM359*'Input|Fee Based'!AN359/'Input|Setup'!$E$19,0)</f>
        <v>0</v>
      </c>
      <c r="AM359" s="77">
        <f>IFERROR(AK359*'Input|Fee Based'!AM359*'Input|Fee Based'!AO359/'Input|Setup'!$E$19,0)</f>
        <v>0</v>
      </c>
      <c r="AN359" s="208">
        <f t="shared" si="61"/>
        <v>0</v>
      </c>
      <c r="AO359" s="199">
        <f t="shared" si="62"/>
        <v>0</v>
      </c>
      <c r="AP359" s="139">
        <f t="shared" si="63"/>
        <v>0</v>
      </c>
      <c r="AQ359" s="86">
        <f>'Input|Fee Based'!AQ359*CPI_Escalator_to_Y1*RealMaterials_Escalator_to_Y1</f>
        <v>0</v>
      </c>
      <c r="AR359" s="86">
        <f>'Input|Fee Based'!AR359*CPI_Escalator_to_Y1*RealContracts_Escalator_to_Y1</f>
        <v>0</v>
      </c>
      <c r="AS359" s="77">
        <f>'Input|Fee Based'!AS359*CPI_Escalator_to_Y1*RealVehicles_Escalator_to_Y1</f>
        <v>0</v>
      </c>
      <c r="AT359" s="86">
        <f>'Input|Fee Based'!AT359*CPI_Escalator_to_Y1*RealOther_Escalator_to_Y1</f>
        <v>0</v>
      </c>
      <c r="AU359" s="89"/>
      <c r="AV359" s="79">
        <f t="shared" si="64"/>
        <v>0</v>
      </c>
      <c r="AW359" s="84"/>
      <c r="AX359" s="162">
        <f>$AV359*'Input|Fee Based'!AV359</f>
        <v>0</v>
      </c>
      <c r="AY359" s="162">
        <f>$AV359*'Input|Fee Based'!AW359</f>
        <v>0</v>
      </c>
      <c r="AZ359" s="162">
        <f>$AV359*'Input|Fee Based'!AX359</f>
        <v>0</v>
      </c>
      <c r="BA359" s="163">
        <f>SUM($AV359,$AX359:$AZ359)*'Input|Fee Based'!$AY359</f>
        <v>0</v>
      </c>
      <c r="BB359" s="109"/>
      <c r="BC359" s="173"/>
      <c r="BD359" s="15"/>
    </row>
    <row r="360" spans="1:56" customFormat="1" x14ac:dyDescent="0.2">
      <c r="A360" s="16">
        <f t="shared" si="65"/>
        <v>351</v>
      </c>
      <c r="B360" s="128" t="str">
        <f>IF(ISBLANK('Input|Fee Based'!B360),"",'Input|Fee Based'!B360)</f>
        <v/>
      </c>
      <c r="C360" s="128" t="str">
        <f>IF(ISBLANK('Input|Fee Based'!C360),"",'Input|Fee Based'!C360)</f>
        <v/>
      </c>
      <c r="D360" s="129" t="str">
        <f>IF(ISBLANK('Input|Fee Based'!D360),"",'Input|Fee Based'!D360)</f>
        <v/>
      </c>
      <c r="E360" s="191" t="str">
        <f>IF(ISBLANK('Input|Fee Based'!E360),"",'Input|Fee Based'!E360)</f>
        <v/>
      </c>
      <c r="F360" s="129" t="str">
        <f>IF(ISBLANK('Input|Fee Based'!F360),"",'Input|Fee Based'!F360)</f>
        <v/>
      </c>
      <c r="G360" s="129" t="str">
        <f>IF(ISBLANK('Input|Fee Based'!G360),"",'Input|Fee Based'!G360)</f>
        <v/>
      </c>
      <c r="H360" s="120">
        <f t="shared" si="55"/>
        <v>0</v>
      </c>
      <c r="I360" s="14"/>
      <c r="J360" s="77" t="str">
        <f>IF(ISBLANK('Input|Fee Based'!I360),"",'Input|Fee Based'!I360)</f>
        <v/>
      </c>
      <c r="K360" s="77" cm="1">
        <f t="array" ref="K360">_xlfn.IFNA(LOOKUP(2,1/('Calc|Labour Rates'!$B$10:$B$39='Calc|Fee Based'!J360)/('Calc|Labour Rates'!$C$10:$C$39='Input|Fee Based'!J360),'Calc|Labour Rates'!$I$10:$I$39),"-")</f>
        <v>0</v>
      </c>
      <c r="L360" s="208">
        <f>IFERROR(K360*'Input|Fee Based'!K360*'Input|Fee Based'!L360/'Input|Setup'!$E$19,0)</f>
        <v>0</v>
      </c>
      <c r="M360" s="206" t="str">
        <f>IF(ISBLANK('Input|Fee Based'!M360),"",'Input|Fee Based'!M360)</f>
        <v/>
      </c>
      <c r="N360" s="77" cm="1">
        <f t="array" ref="N360">_xlfn.IFNA(LOOKUP(2,1/('Calc|Labour Rates'!$B$10:$B$39='Calc|Fee Based'!M360)/('Calc|Labour Rates'!$C$10:$C$39='Input|Fee Based'!N360),'Calc|Labour Rates'!$I$10:$I$39),"-")</f>
        <v>0</v>
      </c>
      <c r="O360" s="208">
        <f>IFERROR(N360*'Input|Fee Based'!O360*'Input|Fee Based'!P360/'Input|Setup'!$E$19,0)</f>
        <v>0</v>
      </c>
      <c r="P360" s="206" t="str">
        <f>IF(ISBLANK('Input|Fee Based'!Q360),"",'Input|Fee Based'!Q360)</f>
        <v/>
      </c>
      <c r="Q360" s="77" cm="1">
        <f t="array" ref="Q360">_xlfn.IFNA(LOOKUP(2,1/('Calc|Labour Rates'!$B$10:$B$39='Calc|Fee Based'!P360)/('Calc|Labour Rates'!$C$10:$C$39='Input|Fee Based'!R360),'Calc|Labour Rates'!$I$10:$I$39),"-")</f>
        <v>0</v>
      </c>
      <c r="R360" s="77">
        <f>IFERROR(Q360*'Input|Fee Based'!S360*'Input|Fee Based'!T360/'Input|Setup'!$E$19,0)</f>
        <v>0</v>
      </c>
      <c r="S360" s="197">
        <f t="shared" si="56"/>
        <v>0</v>
      </c>
      <c r="T360" s="139">
        <f t="shared" si="57"/>
        <v>0</v>
      </c>
      <c r="U360" s="77" t="str">
        <f>IF(ISBLANK('Input|Fee Based'!$V360),"",'Input|Fee Based'!$V360)</f>
        <v/>
      </c>
      <c r="V360" s="77" cm="1">
        <f t="array" ref="V360">_xlfn.IFNA(LOOKUP(2,1/('Calc|Labour Rates'!$B$10:$B$39='Calc|Fee Based'!U360)/('Calc|Labour Rates'!$C$10:$C$39='Input|Fee Based'!W360),'Calc|Labour Rates'!$I$10:$I$39),"-")</f>
        <v>0</v>
      </c>
      <c r="W360" s="77">
        <f>IFERROR(V360*'Input|Fee Based'!X360*'Input|Fee Based'!Y360/'Input|Setup'!$E$19,0)</f>
        <v>0</v>
      </c>
      <c r="X360" s="77">
        <f>IFERROR(V360*'Input|Fee Based'!X360*'Input|Fee Based'!Z360/'Input|Setup'!$E$19,0)</f>
        <v>0</v>
      </c>
      <c r="Y360" s="208">
        <f t="shared" si="58"/>
        <v>0</v>
      </c>
      <c r="Z360" s="206" t="str">
        <f>IF(ISBLANK('Input|Fee Based'!$AA360),"",'Input|Fee Based'!$AA360)</f>
        <v/>
      </c>
      <c r="AA360" s="77" cm="1">
        <f t="array" ref="AA360">_xlfn.IFNA(LOOKUP(2,1/('Calc|Labour Rates'!$B$10:$B$39='Calc|Fee Based'!Z360)/('Calc|Labour Rates'!$C$10:$C$39='Input|Fee Based'!AB360),'Calc|Labour Rates'!$I$10:$I$39),"-")</f>
        <v>0</v>
      </c>
      <c r="AB360" s="77">
        <f>IFERROR(AA360*'Input|Fee Based'!AC360*'Input|Fee Based'!AD360/'Input|Setup'!$E$19,0)</f>
        <v>0</v>
      </c>
      <c r="AC360" s="77">
        <f>IFERROR(AA360*'Input|Fee Based'!AC360*'Input|Fee Based'!AE360/'Input|Setup'!$E$19,0)</f>
        <v>0</v>
      </c>
      <c r="AD360" s="208">
        <f t="shared" si="59"/>
        <v>0</v>
      </c>
      <c r="AE360" s="77" t="str">
        <f>IF(ISBLANK('Input|Fee Based'!$AF360),"",'Input|Fee Based'!$AF360)</f>
        <v/>
      </c>
      <c r="AF360" s="77" cm="1">
        <f t="array" ref="AF360">_xlfn.IFNA(LOOKUP(2,1/('Calc|Labour Rates'!$B$10:$B$39='Calc|Fee Based'!AE360)/('Calc|Labour Rates'!$C$10:$C$39='Input|Fee Based'!AG360),'Calc|Labour Rates'!$I$10:$I$39),"-")</f>
        <v>0</v>
      </c>
      <c r="AG360" s="77">
        <f>IFERROR(AF360*'Input|Fee Based'!AH360*'Input|Fee Based'!AI360/'Input|Setup'!$E$19,0)</f>
        <v>0</v>
      </c>
      <c r="AH360" s="77">
        <f>IFERROR(AF360*'Input|Fee Based'!AH360*'Input|Fee Based'!AJ360/'Input|Setup'!$E$19,0)</f>
        <v>0</v>
      </c>
      <c r="AI360" s="208">
        <f t="shared" si="60"/>
        <v>0</v>
      </c>
      <c r="AJ360" s="77" t="str">
        <f>IF(ISBLANK('Input|Fee Based'!$AK360),"",'Input|Fee Based'!$AK360)</f>
        <v/>
      </c>
      <c r="AK360" s="77" cm="1">
        <f t="array" ref="AK360">_xlfn.IFNA(LOOKUP(2,1/('Calc|Labour Rates'!$B$10:$B$39='Calc|Fee Based'!AJ360)/('Calc|Labour Rates'!$C$10:$C$39='Input|Fee Based'!AL360),'Calc|Labour Rates'!$I$10:$I$39),"-")</f>
        <v>0</v>
      </c>
      <c r="AL360" s="77">
        <f>IFERROR(AK360*'Input|Fee Based'!AM360*'Input|Fee Based'!AN360/'Input|Setup'!$E$19,0)</f>
        <v>0</v>
      </c>
      <c r="AM360" s="77">
        <f>IFERROR(AK360*'Input|Fee Based'!AM360*'Input|Fee Based'!AO360/'Input|Setup'!$E$19,0)</f>
        <v>0</v>
      </c>
      <c r="AN360" s="208">
        <f t="shared" si="61"/>
        <v>0</v>
      </c>
      <c r="AO360" s="199">
        <f t="shared" si="62"/>
        <v>0</v>
      </c>
      <c r="AP360" s="139">
        <f t="shared" si="63"/>
        <v>0</v>
      </c>
      <c r="AQ360" s="86">
        <f>'Input|Fee Based'!AQ360*CPI_Escalator_to_Y1*RealMaterials_Escalator_to_Y1</f>
        <v>0</v>
      </c>
      <c r="AR360" s="86">
        <f>'Input|Fee Based'!AR360*CPI_Escalator_to_Y1*RealContracts_Escalator_to_Y1</f>
        <v>0</v>
      </c>
      <c r="AS360" s="77">
        <f>'Input|Fee Based'!AS360*CPI_Escalator_to_Y1*RealVehicles_Escalator_to_Y1</f>
        <v>0</v>
      </c>
      <c r="AT360" s="86">
        <f>'Input|Fee Based'!AT360*CPI_Escalator_to_Y1*RealOther_Escalator_to_Y1</f>
        <v>0</v>
      </c>
      <c r="AU360" s="89"/>
      <c r="AV360" s="79">
        <f t="shared" si="64"/>
        <v>0</v>
      </c>
      <c r="AW360" s="84"/>
      <c r="AX360" s="162">
        <f>$AV360*'Input|Fee Based'!AV360</f>
        <v>0</v>
      </c>
      <c r="AY360" s="162">
        <f>$AV360*'Input|Fee Based'!AW360</f>
        <v>0</v>
      </c>
      <c r="AZ360" s="162">
        <f>$AV360*'Input|Fee Based'!AX360</f>
        <v>0</v>
      </c>
      <c r="BA360" s="163">
        <f>SUM($AV360,$AX360:$AZ360)*'Input|Fee Based'!$AY360</f>
        <v>0</v>
      </c>
      <c r="BB360" s="109"/>
      <c r="BC360" s="173"/>
      <c r="BD360" s="15"/>
    </row>
    <row r="361" spans="1:56" customFormat="1" x14ac:dyDescent="0.2">
      <c r="A361" s="16">
        <f t="shared" si="65"/>
        <v>352</v>
      </c>
      <c r="B361" s="128" t="str">
        <f>IF(ISBLANK('Input|Fee Based'!B361),"",'Input|Fee Based'!B361)</f>
        <v/>
      </c>
      <c r="C361" s="128" t="str">
        <f>IF(ISBLANK('Input|Fee Based'!C361),"",'Input|Fee Based'!C361)</f>
        <v/>
      </c>
      <c r="D361" s="129" t="str">
        <f>IF(ISBLANK('Input|Fee Based'!D361),"",'Input|Fee Based'!D361)</f>
        <v/>
      </c>
      <c r="E361" s="191" t="str">
        <f>IF(ISBLANK('Input|Fee Based'!E361),"",'Input|Fee Based'!E361)</f>
        <v/>
      </c>
      <c r="F361" s="129" t="str">
        <f>IF(ISBLANK('Input|Fee Based'!F361),"",'Input|Fee Based'!F361)</f>
        <v/>
      </c>
      <c r="G361" s="129" t="str">
        <f>IF(ISBLANK('Input|Fee Based'!G361),"",'Input|Fee Based'!G361)</f>
        <v/>
      </c>
      <c r="H361" s="120">
        <f t="shared" si="55"/>
        <v>0</v>
      </c>
      <c r="I361" s="14"/>
      <c r="J361" s="77" t="str">
        <f>IF(ISBLANK('Input|Fee Based'!I361),"",'Input|Fee Based'!I361)</f>
        <v/>
      </c>
      <c r="K361" s="77" cm="1">
        <f t="array" ref="K361">_xlfn.IFNA(LOOKUP(2,1/('Calc|Labour Rates'!$B$10:$B$39='Calc|Fee Based'!J361)/('Calc|Labour Rates'!$C$10:$C$39='Input|Fee Based'!J361),'Calc|Labour Rates'!$I$10:$I$39),"-")</f>
        <v>0</v>
      </c>
      <c r="L361" s="208">
        <f>IFERROR(K361*'Input|Fee Based'!K361*'Input|Fee Based'!L361/'Input|Setup'!$E$19,0)</f>
        <v>0</v>
      </c>
      <c r="M361" s="206" t="str">
        <f>IF(ISBLANK('Input|Fee Based'!M361),"",'Input|Fee Based'!M361)</f>
        <v/>
      </c>
      <c r="N361" s="77" cm="1">
        <f t="array" ref="N361">_xlfn.IFNA(LOOKUP(2,1/('Calc|Labour Rates'!$B$10:$B$39='Calc|Fee Based'!M361)/('Calc|Labour Rates'!$C$10:$C$39='Input|Fee Based'!N361),'Calc|Labour Rates'!$I$10:$I$39),"-")</f>
        <v>0</v>
      </c>
      <c r="O361" s="208">
        <f>IFERROR(N361*'Input|Fee Based'!O361*'Input|Fee Based'!P361/'Input|Setup'!$E$19,0)</f>
        <v>0</v>
      </c>
      <c r="P361" s="206" t="str">
        <f>IF(ISBLANK('Input|Fee Based'!Q361),"",'Input|Fee Based'!Q361)</f>
        <v/>
      </c>
      <c r="Q361" s="77" cm="1">
        <f t="array" ref="Q361">_xlfn.IFNA(LOOKUP(2,1/('Calc|Labour Rates'!$B$10:$B$39='Calc|Fee Based'!P361)/('Calc|Labour Rates'!$C$10:$C$39='Input|Fee Based'!R361),'Calc|Labour Rates'!$I$10:$I$39),"-")</f>
        <v>0</v>
      </c>
      <c r="R361" s="77">
        <f>IFERROR(Q361*'Input|Fee Based'!S361*'Input|Fee Based'!T361/'Input|Setup'!$E$19,0)</f>
        <v>0</v>
      </c>
      <c r="S361" s="197">
        <f t="shared" si="56"/>
        <v>0</v>
      </c>
      <c r="T361" s="139">
        <f t="shared" si="57"/>
        <v>0</v>
      </c>
      <c r="U361" s="77" t="str">
        <f>IF(ISBLANK('Input|Fee Based'!$V361),"",'Input|Fee Based'!$V361)</f>
        <v/>
      </c>
      <c r="V361" s="77" cm="1">
        <f t="array" ref="V361">_xlfn.IFNA(LOOKUP(2,1/('Calc|Labour Rates'!$B$10:$B$39='Calc|Fee Based'!U361)/('Calc|Labour Rates'!$C$10:$C$39='Input|Fee Based'!W361),'Calc|Labour Rates'!$I$10:$I$39),"-")</f>
        <v>0</v>
      </c>
      <c r="W361" s="77">
        <f>IFERROR(V361*'Input|Fee Based'!X361*'Input|Fee Based'!Y361/'Input|Setup'!$E$19,0)</f>
        <v>0</v>
      </c>
      <c r="X361" s="77">
        <f>IFERROR(V361*'Input|Fee Based'!X361*'Input|Fee Based'!Z361/'Input|Setup'!$E$19,0)</f>
        <v>0</v>
      </c>
      <c r="Y361" s="208">
        <f t="shared" si="58"/>
        <v>0</v>
      </c>
      <c r="Z361" s="206" t="str">
        <f>IF(ISBLANK('Input|Fee Based'!$AA361),"",'Input|Fee Based'!$AA361)</f>
        <v/>
      </c>
      <c r="AA361" s="77" cm="1">
        <f t="array" ref="AA361">_xlfn.IFNA(LOOKUP(2,1/('Calc|Labour Rates'!$B$10:$B$39='Calc|Fee Based'!Z361)/('Calc|Labour Rates'!$C$10:$C$39='Input|Fee Based'!AB361),'Calc|Labour Rates'!$I$10:$I$39),"-")</f>
        <v>0</v>
      </c>
      <c r="AB361" s="77">
        <f>IFERROR(AA361*'Input|Fee Based'!AC361*'Input|Fee Based'!AD361/'Input|Setup'!$E$19,0)</f>
        <v>0</v>
      </c>
      <c r="AC361" s="77">
        <f>IFERROR(AA361*'Input|Fee Based'!AC361*'Input|Fee Based'!AE361/'Input|Setup'!$E$19,0)</f>
        <v>0</v>
      </c>
      <c r="AD361" s="208">
        <f t="shared" si="59"/>
        <v>0</v>
      </c>
      <c r="AE361" s="77" t="str">
        <f>IF(ISBLANK('Input|Fee Based'!$AF361),"",'Input|Fee Based'!$AF361)</f>
        <v/>
      </c>
      <c r="AF361" s="77" cm="1">
        <f t="array" ref="AF361">_xlfn.IFNA(LOOKUP(2,1/('Calc|Labour Rates'!$B$10:$B$39='Calc|Fee Based'!AE361)/('Calc|Labour Rates'!$C$10:$C$39='Input|Fee Based'!AG361),'Calc|Labour Rates'!$I$10:$I$39),"-")</f>
        <v>0</v>
      </c>
      <c r="AG361" s="77">
        <f>IFERROR(AF361*'Input|Fee Based'!AH361*'Input|Fee Based'!AI361/'Input|Setup'!$E$19,0)</f>
        <v>0</v>
      </c>
      <c r="AH361" s="77">
        <f>IFERROR(AF361*'Input|Fee Based'!AH361*'Input|Fee Based'!AJ361/'Input|Setup'!$E$19,0)</f>
        <v>0</v>
      </c>
      <c r="AI361" s="208">
        <f t="shared" si="60"/>
        <v>0</v>
      </c>
      <c r="AJ361" s="77" t="str">
        <f>IF(ISBLANK('Input|Fee Based'!$AK361),"",'Input|Fee Based'!$AK361)</f>
        <v/>
      </c>
      <c r="AK361" s="77" cm="1">
        <f t="array" ref="AK361">_xlfn.IFNA(LOOKUP(2,1/('Calc|Labour Rates'!$B$10:$B$39='Calc|Fee Based'!AJ361)/('Calc|Labour Rates'!$C$10:$C$39='Input|Fee Based'!AL361),'Calc|Labour Rates'!$I$10:$I$39),"-")</f>
        <v>0</v>
      </c>
      <c r="AL361" s="77">
        <f>IFERROR(AK361*'Input|Fee Based'!AM361*'Input|Fee Based'!AN361/'Input|Setup'!$E$19,0)</f>
        <v>0</v>
      </c>
      <c r="AM361" s="77">
        <f>IFERROR(AK361*'Input|Fee Based'!AM361*'Input|Fee Based'!AO361/'Input|Setup'!$E$19,0)</f>
        <v>0</v>
      </c>
      <c r="AN361" s="208">
        <f t="shared" si="61"/>
        <v>0</v>
      </c>
      <c r="AO361" s="199">
        <f t="shared" si="62"/>
        <v>0</v>
      </c>
      <c r="AP361" s="139">
        <f t="shared" si="63"/>
        <v>0</v>
      </c>
      <c r="AQ361" s="86">
        <f>'Input|Fee Based'!AQ361*CPI_Escalator_to_Y1*RealMaterials_Escalator_to_Y1</f>
        <v>0</v>
      </c>
      <c r="AR361" s="86">
        <f>'Input|Fee Based'!AR361*CPI_Escalator_to_Y1*RealContracts_Escalator_to_Y1</f>
        <v>0</v>
      </c>
      <c r="AS361" s="77">
        <f>'Input|Fee Based'!AS361*CPI_Escalator_to_Y1*RealVehicles_Escalator_to_Y1</f>
        <v>0</v>
      </c>
      <c r="AT361" s="86">
        <f>'Input|Fee Based'!AT361*CPI_Escalator_to_Y1*RealOther_Escalator_to_Y1</f>
        <v>0</v>
      </c>
      <c r="AU361" s="89"/>
      <c r="AV361" s="79">
        <f t="shared" si="64"/>
        <v>0</v>
      </c>
      <c r="AW361" s="84"/>
      <c r="AX361" s="162">
        <f>$AV361*'Input|Fee Based'!AV361</f>
        <v>0</v>
      </c>
      <c r="AY361" s="162">
        <f>$AV361*'Input|Fee Based'!AW361</f>
        <v>0</v>
      </c>
      <c r="AZ361" s="162">
        <f>$AV361*'Input|Fee Based'!AX361</f>
        <v>0</v>
      </c>
      <c r="BA361" s="163">
        <f>SUM($AV361,$AX361:$AZ361)*'Input|Fee Based'!$AY361</f>
        <v>0</v>
      </c>
      <c r="BB361" s="109"/>
      <c r="BC361" s="173"/>
      <c r="BD361" s="15"/>
    </row>
    <row r="362" spans="1:56" customFormat="1" x14ac:dyDescent="0.2">
      <c r="A362" s="16">
        <f t="shared" si="65"/>
        <v>353</v>
      </c>
      <c r="B362" s="128" t="str">
        <f>IF(ISBLANK('Input|Fee Based'!B362),"",'Input|Fee Based'!B362)</f>
        <v/>
      </c>
      <c r="C362" s="128" t="str">
        <f>IF(ISBLANK('Input|Fee Based'!C362),"",'Input|Fee Based'!C362)</f>
        <v/>
      </c>
      <c r="D362" s="129" t="str">
        <f>IF(ISBLANK('Input|Fee Based'!D362),"",'Input|Fee Based'!D362)</f>
        <v/>
      </c>
      <c r="E362" s="191" t="str">
        <f>IF(ISBLANK('Input|Fee Based'!E362),"",'Input|Fee Based'!E362)</f>
        <v/>
      </c>
      <c r="F362" s="129" t="str">
        <f>IF(ISBLANK('Input|Fee Based'!F362),"",'Input|Fee Based'!F362)</f>
        <v/>
      </c>
      <c r="G362" s="129" t="str">
        <f>IF(ISBLANK('Input|Fee Based'!G362),"",'Input|Fee Based'!G362)</f>
        <v/>
      </c>
      <c r="H362" s="120">
        <f t="shared" si="55"/>
        <v>0</v>
      </c>
      <c r="I362" s="14"/>
      <c r="J362" s="77" t="str">
        <f>IF(ISBLANK('Input|Fee Based'!I362),"",'Input|Fee Based'!I362)</f>
        <v/>
      </c>
      <c r="K362" s="77" cm="1">
        <f t="array" ref="K362">_xlfn.IFNA(LOOKUP(2,1/('Calc|Labour Rates'!$B$10:$B$39='Calc|Fee Based'!J362)/('Calc|Labour Rates'!$C$10:$C$39='Input|Fee Based'!J362),'Calc|Labour Rates'!$I$10:$I$39),"-")</f>
        <v>0</v>
      </c>
      <c r="L362" s="208">
        <f>IFERROR(K362*'Input|Fee Based'!K362*'Input|Fee Based'!L362/'Input|Setup'!$E$19,0)</f>
        <v>0</v>
      </c>
      <c r="M362" s="206" t="str">
        <f>IF(ISBLANK('Input|Fee Based'!M362),"",'Input|Fee Based'!M362)</f>
        <v/>
      </c>
      <c r="N362" s="77" cm="1">
        <f t="array" ref="N362">_xlfn.IFNA(LOOKUP(2,1/('Calc|Labour Rates'!$B$10:$B$39='Calc|Fee Based'!M362)/('Calc|Labour Rates'!$C$10:$C$39='Input|Fee Based'!N362),'Calc|Labour Rates'!$I$10:$I$39),"-")</f>
        <v>0</v>
      </c>
      <c r="O362" s="208">
        <f>IFERROR(N362*'Input|Fee Based'!O362*'Input|Fee Based'!P362/'Input|Setup'!$E$19,0)</f>
        <v>0</v>
      </c>
      <c r="P362" s="206" t="str">
        <f>IF(ISBLANK('Input|Fee Based'!Q362),"",'Input|Fee Based'!Q362)</f>
        <v/>
      </c>
      <c r="Q362" s="77" cm="1">
        <f t="array" ref="Q362">_xlfn.IFNA(LOOKUP(2,1/('Calc|Labour Rates'!$B$10:$B$39='Calc|Fee Based'!P362)/('Calc|Labour Rates'!$C$10:$C$39='Input|Fee Based'!R362),'Calc|Labour Rates'!$I$10:$I$39),"-")</f>
        <v>0</v>
      </c>
      <c r="R362" s="77">
        <f>IFERROR(Q362*'Input|Fee Based'!S362*'Input|Fee Based'!T362/'Input|Setup'!$E$19,0)</f>
        <v>0</v>
      </c>
      <c r="S362" s="197">
        <f t="shared" si="56"/>
        <v>0</v>
      </c>
      <c r="T362" s="139">
        <f t="shared" si="57"/>
        <v>0</v>
      </c>
      <c r="U362" s="77" t="str">
        <f>IF(ISBLANK('Input|Fee Based'!$V362),"",'Input|Fee Based'!$V362)</f>
        <v/>
      </c>
      <c r="V362" s="77" cm="1">
        <f t="array" ref="V362">_xlfn.IFNA(LOOKUP(2,1/('Calc|Labour Rates'!$B$10:$B$39='Calc|Fee Based'!U362)/('Calc|Labour Rates'!$C$10:$C$39='Input|Fee Based'!W362),'Calc|Labour Rates'!$I$10:$I$39),"-")</f>
        <v>0</v>
      </c>
      <c r="W362" s="77">
        <f>IFERROR(V362*'Input|Fee Based'!X362*'Input|Fee Based'!Y362/'Input|Setup'!$E$19,0)</f>
        <v>0</v>
      </c>
      <c r="X362" s="77">
        <f>IFERROR(V362*'Input|Fee Based'!X362*'Input|Fee Based'!Z362/'Input|Setup'!$E$19,0)</f>
        <v>0</v>
      </c>
      <c r="Y362" s="208">
        <f t="shared" si="58"/>
        <v>0</v>
      </c>
      <c r="Z362" s="206" t="str">
        <f>IF(ISBLANK('Input|Fee Based'!$AA362),"",'Input|Fee Based'!$AA362)</f>
        <v/>
      </c>
      <c r="AA362" s="77" cm="1">
        <f t="array" ref="AA362">_xlfn.IFNA(LOOKUP(2,1/('Calc|Labour Rates'!$B$10:$B$39='Calc|Fee Based'!Z362)/('Calc|Labour Rates'!$C$10:$C$39='Input|Fee Based'!AB362),'Calc|Labour Rates'!$I$10:$I$39),"-")</f>
        <v>0</v>
      </c>
      <c r="AB362" s="77">
        <f>IFERROR(AA362*'Input|Fee Based'!AC362*'Input|Fee Based'!AD362/'Input|Setup'!$E$19,0)</f>
        <v>0</v>
      </c>
      <c r="AC362" s="77">
        <f>IFERROR(AA362*'Input|Fee Based'!AC362*'Input|Fee Based'!AE362/'Input|Setup'!$E$19,0)</f>
        <v>0</v>
      </c>
      <c r="AD362" s="208">
        <f t="shared" si="59"/>
        <v>0</v>
      </c>
      <c r="AE362" s="77" t="str">
        <f>IF(ISBLANK('Input|Fee Based'!$AF362),"",'Input|Fee Based'!$AF362)</f>
        <v/>
      </c>
      <c r="AF362" s="77" cm="1">
        <f t="array" ref="AF362">_xlfn.IFNA(LOOKUP(2,1/('Calc|Labour Rates'!$B$10:$B$39='Calc|Fee Based'!AE362)/('Calc|Labour Rates'!$C$10:$C$39='Input|Fee Based'!AG362),'Calc|Labour Rates'!$I$10:$I$39),"-")</f>
        <v>0</v>
      </c>
      <c r="AG362" s="77">
        <f>IFERROR(AF362*'Input|Fee Based'!AH362*'Input|Fee Based'!AI362/'Input|Setup'!$E$19,0)</f>
        <v>0</v>
      </c>
      <c r="AH362" s="77">
        <f>IFERROR(AF362*'Input|Fee Based'!AH362*'Input|Fee Based'!AJ362/'Input|Setup'!$E$19,0)</f>
        <v>0</v>
      </c>
      <c r="AI362" s="208">
        <f t="shared" si="60"/>
        <v>0</v>
      </c>
      <c r="AJ362" s="77" t="str">
        <f>IF(ISBLANK('Input|Fee Based'!$AK362),"",'Input|Fee Based'!$AK362)</f>
        <v/>
      </c>
      <c r="AK362" s="77" cm="1">
        <f t="array" ref="AK362">_xlfn.IFNA(LOOKUP(2,1/('Calc|Labour Rates'!$B$10:$B$39='Calc|Fee Based'!AJ362)/('Calc|Labour Rates'!$C$10:$C$39='Input|Fee Based'!AL362),'Calc|Labour Rates'!$I$10:$I$39),"-")</f>
        <v>0</v>
      </c>
      <c r="AL362" s="77">
        <f>IFERROR(AK362*'Input|Fee Based'!AM362*'Input|Fee Based'!AN362/'Input|Setup'!$E$19,0)</f>
        <v>0</v>
      </c>
      <c r="AM362" s="77">
        <f>IFERROR(AK362*'Input|Fee Based'!AM362*'Input|Fee Based'!AO362/'Input|Setup'!$E$19,0)</f>
        <v>0</v>
      </c>
      <c r="AN362" s="208">
        <f t="shared" si="61"/>
        <v>0</v>
      </c>
      <c r="AO362" s="199">
        <f t="shared" si="62"/>
        <v>0</v>
      </c>
      <c r="AP362" s="139">
        <f t="shared" si="63"/>
        <v>0</v>
      </c>
      <c r="AQ362" s="86">
        <f>'Input|Fee Based'!AQ362*CPI_Escalator_to_Y1*RealMaterials_Escalator_to_Y1</f>
        <v>0</v>
      </c>
      <c r="AR362" s="86">
        <f>'Input|Fee Based'!AR362*CPI_Escalator_to_Y1*RealContracts_Escalator_to_Y1</f>
        <v>0</v>
      </c>
      <c r="AS362" s="77">
        <f>'Input|Fee Based'!AS362*CPI_Escalator_to_Y1*RealVehicles_Escalator_to_Y1</f>
        <v>0</v>
      </c>
      <c r="AT362" s="86">
        <f>'Input|Fee Based'!AT362*CPI_Escalator_to_Y1*RealOther_Escalator_to_Y1</f>
        <v>0</v>
      </c>
      <c r="AU362" s="89"/>
      <c r="AV362" s="79">
        <f t="shared" si="64"/>
        <v>0</v>
      </c>
      <c r="AW362" s="84"/>
      <c r="AX362" s="162">
        <f>$AV362*'Input|Fee Based'!AV362</f>
        <v>0</v>
      </c>
      <c r="AY362" s="162">
        <f>$AV362*'Input|Fee Based'!AW362</f>
        <v>0</v>
      </c>
      <c r="AZ362" s="162">
        <f>$AV362*'Input|Fee Based'!AX362</f>
        <v>0</v>
      </c>
      <c r="BA362" s="163">
        <f>SUM($AV362,$AX362:$AZ362)*'Input|Fee Based'!$AY362</f>
        <v>0</v>
      </c>
      <c r="BB362" s="109"/>
      <c r="BC362" s="173"/>
      <c r="BD362" s="15"/>
    </row>
    <row r="363" spans="1:56" customFormat="1" x14ac:dyDescent="0.2">
      <c r="A363" s="16">
        <f t="shared" si="65"/>
        <v>354</v>
      </c>
      <c r="B363" s="128" t="str">
        <f>IF(ISBLANK('Input|Fee Based'!B363),"",'Input|Fee Based'!B363)</f>
        <v/>
      </c>
      <c r="C363" s="128" t="str">
        <f>IF(ISBLANK('Input|Fee Based'!C363),"",'Input|Fee Based'!C363)</f>
        <v/>
      </c>
      <c r="D363" s="129" t="str">
        <f>IF(ISBLANK('Input|Fee Based'!D363),"",'Input|Fee Based'!D363)</f>
        <v/>
      </c>
      <c r="E363" s="191" t="str">
        <f>IF(ISBLANK('Input|Fee Based'!E363),"",'Input|Fee Based'!E363)</f>
        <v/>
      </c>
      <c r="F363" s="129" t="str">
        <f>IF(ISBLANK('Input|Fee Based'!F363),"",'Input|Fee Based'!F363)</f>
        <v/>
      </c>
      <c r="G363" s="129" t="str">
        <f>IF(ISBLANK('Input|Fee Based'!G363),"",'Input|Fee Based'!G363)</f>
        <v/>
      </c>
      <c r="H363" s="120">
        <f t="shared" si="55"/>
        <v>0</v>
      </c>
      <c r="I363" s="14"/>
      <c r="J363" s="77" t="str">
        <f>IF(ISBLANK('Input|Fee Based'!I363),"",'Input|Fee Based'!I363)</f>
        <v/>
      </c>
      <c r="K363" s="77" cm="1">
        <f t="array" ref="K363">_xlfn.IFNA(LOOKUP(2,1/('Calc|Labour Rates'!$B$10:$B$39='Calc|Fee Based'!J363)/('Calc|Labour Rates'!$C$10:$C$39='Input|Fee Based'!J363),'Calc|Labour Rates'!$I$10:$I$39),"-")</f>
        <v>0</v>
      </c>
      <c r="L363" s="208">
        <f>IFERROR(K363*'Input|Fee Based'!K363*'Input|Fee Based'!L363/'Input|Setup'!$E$19,0)</f>
        <v>0</v>
      </c>
      <c r="M363" s="206" t="str">
        <f>IF(ISBLANK('Input|Fee Based'!M363),"",'Input|Fee Based'!M363)</f>
        <v/>
      </c>
      <c r="N363" s="77" cm="1">
        <f t="array" ref="N363">_xlfn.IFNA(LOOKUP(2,1/('Calc|Labour Rates'!$B$10:$B$39='Calc|Fee Based'!M363)/('Calc|Labour Rates'!$C$10:$C$39='Input|Fee Based'!N363),'Calc|Labour Rates'!$I$10:$I$39),"-")</f>
        <v>0</v>
      </c>
      <c r="O363" s="208">
        <f>IFERROR(N363*'Input|Fee Based'!O363*'Input|Fee Based'!P363/'Input|Setup'!$E$19,0)</f>
        <v>0</v>
      </c>
      <c r="P363" s="206" t="str">
        <f>IF(ISBLANK('Input|Fee Based'!Q363),"",'Input|Fee Based'!Q363)</f>
        <v/>
      </c>
      <c r="Q363" s="77" cm="1">
        <f t="array" ref="Q363">_xlfn.IFNA(LOOKUP(2,1/('Calc|Labour Rates'!$B$10:$B$39='Calc|Fee Based'!P363)/('Calc|Labour Rates'!$C$10:$C$39='Input|Fee Based'!R363),'Calc|Labour Rates'!$I$10:$I$39),"-")</f>
        <v>0</v>
      </c>
      <c r="R363" s="77">
        <f>IFERROR(Q363*'Input|Fee Based'!S363*'Input|Fee Based'!T363/'Input|Setup'!$E$19,0)</f>
        <v>0</v>
      </c>
      <c r="S363" s="197">
        <f t="shared" si="56"/>
        <v>0</v>
      </c>
      <c r="T363" s="139">
        <f t="shared" si="57"/>
        <v>0</v>
      </c>
      <c r="U363" s="77" t="str">
        <f>IF(ISBLANK('Input|Fee Based'!$V363),"",'Input|Fee Based'!$V363)</f>
        <v/>
      </c>
      <c r="V363" s="77" cm="1">
        <f t="array" ref="V363">_xlfn.IFNA(LOOKUP(2,1/('Calc|Labour Rates'!$B$10:$B$39='Calc|Fee Based'!U363)/('Calc|Labour Rates'!$C$10:$C$39='Input|Fee Based'!W363),'Calc|Labour Rates'!$I$10:$I$39),"-")</f>
        <v>0</v>
      </c>
      <c r="W363" s="77">
        <f>IFERROR(V363*'Input|Fee Based'!X363*'Input|Fee Based'!Y363/'Input|Setup'!$E$19,0)</f>
        <v>0</v>
      </c>
      <c r="X363" s="77">
        <f>IFERROR(V363*'Input|Fee Based'!X363*'Input|Fee Based'!Z363/'Input|Setup'!$E$19,0)</f>
        <v>0</v>
      </c>
      <c r="Y363" s="208">
        <f t="shared" si="58"/>
        <v>0</v>
      </c>
      <c r="Z363" s="206" t="str">
        <f>IF(ISBLANK('Input|Fee Based'!$AA363),"",'Input|Fee Based'!$AA363)</f>
        <v/>
      </c>
      <c r="AA363" s="77" cm="1">
        <f t="array" ref="AA363">_xlfn.IFNA(LOOKUP(2,1/('Calc|Labour Rates'!$B$10:$B$39='Calc|Fee Based'!Z363)/('Calc|Labour Rates'!$C$10:$C$39='Input|Fee Based'!AB363),'Calc|Labour Rates'!$I$10:$I$39),"-")</f>
        <v>0</v>
      </c>
      <c r="AB363" s="77">
        <f>IFERROR(AA363*'Input|Fee Based'!AC363*'Input|Fee Based'!AD363/'Input|Setup'!$E$19,0)</f>
        <v>0</v>
      </c>
      <c r="AC363" s="77">
        <f>IFERROR(AA363*'Input|Fee Based'!AC363*'Input|Fee Based'!AE363/'Input|Setup'!$E$19,0)</f>
        <v>0</v>
      </c>
      <c r="AD363" s="208">
        <f t="shared" si="59"/>
        <v>0</v>
      </c>
      <c r="AE363" s="77" t="str">
        <f>IF(ISBLANK('Input|Fee Based'!$AF363),"",'Input|Fee Based'!$AF363)</f>
        <v/>
      </c>
      <c r="AF363" s="77" cm="1">
        <f t="array" ref="AF363">_xlfn.IFNA(LOOKUP(2,1/('Calc|Labour Rates'!$B$10:$B$39='Calc|Fee Based'!AE363)/('Calc|Labour Rates'!$C$10:$C$39='Input|Fee Based'!AG363),'Calc|Labour Rates'!$I$10:$I$39),"-")</f>
        <v>0</v>
      </c>
      <c r="AG363" s="77">
        <f>IFERROR(AF363*'Input|Fee Based'!AH363*'Input|Fee Based'!AI363/'Input|Setup'!$E$19,0)</f>
        <v>0</v>
      </c>
      <c r="AH363" s="77">
        <f>IFERROR(AF363*'Input|Fee Based'!AH363*'Input|Fee Based'!AJ363/'Input|Setup'!$E$19,0)</f>
        <v>0</v>
      </c>
      <c r="AI363" s="208">
        <f t="shared" si="60"/>
        <v>0</v>
      </c>
      <c r="AJ363" s="77" t="str">
        <f>IF(ISBLANK('Input|Fee Based'!$AK363),"",'Input|Fee Based'!$AK363)</f>
        <v/>
      </c>
      <c r="AK363" s="77" cm="1">
        <f t="array" ref="AK363">_xlfn.IFNA(LOOKUP(2,1/('Calc|Labour Rates'!$B$10:$B$39='Calc|Fee Based'!AJ363)/('Calc|Labour Rates'!$C$10:$C$39='Input|Fee Based'!AL363),'Calc|Labour Rates'!$I$10:$I$39),"-")</f>
        <v>0</v>
      </c>
      <c r="AL363" s="77">
        <f>IFERROR(AK363*'Input|Fee Based'!AM363*'Input|Fee Based'!AN363/'Input|Setup'!$E$19,0)</f>
        <v>0</v>
      </c>
      <c r="AM363" s="77">
        <f>IFERROR(AK363*'Input|Fee Based'!AM363*'Input|Fee Based'!AO363/'Input|Setup'!$E$19,0)</f>
        <v>0</v>
      </c>
      <c r="AN363" s="208">
        <f t="shared" si="61"/>
        <v>0</v>
      </c>
      <c r="AO363" s="199">
        <f t="shared" si="62"/>
        <v>0</v>
      </c>
      <c r="AP363" s="139">
        <f t="shared" si="63"/>
        <v>0</v>
      </c>
      <c r="AQ363" s="86">
        <f>'Input|Fee Based'!AQ363*CPI_Escalator_to_Y1*RealMaterials_Escalator_to_Y1</f>
        <v>0</v>
      </c>
      <c r="AR363" s="86">
        <f>'Input|Fee Based'!AR363*CPI_Escalator_to_Y1*RealContracts_Escalator_to_Y1</f>
        <v>0</v>
      </c>
      <c r="AS363" s="77">
        <f>'Input|Fee Based'!AS363*CPI_Escalator_to_Y1*RealVehicles_Escalator_to_Y1</f>
        <v>0</v>
      </c>
      <c r="AT363" s="86">
        <f>'Input|Fee Based'!AT363*CPI_Escalator_to_Y1*RealOther_Escalator_to_Y1</f>
        <v>0</v>
      </c>
      <c r="AU363" s="89"/>
      <c r="AV363" s="79">
        <f t="shared" si="64"/>
        <v>0</v>
      </c>
      <c r="AW363" s="84"/>
      <c r="AX363" s="162">
        <f>$AV363*'Input|Fee Based'!AV363</f>
        <v>0</v>
      </c>
      <c r="AY363" s="162">
        <f>$AV363*'Input|Fee Based'!AW363</f>
        <v>0</v>
      </c>
      <c r="AZ363" s="162">
        <f>$AV363*'Input|Fee Based'!AX363</f>
        <v>0</v>
      </c>
      <c r="BA363" s="163">
        <f>SUM($AV363,$AX363:$AZ363)*'Input|Fee Based'!$AY363</f>
        <v>0</v>
      </c>
      <c r="BB363" s="109"/>
      <c r="BC363" s="173"/>
      <c r="BD363" s="15"/>
    </row>
    <row r="364" spans="1:56" customFormat="1" x14ac:dyDescent="0.2">
      <c r="A364" s="16">
        <f t="shared" si="65"/>
        <v>355</v>
      </c>
      <c r="B364" s="128" t="str">
        <f>IF(ISBLANK('Input|Fee Based'!B364),"",'Input|Fee Based'!B364)</f>
        <v/>
      </c>
      <c r="C364" s="128" t="str">
        <f>IF(ISBLANK('Input|Fee Based'!C364),"",'Input|Fee Based'!C364)</f>
        <v/>
      </c>
      <c r="D364" s="129" t="str">
        <f>IF(ISBLANK('Input|Fee Based'!D364),"",'Input|Fee Based'!D364)</f>
        <v/>
      </c>
      <c r="E364" s="191" t="str">
        <f>IF(ISBLANK('Input|Fee Based'!E364),"",'Input|Fee Based'!E364)</f>
        <v/>
      </c>
      <c r="F364" s="129" t="str">
        <f>IF(ISBLANK('Input|Fee Based'!F364),"",'Input|Fee Based'!F364)</f>
        <v/>
      </c>
      <c r="G364" s="129" t="str">
        <f>IF(ISBLANK('Input|Fee Based'!G364),"",'Input|Fee Based'!G364)</f>
        <v/>
      </c>
      <c r="H364" s="120">
        <f t="shared" si="55"/>
        <v>0</v>
      </c>
      <c r="I364" s="14"/>
      <c r="J364" s="77" t="str">
        <f>IF(ISBLANK('Input|Fee Based'!I364),"",'Input|Fee Based'!I364)</f>
        <v/>
      </c>
      <c r="K364" s="77" cm="1">
        <f t="array" ref="K364">_xlfn.IFNA(LOOKUP(2,1/('Calc|Labour Rates'!$B$10:$B$39='Calc|Fee Based'!J364)/('Calc|Labour Rates'!$C$10:$C$39='Input|Fee Based'!J364),'Calc|Labour Rates'!$I$10:$I$39),"-")</f>
        <v>0</v>
      </c>
      <c r="L364" s="208">
        <f>IFERROR(K364*'Input|Fee Based'!K364*'Input|Fee Based'!L364/'Input|Setup'!$E$19,0)</f>
        <v>0</v>
      </c>
      <c r="M364" s="206" t="str">
        <f>IF(ISBLANK('Input|Fee Based'!M364),"",'Input|Fee Based'!M364)</f>
        <v/>
      </c>
      <c r="N364" s="77" cm="1">
        <f t="array" ref="N364">_xlfn.IFNA(LOOKUP(2,1/('Calc|Labour Rates'!$B$10:$B$39='Calc|Fee Based'!M364)/('Calc|Labour Rates'!$C$10:$C$39='Input|Fee Based'!N364),'Calc|Labour Rates'!$I$10:$I$39),"-")</f>
        <v>0</v>
      </c>
      <c r="O364" s="208">
        <f>IFERROR(N364*'Input|Fee Based'!O364*'Input|Fee Based'!P364/'Input|Setup'!$E$19,0)</f>
        <v>0</v>
      </c>
      <c r="P364" s="206" t="str">
        <f>IF(ISBLANK('Input|Fee Based'!Q364),"",'Input|Fee Based'!Q364)</f>
        <v/>
      </c>
      <c r="Q364" s="77" cm="1">
        <f t="array" ref="Q364">_xlfn.IFNA(LOOKUP(2,1/('Calc|Labour Rates'!$B$10:$B$39='Calc|Fee Based'!P364)/('Calc|Labour Rates'!$C$10:$C$39='Input|Fee Based'!R364),'Calc|Labour Rates'!$I$10:$I$39),"-")</f>
        <v>0</v>
      </c>
      <c r="R364" s="77">
        <f>IFERROR(Q364*'Input|Fee Based'!S364*'Input|Fee Based'!T364/'Input|Setup'!$E$19,0)</f>
        <v>0</v>
      </c>
      <c r="S364" s="197">
        <f t="shared" si="56"/>
        <v>0</v>
      </c>
      <c r="T364" s="139">
        <f t="shared" si="57"/>
        <v>0</v>
      </c>
      <c r="U364" s="77" t="str">
        <f>IF(ISBLANK('Input|Fee Based'!$V364),"",'Input|Fee Based'!$V364)</f>
        <v/>
      </c>
      <c r="V364" s="77" cm="1">
        <f t="array" ref="V364">_xlfn.IFNA(LOOKUP(2,1/('Calc|Labour Rates'!$B$10:$B$39='Calc|Fee Based'!U364)/('Calc|Labour Rates'!$C$10:$C$39='Input|Fee Based'!W364),'Calc|Labour Rates'!$I$10:$I$39),"-")</f>
        <v>0</v>
      </c>
      <c r="W364" s="77">
        <f>IFERROR(V364*'Input|Fee Based'!X364*'Input|Fee Based'!Y364/'Input|Setup'!$E$19,0)</f>
        <v>0</v>
      </c>
      <c r="X364" s="77">
        <f>IFERROR(V364*'Input|Fee Based'!X364*'Input|Fee Based'!Z364/'Input|Setup'!$E$19,0)</f>
        <v>0</v>
      </c>
      <c r="Y364" s="208">
        <f t="shared" si="58"/>
        <v>0</v>
      </c>
      <c r="Z364" s="206" t="str">
        <f>IF(ISBLANK('Input|Fee Based'!$AA364),"",'Input|Fee Based'!$AA364)</f>
        <v/>
      </c>
      <c r="AA364" s="77" cm="1">
        <f t="array" ref="AA364">_xlfn.IFNA(LOOKUP(2,1/('Calc|Labour Rates'!$B$10:$B$39='Calc|Fee Based'!Z364)/('Calc|Labour Rates'!$C$10:$C$39='Input|Fee Based'!AB364),'Calc|Labour Rates'!$I$10:$I$39),"-")</f>
        <v>0</v>
      </c>
      <c r="AB364" s="77">
        <f>IFERROR(AA364*'Input|Fee Based'!AC364*'Input|Fee Based'!AD364/'Input|Setup'!$E$19,0)</f>
        <v>0</v>
      </c>
      <c r="AC364" s="77">
        <f>IFERROR(AA364*'Input|Fee Based'!AC364*'Input|Fee Based'!AE364/'Input|Setup'!$E$19,0)</f>
        <v>0</v>
      </c>
      <c r="AD364" s="208">
        <f t="shared" si="59"/>
        <v>0</v>
      </c>
      <c r="AE364" s="77" t="str">
        <f>IF(ISBLANK('Input|Fee Based'!$AF364),"",'Input|Fee Based'!$AF364)</f>
        <v/>
      </c>
      <c r="AF364" s="77" cm="1">
        <f t="array" ref="AF364">_xlfn.IFNA(LOOKUP(2,1/('Calc|Labour Rates'!$B$10:$B$39='Calc|Fee Based'!AE364)/('Calc|Labour Rates'!$C$10:$C$39='Input|Fee Based'!AG364),'Calc|Labour Rates'!$I$10:$I$39),"-")</f>
        <v>0</v>
      </c>
      <c r="AG364" s="77">
        <f>IFERROR(AF364*'Input|Fee Based'!AH364*'Input|Fee Based'!AI364/'Input|Setup'!$E$19,0)</f>
        <v>0</v>
      </c>
      <c r="AH364" s="77">
        <f>IFERROR(AF364*'Input|Fee Based'!AH364*'Input|Fee Based'!AJ364/'Input|Setup'!$E$19,0)</f>
        <v>0</v>
      </c>
      <c r="AI364" s="208">
        <f t="shared" si="60"/>
        <v>0</v>
      </c>
      <c r="AJ364" s="77" t="str">
        <f>IF(ISBLANK('Input|Fee Based'!$AK364),"",'Input|Fee Based'!$AK364)</f>
        <v/>
      </c>
      <c r="AK364" s="77" cm="1">
        <f t="array" ref="AK364">_xlfn.IFNA(LOOKUP(2,1/('Calc|Labour Rates'!$B$10:$B$39='Calc|Fee Based'!AJ364)/('Calc|Labour Rates'!$C$10:$C$39='Input|Fee Based'!AL364),'Calc|Labour Rates'!$I$10:$I$39),"-")</f>
        <v>0</v>
      </c>
      <c r="AL364" s="77">
        <f>IFERROR(AK364*'Input|Fee Based'!AM364*'Input|Fee Based'!AN364/'Input|Setup'!$E$19,0)</f>
        <v>0</v>
      </c>
      <c r="AM364" s="77">
        <f>IFERROR(AK364*'Input|Fee Based'!AM364*'Input|Fee Based'!AO364/'Input|Setup'!$E$19,0)</f>
        <v>0</v>
      </c>
      <c r="AN364" s="208">
        <f t="shared" si="61"/>
        <v>0</v>
      </c>
      <c r="AO364" s="199">
        <f t="shared" si="62"/>
        <v>0</v>
      </c>
      <c r="AP364" s="139">
        <f t="shared" si="63"/>
        <v>0</v>
      </c>
      <c r="AQ364" s="86">
        <f>'Input|Fee Based'!AQ364*CPI_Escalator_to_Y1*RealMaterials_Escalator_to_Y1</f>
        <v>0</v>
      </c>
      <c r="AR364" s="86">
        <f>'Input|Fee Based'!AR364*CPI_Escalator_to_Y1*RealContracts_Escalator_to_Y1</f>
        <v>0</v>
      </c>
      <c r="AS364" s="77">
        <f>'Input|Fee Based'!AS364*CPI_Escalator_to_Y1*RealVehicles_Escalator_to_Y1</f>
        <v>0</v>
      </c>
      <c r="AT364" s="86">
        <f>'Input|Fee Based'!AT364*CPI_Escalator_to_Y1*RealOther_Escalator_to_Y1</f>
        <v>0</v>
      </c>
      <c r="AU364" s="89"/>
      <c r="AV364" s="79">
        <f t="shared" si="64"/>
        <v>0</v>
      </c>
      <c r="AW364" s="84"/>
      <c r="AX364" s="162">
        <f>$AV364*'Input|Fee Based'!AV364</f>
        <v>0</v>
      </c>
      <c r="AY364" s="162">
        <f>$AV364*'Input|Fee Based'!AW364</f>
        <v>0</v>
      </c>
      <c r="AZ364" s="162">
        <f>$AV364*'Input|Fee Based'!AX364</f>
        <v>0</v>
      </c>
      <c r="BA364" s="163">
        <f>SUM($AV364,$AX364:$AZ364)*'Input|Fee Based'!$AY364</f>
        <v>0</v>
      </c>
      <c r="BB364" s="109"/>
      <c r="BC364" s="173"/>
      <c r="BD364" s="15"/>
    </row>
    <row r="365" spans="1:56" customFormat="1" x14ac:dyDescent="0.2">
      <c r="A365" s="16">
        <f t="shared" si="65"/>
        <v>356</v>
      </c>
      <c r="B365" s="128" t="str">
        <f>IF(ISBLANK('Input|Fee Based'!B365),"",'Input|Fee Based'!B365)</f>
        <v/>
      </c>
      <c r="C365" s="128" t="str">
        <f>IF(ISBLANK('Input|Fee Based'!C365),"",'Input|Fee Based'!C365)</f>
        <v/>
      </c>
      <c r="D365" s="129" t="str">
        <f>IF(ISBLANK('Input|Fee Based'!D365),"",'Input|Fee Based'!D365)</f>
        <v/>
      </c>
      <c r="E365" s="191" t="str">
        <f>IF(ISBLANK('Input|Fee Based'!E365),"",'Input|Fee Based'!E365)</f>
        <v/>
      </c>
      <c r="F365" s="129" t="str">
        <f>IF(ISBLANK('Input|Fee Based'!F365),"",'Input|Fee Based'!F365)</f>
        <v/>
      </c>
      <c r="G365" s="129" t="str">
        <f>IF(ISBLANK('Input|Fee Based'!G365),"",'Input|Fee Based'!G365)</f>
        <v/>
      </c>
      <c r="H365" s="120">
        <f t="shared" si="55"/>
        <v>0</v>
      </c>
      <c r="I365" s="14"/>
      <c r="J365" s="77" t="str">
        <f>IF(ISBLANK('Input|Fee Based'!I365),"",'Input|Fee Based'!I365)</f>
        <v/>
      </c>
      <c r="K365" s="77" cm="1">
        <f t="array" ref="K365">_xlfn.IFNA(LOOKUP(2,1/('Calc|Labour Rates'!$B$10:$B$39='Calc|Fee Based'!J365)/('Calc|Labour Rates'!$C$10:$C$39='Input|Fee Based'!J365),'Calc|Labour Rates'!$I$10:$I$39),"-")</f>
        <v>0</v>
      </c>
      <c r="L365" s="208">
        <f>IFERROR(K365*'Input|Fee Based'!K365*'Input|Fee Based'!L365/'Input|Setup'!$E$19,0)</f>
        <v>0</v>
      </c>
      <c r="M365" s="206" t="str">
        <f>IF(ISBLANK('Input|Fee Based'!M365),"",'Input|Fee Based'!M365)</f>
        <v/>
      </c>
      <c r="N365" s="77" cm="1">
        <f t="array" ref="N365">_xlfn.IFNA(LOOKUP(2,1/('Calc|Labour Rates'!$B$10:$B$39='Calc|Fee Based'!M365)/('Calc|Labour Rates'!$C$10:$C$39='Input|Fee Based'!N365),'Calc|Labour Rates'!$I$10:$I$39),"-")</f>
        <v>0</v>
      </c>
      <c r="O365" s="208">
        <f>IFERROR(N365*'Input|Fee Based'!O365*'Input|Fee Based'!P365/'Input|Setup'!$E$19,0)</f>
        <v>0</v>
      </c>
      <c r="P365" s="206" t="str">
        <f>IF(ISBLANK('Input|Fee Based'!Q365),"",'Input|Fee Based'!Q365)</f>
        <v/>
      </c>
      <c r="Q365" s="77" cm="1">
        <f t="array" ref="Q365">_xlfn.IFNA(LOOKUP(2,1/('Calc|Labour Rates'!$B$10:$B$39='Calc|Fee Based'!P365)/('Calc|Labour Rates'!$C$10:$C$39='Input|Fee Based'!R365),'Calc|Labour Rates'!$I$10:$I$39),"-")</f>
        <v>0</v>
      </c>
      <c r="R365" s="77">
        <f>IFERROR(Q365*'Input|Fee Based'!S365*'Input|Fee Based'!T365/'Input|Setup'!$E$19,0)</f>
        <v>0</v>
      </c>
      <c r="S365" s="197">
        <f t="shared" si="56"/>
        <v>0</v>
      </c>
      <c r="T365" s="139">
        <f t="shared" si="57"/>
        <v>0</v>
      </c>
      <c r="U365" s="77" t="str">
        <f>IF(ISBLANK('Input|Fee Based'!$V365),"",'Input|Fee Based'!$V365)</f>
        <v/>
      </c>
      <c r="V365" s="77" cm="1">
        <f t="array" ref="V365">_xlfn.IFNA(LOOKUP(2,1/('Calc|Labour Rates'!$B$10:$B$39='Calc|Fee Based'!U365)/('Calc|Labour Rates'!$C$10:$C$39='Input|Fee Based'!W365),'Calc|Labour Rates'!$I$10:$I$39),"-")</f>
        <v>0</v>
      </c>
      <c r="W365" s="77">
        <f>IFERROR(V365*'Input|Fee Based'!X365*'Input|Fee Based'!Y365/'Input|Setup'!$E$19,0)</f>
        <v>0</v>
      </c>
      <c r="X365" s="77">
        <f>IFERROR(V365*'Input|Fee Based'!X365*'Input|Fee Based'!Z365/'Input|Setup'!$E$19,0)</f>
        <v>0</v>
      </c>
      <c r="Y365" s="208">
        <f t="shared" si="58"/>
        <v>0</v>
      </c>
      <c r="Z365" s="206" t="str">
        <f>IF(ISBLANK('Input|Fee Based'!$AA365),"",'Input|Fee Based'!$AA365)</f>
        <v/>
      </c>
      <c r="AA365" s="77" cm="1">
        <f t="array" ref="AA365">_xlfn.IFNA(LOOKUP(2,1/('Calc|Labour Rates'!$B$10:$B$39='Calc|Fee Based'!Z365)/('Calc|Labour Rates'!$C$10:$C$39='Input|Fee Based'!AB365),'Calc|Labour Rates'!$I$10:$I$39),"-")</f>
        <v>0</v>
      </c>
      <c r="AB365" s="77">
        <f>IFERROR(AA365*'Input|Fee Based'!AC365*'Input|Fee Based'!AD365/'Input|Setup'!$E$19,0)</f>
        <v>0</v>
      </c>
      <c r="AC365" s="77">
        <f>IFERROR(AA365*'Input|Fee Based'!AC365*'Input|Fee Based'!AE365/'Input|Setup'!$E$19,0)</f>
        <v>0</v>
      </c>
      <c r="AD365" s="208">
        <f t="shared" si="59"/>
        <v>0</v>
      </c>
      <c r="AE365" s="77" t="str">
        <f>IF(ISBLANK('Input|Fee Based'!$AF365),"",'Input|Fee Based'!$AF365)</f>
        <v/>
      </c>
      <c r="AF365" s="77" cm="1">
        <f t="array" ref="AF365">_xlfn.IFNA(LOOKUP(2,1/('Calc|Labour Rates'!$B$10:$B$39='Calc|Fee Based'!AE365)/('Calc|Labour Rates'!$C$10:$C$39='Input|Fee Based'!AG365),'Calc|Labour Rates'!$I$10:$I$39),"-")</f>
        <v>0</v>
      </c>
      <c r="AG365" s="77">
        <f>IFERROR(AF365*'Input|Fee Based'!AH365*'Input|Fee Based'!AI365/'Input|Setup'!$E$19,0)</f>
        <v>0</v>
      </c>
      <c r="AH365" s="77">
        <f>IFERROR(AF365*'Input|Fee Based'!AH365*'Input|Fee Based'!AJ365/'Input|Setup'!$E$19,0)</f>
        <v>0</v>
      </c>
      <c r="AI365" s="208">
        <f t="shared" si="60"/>
        <v>0</v>
      </c>
      <c r="AJ365" s="77" t="str">
        <f>IF(ISBLANK('Input|Fee Based'!$AK365),"",'Input|Fee Based'!$AK365)</f>
        <v/>
      </c>
      <c r="AK365" s="77" cm="1">
        <f t="array" ref="AK365">_xlfn.IFNA(LOOKUP(2,1/('Calc|Labour Rates'!$B$10:$B$39='Calc|Fee Based'!AJ365)/('Calc|Labour Rates'!$C$10:$C$39='Input|Fee Based'!AL365),'Calc|Labour Rates'!$I$10:$I$39),"-")</f>
        <v>0</v>
      </c>
      <c r="AL365" s="77">
        <f>IFERROR(AK365*'Input|Fee Based'!AM365*'Input|Fee Based'!AN365/'Input|Setup'!$E$19,0)</f>
        <v>0</v>
      </c>
      <c r="AM365" s="77">
        <f>IFERROR(AK365*'Input|Fee Based'!AM365*'Input|Fee Based'!AO365/'Input|Setup'!$E$19,0)</f>
        <v>0</v>
      </c>
      <c r="AN365" s="208">
        <f t="shared" si="61"/>
        <v>0</v>
      </c>
      <c r="AO365" s="199">
        <f t="shared" si="62"/>
        <v>0</v>
      </c>
      <c r="AP365" s="139">
        <f t="shared" si="63"/>
        <v>0</v>
      </c>
      <c r="AQ365" s="86">
        <f>'Input|Fee Based'!AQ365*CPI_Escalator_to_Y1*RealMaterials_Escalator_to_Y1</f>
        <v>0</v>
      </c>
      <c r="AR365" s="86">
        <f>'Input|Fee Based'!AR365*CPI_Escalator_to_Y1*RealContracts_Escalator_to_Y1</f>
        <v>0</v>
      </c>
      <c r="AS365" s="77">
        <f>'Input|Fee Based'!AS365*CPI_Escalator_to_Y1*RealVehicles_Escalator_to_Y1</f>
        <v>0</v>
      </c>
      <c r="AT365" s="86">
        <f>'Input|Fee Based'!AT365*CPI_Escalator_to_Y1*RealOther_Escalator_to_Y1</f>
        <v>0</v>
      </c>
      <c r="AU365" s="89"/>
      <c r="AV365" s="79">
        <f t="shared" si="64"/>
        <v>0</v>
      </c>
      <c r="AW365" s="84"/>
      <c r="AX365" s="162">
        <f>$AV365*'Input|Fee Based'!AV365</f>
        <v>0</v>
      </c>
      <c r="AY365" s="162">
        <f>$AV365*'Input|Fee Based'!AW365</f>
        <v>0</v>
      </c>
      <c r="AZ365" s="162">
        <f>$AV365*'Input|Fee Based'!AX365</f>
        <v>0</v>
      </c>
      <c r="BA365" s="163">
        <f>SUM($AV365,$AX365:$AZ365)*'Input|Fee Based'!$AY365</f>
        <v>0</v>
      </c>
      <c r="BB365" s="109"/>
      <c r="BC365" s="173"/>
      <c r="BD365" s="15"/>
    </row>
    <row r="366" spans="1:56" customFormat="1" x14ac:dyDescent="0.2">
      <c r="A366" s="16">
        <f t="shared" si="65"/>
        <v>357</v>
      </c>
      <c r="B366" s="128" t="str">
        <f>IF(ISBLANK('Input|Fee Based'!B366),"",'Input|Fee Based'!B366)</f>
        <v/>
      </c>
      <c r="C366" s="128" t="str">
        <f>IF(ISBLANK('Input|Fee Based'!C366),"",'Input|Fee Based'!C366)</f>
        <v/>
      </c>
      <c r="D366" s="129" t="str">
        <f>IF(ISBLANK('Input|Fee Based'!D366),"",'Input|Fee Based'!D366)</f>
        <v/>
      </c>
      <c r="E366" s="191" t="str">
        <f>IF(ISBLANK('Input|Fee Based'!E366),"",'Input|Fee Based'!E366)</f>
        <v/>
      </c>
      <c r="F366" s="129" t="str">
        <f>IF(ISBLANK('Input|Fee Based'!F366),"",'Input|Fee Based'!F366)</f>
        <v/>
      </c>
      <c r="G366" s="129" t="str">
        <f>IF(ISBLANK('Input|Fee Based'!G366),"",'Input|Fee Based'!G366)</f>
        <v/>
      </c>
      <c r="H366" s="120">
        <f t="shared" si="55"/>
        <v>0</v>
      </c>
      <c r="I366" s="14"/>
      <c r="J366" s="77" t="str">
        <f>IF(ISBLANK('Input|Fee Based'!I366),"",'Input|Fee Based'!I366)</f>
        <v/>
      </c>
      <c r="K366" s="77" cm="1">
        <f t="array" ref="K366">_xlfn.IFNA(LOOKUP(2,1/('Calc|Labour Rates'!$B$10:$B$39='Calc|Fee Based'!J366)/('Calc|Labour Rates'!$C$10:$C$39='Input|Fee Based'!J366),'Calc|Labour Rates'!$I$10:$I$39),"-")</f>
        <v>0</v>
      </c>
      <c r="L366" s="208">
        <f>IFERROR(K366*'Input|Fee Based'!K366*'Input|Fee Based'!L366/'Input|Setup'!$E$19,0)</f>
        <v>0</v>
      </c>
      <c r="M366" s="206" t="str">
        <f>IF(ISBLANK('Input|Fee Based'!M366),"",'Input|Fee Based'!M366)</f>
        <v/>
      </c>
      <c r="N366" s="77" cm="1">
        <f t="array" ref="N366">_xlfn.IFNA(LOOKUP(2,1/('Calc|Labour Rates'!$B$10:$B$39='Calc|Fee Based'!M366)/('Calc|Labour Rates'!$C$10:$C$39='Input|Fee Based'!N366),'Calc|Labour Rates'!$I$10:$I$39),"-")</f>
        <v>0</v>
      </c>
      <c r="O366" s="208">
        <f>IFERROR(N366*'Input|Fee Based'!O366*'Input|Fee Based'!P366/'Input|Setup'!$E$19,0)</f>
        <v>0</v>
      </c>
      <c r="P366" s="206" t="str">
        <f>IF(ISBLANK('Input|Fee Based'!Q366),"",'Input|Fee Based'!Q366)</f>
        <v/>
      </c>
      <c r="Q366" s="77" cm="1">
        <f t="array" ref="Q366">_xlfn.IFNA(LOOKUP(2,1/('Calc|Labour Rates'!$B$10:$B$39='Calc|Fee Based'!P366)/('Calc|Labour Rates'!$C$10:$C$39='Input|Fee Based'!R366),'Calc|Labour Rates'!$I$10:$I$39),"-")</f>
        <v>0</v>
      </c>
      <c r="R366" s="77">
        <f>IFERROR(Q366*'Input|Fee Based'!S366*'Input|Fee Based'!T366/'Input|Setup'!$E$19,0)</f>
        <v>0</v>
      </c>
      <c r="S366" s="197">
        <f t="shared" si="56"/>
        <v>0</v>
      </c>
      <c r="T366" s="139">
        <f t="shared" si="57"/>
        <v>0</v>
      </c>
      <c r="U366" s="77" t="str">
        <f>IF(ISBLANK('Input|Fee Based'!$V366),"",'Input|Fee Based'!$V366)</f>
        <v/>
      </c>
      <c r="V366" s="77" cm="1">
        <f t="array" ref="V366">_xlfn.IFNA(LOOKUP(2,1/('Calc|Labour Rates'!$B$10:$B$39='Calc|Fee Based'!U366)/('Calc|Labour Rates'!$C$10:$C$39='Input|Fee Based'!W366),'Calc|Labour Rates'!$I$10:$I$39),"-")</f>
        <v>0</v>
      </c>
      <c r="W366" s="77">
        <f>IFERROR(V366*'Input|Fee Based'!X366*'Input|Fee Based'!Y366/'Input|Setup'!$E$19,0)</f>
        <v>0</v>
      </c>
      <c r="X366" s="77">
        <f>IFERROR(V366*'Input|Fee Based'!X366*'Input|Fee Based'!Z366/'Input|Setup'!$E$19,0)</f>
        <v>0</v>
      </c>
      <c r="Y366" s="208">
        <f t="shared" si="58"/>
        <v>0</v>
      </c>
      <c r="Z366" s="206" t="str">
        <f>IF(ISBLANK('Input|Fee Based'!$AA366),"",'Input|Fee Based'!$AA366)</f>
        <v/>
      </c>
      <c r="AA366" s="77" cm="1">
        <f t="array" ref="AA366">_xlfn.IFNA(LOOKUP(2,1/('Calc|Labour Rates'!$B$10:$B$39='Calc|Fee Based'!Z366)/('Calc|Labour Rates'!$C$10:$C$39='Input|Fee Based'!AB366),'Calc|Labour Rates'!$I$10:$I$39),"-")</f>
        <v>0</v>
      </c>
      <c r="AB366" s="77">
        <f>IFERROR(AA366*'Input|Fee Based'!AC366*'Input|Fee Based'!AD366/'Input|Setup'!$E$19,0)</f>
        <v>0</v>
      </c>
      <c r="AC366" s="77">
        <f>IFERROR(AA366*'Input|Fee Based'!AC366*'Input|Fee Based'!AE366/'Input|Setup'!$E$19,0)</f>
        <v>0</v>
      </c>
      <c r="AD366" s="208">
        <f t="shared" si="59"/>
        <v>0</v>
      </c>
      <c r="AE366" s="77" t="str">
        <f>IF(ISBLANK('Input|Fee Based'!$AF366),"",'Input|Fee Based'!$AF366)</f>
        <v/>
      </c>
      <c r="AF366" s="77" cm="1">
        <f t="array" ref="AF366">_xlfn.IFNA(LOOKUP(2,1/('Calc|Labour Rates'!$B$10:$B$39='Calc|Fee Based'!AE366)/('Calc|Labour Rates'!$C$10:$C$39='Input|Fee Based'!AG366),'Calc|Labour Rates'!$I$10:$I$39),"-")</f>
        <v>0</v>
      </c>
      <c r="AG366" s="77">
        <f>IFERROR(AF366*'Input|Fee Based'!AH366*'Input|Fee Based'!AI366/'Input|Setup'!$E$19,0)</f>
        <v>0</v>
      </c>
      <c r="AH366" s="77">
        <f>IFERROR(AF366*'Input|Fee Based'!AH366*'Input|Fee Based'!AJ366/'Input|Setup'!$E$19,0)</f>
        <v>0</v>
      </c>
      <c r="AI366" s="208">
        <f t="shared" si="60"/>
        <v>0</v>
      </c>
      <c r="AJ366" s="77" t="str">
        <f>IF(ISBLANK('Input|Fee Based'!$AK366),"",'Input|Fee Based'!$AK366)</f>
        <v/>
      </c>
      <c r="AK366" s="77" cm="1">
        <f t="array" ref="AK366">_xlfn.IFNA(LOOKUP(2,1/('Calc|Labour Rates'!$B$10:$B$39='Calc|Fee Based'!AJ366)/('Calc|Labour Rates'!$C$10:$C$39='Input|Fee Based'!AL366),'Calc|Labour Rates'!$I$10:$I$39),"-")</f>
        <v>0</v>
      </c>
      <c r="AL366" s="77">
        <f>IFERROR(AK366*'Input|Fee Based'!AM366*'Input|Fee Based'!AN366/'Input|Setup'!$E$19,0)</f>
        <v>0</v>
      </c>
      <c r="AM366" s="77">
        <f>IFERROR(AK366*'Input|Fee Based'!AM366*'Input|Fee Based'!AO366/'Input|Setup'!$E$19,0)</f>
        <v>0</v>
      </c>
      <c r="AN366" s="208">
        <f t="shared" si="61"/>
        <v>0</v>
      </c>
      <c r="AO366" s="199">
        <f t="shared" si="62"/>
        <v>0</v>
      </c>
      <c r="AP366" s="139">
        <f t="shared" si="63"/>
        <v>0</v>
      </c>
      <c r="AQ366" s="86">
        <f>'Input|Fee Based'!AQ366*CPI_Escalator_to_Y1*RealMaterials_Escalator_to_Y1</f>
        <v>0</v>
      </c>
      <c r="AR366" s="86">
        <f>'Input|Fee Based'!AR366*CPI_Escalator_to_Y1*RealContracts_Escalator_to_Y1</f>
        <v>0</v>
      </c>
      <c r="AS366" s="77">
        <f>'Input|Fee Based'!AS366*CPI_Escalator_to_Y1*RealVehicles_Escalator_to_Y1</f>
        <v>0</v>
      </c>
      <c r="AT366" s="86">
        <f>'Input|Fee Based'!AT366*CPI_Escalator_to_Y1*RealOther_Escalator_to_Y1</f>
        <v>0</v>
      </c>
      <c r="AU366" s="89"/>
      <c r="AV366" s="79">
        <f t="shared" si="64"/>
        <v>0</v>
      </c>
      <c r="AW366" s="84"/>
      <c r="AX366" s="162">
        <f>$AV366*'Input|Fee Based'!AV366</f>
        <v>0</v>
      </c>
      <c r="AY366" s="162">
        <f>$AV366*'Input|Fee Based'!AW366</f>
        <v>0</v>
      </c>
      <c r="AZ366" s="162">
        <f>$AV366*'Input|Fee Based'!AX366</f>
        <v>0</v>
      </c>
      <c r="BA366" s="163">
        <f>SUM($AV366,$AX366:$AZ366)*'Input|Fee Based'!$AY366</f>
        <v>0</v>
      </c>
      <c r="BB366" s="109"/>
      <c r="BC366" s="173"/>
      <c r="BD366" s="15"/>
    </row>
    <row r="367" spans="1:56" customFormat="1" x14ac:dyDescent="0.2">
      <c r="A367" s="16">
        <f t="shared" si="65"/>
        <v>358</v>
      </c>
      <c r="B367" s="128" t="str">
        <f>IF(ISBLANK('Input|Fee Based'!B367),"",'Input|Fee Based'!B367)</f>
        <v/>
      </c>
      <c r="C367" s="128" t="str">
        <f>IF(ISBLANK('Input|Fee Based'!C367),"",'Input|Fee Based'!C367)</f>
        <v/>
      </c>
      <c r="D367" s="129" t="str">
        <f>IF(ISBLANK('Input|Fee Based'!D367),"",'Input|Fee Based'!D367)</f>
        <v/>
      </c>
      <c r="E367" s="191" t="str">
        <f>IF(ISBLANK('Input|Fee Based'!E367),"",'Input|Fee Based'!E367)</f>
        <v/>
      </c>
      <c r="F367" s="129" t="str">
        <f>IF(ISBLANK('Input|Fee Based'!F367),"",'Input|Fee Based'!F367)</f>
        <v/>
      </c>
      <c r="G367" s="129" t="str">
        <f>IF(ISBLANK('Input|Fee Based'!G367),"",'Input|Fee Based'!G367)</f>
        <v/>
      </c>
      <c r="H367" s="120">
        <f t="shared" si="55"/>
        <v>0</v>
      </c>
      <c r="I367" s="14"/>
      <c r="J367" s="77" t="str">
        <f>IF(ISBLANK('Input|Fee Based'!I367),"",'Input|Fee Based'!I367)</f>
        <v/>
      </c>
      <c r="K367" s="77" cm="1">
        <f t="array" ref="K367">_xlfn.IFNA(LOOKUP(2,1/('Calc|Labour Rates'!$B$10:$B$39='Calc|Fee Based'!J367)/('Calc|Labour Rates'!$C$10:$C$39='Input|Fee Based'!J367),'Calc|Labour Rates'!$I$10:$I$39),"-")</f>
        <v>0</v>
      </c>
      <c r="L367" s="208">
        <f>IFERROR(K367*'Input|Fee Based'!K367*'Input|Fee Based'!L367/'Input|Setup'!$E$19,0)</f>
        <v>0</v>
      </c>
      <c r="M367" s="206" t="str">
        <f>IF(ISBLANK('Input|Fee Based'!M367),"",'Input|Fee Based'!M367)</f>
        <v/>
      </c>
      <c r="N367" s="77" cm="1">
        <f t="array" ref="N367">_xlfn.IFNA(LOOKUP(2,1/('Calc|Labour Rates'!$B$10:$B$39='Calc|Fee Based'!M367)/('Calc|Labour Rates'!$C$10:$C$39='Input|Fee Based'!N367),'Calc|Labour Rates'!$I$10:$I$39),"-")</f>
        <v>0</v>
      </c>
      <c r="O367" s="208">
        <f>IFERROR(N367*'Input|Fee Based'!O367*'Input|Fee Based'!P367/'Input|Setup'!$E$19,0)</f>
        <v>0</v>
      </c>
      <c r="P367" s="206" t="str">
        <f>IF(ISBLANK('Input|Fee Based'!Q367),"",'Input|Fee Based'!Q367)</f>
        <v/>
      </c>
      <c r="Q367" s="77" cm="1">
        <f t="array" ref="Q367">_xlfn.IFNA(LOOKUP(2,1/('Calc|Labour Rates'!$B$10:$B$39='Calc|Fee Based'!P367)/('Calc|Labour Rates'!$C$10:$C$39='Input|Fee Based'!R367),'Calc|Labour Rates'!$I$10:$I$39),"-")</f>
        <v>0</v>
      </c>
      <c r="R367" s="77">
        <f>IFERROR(Q367*'Input|Fee Based'!S367*'Input|Fee Based'!T367/'Input|Setup'!$E$19,0)</f>
        <v>0</v>
      </c>
      <c r="S367" s="197">
        <f t="shared" si="56"/>
        <v>0</v>
      </c>
      <c r="T367" s="139">
        <f t="shared" si="57"/>
        <v>0</v>
      </c>
      <c r="U367" s="77" t="str">
        <f>IF(ISBLANK('Input|Fee Based'!$V367),"",'Input|Fee Based'!$V367)</f>
        <v/>
      </c>
      <c r="V367" s="77" cm="1">
        <f t="array" ref="V367">_xlfn.IFNA(LOOKUP(2,1/('Calc|Labour Rates'!$B$10:$B$39='Calc|Fee Based'!U367)/('Calc|Labour Rates'!$C$10:$C$39='Input|Fee Based'!W367),'Calc|Labour Rates'!$I$10:$I$39),"-")</f>
        <v>0</v>
      </c>
      <c r="W367" s="77">
        <f>IFERROR(V367*'Input|Fee Based'!X367*'Input|Fee Based'!Y367/'Input|Setup'!$E$19,0)</f>
        <v>0</v>
      </c>
      <c r="X367" s="77">
        <f>IFERROR(V367*'Input|Fee Based'!X367*'Input|Fee Based'!Z367/'Input|Setup'!$E$19,0)</f>
        <v>0</v>
      </c>
      <c r="Y367" s="208">
        <f t="shared" si="58"/>
        <v>0</v>
      </c>
      <c r="Z367" s="206" t="str">
        <f>IF(ISBLANK('Input|Fee Based'!$AA367),"",'Input|Fee Based'!$AA367)</f>
        <v/>
      </c>
      <c r="AA367" s="77" cm="1">
        <f t="array" ref="AA367">_xlfn.IFNA(LOOKUP(2,1/('Calc|Labour Rates'!$B$10:$B$39='Calc|Fee Based'!Z367)/('Calc|Labour Rates'!$C$10:$C$39='Input|Fee Based'!AB367),'Calc|Labour Rates'!$I$10:$I$39),"-")</f>
        <v>0</v>
      </c>
      <c r="AB367" s="77">
        <f>IFERROR(AA367*'Input|Fee Based'!AC367*'Input|Fee Based'!AD367/'Input|Setup'!$E$19,0)</f>
        <v>0</v>
      </c>
      <c r="AC367" s="77">
        <f>IFERROR(AA367*'Input|Fee Based'!AC367*'Input|Fee Based'!AE367/'Input|Setup'!$E$19,0)</f>
        <v>0</v>
      </c>
      <c r="AD367" s="208">
        <f t="shared" si="59"/>
        <v>0</v>
      </c>
      <c r="AE367" s="77" t="str">
        <f>IF(ISBLANK('Input|Fee Based'!$AF367),"",'Input|Fee Based'!$AF367)</f>
        <v/>
      </c>
      <c r="AF367" s="77" cm="1">
        <f t="array" ref="AF367">_xlfn.IFNA(LOOKUP(2,1/('Calc|Labour Rates'!$B$10:$B$39='Calc|Fee Based'!AE367)/('Calc|Labour Rates'!$C$10:$C$39='Input|Fee Based'!AG367),'Calc|Labour Rates'!$I$10:$I$39),"-")</f>
        <v>0</v>
      </c>
      <c r="AG367" s="77">
        <f>IFERROR(AF367*'Input|Fee Based'!AH367*'Input|Fee Based'!AI367/'Input|Setup'!$E$19,0)</f>
        <v>0</v>
      </c>
      <c r="AH367" s="77">
        <f>IFERROR(AF367*'Input|Fee Based'!AH367*'Input|Fee Based'!AJ367/'Input|Setup'!$E$19,0)</f>
        <v>0</v>
      </c>
      <c r="AI367" s="208">
        <f t="shared" si="60"/>
        <v>0</v>
      </c>
      <c r="AJ367" s="77" t="str">
        <f>IF(ISBLANK('Input|Fee Based'!$AK367),"",'Input|Fee Based'!$AK367)</f>
        <v/>
      </c>
      <c r="AK367" s="77" cm="1">
        <f t="array" ref="AK367">_xlfn.IFNA(LOOKUP(2,1/('Calc|Labour Rates'!$B$10:$B$39='Calc|Fee Based'!AJ367)/('Calc|Labour Rates'!$C$10:$C$39='Input|Fee Based'!AL367),'Calc|Labour Rates'!$I$10:$I$39),"-")</f>
        <v>0</v>
      </c>
      <c r="AL367" s="77">
        <f>IFERROR(AK367*'Input|Fee Based'!AM367*'Input|Fee Based'!AN367/'Input|Setup'!$E$19,0)</f>
        <v>0</v>
      </c>
      <c r="AM367" s="77">
        <f>IFERROR(AK367*'Input|Fee Based'!AM367*'Input|Fee Based'!AO367/'Input|Setup'!$E$19,0)</f>
        <v>0</v>
      </c>
      <c r="AN367" s="208">
        <f t="shared" si="61"/>
        <v>0</v>
      </c>
      <c r="AO367" s="199">
        <f t="shared" si="62"/>
        <v>0</v>
      </c>
      <c r="AP367" s="139">
        <f t="shared" si="63"/>
        <v>0</v>
      </c>
      <c r="AQ367" s="86">
        <f>'Input|Fee Based'!AQ367*CPI_Escalator_to_Y1*RealMaterials_Escalator_to_Y1</f>
        <v>0</v>
      </c>
      <c r="AR367" s="86">
        <f>'Input|Fee Based'!AR367*CPI_Escalator_to_Y1*RealContracts_Escalator_to_Y1</f>
        <v>0</v>
      </c>
      <c r="AS367" s="77">
        <f>'Input|Fee Based'!AS367*CPI_Escalator_to_Y1*RealVehicles_Escalator_to_Y1</f>
        <v>0</v>
      </c>
      <c r="AT367" s="86">
        <f>'Input|Fee Based'!AT367*CPI_Escalator_to_Y1*RealOther_Escalator_to_Y1</f>
        <v>0</v>
      </c>
      <c r="AU367" s="89"/>
      <c r="AV367" s="79">
        <f t="shared" si="64"/>
        <v>0</v>
      </c>
      <c r="AW367" s="84"/>
      <c r="AX367" s="162">
        <f>$AV367*'Input|Fee Based'!AV367</f>
        <v>0</v>
      </c>
      <c r="AY367" s="162">
        <f>$AV367*'Input|Fee Based'!AW367</f>
        <v>0</v>
      </c>
      <c r="AZ367" s="162">
        <f>$AV367*'Input|Fee Based'!AX367</f>
        <v>0</v>
      </c>
      <c r="BA367" s="163">
        <f>SUM($AV367,$AX367:$AZ367)*'Input|Fee Based'!$AY367</f>
        <v>0</v>
      </c>
      <c r="BB367" s="109"/>
      <c r="BC367" s="173"/>
      <c r="BD367" s="15"/>
    </row>
    <row r="368" spans="1:56" customFormat="1" x14ac:dyDescent="0.2">
      <c r="A368" s="16">
        <f t="shared" si="65"/>
        <v>359</v>
      </c>
      <c r="B368" s="128" t="str">
        <f>IF(ISBLANK('Input|Fee Based'!B368),"",'Input|Fee Based'!B368)</f>
        <v/>
      </c>
      <c r="C368" s="128" t="str">
        <f>IF(ISBLANK('Input|Fee Based'!C368),"",'Input|Fee Based'!C368)</f>
        <v/>
      </c>
      <c r="D368" s="129" t="str">
        <f>IF(ISBLANK('Input|Fee Based'!D368),"",'Input|Fee Based'!D368)</f>
        <v/>
      </c>
      <c r="E368" s="191" t="str">
        <f>IF(ISBLANK('Input|Fee Based'!E368),"",'Input|Fee Based'!E368)</f>
        <v/>
      </c>
      <c r="F368" s="129" t="str">
        <f>IF(ISBLANK('Input|Fee Based'!F368),"",'Input|Fee Based'!F368)</f>
        <v/>
      </c>
      <c r="G368" s="129" t="str">
        <f>IF(ISBLANK('Input|Fee Based'!G368),"",'Input|Fee Based'!G368)</f>
        <v/>
      </c>
      <c r="H368" s="120">
        <f t="shared" si="55"/>
        <v>0</v>
      </c>
      <c r="I368" s="14"/>
      <c r="J368" s="77" t="str">
        <f>IF(ISBLANK('Input|Fee Based'!I368),"",'Input|Fee Based'!I368)</f>
        <v/>
      </c>
      <c r="K368" s="77" cm="1">
        <f t="array" ref="K368">_xlfn.IFNA(LOOKUP(2,1/('Calc|Labour Rates'!$B$10:$B$39='Calc|Fee Based'!J368)/('Calc|Labour Rates'!$C$10:$C$39='Input|Fee Based'!J368),'Calc|Labour Rates'!$I$10:$I$39),"-")</f>
        <v>0</v>
      </c>
      <c r="L368" s="208">
        <f>IFERROR(K368*'Input|Fee Based'!K368*'Input|Fee Based'!L368/'Input|Setup'!$E$19,0)</f>
        <v>0</v>
      </c>
      <c r="M368" s="206" t="str">
        <f>IF(ISBLANK('Input|Fee Based'!M368),"",'Input|Fee Based'!M368)</f>
        <v/>
      </c>
      <c r="N368" s="77" cm="1">
        <f t="array" ref="N368">_xlfn.IFNA(LOOKUP(2,1/('Calc|Labour Rates'!$B$10:$B$39='Calc|Fee Based'!M368)/('Calc|Labour Rates'!$C$10:$C$39='Input|Fee Based'!N368),'Calc|Labour Rates'!$I$10:$I$39),"-")</f>
        <v>0</v>
      </c>
      <c r="O368" s="208">
        <f>IFERROR(N368*'Input|Fee Based'!O368*'Input|Fee Based'!P368/'Input|Setup'!$E$19,0)</f>
        <v>0</v>
      </c>
      <c r="P368" s="206" t="str">
        <f>IF(ISBLANK('Input|Fee Based'!Q368),"",'Input|Fee Based'!Q368)</f>
        <v/>
      </c>
      <c r="Q368" s="77" cm="1">
        <f t="array" ref="Q368">_xlfn.IFNA(LOOKUP(2,1/('Calc|Labour Rates'!$B$10:$B$39='Calc|Fee Based'!P368)/('Calc|Labour Rates'!$C$10:$C$39='Input|Fee Based'!R368),'Calc|Labour Rates'!$I$10:$I$39),"-")</f>
        <v>0</v>
      </c>
      <c r="R368" s="77">
        <f>IFERROR(Q368*'Input|Fee Based'!S368*'Input|Fee Based'!T368/'Input|Setup'!$E$19,0)</f>
        <v>0</v>
      </c>
      <c r="S368" s="197">
        <f t="shared" si="56"/>
        <v>0</v>
      </c>
      <c r="T368" s="139">
        <f t="shared" si="57"/>
        <v>0</v>
      </c>
      <c r="U368" s="77" t="str">
        <f>IF(ISBLANK('Input|Fee Based'!$V368),"",'Input|Fee Based'!$V368)</f>
        <v/>
      </c>
      <c r="V368" s="77" cm="1">
        <f t="array" ref="V368">_xlfn.IFNA(LOOKUP(2,1/('Calc|Labour Rates'!$B$10:$B$39='Calc|Fee Based'!U368)/('Calc|Labour Rates'!$C$10:$C$39='Input|Fee Based'!W368),'Calc|Labour Rates'!$I$10:$I$39),"-")</f>
        <v>0</v>
      </c>
      <c r="W368" s="77">
        <f>IFERROR(V368*'Input|Fee Based'!X368*'Input|Fee Based'!Y368/'Input|Setup'!$E$19,0)</f>
        <v>0</v>
      </c>
      <c r="X368" s="77">
        <f>IFERROR(V368*'Input|Fee Based'!X368*'Input|Fee Based'!Z368/'Input|Setup'!$E$19,0)</f>
        <v>0</v>
      </c>
      <c r="Y368" s="208">
        <f t="shared" si="58"/>
        <v>0</v>
      </c>
      <c r="Z368" s="206" t="str">
        <f>IF(ISBLANK('Input|Fee Based'!$AA368),"",'Input|Fee Based'!$AA368)</f>
        <v/>
      </c>
      <c r="AA368" s="77" cm="1">
        <f t="array" ref="AA368">_xlfn.IFNA(LOOKUP(2,1/('Calc|Labour Rates'!$B$10:$B$39='Calc|Fee Based'!Z368)/('Calc|Labour Rates'!$C$10:$C$39='Input|Fee Based'!AB368),'Calc|Labour Rates'!$I$10:$I$39),"-")</f>
        <v>0</v>
      </c>
      <c r="AB368" s="77">
        <f>IFERROR(AA368*'Input|Fee Based'!AC368*'Input|Fee Based'!AD368/'Input|Setup'!$E$19,0)</f>
        <v>0</v>
      </c>
      <c r="AC368" s="77">
        <f>IFERROR(AA368*'Input|Fee Based'!AC368*'Input|Fee Based'!AE368/'Input|Setup'!$E$19,0)</f>
        <v>0</v>
      </c>
      <c r="AD368" s="208">
        <f t="shared" si="59"/>
        <v>0</v>
      </c>
      <c r="AE368" s="77" t="str">
        <f>IF(ISBLANK('Input|Fee Based'!$AF368),"",'Input|Fee Based'!$AF368)</f>
        <v/>
      </c>
      <c r="AF368" s="77" cm="1">
        <f t="array" ref="AF368">_xlfn.IFNA(LOOKUP(2,1/('Calc|Labour Rates'!$B$10:$B$39='Calc|Fee Based'!AE368)/('Calc|Labour Rates'!$C$10:$C$39='Input|Fee Based'!AG368),'Calc|Labour Rates'!$I$10:$I$39),"-")</f>
        <v>0</v>
      </c>
      <c r="AG368" s="77">
        <f>IFERROR(AF368*'Input|Fee Based'!AH368*'Input|Fee Based'!AI368/'Input|Setup'!$E$19,0)</f>
        <v>0</v>
      </c>
      <c r="AH368" s="77">
        <f>IFERROR(AF368*'Input|Fee Based'!AH368*'Input|Fee Based'!AJ368/'Input|Setup'!$E$19,0)</f>
        <v>0</v>
      </c>
      <c r="AI368" s="208">
        <f t="shared" si="60"/>
        <v>0</v>
      </c>
      <c r="AJ368" s="77" t="str">
        <f>IF(ISBLANK('Input|Fee Based'!$AK368),"",'Input|Fee Based'!$AK368)</f>
        <v/>
      </c>
      <c r="AK368" s="77" cm="1">
        <f t="array" ref="AK368">_xlfn.IFNA(LOOKUP(2,1/('Calc|Labour Rates'!$B$10:$B$39='Calc|Fee Based'!AJ368)/('Calc|Labour Rates'!$C$10:$C$39='Input|Fee Based'!AL368),'Calc|Labour Rates'!$I$10:$I$39),"-")</f>
        <v>0</v>
      </c>
      <c r="AL368" s="77">
        <f>IFERROR(AK368*'Input|Fee Based'!AM368*'Input|Fee Based'!AN368/'Input|Setup'!$E$19,0)</f>
        <v>0</v>
      </c>
      <c r="AM368" s="77">
        <f>IFERROR(AK368*'Input|Fee Based'!AM368*'Input|Fee Based'!AO368/'Input|Setup'!$E$19,0)</f>
        <v>0</v>
      </c>
      <c r="AN368" s="208">
        <f t="shared" si="61"/>
        <v>0</v>
      </c>
      <c r="AO368" s="199">
        <f t="shared" si="62"/>
        <v>0</v>
      </c>
      <c r="AP368" s="139">
        <f t="shared" si="63"/>
        <v>0</v>
      </c>
      <c r="AQ368" s="86">
        <f>'Input|Fee Based'!AQ368*CPI_Escalator_to_Y1*RealMaterials_Escalator_to_Y1</f>
        <v>0</v>
      </c>
      <c r="AR368" s="86">
        <f>'Input|Fee Based'!AR368*CPI_Escalator_to_Y1*RealContracts_Escalator_to_Y1</f>
        <v>0</v>
      </c>
      <c r="AS368" s="77">
        <f>'Input|Fee Based'!AS368*CPI_Escalator_to_Y1*RealVehicles_Escalator_to_Y1</f>
        <v>0</v>
      </c>
      <c r="AT368" s="86">
        <f>'Input|Fee Based'!AT368*CPI_Escalator_to_Y1*RealOther_Escalator_to_Y1</f>
        <v>0</v>
      </c>
      <c r="AU368" s="89"/>
      <c r="AV368" s="79">
        <f t="shared" si="64"/>
        <v>0</v>
      </c>
      <c r="AW368" s="84"/>
      <c r="AX368" s="162">
        <f>$AV368*'Input|Fee Based'!AV368</f>
        <v>0</v>
      </c>
      <c r="AY368" s="162">
        <f>$AV368*'Input|Fee Based'!AW368</f>
        <v>0</v>
      </c>
      <c r="AZ368" s="162">
        <f>$AV368*'Input|Fee Based'!AX368</f>
        <v>0</v>
      </c>
      <c r="BA368" s="163">
        <f>SUM($AV368,$AX368:$AZ368)*'Input|Fee Based'!$AY368</f>
        <v>0</v>
      </c>
      <c r="BB368" s="109"/>
      <c r="BC368" s="173"/>
      <c r="BD368" s="15"/>
    </row>
    <row r="369" spans="1:56" customFormat="1" x14ac:dyDescent="0.2">
      <c r="A369" s="16">
        <f t="shared" si="65"/>
        <v>360</v>
      </c>
      <c r="B369" s="128" t="str">
        <f>IF(ISBLANK('Input|Fee Based'!B369),"",'Input|Fee Based'!B369)</f>
        <v/>
      </c>
      <c r="C369" s="128" t="str">
        <f>IF(ISBLANK('Input|Fee Based'!C369),"",'Input|Fee Based'!C369)</f>
        <v/>
      </c>
      <c r="D369" s="129" t="str">
        <f>IF(ISBLANK('Input|Fee Based'!D369),"",'Input|Fee Based'!D369)</f>
        <v/>
      </c>
      <c r="E369" s="191" t="str">
        <f>IF(ISBLANK('Input|Fee Based'!E369),"",'Input|Fee Based'!E369)</f>
        <v/>
      </c>
      <c r="F369" s="129" t="str">
        <f>IF(ISBLANK('Input|Fee Based'!F369),"",'Input|Fee Based'!F369)</f>
        <v/>
      </c>
      <c r="G369" s="129" t="str">
        <f>IF(ISBLANK('Input|Fee Based'!G369),"",'Input|Fee Based'!G369)</f>
        <v/>
      </c>
      <c r="H369" s="120">
        <f t="shared" si="55"/>
        <v>0</v>
      </c>
      <c r="I369" s="14"/>
      <c r="J369" s="77" t="str">
        <f>IF(ISBLANK('Input|Fee Based'!I369),"",'Input|Fee Based'!I369)</f>
        <v/>
      </c>
      <c r="K369" s="77" cm="1">
        <f t="array" ref="K369">_xlfn.IFNA(LOOKUP(2,1/('Calc|Labour Rates'!$B$10:$B$39='Calc|Fee Based'!J369)/('Calc|Labour Rates'!$C$10:$C$39='Input|Fee Based'!J369),'Calc|Labour Rates'!$I$10:$I$39),"-")</f>
        <v>0</v>
      </c>
      <c r="L369" s="208">
        <f>IFERROR(K369*'Input|Fee Based'!K369*'Input|Fee Based'!L369/'Input|Setup'!$E$19,0)</f>
        <v>0</v>
      </c>
      <c r="M369" s="206" t="str">
        <f>IF(ISBLANK('Input|Fee Based'!M369),"",'Input|Fee Based'!M369)</f>
        <v/>
      </c>
      <c r="N369" s="77" cm="1">
        <f t="array" ref="N369">_xlfn.IFNA(LOOKUP(2,1/('Calc|Labour Rates'!$B$10:$B$39='Calc|Fee Based'!M369)/('Calc|Labour Rates'!$C$10:$C$39='Input|Fee Based'!N369),'Calc|Labour Rates'!$I$10:$I$39),"-")</f>
        <v>0</v>
      </c>
      <c r="O369" s="208">
        <f>IFERROR(N369*'Input|Fee Based'!O369*'Input|Fee Based'!P369/'Input|Setup'!$E$19,0)</f>
        <v>0</v>
      </c>
      <c r="P369" s="206" t="str">
        <f>IF(ISBLANK('Input|Fee Based'!Q369),"",'Input|Fee Based'!Q369)</f>
        <v/>
      </c>
      <c r="Q369" s="77" cm="1">
        <f t="array" ref="Q369">_xlfn.IFNA(LOOKUP(2,1/('Calc|Labour Rates'!$B$10:$B$39='Calc|Fee Based'!P369)/('Calc|Labour Rates'!$C$10:$C$39='Input|Fee Based'!R369),'Calc|Labour Rates'!$I$10:$I$39),"-")</f>
        <v>0</v>
      </c>
      <c r="R369" s="77">
        <f>IFERROR(Q369*'Input|Fee Based'!S369*'Input|Fee Based'!T369/'Input|Setup'!$E$19,0)</f>
        <v>0</v>
      </c>
      <c r="S369" s="197">
        <f t="shared" si="56"/>
        <v>0</v>
      </c>
      <c r="T369" s="139">
        <f t="shared" si="57"/>
        <v>0</v>
      </c>
      <c r="U369" s="77" t="str">
        <f>IF(ISBLANK('Input|Fee Based'!$V369),"",'Input|Fee Based'!$V369)</f>
        <v/>
      </c>
      <c r="V369" s="77" cm="1">
        <f t="array" ref="V369">_xlfn.IFNA(LOOKUP(2,1/('Calc|Labour Rates'!$B$10:$B$39='Calc|Fee Based'!U369)/('Calc|Labour Rates'!$C$10:$C$39='Input|Fee Based'!W369),'Calc|Labour Rates'!$I$10:$I$39),"-")</f>
        <v>0</v>
      </c>
      <c r="W369" s="77">
        <f>IFERROR(V369*'Input|Fee Based'!X369*'Input|Fee Based'!Y369/'Input|Setup'!$E$19,0)</f>
        <v>0</v>
      </c>
      <c r="X369" s="77">
        <f>IFERROR(V369*'Input|Fee Based'!X369*'Input|Fee Based'!Z369/'Input|Setup'!$E$19,0)</f>
        <v>0</v>
      </c>
      <c r="Y369" s="208">
        <f t="shared" si="58"/>
        <v>0</v>
      </c>
      <c r="Z369" s="206" t="str">
        <f>IF(ISBLANK('Input|Fee Based'!$AA369),"",'Input|Fee Based'!$AA369)</f>
        <v/>
      </c>
      <c r="AA369" s="77" cm="1">
        <f t="array" ref="AA369">_xlfn.IFNA(LOOKUP(2,1/('Calc|Labour Rates'!$B$10:$B$39='Calc|Fee Based'!Z369)/('Calc|Labour Rates'!$C$10:$C$39='Input|Fee Based'!AB369),'Calc|Labour Rates'!$I$10:$I$39),"-")</f>
        <v>0</v>
      </c>
      <c r="AB369" s="77">
        <f>IFERROR(AA369*'Input|Fee Based'!AC369*'Input|Fee Based'!AD369/'Input|Setup'!$E$19,0)</f>
        <v>0</v>
      </c>
      <c r="AC369" s="77">
        <f>IFERROR(AA369*'Input|Fee Based'!AC369*'Input|Fee Based'!AE369/'Input|Setup'!$E$19,0)</f>
        <v>0</v>
      </c>
      <c r="AD369" s="208">
        <f t="shared" si="59"/>
        <v>0</v>
      </c>
      <c r="AE369" s="77" t="str">
        <f>IF(ISBLANK('Input|Fee Based'!$AF369),"",'Input|Fee Based'!$AF369)</f>
        <v/>
      </c>
      <c r="AF369" s="77" cm="1">
        <f t="array" ref="AF369">_xlfn.IFNA(LOOKUP(2,1/('Calc|Labour Rates'!$B$10:$B$39='Calc|Fee Based'!AE369)/('Calc|Labour Rates'!$C$10:$C$39='Input|Fee Based'!AG369),'Calc|Labour Rates'!$I$10:$I$39),"-")</f>
        <v>0</v>
      </c>
      <c r="AG369" s="77">
        <f>IFERROR(AF369*'Input|Fee Based'!AH369*'Input|Fee Based'!AI369/'Input|Setup'!$E$19,0)</f>
        <v>0</v>
      </c>
      <c r="AH369" s="77">
        <f>IFERROR(AF369*'Input|Fee Based'!AH369*'Input|Fee Based'!AJ369/'Input|Setup'!$E$19,0)</f>
        <v>0</v>
      </c>
      <c r="AI369" s="208">
        <f t="shared" si="60"/>
        <v>0</v>
      </c>
      <c r="AJ369" s="77" t="str">
        <f>IF(ISBLANK('Input|Fee Based'!$AK369),"",'Input|Fee Based'!$AK369)</f>
        <v/>
      </c>
      <c r="AK369" s="77" cm="1">
        <f t="array" ref="AK369">_xlfn.IFNA(LOOKUP(2,1/('Calc|Labour Rates'!$B$10:$B$39='Calc|Fee Based'!AJ369)/('Calc|Labour Rates'!$C$10:$C$39='Input|Fee Based'!AL369),'Calc|Labour Rates'!$I$10:$I$39),"-")</f>
        <v>0</v>
      </c>
      <c r="AL369" s="77">
        <f>IFERROR(AK369*'Input|Fee Based'!AM369*'Input|Fee Based'!AN369/'Input|Setup'!$E$19,0)</f>
        <v>0</v>
      </c>
      <c r="AM369" s="77">
        <f>IFERROR(AK369*'Input|Fee Based'!AM369*'Input|Fee Based'!AO369/'Input|Setup'!$E$19,0)</f>
        <v>0</v>
      </c>
      <c r="AN369" s="208">
        <f t="shared" si="61"/>
        <v>0</v>
      </c>
      <c r="AO369" s="199">
        <f t="shared" si="62"/>
        <v>0</v>
      </c>
      <c r="AP369" s="139">
        <f t="shared" si="63"/>
        <v>0</v>
      </c>
      <c r="AQ369" s="86">
        <f>'Input|Fee Based'!AQ369*CPI_Escalator_to_Y1*RealMaterials_Escalator_to_Y1</f>
        <v>0</v>
      </c>
      <c r="AR369" s="86">
        <f>'Input|Fee Based'!AR369*CPI_Escalator_to_Y1*RealContracts_Escalator_to_Y1</f>
        <v>0</v>
      </c>
      <c r="AS369" s="77">
        <f>'Input|Fee Based'!AS369*CPI_Escalator_to_Y1*RealVehicles_Escalator_to_Y1</f>
        <v>0</v>
      </c>
      <c r="AT369" s="86">
        <f>'Input|Fee Based'!AT369*CPI_Escalator_to_Y1*RealOther_Escalator_to_Y1</f>
        <v>0</v>
      </c>
      <c r="AU369" s="89"/>
      <c r="AV369" s="79">
        <f t="shared" si="64"/>
        <v>0</v>
      </c>
      <c r="AW369" s="84"/>
      <c r="AX369" s="162">
        <f>$AV369*'Input|Fee Based'!AV369</f>
        <v>0</v>
      </c>
      <c r="AY369" s="162">
        <f>$AV369*'Input|Fee Based'!AW369</f>
        <v>0</v>
      </c>
      <c r="AZ369" s="162">
        <f>$AV369*'Input|Fee Based'!AX369</f>
        <v>0</v>
      </c>
      <c r="BA369" s="163">
        <f>SUM($AV369,$AX369:$AZ369)*'Input|Fee Based'!$AY369</f>
        <v>0</v>
      </c>
      <c r="BB369" s="109"/>
      <c r="BC369" s="173"/>
      <c r="BD369" s="15"/>
    </row>
    <row r="370" spans="1:56" customFormat="1" x14ac:dyDescent="0.2">
      <c r="A370" s="16">
        <f t="shared" si="65"/>
        <v>361</v>
      </c>
      <c r="B370" s="128" t="str">
        <f>IF(ISBLANK('Input|Fee Based'!B370),"",'Input|Fee Based'!B370)</f>
        <v/>
      </c>
      <c r="C370" s="128" t="str">
        <f>IF(ISBLANK('Input|Fee Based'!C370),"",'Input|Fee Based'!C370)</f>
        <v/>
      </c>
      <c r="D370" s="129" t="str">
        <f>IF(ISBLANK('Input|Fee Based'!D370),"",'Input|Fee Based'!D370)</f>
        <v/>
      </c>
      <c r="E370" s="191" t="str">
        <f>IF(ISBLANK('Input|Fee Based'!E370),"",'Input|Fee Based'!E370)</f>
        <v/>
      </c>
      <c r="F370" s="129" t="str">
        <f>IF(ISBLANK('Input|Fee Based'!F370),"",'Input|Fee Based'!F370)</f>
        <v/>
      </c>
      <c r="G370" s="129" t="str">
        <f>IF(ISBLANK('Input|Fee Based'!G370),"",'Input|Fee Based'!G370)</f>
        <v/>
      </c>
      <c r="H370" s="120">
        <f t="shared" si="55"/>
        <v>0</v>
      </c>
      <c r="I370" s="14"/>
      <c r="J370" s="77" t="str">
        <f>IF(ISBLANK('Input|Fee Based'!I370),"",'Input|Fee Based'!I370)</f>
        <v/>
      </c>
      <c r="K370" s="77" cm="1">
        <f t="array" ref="K370">_xlfn.IFNA(LOOKUP(2,1/('Calc|Labour Rates'!$B$10:$B$39='Calc|Fee Based'!J370)/('Calc|Labour Rates'!$C$10:$C$39='Input|Fee Based'!J370),'Calc|Labour Rates'!$I$10:$I$39),"-")</f>
        <v>0</v>
      </c>
      <c r="L370" s="208">
        <f>IFERROR(K370*'Input|Fee Based'!K370*'Input|Fee Based'!L370/'Input|Setup'!$E$19,0)</f>
        <v>0</v>
      </c>
      <c r="M370" s="206" t="str">
        <f>IF(ISBLANK('Input|Fee Based'!M370),"",'Input|Fee Based'!M370)</f>
        <v/>
      </c>
      <c r="N370" s="77" cm="1">
        <f t="array" ref="N370">_xlfn.IFNA(LOOKUP(2,1/('Calc|Labour Rates'!$B$10:$B$39='Calc|Fee Based'!M370)/('Calc|Labour Rates'!$C$10:$C$39='Input|Fee Based'!N370),'Calc|Labour Rates'!$I$10:$I$39),"-")</f>
        <v>0</v>
      </c>
      <c r="O370" s="208">
        <f>IFERROR(N370*'Input|Fee Based'!O370*'Input|Fee Based'!P370/'Input|Setup'!$E$19,0)</f>
        <v>0</v>
      </c>
      <c r="P370" s="206" t="str">
        <f>IF(ISBLANK('Input|Fee Based'!Q370),"",'Input|Fee Based'!Q370)</f>
        <v/>
      </c>
      <c r="Q370" s="77" cm="1">
        <f t="array" ref="Q370">_xlfn.IFNA(LOOKUP(2,1/('Calc|Labour Rates'!$B$10:$B$39='Calc|Fee Based'!P370)/('Calc|Labour Rates'!$C$10:$C$39='Input|Fee Based'!R370),'Calc|Labour Rates'!$I$10:$I$39),"-")</f>
        <v>0</v>
      </c>
      <c r="R370" s="77">
        <f>IFERROR(Q370*'Input|Fee Based'!S370*'Input|Fee Based'!T370/'Input|Setup'!$E$19,0)</f>
        <v>0</v>
      </c>
      <c r="S370" s="197">
        <f t="shared" si="56"/>
        <v>0</v>
      </c>
      <c r="T370" s="139">
        <f t="shared" si="57"/>
        <v>0</v>
      </c>
      <c r="U370" s="77" t="str">
        <f>IF(ISBLANK('Input|Fee Based'!$V370),"",'Input|Fee Based'!$V370)</f>
        <v/>
      </c>
      <c r="V370" s="77" cm="1">
        <f t="array" ref="V370">_xlfn.IFNA(LOOKUP(2,1/('Calc|Labour Rates'!$B$10:$B$39='Calc|Fee Based'!U370)/('Calc|Labour Rates'!$C$10:$C$39='Input|Fee Based'!W370),'Calc|Labour Rates'!$I$10:$I$39),"-")</f>
        <v>0</v>
      </c>
      <c r="W370" s="77">
        <f>IFERROR(V370*'Input|Fee Based'!X370*'Input|Fee Based'!Y370/'Input|Setup'!$E$19,0)</f>
        <v>0</v>
      </c>
      <c r="X370" s="77">
        <f>IFERROR(V370*'Input|Fee Based'!X370*'Input|Fee Based'!Z370/'Input|Setup'!$E$19,0)</f>
        <v>0</v>
      </c>
      <c r="Y370" s="208">
        <f t="shared" si="58"/>
        <v>0</v>
      </c>
      <c r="Z370" s="206" t="str">
        <f>IF(ISBLANK('Input|Fee Based'!$AA370),"",'Input|Fee Based'!$AA370)</f>
        <v/>
      </c>
      <c r="AA370" s="77" cm="1">
        <f t="array" ref="AA370">_xlfn.IFNA(LOOKUP(2,1/('Calc|Labour Rates'!$B$10:$B$39='Calc|Fee Based'!Z370)/('Calc|Labour Rates'!$C$10:$C$39='Input|Fee Based'!AB370),'Calc|Labour Rates'!$I$10:$I$39),"-")</f>
        <v>0</v>
      </c>
      <c r="AB370" s="77">
        <f>IFERROR(AA370*'Input|Fee Based'!AC370*'Input|Fee Based'!AD370/'Input|Setup'!$E$19,0)</f>
        <v>0</v>
      </c>
      <c r="AC370" s="77">
        <f>IFERROR(AA370*'Input|Fee Based'!AC370*'Input|Fee Based'!AE370/'Input|Setup'!$E$19,0)</f>
        <v>0</v>
      </c>
      <c r="AD370" s="208">
        <f t="shared" si="59"/>
        <v>0</v>
      </c>
      <c r="AE370" s="77" t="str">
        <f>IF(ISBLANK('Input|Fee Based'!$AF370),"",'Input|Fee Based'!$AF370)</f>
        <v/>
      </c>
      <c r="AF370" s="77" cm="1">
        <f t="array" ref="AF370">_xlfn.IFNA(LOOKUP(2,1/('Calc|Labour Rates'!$B$10:$B$39='Calc|Fee Based'!AE370)/('Calc|Labour Rates'!$C$10:$C$39='Input|Fee Based'!AG370),'Calc|Labour Rates'!$I$10:$I$39),"-")</f>
        <v>0</v>
      </c>
      <c r="AG370" s="77">
        <f>IFERROR(AF370*'Input|Fee Based'!AH370*'Input|Fee Based'!AI370/'Input|Setup'!$E$19,0)</f>
        <v>0</v>
      </c>
      <c r="AH370" s="77">
        <f>IFERROR(AF370*'Input|Fee Based'!AH370*'Input|Fee Based'!AJ370/'Input|Setup'!$E$19,0)</f>
        <v>0</v>
      </c>
      <c r="AI370" s="208">
        <f t="shared" si="60"/>
        <v>0</v>
      </c>
      <c r="AJ370" s="77" t="str">
        <f>IF(ISBLANK('Input|Fee Based'!$AK370),"",'Input|Fee Based'!$AK370)</f>
        <v/>
      </c>
      <c r="AK370" s="77" cm="1">
        <f t="array" ref="AK370">_xlfn.IFNA(LOOKUP(2,1/('Calc|Labour Rates'!$B$10:$B$39='Calc|Fee Based'!AJ370)/('Calc|Labour Rates'!$C$10:$C$39='Input|Fee Based'!AL370),'Calc|Labour Rates'!$I$10:$I$39),"-")</f>
        <v>0</v>
      </c>
      <c r="AL370" s="77">
        <f>IFERROR(AK370*'Input|Fee Based'!AM370*'Input|Fee Based'!AN370/'Input|Setup'!$E$19,0)</f>
        <v>0</v>
      </c>
      <c r="AM370" s="77">
        <f>IFERROR(AK370*'Input|Fee Based'!AM370*'Input|Fee Based'!AO370/'Input|Setup'!$E$19,0)</f>
        <v>0</v>
      </c>
      <c r="AN370" s="208">
        <f t="shared" si="61"/>
        <v>0</v>
      </c>
      <c r="AO370" s="199">
        <f t="shared" si="62"/>
        <v>0</v>
      </c>
      <c r="AP370" s="139">
        <f t="shared" si="63"/>
        <v>0</v>
      </c>
      <c r="AQ370" s="86">
        <f>'Input|Fee Based'!AQ370*CPI_Escalator_to_Y1*RealMaterials_Escalator_to_Y1</f>
        <v>0</v>
      </c>
      <c r="AR370" s="86">
        <f>'Input|Fee Based'!AR370*CPI_Escalator_to_Y1*RealContracts_Escalator_to_Y1</f>
        <v>0</v>
      </c>
      <c r="AS370" s="77">
        <f>'Input|Fee Based'!AS370*CPI_Escalator_to_Y1*RealVehicles_Escalator_to_Y1</f>
        <v>0</v>
      </c>
      <c r="AT370" s="86">
        <f>'Input|Fee Based'!AT370*CPI_Escalator_to_Y1*RealOther_Escalator_to_Y1</f>
        <v>0</v>
      </c>
      <c r="AU370" s="89"/>
      <c r="AV370" s="79">
        <f t="shared" si="64"/>
        <v>0</v>
      </c>
      <c r="AW370" s="84"/>
      <c r="AX370" s="162">
        <f>$AV370*'Input|Fee Based'!AV370</f>
        <v>0</v>
      </c>
      <c r="AY370" s="162">
        <f>$AV370*'Input|Fee Based'!AW370</f>
        <v>0</v>
      </c>
      <c r="AZ370" s="162">
        <f>$AV370*'Input|Fee Based'!AX370</f>
        <v>0</v>
      </c>
      <c r="BA370" s="163">
        <f>SUM($AV370,$AX370:$AZ370)*'Input|Fee Based'!$AY370</f>
        <v>0</v>
      </c>
      <c r="BB370" s="109"/>
      <c r="BC370" s="173"/>
      <c r="BD370" s="15"/>
    </row>
    <row r="371" spans="1:56" customFormat="1" x14ac:dyDescent="0.2">
      <c r="A371" s="16">
        <f t="shared" si="65"/>
        <v>362</v>
      </c>
      <c r="B371" s="128" t="str">
        <f>IF(ISBLANK('Input|Fee Based'!B371),"",'Input|Fee Based'!B371)</f>
        <v/>
      </c>
      <c r="C371" s="128" t="str">
        <f>IF(ISBLANK('Input|Fee Based'!C371),"",'Input|Fee Based'!C371)</f>
        <v/>
      </c>
      <c r="D371" s="129" t="str">
        <f>IF(ISBLANK('Input|Fee Based'!D371),"",'Input|Fee Based'!D371)</f>
        <v/>
      </c>
      <c r="E371" s="191" t="str">
        <f>IF(ISBLANK('Input|Fee Based'!E371),"",'Input|Fee Based'!E371)</f>
        <v/>
      </c>
      <c r="F371" s="129" t="str">
        <f>IF(ISBLANK('Input|Fee Based'!F371),"",'Input|Fee Based'!F371)</f>
        <v/>
      </c>
      <c r="G371" s="129" t="str">
        <f>IF(ISBLANK('Input|Fee Based'!G371),"",'Input|Fee Based'!G371)</f>
        <v/>
      </c>
      <c r="H371" s="120">
        <f t="shared" si="55"/>
        <v>0</v>
      </c>
      <c r="I371" s="14"/>
      <c r="J371" s="77" t="str">
        <f>IF(ISBLANK('Input|Fee Based'!I371),"",'Input|Fee Based'!I371)</f>
        <v/>
      </c>
      <c r="K371" s="77" cm="1">
        <f t="array" ref="K371">_xlfn.IFNA(LOOKUP(2,1/('Calc|Labour Rates'!$B$10:$B$39='Calc|Fee Based'!J371)/('Calc|Labour Rates'!$C$10:$C$39='Input|Fee Based'!J371),'Calc|Labour Rates'!$I$10:$I$39),"-")</f>
        <v>0</v>
      </c>
      <c r="L371" s="208">
        <f>IFERROR(K371*'Input|Fee Based'!K371*'Input|Fee Based'!L371/'Input|Setup'!$E$19,0)</f>
        <v>0</v>
      </c>
      <c r="M371" s="206" t="str">
        <f>IF(ISBLANK('Input|Fee Based'!M371),"",'Input|Fee Based'!M371)</f>
        <v/>
      </c>
      <c r="N371" s="77" cm="1">
        <f t="array" ref="N371">_xlfn.IFNA(LOOKUP(2,1/('Calc|Labour Rates'!$B$10:$B$39='Calc|Fee Based'!M371)/('Calc|Labour Rates'!$C$10:$C$39='Input|Fee Based'!N371),'Calc|Labour Rates'!$I$10:$I$39),"-")</f>
        <v>0</v>
      </c>
      <c r="O371" s="208">
        <f>IFERROR(N371*'Input|Fee Based'!O371*'Input|Fee Based'!P371/'Input|Setup'!$E$19,0)</f>
        <v>0</v>
      </c>
      <c r="P371" s="206" t="str">
        <f>IF(ISBLANK('Input|Fee Based'!Q371),"",'Input|Fee Based'!Q371)</f>
        <v/>
      </c>
      <c r="Q371" s="77" cm="1">
        <f t="array" ref="Q371">_xlfn.IFNA(LOOKUP(2,1/('Calc|Labour Rates'!$B$10:$B$39='Calc|Fee Based'!P371)/('Calc|Labour Rates'!$C$10:$C$39='Input|Fee Based'!R371),'Calc|Labour Rates'!$I$10:$I$39),"-")</f>
        <v>0</v>
      </c>
      <c r="R371" s="77">
        <f>IFERROR(Q371*'Input|Fee Based'!S371*'Input|Fee Based'!T371/'Input|Setup'!$E$19,0)</f>
        <v>0</v>
      </c>
      <c r="S371" s="197">
        <f t="shared" si="56"/>
        <v>0</v>
      </c>
      <c r="T371" s="139">
        <f t="shared" si="57"/>
        <v>0</v>
      </c>
      <c r="U371" s="77" t="str">
        <f>IF(ISBLANK('Input|Fee Based'!$V371),"",'Input|Fee Based'!$V371)</f>
        <v/>
      </c>
      <c r="V371" s="77" cm="1">
        <f t="array" ref="V371">_xlfn.IFNA(LOOKUP(2,1/('Calc|Labour Rates'!$B$10:$B$39='Calc|Fee Based'!U371)/('Calc|Labour Rates'!$C$10:$C$39='Input|Fee Based'!W371),'Calc|Labour Rates'!$I$10:$I$39),"-")</f>
        <v>0</v>
      </c>
      <c r="W371" s="77">
        <f>IFERROR(V371*'Input|Fee Based'!X371*'Input|Fee Based'!Y371/'Input|Setup'!$E$19,0)</f>
        <v>0</v>
      </c>
      <c r="X371" s="77">
        <f>IFERROR(V371*'Input|Fee Based'!X371*'Input|Fee Based'!Z371/'Input|Setup'!$E$19,0)</f>
        <v>0</v>
      </c>
      <c r="Y371" s="208">
        <f t="shared" si="58"/>
        <v>0</v>
      </c>
      <c r="Z371" s="206" t="str">
        <f>IF(ISBLANK('Input|Fee Based'!$AA371),"",'Input|Fee Based'!$AA371)</f>
        <v/>
      </c>
      <c r="AA371" s="77" cm="1">
        <f t="array" ref="AA371">_xlfn.IFNA(LOOKUP(2,1/('Calc|Labour Rates'!$B$10:$B$39='Calc|Fee Based'!Z371)/('Calc|Labour Rates'!$C$10:$C$39='Input|Fee Based'!AB371),'Calc|Labour Rates'!$I$10:$I$39),"-")</f>
        <v>0</v>
      </c>
      <c r="AB371" s="77">
        <f>IFERROR(AA371*'Input|Fee Based'!AC371*'Input|Fee Based'!AD371/'Input|Setup'!$E$19,0)</f>
        <v>0</v>
      </c>
      <c r="AC371" s="77">
        <f>IFERROR(AA371*'Input|Fee Based'!AC371*'Input|Fee Based'!AE371/'Input|Setup'!$E$19,0)</f>
        <v>0</v>
      </c>
      <c r="AD371" s="208">
        <f t="shared" si="59"/>
        <v>0</v>
      </c>
      <c r="AE371" s="77" t="str">
        <f>IF(ISBLANK('Input|Fee Based'!$AF371),"",'Input|Fee Based'!$AF371)</f>
        <v/>
      </c>
      <c r="AF371" s="77" cm="1">
        <f t="array" ref="AF371">_xlfn.IFNA(LOOKUP(2,1/('Calc|Labour Rates'!$B$10:$B$39='Calc|Fee Based'!AE371)/('Calc|Labour Rates'!$C$10:$C$39='Input|Fee Based'!AG371),'Calc|Labour Rates'!$I$10:$I$39),"-")</f>
        <v>0</v>
      </c>
      <c r="AG371" s="77">
        <f>IFERROR(AF371*'Input|Fee Based'!AH371*'Input|Fee Based'!AI371/'Input|Setup'!$E$19,0)</f>
        <v>0</v>
      </c>
      <c r="AH371" s="77">
        <f>IFERROR(AF371*'Input|Fee Based'!AH371*'Input|Fee Based'!AJ371/'Input|Setup'!$E$19,0)</f>
        <v>0</v>
      </c>
      <c r="AI371" s="208">
        <f t="shared" si="60"/>
        <v>0</v>
      </c>
      <c r="AJ371" s="77" t="str">
        <f>IF(ISBLANK('Input|Fee Based'!$AK371),"",'Input|Fee Based'!$AK371)</f>
        <v/>
      </c>
      <c r="AK371" s="77" cm="1">
        <f t="array" ref="AK371">_xlfn.IFNA(LOOKUP(2,1/('Calc|Labour Rates'!$B$10:$B$39='Calc|Fee Based'!AJ371)/('Calc|Labour Rates'!$C$10:$C$39='Input|Fee Based'!AL371),'Calc|Labour Rates'!$I$10:$I$39),"-")</f>
        <v>0</v>
      </c>
      <c r="AL371" s="77">
        <f>IFERROR(AK371*'Input|Fee Based'!AM371*'Input|Fee Based'!AN371/'Input|Setup'!$E$19,0)</f>
        <v>0</v>
      </c>
      <c r="AM371" s="77">
        <f>IFERROR(AK371*'Input|Fee Based'!AM371*'Input|Fee Based'!AO371/'Input|Setup'!$E$19,0)</f>
        <v>0</v>
      </c>
      <c r="AN371" s="208">
        <f t="shared" si="61"/>
        <v>0</v>
      </c>
      <c r="AO371" s="199">
        <f t="shared" si="62"/>
        <v>0</v>
      </c>
      <c r="AP371" s="139">
        <f t="shared" si="63"/>
        <v>0</v>
      </c>
      <c r="AQ371" s="86">
        <f>'Input|Fee Based'!AQ371*CPI_Escalator_to_Y1*RealMaterials_Escalator_to_Y1</f>
        <v>0</v>
      </c>
      <c r="AR371" s="86">
        <f>'Input|Fee Based'!AR371*CPI_Escalator_to_Y1*RealContracts_Escalator_to_Y1</f>
        <v>0</v>
      </c>
      <c r="AS371" s="77">
        <f>'Input|Fee Based'!AS371*CPI_Escalator_to_Y1*RealVehicles_Escalator_to_Y1</f>
        <v>0</v>
      </c>
      <c r="AT371" s="86">
        <f>'Input|Fee Based'!AT371*CPI_Escalator_to_Y1*RealOther_Escalator_to_Y1</f>
        <v>0</v>
      </c>
      <c r="AU371" s="89"/>
      <c r="AV371" s="79">
        <f t="shared" si="64"/>
        <v>0</v>
      </c>
      <c r="AW371" s="84"/>
      <c r="AX371" s="162">
        <f>$AV371*'Input|Fee Based'!AV371</f>
        <v>0</v>
      </c>
      <c r="AY371" s="162">
        <f>$AV371*'Input|Fee Based'!AW371</f>
        <v>0</v>
      </c>
      <c r="AZ371" s="162">
        <f>$AV371*'Input|Fee Based'!AX371</f>
        <v>0</v>
      </c>
      <c r="BA371" s="163">
        <f>SUM($AV371,$AX371:$AZ371)*'Input|Fee Based'!$AY371</f>
        <v>0</v>
      </c>
      <c r="BB371" s="109"/>
      <c r="BC371" s="173"/>
      <c r="BD371" s="15"/>
    </row>
    <row r="372" spans="1:56" customFormat="1" x14ac:dyDescent="0.2">
      <c r="A372" s="16">
        <f t="shared" si="65"/>
        <v>363</v>
      </c>
      <c r="B372" s="128" t="str">
        <f>IF(ISBLANK('Input|Fee Based'!B372),"",'Input|Fee Based'!B372)</f>
        <v/>
      </c>
      <c r="C372" s="128" t="str">
        <f>IF(ISBLANK('Input|Fee Based'!C372),"",'Input|Fee Based'!C372)</f>
        <v/>
      </c>
      <c r="D372" s="129" t="str">
        <f>IF(ISBLANK('Input|Fee Based'!D372),"",'Input|Fee Based'!D372)</f>
        <v/>
      </c>
      <c r="E372" s="191" t="str">
        <f>IF(ISBLANK('Input|Fee Based'!E372),"",'Input|Fee Based'!E372)</f>
        <v/>
      </c>
      <c r="F372" s="129" t="str">
        <f>IF(ISBLANK('Input|Fee Based'!F372),"",'Input|Fee Based'!F372)</f>
        <v/>
      </c>
      <c r="G372" s="129" t="str">
        <f>IF(ISBLANK('Input|Fee Based'!G372),"",'Input|Fee Based'!G372)</f>
        <v/>
      </c>
      <c r="H372" s="120">
        <f t="shared" si="55"/>
        <v>0</v>
      </c>
      <c r="I372" s="14"/>
      <c r="J372" s="77" t="str">
        <f>IF(ISBLANK('Input|Fee Based'!I372),"",'Input|Fee Based'!I372)</f>
        <v/>
      </c>
      <c r="K372" s="77" cm="1">
        <f t="array" ref="K372">_xlfn.IFNA(LOOKUP(2,1/('Calc|Labour Rates'!$B$10:$B$39='Calc|Fee Based'!J372)/('Calc|Labour Rates'!$C$10:$C$39='Input|Fee Based'!J372),'Calc|Labour Rates'!$I$10:$I$39),"-")</f>
        <v>0</v>
      </c>
      <c r="L372" s="208">
        <f>IFERROR(K372*'Input|Fee Based'!K372*'Input|Fee Based'!L372/'Input|Setup'!$E$19,0)</f>
        <v>0</v>
      </c>
      <c r="M372" s="206" t="str">
        <f>IF(ISBLANK('Input|Fee Based'!M372),"",'Input|Fee Based'!M372)</f>
        <v/>
      </c>
      <c r="N372" s="77" cm="1">
        <f t="array" ref="N372">_xlfn.IFNA(LOOKUP(2,1/('Calc|Labour Rates'!$B$10:$B$39='Calc|Fee Based'!M372)/('Calc|Labour Rates'!$C$10:$C$39='Input|Fee Based'!N372),'Calc|Labour Rates'!$I$10:$I$39),"-")</f>
        <v>0</v>
      </c>
      <c r="O372" s="208">
        <f>IFERROR(N372*'Input|Fee Based'!O372*'Input|Fee Based'!P372/'Input|Setup'!$E$19,0)</f>
        <v>0</v>
      </c>
      <c r="P372" s="206" t="str">
        <f>IF(ISBLANK('Input|Fee Based'!Q372),"",'Input|Fee Based'!Q372)</f>
        <v/>
      </c>
      <c r="Q372" s="77" cm="1">
        <f t="array" ref="Q372">_xlfn.IFNA(LOOKUP(2,1/('Calc|Labour Rates'!$B$10:$B$39='Calc|Fee Based'!P372)/('Calc|Labour Rates'!$C$10:$C$39='Input|Fee Based'!R372),'Calc|Labour Rates'!$I$10:$I$39),"-")</f>
        <v>0</v>
      </c>
      <c r="R372" s="77">
        <f>IFERROR(Q372*'Input|Fee Based'!S372*'Input|Fee Based'!T372/'Input|Setup'!$E$19,0)</f>
        <v>0</v>
      </c>
      <c r="S372" s="197">
        <f t="shared" si="56"/>
        <v>0</v>
      </c>
      <c r="T372" s="139">
        <f t="shared" si="57"/>
        <v>0</v>
      </c>
      <c r="U372" s="77" t="str">
        <f>IF(ISBLANK('Input|Fee Based'!$V372),"",'Input|Fee Based'!$V372)</f>
        <v/>
      </c>
      <c r="V372" s="77" cm="1">
        <f t="array" ref="V372">_xlfn.IFNA(LOOKUP(2,1/('Calc|Labour Rates'!$B$10:$B$39='Calc|Fee Based'!U372)/('Calc|Labour Rates'!$C$10:$C$39='Input|Fee Based'!W372),'Calc|Labour Rates'!$I$10:$I$39),"-")</f>
        <v>0</v>
      </c>
      <c r="W372" s="77">
        <f>IFERROR(V372*'Input|Fee Based'!X372*'Input|Fee Based'!Y372/'Input|Setup'!$E$19,0)</f>
        <v>0</v>
      </c>
      <c r="X372" s="77">
        <f>IFERROR(V372*'Input|Fee Based'!X372*'Input|Fee Based'!Z372/'Input|Setup'!$E$19,0)</f>
        <v>0</v>
      </c>
      <c r="Y372" s="208">
        <f t="shared" si="58"/>
        <v>0</v>
      </c>
      <c r="Z372" s="206" t="str">
        <f>IF(ISBLANK('Input|Fee Based'!$AA372),"",'Input|Fee Based'!$AA372)</f>
        <v/>
      </c>
      <c r="AA372" s="77" cm="1">
        <f t="array" ref="AA372">_xlfn.IFNA(LOOKUP(2,1/('Calc|Labour Rates'!$B$10:$B$39='Calc|Fee Based'!Z372)/('Calc|Labour Rates'!$C$10:$C$39='Input|Fee Based'!AB372),'Calc|Labour Rates'!$I$10:$I$39),"-")</f>
        <v>0</v>
      </c>
      <c r="AB372" s="77">
        <f>IFERROR(AA372*'Input|Fee Based'!AC372*'Input|Fee Based'!AD372/'Input|Setup'!$E$19,0)</f>
        <v>0</v>
      </c>
      <c r="AC372" s="77">
        <f>IFERROR(AA372*'Input|Fee Based'!AC372*'Input|Fee Based'!AE372/'Input|Setup'!$E$19,0)</f>
        <v>0</v>
      </c>
      <c r="AD372" s="208">
        <f t="shared" si="59"/>
        <v>0</v>
      </c>
      <c r="AE372" s="77" t="str">
        <f>IF(ISBLANK('Input|Fee Based'!$AF372),"",'Input|Fee Based'!$AF372)</f>
        <v/>
      </c>
      <c r="AF372" s="77" cm="1">
        <f t="array" ref="AF372">_xlfn.IFNA(LOOKUP(2,1/('Calc|Labour Rates'!$B$10:$B$39='Calc|Fee Based'!AE372)/('Calc|Labour Rates'!$C$10:$C$39='Input|Fee Based'!AG372),'Calc|Labour Rates'!$I$10:$I$39),"-")</f>
        <v>0</v>
      </c>
      <c r="AG372" s="77">
        <f>IFERROR(AF372*'Input|Fee Based'!AH372*'Input|Fee Based'!AI372/'Input|Setup'!$E$19,0)</f>
        <v>0</v>
      </c>
      <c r="AH372" s="77">
        <f>IFERROR(AF372*'Input|Fee Based'!AH372*'Input|Fee Based'!AJ372/'Input|Setup'!$E$19,0)</f>
        <v>0</v>
      </c>
      <c r="AI372" s="208">
        <f t="shared" si="60"/>
        <v>0</v>
      </c>
      <c r="AJ372" s="77" t="str">
        <f>IF(ISBLANK('Input|Fee Based'!$AK372),"",'Input|Fee Based'!$AK372)</f>
        <v/>
      </c>
      <c r="AK372" s="77" cm="1">
        <f t="array" ref="AK372">_xlfn.IFNA(LOOKUP(2,1/('Calc|Labour Rates'!$B$10:$B$39='Calc|Fee Based'!AJ372)/('Calc|Labour Rates'!$C$10:$C$39='Input|Fee Based'!AL372),'Calc|Labour Rates'!$I$10:$I$39),"-")</f>
        <v>0</v>
      </c>
      <c r="AL372" s="77">
        <f>IFERROR(AK372*'Input|Fee Based'!AM372*'Input|Fee Based'!AN372/'Input|Setup'!$E$19,0)</f>
        <v>0</v>
      </c>
      <c r="AM372" s="77">
        <f>IFERROR(AK372*'Input|Fee Based'!AM372*'Input|Fee Based'!AO372/'Input|Setup'!$E$19,0)</f>
        <v>0</v>
      </c>
      <c r="AN372" s="208">
        <f t="shared" si="61"/>
        <v>0</v>
      </c>
      <c r="AO372" s="199">
        <f t="shared" si="62"/>
        <v>0</v>
      </c>
      <c r="AP372" s="139">
        <f t="shared" si="63"/>
        <v>0</v>
      </c>
      <c r="AQ372" s="86">
        <f>'Input|Fee Based'!AQ372*CPI_Escalator_to_Y1*RealMaterials_Escalator_to_Y1</f>
        <v>0</v>
      </c>
      <c r="AR372" s="86">
        <f>'Input|Fee Based'!AR372*CPI_Escalator_to_Y1*RealContracts_Escalator_to_Y1</f>
        <v>0</v>
      </c>
      <c r="AS372" s="77">
        <f>'Input|Fee Based'!AS372*CPI_Escalator_to_Y1*RealVehicles_Escalator_to_Y1</f>
        <v>0</v>
      </c>
      <c r="AT372" s="86">
        <f>'Input|Fee Based'!AT372*CPI_Escalator_to_Y1*RealOther_Escalator_to_Y1</f>
        <v>0</v>
      </c>
      <c r="AU372" s="89"/>
      <c r="AV372" s="79">
        <f t="shared" si="64"/>
        <v>0</v>
      </c>
      <c r="AW372" s="84"/>
      <c r="AX372" s="162">
        <f>$AV372*'Input|Fee Based'!AV372</f>
        <v>0</v>
      </c>
      <c r="AY372" s="162">
        <f>$AV372*'Input|Fee Based'!AW372</f>
        <v>0</v>
      </c>
      <c r="AZ372" s="162">
        <f>$AV372*'Input|Fee Based'!AX372</f>
        <v>0</v>
      </c>
      <c r="BA372" s="163">
        <f>SUM($AV372,$AX372:$AZ372)*'Input|Fee Based'!$AY372</f>
        <v>0</v>
      </c>
      <c r="BB372" s="109"/>
      <c r="BC372" s="173"/>
      <c r="BD372" s="15"/>
    </row>
    <row r="373" spans="1:56" customFormat="1" x14ac:dyDescent="0.2">
      <c r="A373" s="16">
        <f t="shared" si="65"/>
        <v>364</v>
      </c>
      <c r="B373" s="128" t="str">
        <f>IF(ISBLANK('Input|Fee Based'!B373),"",'Input|Fee Based'!B373)</f>
        <v/>
      </c>
      <c r="C373" s="128" t="str">
        <f>IF(ISBLANK('Input|Fee Based'!C373),"",'Input|Fee Based'!C373)</f>
        <v/>
      </c>
      <c r="D373" s="129" t="str">
        <f>IF(ISBLANK('Input|Fee Based'!D373),"",'Input|Fee Based'!D373)</f>
        <v/>
      </c>
      <c r="E373" s="191" t="str">
        <f>IF(ISBLANK('Input|Fee Based'!E373),"",'Input|Fee Based'!E373)</f>
        <v/>
      </c>
      <c r="F373" s="129" t="str">
        <f>IF(ISBLANK('Input|Fee Based'!F373),"",'Input|Fee Based'!F373)</f>
        <v/>
      </c>
      <c r="G373" s="129" t="str">
        <f>IF(ISBLANK('Input|Fee Based'!G373),"",'Input|Fee Based'!G373)</f>
        <v/>
      </c>
      <c r="H373" s="120">
        <f t="shared" si="55"/>
        <v>0</v>
      </c>
      <c r="I373" s="14"/>
      <c r="J373" s="77" t="str">
        <f>IF(ISBLANK('Input|Fee Based'!I373),"",'Input|Fee Based'!I373)</f>
        <v/>
      </c>
      <c r="K373" s="77" cm="1">
        <f t="array" ref="K373">_xlfn.IFNA(LOOKUP(2,1/('Calc|Labour Rates'!$B$10:$B$39='Calc|Fee Based'!J373)/('Calc|Labour Rates'!$C$10:$C$39='Input|Fee Based'!J373),'Calc|Labour Rates'!$I$10:$I$39),"-")</f>
        <v>0</v>
      </c>
      <c r="L373" s="208">
        <f>IFERROR(K373*'Input|Fee Based'!K373*'Input|Fee Based'!L373/'Input|Setup'!$E$19,0)</f>
        <v>0</v>
      </c>
      <c r="M373" s="206" t="str">
        <f>IF(ISBLANK('Input|Fee Based'!M373),"",'Input|Fee Based'!M373)</f>
        <v/>
      </c>
      <c r="N373" s="77" cm="1">
        <f t="array" ref="N373">_xlfn.IFNA(LOOKUP(2,1/('Calc|Labour Rates'!$B$10:$B$39='Calc|Fee Based'!M373)/('Calc|Labour Rates'!$C$10:$C$39='Input|Fee Based'!N373),'Calc|Labour Rates'!$I$10:$I$39),"-")</f>
        <v>0</v>
      </c>
      <c r="O373" s="208">
        <f>IFERROR(N373*'Input|Fee Based'!O373*'Input|Fee Based'!P373/'Input|Setup'!$E$19,0)</f>
        <v>0</v>
      </c>
      <c r="P373" s="206" t="str">
        <f>IF(ISBLANK('Input|Fee Based'!Q373),"",'Input|Fee Based'!Q373)</f>
        <v/>
      </c>
      <c r="Q373" s="77" cm="1">
        <f t="array" ref="Q373">_xlfn.IFNA(LOOKUP(2,1/('Calc|Labour Rates'!$B$10:$B$39='Calc|Fee Based'!P373)/('Calc|Labour Rates'!$C$10:$C$39='Input|Fee Based'!R373),'Calc|Labour Rates'!$I$10:$I$39),"-")</f>
        <v>0</v>
      </c>
      <c r="R373" s="77">
        <f>IFERROR(Q373*'Input|Fee Based'!S373*'Input|Fee Based'!T373/'Input|Setup'!$E$19,0)</f>
        <v>0</v>
      </c>
      <c r="S373" s="197">
        <f t="shared" si="56"/>
        <v>0</v>
      </c>
      <c r="T373" s="139">
        <f t="shared" si="57"/>
        <v>0</v>
      </c>
      <c r="U373" s="77" t="str">
        <f>IF(ISBLANK('Input|Fee Based'!$V373),"",'Input|Fee Based'!$V373)</f>
        <v/>
      </c>
      <c r="V373" s="77" cm="1">
        <f t="array" ref="V373">_xlfn.IFNA(LOOKUP(2,1/('Calc|Labour Rates'!$B$10:$B$39='Calc|Fee Based'!U373)/('Calc|Labour Rates'!$C$10:$C$39='Input|Fee Based'!W373),'Calc|Labour Rates'!$I$10:$I$39),"-")</f>
        <v>0</v>
      </c>
      <c r="W373" s="77">
        <f>IFERROR(V373*'Input|Fee Based'!X373*'Input|Fee Based'!Y373/'Input|Setup'!$E$19,0)</f>
        <v>0</v>
      </c>
      <c r="X373" s="77">
        <f>IFERROR(V373*'Input|Fee Based'!X373*'Input|Fee Based'!Z373/'Input|Setup'!$E$19,0)</f>
        <v>0</v>
      </c>
      <c r="Y373" s="208">
        <f t="shared" si="58"/>
        <v>0</v>
      </c>
      <c r="Z373" s="206" t="str">
        <f>IF(ISBLANK('Input|Fee Based'!$AA373),"",'Input|Fee Based'!$AA373)</f>
        <v/>
      </c>
      <c r="AA373" s="77" cm="1">
        <f t="array" ref="AA373">_xlfn.IFNA(LOOKUP(2,1/('Calc|Labour Rates'!$B$10:$B$39='Calc|Fee Based'!Z373)/('Calc|Labour Rates'!$C$10:$C$39='Input|Fee Based'!AB373),'Calc|Labour Rates'!$I$10:$I$39),"-")</f>
        <v>0</v>
      </c>
      <c r="AB373" s="77">
        <f>IFERROR(AA373*'Input|Fee Based'!AC373*'Input|Fee Based'!AD373/'Input|Setup'!$E$19,0)</f>
        <v>0</v>
      </c>
      <c r="AC373" s="77">
        <f>IFERROR(AA373*'Input|Fee Based'!AC373*'Input|Fee Based'!AE373/'Input|Setup'!$E$19,0)</f>
        <v>0</v>
      </c>
      <c r="AD373" s="208">
        <f t="shared" si="59"/>
        <v>0</v>
      </c>
      <c r="AE373" s="77" t="str">
        <f>IF(ISBLANK('Input|Fee Based'!$AF373),"",'Input|Fee Based'!$AF373)</f>
        <v/>
      </c>
      <c r="AF373" s="77" cm="1">
        <f t="array" ref="AF373">_xlfn.IFNA(LOOKUP(2,1/('Calc|Labour Rates'!$B$10:$B$39='Calc|Fee Based'!AE373)/('Calc|Labour Rates'!$C$10:$C$39='Input|Fee Based'!AG373),'Calc|Labour Rates'!$I$10:$I$39),"-")</f>
        <v>0</v>
      </c>
      <c r="AG373" s="77">
        <f>IFERROR(AF373*'Input|Fee Based'!AH373*'Input|Fee Based'!AI373/'Input|Setup'!$E$19,0)</f>
        <v>0</v>
      </c>
      <c r="AH373" s="77">
        <f>IFERROR(AF373*'Input|Fee Based'!AH373*'Input|Fee Based'!AJ373/'Input|Setup'!$E$19,0)</f>
        <v>0</v>
      </c>
      <c r="AI373" s="208">
        <f t="shared" si="60"/>
        <v>0</v>
      </c>
      <c r="AJ373" s="77" t="str">
        <f>IF(ISBLANK('Input|Fee Based'!$AK373),"",'Input|Fee Based'!$AK373)</f>
        <v/>
      </c>
      <c r="AK373" s="77" cm="1">
        <f t="array" ref="AK373">_xlfn.IFNA(LOOKUP(2,1/('Calc|Labour Rates'!$B$10:$B$39='Calc|Fee Based'!AJ373)/('Calc|Labour Rates'!$C$10:$C$39='Input|Fee Based'!AL373),'Calc|Labour Rates'!$I$10:$I$39),"-")</f>
        <v>0</v>
      </c>
      <c r="AL373" s="77">
        <f>IFERROR(AK373*'Input|Fee Based'!AM373*'Input|Fee Based'!AN373/'Input|Setup'!$E$19,0)</f>
        <v>0</v>
      </c>
      <c r="AM373" s="77">
        <f>IFERROR(AK373*'Input|Fee Based'!AM373*'Input|Fee Based'!AO373/'Input|Setup'!$E$19,0)</f>
        <v>0</v>
      </c>
      <c r="AN373" s="208">
        <f t="shared" si="61"/>
        <v>0</v>
      </c>
      <c r="AO373" s="199">
        <f t="shared" si="62"/>
        <v>0</v>
      </c>
      <c r="AP373" s="139">
        <f t="shared" si="63"/>
        <v>0</v>
      </c>
      <c r="AQ373" s="86">
        <f>'Input|Fee Based'!AQ373*CPI_Escalator_to_Y1*RealMaterials_Escalator_to_Y1</f>
        <v>0</v>
      </c>
      <c r="AR373" s="86">
        <f>'Input|Fee Based'!AR373*CPI_Escalator_to_Y1*RealContracts_Escalator_to_Y1</f>
        <v>0</v>
      </c>
      <c r="AS373" s="77">
        <f>'Input|Fee Based'!AS373*CPI_Escalator_to_Y1*RealVehicles_Escalator_to_Y1</f>
        <v>0</v>
      </c>
      <c r="AT373" s="86">
        <f>'Input|Fee Based'!AT373*CPI_Escalator_to_Y1*RealOther_Escalator_to_Y1</f>
        <v>0</v>
      </c>
      <c r="AU373" s="89"/>
      <c r="AV373" s="79">
        <f t="shared" si="64"/>
        <v>0</v>
      </c>
      <c r="AW373" s="84"/>
      <c r="AX373" s="162">
        <f>$AV373*'Input|Fee Based'!AV373</f>
        <v>0</v>
      </c>
      <c r="AY373" s="162">
        <f>$AV373*'Input|Fee Based'!AW373</f>
        <v>0</v>
      </c>
      <c r="AZ373" s="162">
        <f>$AV373*'Input|Fee Based'!AX373</f>
        <v>0</v>
      </c>
      <c r="BA373" s="163">
        <f>SUM($AV373,$AX373:$AZ373)*'Input|Fee Based'!$AY373</f>
        <v>0</v>
      </c>
      <c r="BB373" s="109"/>
      <c r="BC373" s="173"/>
      <c r="BD373" s="15"/>
    </row>
    <row r="374" spans="1:56" customFormat="1" x14ac:dyDescent="0.2">
      <c r="A374" s="16">
        <f t="shared" si="65"/>
        <v>365</v>
      </c>
      <c r="B374" s="128" t="str">
        <f>IF(ISBLANK('Input|Fee Based'!B374),"",'Input|Fee Based'!B374)</f>
        <v/>
      </c>
      <c r="C374" s="128" t="str">
        <f>IF(ISBLANK('Input|Fee Based'!C374),"",'Input|Fee Based'!C374)</f>
        <v/>
      </c>
      <c r="D374" s="129" t="str">
        <f>IF(ISBLANK('Input|Fee Based'!D374),"",'Input|Fee Based'!D374)</f>
        <v/>
      </c>
      <c r="E374" s="191" t="str">
        <f>IF(ISBLANK('Input|Fee Based'!E374),"",'Input|Fee Based'!E374)</f>
        <v/>
      </c>
      <c r="F374" s="129" t="str">
        <f>IF(ISBLANK('Input|Fee Based'!F374),"",'Input|Fee Based'!F374)</f>
        <v/>
      </c>
      <c r="G374" s="129" t="str">
        <f>IF(ISBLANK('Input|Fee Based'!G374),"",'Input|Fee Based'!G374)</f>
        <v/>
      </c>
      <c r="H374" s="120">
        <f t="shared" si="55"/>
        <v>0</v>
      </c>
      <c r="I374" s="14"/>
      <c r="J374" s="77" t="str">
        <f>IF(ISBLANK('Input|Fee Based'!I374),"",'Input|Fee Based'!I374)</f>
        <v/>
      </c>
      <c r="K374" s="77" cm="1">
        <f t="array" ref="K374">_xlfn.IFNA(LOOKUP(2,1/('Calc|Labour Rates'!$B$10:$B$39='Calc|Fee Based'!J374)/('Calc|Labour Rates'!$C$10:$C$39='Input|Fee Based'!J374),'Calc|Labour Rates'!$I$10:$I$39),"-")</f>
        <v>0</v>
      </c>
      <c r="L374" s="208">
        <f>IFERROR(K374*'Input|Fee Based'!K374*'Input|Fee Based'!L374/'Input|Setup'!$E$19,0)</f>
        <v>0</v>
      </c>
      <c r="M374" s="206" t="str">
        <f>IF(ISBLANK('Input|Fee Based'!M374),"",'Input|Fee Based'!M374)</f>
        <v/>
      </c>
      <c r="N374" s="77" cm="1">
        <f t="array" ref="N374">_xlfn.IFNA(LOOKUP(2,1/('Calc|Labour Rates'!$B$10:$B$39='Calc|Fee Based'!M374)/('Calc|Labour Rates'!$C$10:$C$39='Input|Fee Based'!N374),'Calc|Labour Rates'!$I$10:$I$39),"-")</f>
        <v>0</v>
      </c>
      <c r="O374" s="208">
        <f>IFERROR(N374*'Input|Fee Based'!O374*'Input|Fee Based'!P374/'Input|Setup'!$E$19,0)</f>
        <v>0</v>
      </c>
      <c r="P374" s="206" t="str">
        <f>IF(ISBLANK('Input|Fee Based'!Q374),"",'Input|Fee Based'!Q374)</f>
        <v/>
      </c>
      <c r="Q374" s="77" cm="1">
        <f t="array" ref="Q374">_xlfn.IFNA(LOOKUP(2,1/('Calc|Labour Rates'!$B$10:$B$39='Calc|Fee Based'!P374)/('Calc|Labour Rates'!$C$10:$C$39='Input|Fee Based'!R374),'Calc|Labour Rates'!$I$10:$I$39),"-")</f>
        <v>0</v>
      </c>
      <c r="R374" s="77">
        <f>IFERROR(Q374*'Input|Fee Based'!S374*'Input|Fee Based'!T374/'Input|Setup'!$E$19,0)</f>
        <v>0</v>
      </c>
      <c r="S374" s="197">
        <f t="shared" si="56"/>
        <v>0</v>
      </c>
      <c r="T374" s="139">
        <f t="shared" si="57"/>
        <v>0</v>
      </c>
      <c r="U374" s="77" t="str">
        <f>IF(ISBLANK('Input|Fee Based'!$V374),"",'Input|Fee Based'!$V374)</f>
        <v/>
      </c>
      <c r="V374" s="77" cm="1">
        <f t="array" ref="V374">_xlfn.IFNA(LOOKUP(2,1/('Calc|Labour Rates'!$B$10:$B$39='Calc|Fee Based'!U374)/('Calc|Labour Rates'!$C$10:$C$39='Input|Fee Based'!W374),'Calc|Labour Rates'!$I$10:$I$39),"-")</f>
        <v>0</v>
      </c>
      <c r="W374" s="77">
        <f>IFERROR(V374*'Input|Fee Based'!X374*'Input|Fee Based'!Y374/'Input|Setup'!$E$19,0)</f>
        <v>0</v>
      </c>
      <c r="X374" s="77">
        <f>IFERROR(V374*'Input|Fee Based'!X374*'Input|Fee Based'!Z374/'Input|Setup'!$E$19,0)</f>
        <v>0</v>
      </c>
      <c r="Y374" s="208">
        <f t="shared" si="58"/>
        <v>0</v>
      </c>
      <c r="Z374" s="206" t="str">
        <f>IF(ISBLANK('Input|Fee Based'!$AA374),"",'Input|Fee Based'!$AA374)</f>
        <v/>
      </c>
      <c r="AA374" s="77" cm="1">
        <f t="array" ref="AA374">_xlfn.IFNA(LOOKUP(2,1/('Calc|Labour Rates'!$B$10:$B$39='Calc|Fee Based'!Z374)/('Calc|Labour Rates'!$C$10:$C$39='Input|Fee Based'!AB374),'Calc|Labour Rates'!$I$10:$I$39),"-")</f>
        <v>0</v>
      </c>
      <c r="AB374" s="77">
        <f>IFERROR(AA374*'Input|Fee Based'!AC374*'Input|Fee Based'!AD374/'Input|Setup'!$E$19,0)</f>
        <v>0</v>
      </c>
      <c r="AC374" s="77">
        <f>IFERROR(AA374*'Input|Fee Based'!AC374*'Input|Fee Based'!AE374/'Input|Setup'!$E$19,0)</f>
        <v>0</v>
      </c>
      <c r="AD374" s="208">
        <f t="shared" si="59"/>
        <v>0</v>
      </c>
      <c r="AE374" s="77" t="str">
        <f>IF(ISBLANK('Input|Fee Based'!$AF374),"",'Input|Fee Based'!$AF374)</f>
        <v/>
      </c>
      <c r="AF374" s="77" cm="1">
        <f t="array" ref="AF374">_xlfn.IFNA(LOOKUP(2,1/('Calc|Labour Rates'!$B$10:$B$39='Calc|Fee Based'!AE374)/('Calc|Labour Rates'!$C$10:$C$39='Input|Fee Based'!AG374),'Calc|Labour Rates'!$I$10:$I$39),"-")</f>
        <v>0</v>
      </c>
      <c r="AG374" s="77">
        <f>IFERROR(AF374*'Input|Fee Based'!AH374*'Input|Fee Based'!AI374/'Input|Setup'!$E$19,0)</f>
        <v>0</v>
      </c>
      <c r="AH374" s="77">
        <f>IFERROR(AF374*'Input|Fee Based'!AH374*'Input|Fee Based'!AJ374/'Input|Setup'!$E$19,0)</f>
        <v>0</v>
      </c>
      <c r="AI374" s="208">
        <f t="shared" si="60"/>
        <v>0</v>
      </c>
      <c r="AJ374" s="77" t="str">
        <f>IF(ISBLANK('Input|Fee Based'!$AK374),"",'Input|Fee Based'!$AK374)</f>
        <v/>
      </c>
      <c r="AK374" s="77" cm="1">
        <f t="array" ref="AK374">_xlfn.IFNA(LOOKUP(2,1/('Calc|Labour Rates'!$B$10:$B$39='Calc|Fee Based'!AJ374)/('Calc|Labour Rates'!$C$10:$C$39='Input|Fee Based'!AL374),'Calc|Labour Rates'!$I$10:$I$39),"-")</f>
        <v>0</v>
      </c>
      <c r="AL374" s="77">
        <f>IFERROR(AK374*'Input|Fee Based'!AM374*'Input|Fee Based'!AN374/'Input|Setup'!$E$19,0)</f>
        <v>0</v>
      </c>
      <c r="AM374" s="77">
        <f>IFERROR(AK374*'Input|Fee Based'!AM374*'Input|Fee Based'!AO374/'Input|Setup'!$E$19,0)</f>
        <v>0</v>
      </c>
      <c r="AN374" s="208">
        <f t="shared" si="61"/>
        <v>0</v>
      </c>
      <c r="AO374" s="199">
        <f t="shared" si="62"/>
        <v>0</v>
      </c>
      <c r="AP374" s="139">
        <f t="shared" si="63"/>
        <v>0</v>
      </c>
      <c r="AQ374" s="86">
        <f>'Input|Fee Based'!AQ374*CPI_Escalator_to_Y1*RealMaterials_Escalator_to_Y1</f>
        <v>0</v>
      </c>
      <c r="AR374" s="86">
        <f>'Input|Fee Based'!AR374*CPI_Escalator_to_Y1*RealContracts_Escalator_to_Y1</f>
        <v>0</v>
      </c>
      <c r="AS374" s="77">
        <f>'Input|Fee Based'!AS374*CPI_Escalator_to_Y1*RealVehicles_Escalator_to_Y1</f>
        <v>0</v>
      </c>
      <c r="AT374" s="86">
        <f>'Input|Fee Based'!AT374*CPI_Escalator_to_Y1*RealOther_Escalator_to_Y1</f>
        <v>0</v>
      </c>
      <c r="AU374" s="89"/>
      <c r="AV374" s="79">
        <f t="shared" si="64"/>
        <v>0</v>
      </c>
      <c r="AW374" s="84"/>
      <c r="AX374" s="162">
        <f>$AV374*'Input|Fee Based'!AV374</f>
        <v>0</v>
      </c>
      <c r="AY374" s="162">
        <f>$AV374*'Input|Fee Based'!AW374</f>
        <v>0</v>
      </c>
      <c r="AZ374" s="162">
        <f>$AV374*'Input|Fee Based'!AX374</f>
        <v>0</v>
      </c>
      <c r="BA374" s="163">
        <f>SUM($AV374,$AX374:$AZ374)*'Input|Fee Based'!$AY374</f>
        <v>0</v>
      </c>
      <c r="BB374" s="109"/>
      <c r="BC374" s="173"/>
      <c r="BD374" s="15"/>
    </row>
    <row r="375" spans="1:56" customFormat="1" x14ac:dyDescent="0.2">
      <c r="A375" s="16">
        <f t="shared" si="65"/>
        <v>366</v>
      </c>
      <c r="B375" s="128" t="str">
        <f>IF(ISBLANK('Input|Fee Based'!B375),"",'Input|Fee Based'!B375)</f>
        <v/>
      </c>
      <c r="C375" s="128" t="str">
        <f>IF(ISBLANK('Input|Fee Based'!C375),"",'Input|Fee Based'!C375)</f>
        <v/>
      </c>
      <c r="D375" s="129" t="str">
        <f>IF(ISBLANK('Input|Fee Based'!D375),"",'Input|Fee Based'!D375)</f>
        <v/>
      </c>
      <c r="E375" s="191" t="str">
        <f>IF(ISBLANK('Input|Fee Based'!E375),"",'Input|Fee Based'!E375)</f>
        <v/>
      </c>
      <c r="F375" s="129" t="str">
        <f>IF(ISBLANK('Input|Fee Based'!F375),"",'Input|Fee Based'!F375)</f>
        <v/>
      </c>
      <c r="G375" s="129" t="str">
        <f>IF(ISBLANK('Input|Fee Based'!G375),"",'Input|Fee Based'!G375)</f>
        <v/>
      </c>
      <c r="H375" s="120">
        <f t="shared" si="55"/>
        <v>0</v>
      </c>
      <c r="I375" s="14"/>
      <c r="J375" s="77" t="str">
        <f>IF(ISBLANK('Input|Fee Based'!I375),"",'Input|Fee Based'!I375)</f>
        <v/>
      </c>
      <c r="K375" s="77" cm="1">
        <f t="array" ref="K375">_xlfn.IFNA(LOOKUP(2,1/('Calc|Labour Rates'!$B$10:$B$39='Calc|Fee Based'!J375)/('Calc|Labour Rates'!$C$10:$C$39='Input|Fee Based'!J375),'Calc|Labour Rates'!$I$10:$I$39),"-")</f>
        <v>0</v>
      </c>
      <c r="L375" s="208">
        <f>IFERROR(K375*'Input|Fee Based'!K375*'Input|Fee Based'!L375/'Input|Setup'!$E$19,0)</f>
        <v>0</v>
      </c>
      <c r="M375" s="206" t="str">
        <f>IF(ISBLANK('Input|Fee Based'!M375),"",'Input|Fee Based'!M375)</f>
        <v/>
      </c>
      <c r="N375" s="77" cm="1">
        <f t="array" ref="N375">_xlfn.IFNA(LOOKUP(2,1/('Calc|Labour Rates'!$B$10:$B$39='Calc|Fee Based'!M375)/('Calc|Labour Rates'!$C$10:$C$39='Input|Fee Based'!N375),'Calc|Labour Rates'!$I$10:$I$39),"-")</f>
        <v>0</v>
      </c>
      <c r="O375" s="208">
        <f>IFERROR(N375*'Input|Fee Based'!O375*'Input|Fee Based'!P375/'Input|Setup'!$E$19,0)</f>
        <v>0</v>
      </c>
      <c r="P375" s="206" t="str">
        <f>IF(ISBLANK('Input|Fee Based'!Q375),"",'Input|Fee Based'!Q375)</f>
        <v/>
      </c>
      <c r="Q375" s="77" cm="1">
        <f t="array" ref="Q375">_xlfn.IFNA(LOOKUP(2,1/('Calc|Labour Rates'!$B$10:$B$39='Calc|Fee Based'!P375)/('Calc|Labour Rates'!$C$10:$C$39='Input|Fee Based'!R375),'Calc|Labour Rates'!$I$10:$I$39),"-")</f>
        <v>0</v>
      </c>
      <c r="R375" s="77">
        <f>IFERROR(Q375*'Input|Fee Based'!S375*'Input|Fee Based'!T375/'Input|Setup'!$E$19,0)</f>
        <v>0</v>
      </c>
      <c r="S375" s="197">
        <f t="shared" si="56"/>
        <v>0</v>
      </c>
      <c r="T375" s="139">
        <f t="shared" si="57"/>
        <v>0</v>
      </c>
      <c r="U375" s="77" t="str">
        <f>IF(ISBLANK('Input|Fee Based'!$V375),"",'Input|Fee Based'!$V375)</f>
        <v/>
      </c>
      <c r="V375" s="77" cm="1">
        <f t="array" ref="V375">_xlfn.IFNA(LOOKUP(2,1/('Calc|Labour Rates'!$B$10:$B$39='Calc|Fee Based'!U375)/('Calc|Labour Rates'!$C$10:$C$39='Input|Fee Based'!W375),'Calc|Labour Rates'!$I$10:$I$39),"-")</f>
        <v>0</v>
      </c>
      <c r="W375" s="77">
        <f>IFERROR(V375*'Input|Fee Based'!X375*'Input|Fee Based'!Y375/'Input|Setup'!$E$19,0)</f>
        <v>0</v>
      </c>
      <c r="X375" s="77">
        <f>IFERROR(V375*'Input|Fee Based'!X375*'Input|Fee Based'!Z375/'Input|Setup'!$E$19,0)</f>
        <v>0</v>
      </c>
      <c r="Y375" s="208">
        <f t="shared" si="58"/>
        <v>0</v>
      </c>
      <c r="Z375" s="206" t="str">
        <f>IF(ISBLANK('Input|Fee Based'!$AA375),"",'Input|Fee Based'!$AA375)</f>
        <v/>
      </c>
      <c r="AA375" s="77" cm="1">
        <f t="array" ref="AA375">_xlfn.IFNA(LOOKUP(2,1/('Calc|Labour Rates'!$B$10:$B$39='Calc|Fee Based'!Z375)/('Calc|Labour Rates'!$C$10:$C$39='Input|Fee Based'!AB375),'Calc|Labour Rates'!$I$10:$I$39),"-")</f>
        <v>0</v>
      </c>
      <c r="AB375" s="77">
        <f>IFERROR(AA375*'Input|Fee Based'!AC375*'Input|Fee Based'!AD375/'Input|Setup'!$E$19,0)</f>
        <v>0</v>
      </c>
      <c r="AC375" s="77">
        <f>IFERROR(AA375*'Input|Fee Based'!AC375*'Input|Fee Based'!AE375/'Input|Setup'!$E$19,0)</f>
        <v>0</v>
      </c>
      <c r="AD375" s="208">
        <f t="shared" si="59"/>
        <v>0</v>
      </c>
      <c r="AE375" s="77" t="str">
        <f>IF(ISBLANK('Input|Fee Based'!$AF375),"",'Input|Fee Based'!$AF375)</f>
        <v/>
      </c>
      <c r="AF375" s="77" cm="1">
        <f t="array" ref="AF375">_xlfn.IFNA(LOOKUP(2,1/('Calc|Labour Rates'!$B$10:$B$39='Calc|Fee Based'!AE375)/('Calc|Labour Rates'!$C$10:$C$39='Input|Fee Based'!AG375),'Calc|Labour Rates'!$I$10:$I$39),"-")</f>
        <v>0</v>
      </c>
      <c r="AG375" s="77">
        <f>IFERROR(AF375*'Input|Fee Based'!AH375*'Input|Fee Based'!AI375/'Input|Setup'!$E$19,0)</f>
        <v>0</v>
      </c>
      <c r="AH375" s="77">
        <f>IFERROR(AF375*'Input|Fee Based'!AH375*'Input|Fee Based'!AJ375/'Input|Setup'!$E$19,0)</f>
        <v>0</v>
      </c>
      <c r="AI375" s="208">
        <f t="shared" si="60"/>
        <v>0</v>
      </c>
      <c r="AJ375" s="77" t="str">
        <f>IF(ISBLANK('Input|Fee Based'!$AK375),"",'Input|Fee Based'!$AK375)</f>
        <v/>
      </c>
      <c r="AK375" s="77" cm="1">
        <f t="array" ref="AK375">_xlfn.IFNA(LOOKUP(2,1/('Calc|Labour Rates'!$B$10:$B$39='Calc|Fee Based'!AJ375)/('Calc|Labour Rates'!$C$10:$C$39='Input|Fee Based'!AL375),'Calc|Labour Rates'!$I$10:$I$39),"-")</f>
        <v>0</v>
      </c>
      <c r="AL375" s="77">
        <f>IFERROR(AK375*'Input|Fee Based'!AM375*'Input|Fee Based'!AN375/'Input|Setup'!$E$19,0)</f>
        <v>0</v>
      </c>
      <c r="AM375" s="77">
        <f>IFERROR(AK375*'Input|Fee Based'!AM375*'Input|Fee Based'!AO375/'Input|Setup'!$E$19,0)</f>
        <v>0</v>
      </c>
      <c r="AN375" s="208">
        <f t="shared" si="61"/>
        <v>0</v>
      </c>
      <c r="AO375" s="199">
        <f t="shared" si="62"/>
        <v>0</v>
      </c>
      <c r="AP375" s="139">
        <f t="shared" si="63"/>
        <v>0</v>
      </c>
      <c r="AQ375" s="86">
        <f>'Input|Fee Based'!AQ375*CPI_Escalator_to_Y1*RealMaterials_Escalator_to_Y1</f>
        <v>0</v>
      </c>
      <c r="AR375" s="86">
        <f>'Input|Fee Based'!AR375*CPI_Escalator_to_Y1*RealContracts_Escalator_to_Y1</f>
        <v>0</v>
      </c>
      <c r="AS375" s="77">
        <f>'Input|Fee Based'!AS375*CPI_Escalator_to_Y1*RealVehicles_Escalator_to_Y1</f>
        <v>0</v>
      </c>
      <c r="AT375" s="86">
        <f>'Input|Fee Based'!AT375*CPI_Escalator_to_Y1*RealOther_Escalator_to_Y1</f>
        <v>0</v>
      </c>
      <c r="AU375" s="89"/>
      <c r="AV375" s="79">
        <f t="shared" si="64"/>
        <v>0</v>
      </c>
      <c r="AW375" s="84"/>
      <c r="AX375" s="162">
        <f>$AV375*'Input|Fee Based'!AV375</f>
        <v>0</v>
      </c>
      <c r="AY375" s="162">
        <f>$AV375*'Input|Fee Based'!AW375</f>
        <v>0</v>
      </c>
      <c r="AZ375" s="162">
        <f>$AV375*'Input|Fee Based'!AX375</f>
        <v>0</v>
      </c>
      <c r="BA375" s="163">
        <f>SUM($AV375,$AX375:$AZ375)*'Input|Fee Based'!$AY375</f>
        <v>0</v>
      </c>
      <c r="BB375" s="109"/>
      <c r="BC375" s="173"/>
      <c r="BD375" s="15"/>
    </row>
    <row r="376" spans="1:56" customFormat="1" x14ac:dyDescent="0.2">
      <c r="A376" s="16">
        <f t="shared" si="65"/>
        <v>367</v>
      </c>
      <c r="B376" s="128" t="str">
        <f>IF(ISBLANK('Input|Fee Based'!B376),"",'Input|Fee Based'!B376)</f>
        <v/>
      </c>
      <c r="C376" s="128" t="str">
        <f>IF(ISBLANK('Input|Fee Based'!C376),"",'Input|Fee Based'!C376)</f>
        <v/>
      </c>
      <c r="D376" s="129" t="str">
        <f>IF(ISBLANK('Input|Fee Based'!D376),"",'Input|Fee Based'!D376)</f>
        <v/>
      </c>
      <c r="E376" s="191" t="str">
        <f>IF(ISBLANK('Input|Fee Based'!E376),"",'Input|Fee Based'!E376)</f>
        <v/>
      </c>
      <c r="F376" s="129" t="str">
        <f>IF(ISBLANK('Input|Fee Based'!F376),"",'Input|Fee Based'!F376)</f>
        <v/>
      </c>
      <c r="G376" s="129" t="str">
        <f>IF(ISBLANK('Input|Fee Based'!G376),"",'Input|Fee Based'!G376)</f>
        <v/>
      </c>
      <c r="H376" s="120">
        <f t="shared" si="55"/>
        <v>0</v>
      </c>
      <c r="I376" s="14"/>
      <c r="J376" s="77" t="str">
        <f>IF(ISBLANK('Input|Fee Based'!I376),"",'Input|Fee Based'!I376)</f>
        <v/>
      </c>
      <c r="K376" s="77" cm="1">
        <f t="array" ref="K376">_xlfn.IFNA(LOOKUP(2,1/('Calc|Labour Rates'!$B$10:$B$39='Calc|Fee Based'!J376)/('Calc|Labour Rates'!$C$10:$C$39='Input|Fee Based'!J376),'Calc|Labour Rates'!$I$10:$I$39),"-")</f>
        <v>0</v>
      </c>
      <c r="L376" s="208">
        <f>IFERROR(K376*'Input|Fee Based'!K376*'Input|Fee Based'!L376/'Input|Setup'!$E$19,0)</f>
        <v>0</v>
      </c>
      <c r="M376" s="206" t="str">
        <f>IF(ISBLANK('Input|Fee Based'!M376),"",'Input|Fee Based'!M376)</f>
        <v/>
      </c>
      <c r="N376" s="77" cm="1">
        <f t="array" ref="N376">_xlfn.IFNA(LOOKUP(2,1/('Calc|Labour Rates'!$B$10:$B$39='Calc|Fee Based'!M376)/('Calc|Labour Rates'!$C$10:$C$39='Input|Fee Based'!N376),'Calc|Labour Rates'!$I$10:$I$39),"-")</f>
        <v>0</v>
      </c>
      <c r="O376" s="208">
        <f>IFERROR(N376*'Input|Fee Based'!O376*'Input|Fee Based'!P376/'Input|Setup'!$E$19,0)</f>
        <v>0</v>
      </c>
      <c r="P376" s="206" t="str">
        <f>IF(ISBLANK('Input|Fee Based'!Q376),"",'Input|Fee Based'!Q376)</f>
        <v/>
      </c>
      <c r="Q376" s="77" cm="1">
        <f t="array" ref="Q376">_xlfn.IFNA(LOOKUP(2,1/('Calc|Labour Rates'!$B$10:$B$39='Calc|Fee Based'!P376)/('Calc|Labour Rates'!$C$10:$C$39='Input|Fee Based'!R376),'Calc|Labour Rates'!$I$10:$I$39),"-")</f>
        <v>0</v>
      </c>
      <c r="R376" s="77">
        <f>IFERROR(Q376*'Input|Fee Based'!S376*'Input|Fee Based'!T376/'Input|Setup'!$E$19,0)</f>
        <v>0</v>
      </c>
      <c r="S376" s="197">
        <f t="shared" si="56"/>
        <v>0</v>
      </c>
      <c r="T376" s="139">
        <f t="shared" si="57"/>
        <v>0</v>
      </c>
      <c r="U376" s="77" t="str">
        <f>IF(ISBLANK('Input|Fee Based'!$V376),"",'Input|Fee Based'!$V376)</f>
        <v/>
      </c>
      <c r="V376" s="77" cm="1">
        <f t="array" ref="V376">_xlfn.IFNA(LOOKUP(2,1/('Calc|Labour Rates'!$B$10:$B$39='Calc|Fee Based'!U376)/('Calc|Labour Rates'!$C$10:$C$39='Input|Fee Based'!W376),'Calc|Labour Rates'!$I$10:$I$39),"-")</f>
        <v>0</v>
      </c>
      <c r="W376" s="77">
        <f>IFERROR(V376*'Input|Fee Based'!X376*'Input|Fee Based'!Y376/'Input|Setup'!$E$19,0)</f>
        <v>0</v>
      </c>
      <c r="X376" s="77">
        <f>IFERROR(V376*'Input|Fee Based'!X376*'Input|Fee Based'!Z376/'Input|Setup'!$E$19,0)</f>
        <v>0</v>
      </c>
      <c r="Y376" s="208">
        <f t="shared" si="58"/>
        <v>0</v>
      </c>
      <c r="Z376" s="206" t="str">
        <f>IF(ISBLANK('Input|Fee Based'!$AA376),"",'Input|Fee Based'!$AA376)</f>
        <v/>
      </c>
      <c r="AA376" s="77" cm="1">
        <f t="array" ref="AA376">_xlfn.IFNA(LOOKUP(2,1/('Calc|Labour Rates'!$B$10:$B$39='Calc|Fee Based'!Z376)/('Calc|Labour Rates'!$C$10:$C$39='Input|Fee Based'!AB376),'Calc|Labour Rates'!$I$10:$I$39),"-")</f>
        <v>0</v>
      </c>
      <c r="AB376" s="77">
        <f>IFERROR(AA376*'Input|Fee Based'!AC376*'Input|Fee Based'!AD376/'Input|Setup'!$E$19,0)</f>
        <v>0</v>
      </c>
      <c r="AC376" s="77">
        <f>IFERROR(AA376*'Input|Fee Based'!AC376*'Input|Fee Based'!AE376/'Input|Setup'!$E$19,0)</f>
        <v>0</v>
      </c>
      <c r="AD376" s="208">
        <f t="shared" si="59"/>
        <v>0</v>
      </c>
      <c r="AE376" s="77" t="str">
        <f>IF(ISBLANK('Input|Fee Based'!$AF376),"",'Input|Fee Based'!$AF376)</f>
        <v/>
      </c>
      <c r="AF376" s="77" cm="1">
        <f t="array" ref="AF376">_xlfn.IFNA(LOOKUP(2,1/('Calc|Labour Rates'!$B$10:$B$39='Calc|Fee Based'!AE376)/('Calc|Labour Rates'!$C$10:$C$39='Input|Fee Based'!AG376),'Calc|Labour Rates'!$I$10:$I$39),"-")</f>
        <v>0</v>
      </c>
      <c r="AG376" s="77">
        <f>IFERROR(AF376*'Input|Fee Based'!AH376*'Input|Fee Based'!AI376/'Input|Setup'!$E$19,0)</f>
        <v>0</v>
      </c>
      <c r="AH376" s="77">
        <f>IFERROR(AF376*'Input|Fee Based'!AH376*'Input|Fee Based'!AJ376/'Input|Setup'!$E$19,0)</f>
        <v>0</v>
      </c>
      <c r="AI376" s="208">
        <f t="shared" si="60"/>
        <v>0</v>
      </c>
      <c r="AJ376" s="77" t="str">
        <f>IF(ISBLANK('Input|Fee Based'!$AK376),"",'Input|Fee Based'!$AK376)</f>
        <v/>
      </c>
      <c r="AK376" s="77" cm="1">
        <f t="array" ref="AK376">_xlfn.IFNA(LOOKUP(2,1/('Calc|Labour Rates'!$B$10:$B$39='Calc|Fee Based'!AJ376)/('Calc|Labour Rates'!$C$10:$C$39='Input|Fee Based'!AL376),'Calc|Labour Rates'!$I$10:$I$39),"-")</f>
        <v>0</v>
      </c>
      <c r="AL376" s="77">
        <f>IFERROR(AK376*'Input|Fee Based'!AM376*'Input|Fee Based'!AN376/'Input|Setup'!$E$19,0)</f>
        <v>0</v>
      </c>
      <c r="AM376" s="77">
        <f>IFERROR(AK376*'Input|Fee Based'!AM376*'Input|Fee Based'!AO376/'Input|Setup'!$E$19,0)</f>
        <v>0</v>
      </c>
      <c r="AN376" s="208">
        <f t="shared" si="61"/>
        <v>0</v>
      </c>
      <c r="AO376" s="199">
        <f t="shared" si="62"/>
        <v>0</v>
      </c>
      <c r="AP376" s="139">
        <f t="shared" si="63"/>
        <v>0</v>
      </c>
      <c r="AQ376" s="86">
        <f>'Input|Fee Based'!AQ376*CPI_Escalator_to_Y1*RealMaterials_Escalator_to_Y1</f>
        <v>0</v>
      </c>
      <c r="AR376" s="86">
        <f>'Input|Fee Based'!AR376*CPI_Escalator_to_Y1*RealContracts_Escalator_to_Y1</f>
        <v>0</v>
      </c>
      <c r="AS376" s="77">
        <f>'Input|Fee Based'!AS376*CPI_Escalator_to_Y1*RealVehicles_Escalator_to_Y1</f>
        <v>0</v>
      </c>
      <c r="AT376" s="86">
        <f>'Input|Fee Based'!AT376*CPI_Escalator_to_Y1*RealOther_Escalator_to_Y1</f>
        <v>0</v>
      </c>
      <c r="AU376" s="89"/>
      <c r="AV376" s="79">
        <f t="shared" si="64"/>
        <v>0</v>
      </c>
      <c r="AW376" s="84"/>
      <c r="AX376" s="162">
        <f>$AV376*'Input|Fee Based'!AV376</f>
        <v>0</v>
      </c>
      <c r="AY376" s="162">
        <f>$AV376*'Input|Fee Based'!AW376</f>
        <v>0</v>
      </c>
      <c r="AZ376" s="162">
        <f>$AV376*'Input|Fee Based'!AX376</f>
        <v>0</v>
      </c>
      <c r="BA376" s="163">
        <f>SUM($AV376,$AX376:$AZ376)*'Input|Fee Based'!$AY376</f>
        <v>0</v>
      </c>
      <c r="BB376" s="109"/>
      <c r="BC376" s="173"/>
      <c r="BD376" s="15"/>
    </row>
    <row r="377" spans="1:56" customFormat="1" x14ac:dyDescent="0.2">
      <c r="A377" s="16">
        <f t="shared" si="65"/>
        <v>368</v>
      </c>
      <c r="B377" s="128" t="str">
        <f>IF(ISBLANK('Input|Fee Based'!B377),"",'Input|Fee Based'!B377)</f>
        <v/>
      </c>
      <c r="C377" s="128" t="str">
        <f>IF(ISBLANK('Input|Fee Based'!C377),"",'Input|Fee Based'!C377)</f>
        <v/>
      </c>
      <c r="D377" s="129" t="str">
        <f>IF(ISBLANK('Input|Fee Based'!D377),"",'Input|Fee Based'!D377)</f>
        <v/>
      </c>
      <c r="E377" s="191" t="str">
        <f>IF(ISBLANK('Input|Fee Based'!E377),"",'Input|Fee Based'!E377)</f>
        <v/>
      </c>
      <c r="F377" s="129" t="str">
        <f>IF(ISBLANK('Input|Fee Based'!F377),"",'Input|Fee Based'!F377)</f>
        <v/>
      </c>
      <c r="G377" s="129" t="str">
        <f>IF(ISBLANK('Input|Fee Based'!G377),"",'Input|Fee Based'!G377)</f>
        <v/>
      </c>
      <c r="H377" s="120">
        <f t="shared" si="55"/>
        <v>0</v>
      </c>
      <c r="I377" s="14"/>
      <c r="J377" s="77" t="str">
        <f>IF(ISBLANK('Input|Fee Based'!I377),"",'Input|Fee Based'!I377)</f>
        <v/>
      </c>
      <c r="K377" s="77" cm="1">
        <f t="array" ref="K377">_xlfn.IFNA(LOOKUP(2,1/('Calc|Labour Rates'!$B$10:$B$39='Calc|Fee Based'!J377)/('Calc|Labour Rates'!$C$10:$C$39='Input|Fee Based'!J377),'Calc|Labour Rates'!$I$10:$I$39),"-")</f>
        <v>0</v>
      </c>
      <c r="L377" s="208">
        <f>IFERROR(K377*'Input|Fee Based'!K377*'Input|Fee Based'!L377/'Input|Setup'!$E$19,0)</f>
        <v>0</v>
      </c>
      <c r="M377" s="206" t="str">
        <f>IF(ISBLANK('Input|Fee Based'!M377),"",'Input|Fee Based'!M377)</f>
        <v/>
      </c>
      <c r="N377" s="77" cm="1">
        <f t="array" ref="N377">_xlfn.IFNA(LOOKUP(2,1/('Calc|Labour Rates'!$B$10:$B$39='Calc|Fee Based'!M377)/('Calc|Labour Rates'!$C$10:$C$39='Input|Fee Based'!N377),'Calc|Labour Rates'!$I$10:$I$39),"-")</f>
        <v>0</v>
      </c>
      <c r="O377" s="208">
        <f>IFERROR(N377*'Input|Fee Based'!O377*'Input|Fee Based'!P377/'Input|Setup'!$E$19,0)</f>
        <v>0</v>
      </c>
      <c r="P377" s="206" t="str">
        <f>IF(ISBLANK('Input|Fee Based'!Q377),"",'Input|Fee Based'!Q377)</f>
        <v/>
      </c>
      <c r="Q377" s="77" cm="1">
        <f t="array" ref="Q377">_xlfn.IFNA(LOOKUP(2,1/('Calc|Labour Rates'!$B$10:$B$39='Calc|Fee Based'!P377)/('Calc|Labour Rates'!$C$10:$C$39='Input|Fee Based'!R377),'Calc|Labour Rates'!$I$10:$I$39),"-")</f>
        <v>0</v>
      </c>
      <c r="R377" s="77">
        <f>IFERROR(Q377*'Input|Fee Based'!S377*'Input|Fee Based'!T377/'Input|Setup'!$E$19,0)</f>
        <v>0</v>
      </c>
      <c r="S377" s="197">
        <f t="shared" si="56"/>
        <v>0</v>
      </c>
      <c r="T377" s="139">
        <f t="shared" si="57"/>
        <v>0</v>
      </c>
      <c r="U377" s="77" t="str">
        <f>IF(ISBLANK('Input|Fee Based'!$V377),"",'Input|Fee Based'!$V377)</f>
        <v/>
      </c>
      <c r="V377" s="77" cm="1">
        <f t="array" ref="V377">_xlfn.IFNA(LOOKUP(2,1/('Calc|Labour Rates'!$B$10:$B$39='Calc|Fee Based'!U377)/('Calc|Labour Rates'!$C$10:$C$39='Input|Fee Based'!W377),'Calc|Labour Rates'!$I$10:$I$39),"-")</f>
        <v>0</v>
      </c>
      <c r="W377" s="77">
        <f>IFERROR(V377*'Input|Fee Based'!X377*'Input|Fee Based'!Y377/'Input|Setup'!$E$19,0)</f>
        <v>0</v>
      </c>
      <c r="X377" s="77">
        <f>IFERROR(V377*'Input|Fee Based'!X377*'Input|Fee Based'!Z377/'Input|Setup'!$E$19,0)</f>
        <v>0</v>
      </c>
      <c r="Y377" s="208">
        <f t="shared" si="58"/>
        <v>0</v>
      </c>
      <c r="Z377" s="206" t="str">
        <f>IF(ISBLANK('Input|Fee Based'!$AA377),"",'Input|Fee Based'!$AA377)</f>
        <v/>
      </c>
      <c r="AA377" s="77" cm="1">
        <f t="array" ref="AA377">_xlfn.IFNA(LOOKUP(2,1/('Calc|Labour Rates'!$B$10:$B$39='Calc|Fee Based'!Z377)/('Calc|Labour Rates'!$C$10:$C$39='Input|Fee Based'!AB377),'Calc|Labour Rates'!$I$10:$I$39),"-")</f>
        <v>0</v>
      </c>
      <c r="AB377" s="77">
        <f>IFERROR(AA377*'Input|Fee Based'!AC377*'Input|Fee Based'!AD377/'Input|Setup'!$E$19,0)</f>
        <v>0</v>
      </c>
      <c r="AC377" s="77">
        <f>IFERROR(AA377*'Input|Fee Based'!AC377*'Input|Fee Based'!AE377/'Input|Setup'!$E$19,0)</f>
        <v>0</v>
      </c>
      <c r="AD377" s="208">
        <f t="shared" si="59"/>
        <v>0</v>
      </c>
      <c r="AE377" s="77" t="str">
        <f>IF(ISBLANK('Input|Fee Based'!$AF377),"",'Input|Fee Based'!$AF377)</f>
        <v/>
      </c>
      <c r="AF377" s="77" cm="1">
        <f t="array" ref="AF377">_xlfn.IFNA(LOOKUP(2,1/('Calc|Labour Rates'!$B$10:$B$39='Calc|Fee Based'!AE377)/('Calc|Labour Rates'!$C$10:$C$39='Input|Fee Based'!AG377),'Calc|Labour Rates'!$I$10:$I$39),"-")</f>
        <v>0</v>
      </c>
      <c r="AG377" s="77">
        <f>IFERROR(AF377*'Input|Fee Based'!AH377*'Input|Fee Based'!AI377/'Input|Setup'!$E$19,0)</f>
        <v>0</v>
      </c>
      <c r="AH377" s="77">
        <f>IFERROR(AF377*'Input|Fee Based'!AH377*'Input|Fee Based'!AJ377/'Input|Setup'!$E$19,0)</f>
        <v>0</v>
      </c>
      <c r="AI377" s="208">
        <f t="shared" si="60"/>
        <v>0</v>
      </c>
      <c r="AJ377" s="77" t="str">
        <f>IF(ISBLANK('Input|Fee Based'!$AK377),"",'Input|Fee Based'!$AK377)</f>
        <v/>
      </c>
      <c r="AK377" s="77" cm="1">
        <f t="array" ref="AK377">_xlfn.IFNA(LOOKUP(2,1/('Calc|Labour Rates'!$B$10:$B$39='Calc|Fee Based'!AJ377)/('Calc|Labour Rates'!$C$10:$C$39='Input|Fee Based'!AL377),'Calc|Labour Rates'!$I$10:$I$39),"-")</f>
        <v>0</v>
      </c>
      <c r="AL377" s="77">
        <f>IFERROR(AK377*'Input|Fee Based'!AM377*'Input|Fee Based'!AN377/'Input|Setup'!$E$19,0)</f>
        <v>0</v>
      </c>
      <c r="AM377" s="77">
        <f>IFERROR(AK377*'Input|Fee Based'!AM377*'Input|Fee Based'!AO377/'Input|Setup'!$E$19,0)</f>
        <v>0</v>
      </c>
      <c r="AN377" s="208">
        <f t="shared" si="61"/>
        <v>0</v>
      </c>
      <c r="AO377" s="199">
        <f t="shared" si="62"/>
        <v>0</v>
      </c>
      <c r="AP377" s="139">
        <f t="shared" si="63"/>
        <v>0</v>
      </c>
      <c r="AQ377" s="86">
        <f>'Input|Fee Based'!AQ377*CPI_Escalator_to_Y1*RealMaterials_Escalator_to_Y1</f>
        <v>0</v>
      </c>
      <c r="AR377" s="86">
        <f>'Input|Fee Based'!AR377*CPI_Escalator_to_Y1*RealContracts_Escalator_to_Y1</f>
        <v>0</v>
      </c>
      <c r="AS377" s="77">
        <f>'Input|Fee Based'!AS377*CPI_Escalator_to_Y1*RealVehicles_Escalator_to_Y1</f>
        <v>0</v>
      </c>
      <c r="AT377" s="86">
        <f>'Input|Fee Based'!AT377*CPI_Escalator_to_Y1*RealOther_Escalator_to_Y1</f>
        <v>0</v>
      </c>
      <c r="AU377" s="89"/>
      <c r="AV377" s="79">
        <f t="shared" si="64"/>
        <v>0</v>
      </c>
      <c r="AW377" s="84"/>
      <c r="AX377" s="162">
        <f>$AV377*'Input|Fee Based'!AV377</f>
        <v>0</v>
      </c>
      <c r="AY377" s="162">
        <f>$AV377*'Input|Fee Based'!AW377</f>
        <v>0</v>
      </c>
      <c r="AZ377" s="162">
        <f>$AV377*'Input|Fee Based'!AX377</f>
        <v>0</v>
      </c>
      <c r="BA377" s="163">
        <f>SUM($AV377,$AX377:$AZ377)*'Input|Fee Based'!$AY377</f>
        <v>0</v>
      </c>
      <c r="BB377" s="109"/>
      <c r="BC377" s="173"/>
      <c r="BD377" s="15"/>
    </row>
    <row r="378" spans="1:56" customFormat="1" x14ac:dyDescent="0.2">
      <c r="A378" s="16">
        <f t="shared" si="65"/>
        <v>369</v>
      </c>
      <c r="B378" s="128" t="str">
        <f>IF(ISBLANK('Input|Fee Based'!B378),"",'Input|Fee Based'!B378)</f>
        <v/>
      </c>
      <c r="C378" s="128" t="str">
        <f>IF(ISBLANK('Input|Fee Based'!C378),"",'Input|Fee Based'!C378)</f>
        <v/>
      </c>
      <c r="D378" s="129" t="str">
        <f>IF(ISBLANK('Input|Fee Based'!D378),"",'Input|Fee Based'!D378)</f>
        <v/>
      </c>
      <c r="E378" s="191" t="str">
        <f>IF(ISBLANK('Input|Fee Based'!E378),"",'Input|Fee Based'!E378)</f>
        <v/>
      </c>
      <c r="F378" s="129" t="str">
        <f>IF(ISBLANK('Input|Fee Based'!F378),"",'Input|Fee Based'!F378)</f>
        <v/>
      </c>
      <c r="G378" s="129" t="str">
        <f>IF(ISBLANK('Input|Fee Based'!G378),"",'Input|Fee Based'!G378)</f>
        <v/>
      </c>
      <c r="H378" s="120">
        <f t="shared" si="55"/>
        <v>0</v>
      </c>
      <c r="I378" s="14"/>
      <c r="J378" s="77" t="str">
        <f>IF(ISBLANK('Input|Fee Based'!I378),"",'Input|Fee Based'!I378)</f>
        <v/>
      </c>
      <c r="K378" s="77" cm="1">
        <f t="array" ref="K378">_xlfn.IFNA(LOOKUP(2,1/('Calc|Labour Rates'!$B$10:$B$39='Calc|Fee Based'!J378)/('Calc|Labour Rates'!$C$10:$C$39='Input|Fee Based'!J378),'Calc|Labour Rates'!$I$10:$I$39),"-")</f>
        <v>0</v>
      </c>
      <c r="L378" s="208">
        <f>IFERROR(K378*'Input|Fee Based'!K378*'Input|Fee Based'!L378/'Input|Setup'!$E$19,0)</f>
        <v>0</v>
      </c>
      <c r="M378" s="206" t="str">
        <f>IF(ISBLANK('Input|Fee Based'!M378),"",'Input|Fee Based'!M378)</f>
        <v/>
      </c>
      <c r="N378" s="77" cm="1">
        <f t="array" ref="N378">_xlfn.IFNA(LOOKUP(2,1/('Calc|Labour Rates'!$B$10:$B$39='Calc|Fee Based'!M378)/('Calc|Labour Rates'!$C$10:$C$39='Input|Fee Based'!N378),'Calc|Labour Rates'!$I$10:$I$39),"-")</f>
        <v>0</v>
      </c>
      <c r="O378" s="208">
        <f>IFERROR(N378*'Input|Fee Based'!O378*'Input|Fee Based'!P378/'Input|Setup'!$E$19,0)</f>
        <v>0</v>
      </c>
      <c r="P378" s="206" t="str">
        <f>IF(ISBLANK('Input|Fee Based'!Q378),"",'Input|Fee Based'!Q378)</f>
        <v/>
      </c>
      <c r="Q378" s="77" cm="1">
        <f t="array" ref="Q378">_xlfn.IFNA(LOOKUP(2,1/('Calc|Labour Rates'!$B$10:$B$39='Calc|Fee Based'!P378)/('Calc|Labour Rates'!$C$10:$C$39='Input|Fee Based'!R378),'Calc|Labour Rates'!$I$10:$I$39),"-")</f>
        <v>0</v>
      </c>
      <c r="R378" s="77">
        <f>IFERROR(Q378*'Input|Fee Based'!S378*'Input|Fee Based'!T378/'Input|Setup'!$E$19,0)</f>
        <v>0</v>
      </c>
      <c r="S378" s="197">
        <f t="shared" si="56"/>
        <v>0</v>
      </c>
      <c r="T378" s="139">
        <f t="shared" si="57"/>
        <v>0</v>
      </c>
      <c r="U378" s="77" t="str">
        <f>IF(ISBLANK('Input|Fee Based'!$V378),"",'Input|Fee Based'!$V378)</f>
        <v/>
      </c>
      <c r="V378" s="77" cm="1">
        <f t="array" ref="V378">_xlfn.IFNA(LOOKUP(2,1/('Calc|Labour Rates'!$B$10:$B$39='Calc|Fee Based'!U378)/('Calc|Labour Rates'!$C$10:$C$39='Input|Fee Based'!W378),'Calc|Labour Rates'!$I$10:$I$39),"-")</f>
        <v>0</v>
      </c>
      <c r="W378" s="77">
        <f>IFERROR(V378*'Input|Fee Based'!X378*'Input|Fee Based'!Y378/'Input|Setup'!$E$19,0)</f>
        <v>0</v>
      </c>
      <c r="X378" s="77">
        <f>IFERROR(V378*'Input|Fee Based'!X378*'Input|Fee Based'!Z378/'Input|Setup'!$E$19,0)</f>
        <v>0</v>
      </c>
      <c r="Y378" s="208">
        <f t="shared" si="58"/>
        <v>0</v>
      </c>
      <c r="Z378" s="206" t="str">
        <f>IF(ISBLANK('Input|Fee Based'!$AA378),"",'Input|Fee Based'!$AA378)</f>
        <v/>
      </c>
      <c r="AA378" s="77" cm="1">
        <f t="array" ref="AA378">_xlfn.IFNA(LOOKUP(2,1/('Calc|Labour Rates'!$B$10:$B$39='Calc|Fee Based'!Z378)/('Calc|Labour Rates'!$C$10:$C$39='Input|Fee Based'!AB378),'Calc|Labour Rates'!$I$10:$I$39),"-")</f>
        <v>0</v>
      </c>
      <c r="AB378" s="77">
        <f>IFERROR(AA378*'Input|Fee Based'!AC378*'Input|Fee Based'!AD378/'Input|Setup'!$E$19,0)</f>
        <v>0</v>
      </c>
      <c r="AC378" s="77">
        <f>IFERROR(AA378*'Input|Fee Based'!AC378*'Input|Fee Based'!AE378/'Input|Setup'!$E$19,0)</f>
        <v>0</v>
      </c>
      <c r="AD378" s="208">
        <f t="shared" si="59"/>
        <v>0</v>
      </c>
      <c r="AE378" s="77" t="str">
        <f>IF(ISBLANK('Input|Fee Based'!$AF378),"",'Input|Fee Based'!$AF378)</f>
        <v/>
      </c>
      <c r="AF378" s="77" cm="1">
        <f t="array" ref="AF378">_xlfn.IFNA(LOOKUP(2,1/('Calc|Labour Rates'!$B$10:$B$39='Calc|Fee Based'!AE378)/('Calc|Labour Rates'!$C$10:$C$39='Input|Fee Based'!AG378),'Calc|Labour Rates'!$I$10:$I$39),"-")</f>
        <v>0</v>
      </c>
      <c r="AG378" s="77">
        <f>IFERROR(AF378*'Input|Fee Based'!AH378*'Input|Fee Based'!AI378/'Input|Setup'!$E$19,0)</f>
        <v>0</v>
      </c>
      <c r="AH378" s="77">
        <f>IFERROR(AF378*'Input|Fee Based'!AH378*'Input|Fee Based'!AJ378/'Input|Setup'!$E$19,0)</f>
        <v>0</v>
      </c>
      <c r="AI378" s="208">
        <f t="shared" si="60"/>
        <v>0</v>
      </c>
      <c r="AJ378" s="77" t="str">
        <f>IF(ISBLANK('Input|Fee Based'!$AK378),"",'Input|Fee Based'!$AK378)</f>
        <v/>
      </c>
      <c r="AK378" s="77" cm="1">
        <f t="array" ref="AK378">_xlfn.IFNA(LOOKUP(2,1/('Calc|Labour Rates'!$B$10:$B$39='Calc|Fee Based'!AJ378)/('Calc|Labour Rates'!$C$10:$C$39='Input|Fee Based'!AL378),'Calc|Labour Rates'!$I$10:$I$39),"-")</f>
        <v>0</v>
      </c>
      <c r="AL378" s="77">
        <f>IFERROR(AK378*'Input|Fee Based'!AM378*'Input|Fee Based'!AN378/'Input|Setup'!$E$19,0)</f>
        <v>0</v>
      </c>
      <c r="AM378" s="77">
        <f>IFERROR(AK378*'Input|Fee Based'!AM378*'Input|Fee Based'!AO378/'Input|Setup'!$E$19,0)</f>
        <v>0</v>
      </c>
      <c r="AN378" s="208">
        <f t="shared" si="61"/>
        <v>0</v>
      </c>
      <c r="AO378" s="199">
        <f t="shared" si="62"/>
        <v>0</v>
      </c>
      <c r="AP378" s="139">
        <f t="shared" si="63"/>
        <v>0</v>
      </c>
      <c r="AQ378" s="86">
        <f>'Input|Fee Based'!AQ378*CPI_Escalator_to_Y1*RealMaterials_Escalator_to_Y1</f>
        <v>0</v>
      </c>
      <c r="AR378" s="86">
        <f>'Input|Fee Based'!AR378*CPI_Escalator_to_Y1*RealContracts_Escalator_to_Y1</f>
        <v>0</v>
      </c>
      <c r="AS378" s="77">
        <f>'Input|Fee Based'!AS378*CPI_Escalator_to_Y1*RealVehicles_Escalator_to_Y1</f>
        <v>0</v>
      </c>
      <c r="AT378" s="86">
        <f>'Input|Fee Based'!AT378*CPI_Escalator_to_Y1*RealOther_Escalator_to_Y1</f>
        <v>0</v>
      </c>
      <c r="AU378" s="89"/>
      <c r="AV378" s="79">
        <f t="shared" si="64"/>
        <v>0</v>
      </c>
      <c r="AW378" s="84"/>
      <c r="AX378" s="162">
        <f>$AV378*'Input|Fee Based'!AV378</f>
        <v>0</v>
      </c>
      <c r="AY378" s="162">
        <f>$AV378*'Input|Fee Based'!AW378</f>
        <v>0</v>
      </c>
      <c r="AZ378" s="162">
        <f>$AV378*'Input|Fee Based'!AX378</f>
        <v>0</v>
      </c>
      <c r="BA378" s="163">
        <f>SUM($AV378,$AX378:$AZ378)*'Input|Fee Based'!$AY378</f>
        <v>0</v>
      </c>
      <c r="BB378" s="109"/>
      <c r="BC378" s="173"/>
      <c r="BD378" s="15"/>
    </row>
    <row r="379" spans="1:56" customFormat="1" x14ac:dyDescent="0.2">
      <c r="A379" s="16">
        <f t="shared" si="65"/>
        <v>370</v>
      </c>
      <c r="B379" s="128" t="str">
        <f>IF(ISBLANK('Input|Fee Based'!B379),"",'Input|Fee Based'!B379)</f>
        <v/>
      </c>
      <c r="C379" s="128" t="str">
        <f>IF(ISBLANK('Input|Fee Based'!C379),"",'Input|Fee Based'!C379)</f>
        <v/>
      </c>
      <c r="D379" s="129" t="str">
        <f>IF(ISBLANK('Input|Fee Based'!D379),"",'Input|Fee Based'!D379)</f>
        <v/>
      </c>
      <c r="E379" s="191" t="str">
        <f>IF(ISBLANK('Input|Fee Based'!E379),"",'Input|Fee Based'!E379)</f>
        <v/>
      </c>
      <c r="F379" s="129" t="str">
        <f>IF(ISBLANK('Input|Fee Based'!F379),"",'Input|Fee Based'!F379)</f>
        <v/>
      </c>
      <c r="G379" s="129" t="str">
        <f>IF(ISBLANK('Input|Fee Based'!G379),"",'Input|Fee Based'!G379)</f>
        <v/>
      </c>
      <c r="H379" s="120">
        <f t="shared" si="55"/>
        <v>0</v>
      </c>
      <c r="I379" s="14"/>
      <c r="J379" s="77" t="str">
        <f>IF(ISBLANK('Input|Fee Based'!I379),"",'Input|Fee Based'!I379)</f>
        <v/>
      </c>
      <c r="K379" s="77" cm="1">
        <f t="array" ref="K379">_xlfn.IFNA(LOOKUP(2,1/('Calc|Labour Rates'!$B$10:$B$39='Calc|Fee Based'!J379)/('Calc|Labour Rates'!$C$10:$C$39='Input|Fee Based'!J379),'Calc|Labour Rates'!$I$10:$I$39),"-")</f>
        <v>0</v>
      </c>
      <c r="L379" s="208">
        <f>IFERROR(K379*'Input|Fee Based'!K379*'Input|Fee Based'!L379/'Input|Setup'!$E$19,0)</f>
        <v>0</v>
      </c>
      <c r="M379" s="206" t="str">
        <f>IF(ISBLANK('Input|Fee Based'!M379),"",'Input|Fee Based'!M379)</f>
        <v/>
      </c>
      <c r="N379" s="77" cm="1">
        <f t="array" ref="N379">_xlfn.IFNA(LOOKUP(2,1/('Calc|Labour Rates'!$B$10:$B$39='Calc|Fee Based'!M379)/('Calc|Labour Rates'!$C$10:$C$39='Input|Fee Based'!N379),'Calc|Labour Rates'!$I$10:$I$39),"-")</f>
        <v>0</v>
      </c>
      <c r="O379" s="208">
        <f>IFERROR(N379*'Input|Fee Based'!O379*'Input|Fee Based'!P379/'Input|Setup'!$E$19,0)</f>
        <v>0</v>
      </c>
      <c r="P379" s="206" t="str">
        <f>IF(ISBLANK('Input|Fee Based'!Q379),"",'Input|Fee Based'!Q379)</f>
        <v/>
      </c>
      <c r="Q379" s="77" cm="1">
        <f t="array" ref="Q379">_xlfn.IFNA(LOOKUP(2,1/('Calc|Labour Rates'!$B$10:$B$39='Calc|Fee Based'!P379)/('Calc|Labour Rates'!$C$10:$C$39='Input|Fee Based'!R379),'Calc|Labour Rates'!$I$10:$I$39),"-")</f>
        <v>0</v>
      </c>
      <c r="R379" s="77">
        <f>IFERROR(Q379*'Input|Fee Based'!S379*'Input|Fee Based'!T379/'Input|Setup'!$E$19,0)</f>
        <v>0</v>
      </c>
      <c r="S379" s="197">
        <f t="shared" si="56"/>
        <v>0</v>
      </c>
      <c r="T379" s="139">
        <f t="shared" si="57"/>
        <v>0</v>
      </c>
      <c r="U379" s="77" t="str">
        <f>IF(ISBLANK('Input|Fee Based'!$V379),"",'Input|Fee Based'!$V379)</f>
        <v/>
      </c>
      <c r="V379" s="77" cm="1">
        <f t="array" ref="V379">_xlfn.IFNA(LOOKUP(2,1/('Calc|Labour Rates'!$B$10:$B$39='Calc|Fee Based'!U379)/('Calc|Labour Rates'!$C$10:$C$39='Input|Fee Based'!W379),'Calc|Labour Rates'!$I$10:$I$39),"-")</f>
        <v>0</v>
      </c>
      <c r="W379" s="77">
        <f>IFERROR(V379*'Input|Fee Based'!X379*'Input|Fee Based'!Y379/'Input|Setup'!$E$19,0)</f>
        <v>0</v>
      </c>
      <c r="X379" s="77">
        <f>IFERROR(V379*'Input|Fee Based'!X379*'Input|Fee Based'!Z379/'Input|Setup'!$E$19,0)</f>
        <v>0</v>
      </c>
      <c r="Y379" s="208">
        <f t="shared" si="58"/>
        <v>0</v>
      </c>
      <c r="Z379" s="206" t="str">
        <f>IF(ISBLANK('Input|Fee Based'!$AA379),"",'Input|Fee Based'!$AA379)</f>
        <v/>
      </c>
      <c r="AA379" s="77" cm="1">
        <f t="array" ref="AA379">_xlfn.IFNA(LOOKUP(2,1/('Calc|Labour Rates'!$B$10:$B$39='Calc|Fee Based'!Z379)/('Calc|Labour Rates'!$C$10:$C$39='Input|Fee Based'!AB379),'Calc|Labour Rates'!$I$10:$I$39),"-")</f>
        <v>0</v>
      </c>
      <c r="AB379" s="77">
        <f>IFERROR(AA379*'Input|Fee Based'!AC379*'Input|Fee Based'!AD379/'Input|Setup'!$E$19,0)</f>
        <v>0</v>
      </c>
      <c r="AC379" s="77">
        <f>IFERROR(AA379*'Input|Fee Based'!AC379*'Input|Fee Based'!AE379/'Input|Setup'!$E$19,0)</f>
        <v>0</v>
      </c>
      <c r="AD379" s="208">
        <f t="shared" si="59"/>
        <v>0</v>
      </c>
      <c r="AE379" s="77" t="str">
        <f>IF(ISBLANK('Input|Fee Based'!$AF379),"",'Input|Fee Based'!$AF379)</f>
        <v/>
      </c>
      <c r="AF379" s="77" cm="1">
        <f t="array" ref="AF379">_xlfn.IFNA(LOOKUP(2,1/('Calc|Labour Rates'!$B$10:$B$39='Calc|Fee Based'!AE379)/('Calc|Labour Rates'!$C$10:$C$39='Input|Fee Based'!AG379),'Calc|Labour Rates'!$I$10:$I$39),"-")</f>
        <v>0</v>
      </c>
      <c r="AG379" s="77">
        <f>IFERROR(AF379*'Input|Fee Based'!AH379*'Input|Fee Based'!AI379/'Input|Setup'!$E$19,0)</f>
        <v>0</v>
      </c>
      <c r="AH379" s="77">
        <f>IFERROR(AF379*'Input|Fee Based'!AH379*'Input|Fee Based'!AJ379/'Input|Setup'!$E$19,0)</f>
        <v>0</v>
      </c>
      <c r="AI379" s="208">
        <f t="shared" si="60"/>
        <v>0</v>
      </c>
      <c r="AJ379" s="77" t="str">
        <f>IF(ISBLANK('Input|Fee Based'!$AK379),"",'Input|Fee Based'!$AK379)</f>
        <v/>
      </c>
      <c r="AK379" s="77" cm="1">
        <f t="array" ref="AK379">_xlfn.IFNA(LOOKUP(2,1/('Calc|Labour Rates'!$B$10:$B$39='Calc|Fee Based'!AJ379)/('Calc|Labour Rates'!$C$10:$C$39='Input|Fee Based'!AL379),'Calc|Labour Rates'!$I$10:$I$39),"-")</f>
        <v>0</v>
      </c>
      <c r="AL379" s="77">
        <f>IFERROR(AK379*'Input|Fee Based'!AM379*'Input|Fee Based'!AN379/'Input|Setup'!$E$19,0)</f>
        <v>0</v>
      </c>
      <c r="AM379" s="77">
        <f>IFERROR(AK379*'Input|Fee Based'!AM379*'Input|Fee Based'!AO379/'Input|Setup'!$E$19,0)</f>
        <v>0</v>
      </c>
      <c r="AN379" s="208">
        <f t="shared" si="61"/>
        <v>0</v>
      </c>
      <c r="AO379" s="199">
        <f t="shared" si="62"/>
        <v>0</v>
      </c>
      <c r="AP379" s="139">
        <f t="shared" si="63"/>
        <v>0</v>
      </c>
      <c r="AQ379" s="86">
        <f>'Input|Fee Based'!AQ379*CPI_Escalator_to_Y1*RealMaterials_Escalator_to_Y1</f>
        <v>0</v>
      </c>
      <c r="AR379" s="86">
        <f>'Input|Fee Based'!AR379*CPI_Escalator_to_Y1*RealContracts_Escalator_to_Y1</f>
        <v>0</v>
      </c>
      <c r="AS379" s="77">
        <f>'Input|Fee Based'!AS379*CPI_Escalator_to_Y1*RealVehicles_Escalator_to_Y1</f>
        <v>0</v>
      </c>
      <c r="AT379" s="86">
        <f>'Input|Fee Based'!AT379*CPI_Escalator_to_Y1*RealOther_Escalator_to_Y1</f>
        <v>0</v>
      </c>
      <c r="AU379" s="89"/>
      <c r="AV379" s="79">
        <f t="shared" si="64"/>
        <v>0</v>
      </c>
      <c r="AW379" s="84"/>
      <c r="AX379" s="162">
        <f>$AV379*'Input|Fee Based'!AV379</f>
        <v>0</v>
      </c>
      <c r="AY379" s="162">
        <f>$AV379*'Input|Fee Based'!AW379</f>
        <v>0</v>
      </c>
      <c r="AZ379" s="162">
        <f>$AV379*'Input|Fee Based'!AX379</f>
        <v>0</v>
      </c>
      <c r="BA379" s="163">
        <f>SUM($AV379,$AX379:$AZ379)*'Input|Fee Based'!$AY379</f>
        <v>0</v>
      </c>
      <c r="BB379" s="109"/>
      <c r="BC379" s="173"/>
      <c r="BD379" s="15"/>
    </row>
    <row r="380" spans="1:56" customFormat="1" x14ac:dyDescent="0.2">
      <c r="A380" s="16">
        <f t="shared" si="65"/>
        <v>371</v>
      </c>
      <c r="B380" s="128" t="str">
        <f>IF(ISBLANK('Input|Fee Based'!B380),"",'Input|Fee Based'!B380)</f>
        <v/>
      </c>
      <c r="C380" s="128" t="str">
        <f>IF(ISBLANK('Input|Fee Based'!C380),"",'Input|Fee Based'!C380)</f>
        <v/>
      </c>
      <c r="D380" s="129" t="str">
        <f>IF(ISBLANK('Input|Fee Based'!D380),"",'Input|Fee Based'!D380)</f>
        <v/>
      </c>
      <c r="E380" s="191" t="str">
        <f>IF(ISBLANK('Input|Fee Based'!E380),"",'Input|Fee Based'!E380)</f>
        <v/>
      </c>
      <c r="F380" s="129" t="str">
        <f>IF(ISBLANK('Input|Fee Based'!F380),"",'Input|Fee Based'!F380)</f>
        <v/>
      </c>
      <c r="G380" s="129" t="str">
        <f>IF(ISBLANK('Input|Fee Based'!G380),"",'Input|Fee Based'!G380)</f>
        <v/>
      </c>
      <c r="H380" s="120">
        <f t="shared" si="55"/>
        <v>0</v>
      </c>
      <c r="I380" s="14"/>
      <c r="J380" s="77" t="str">
        <f>IF(ISBLANK('Input|Fee Based'!I380),"",'Input|Fee Based'!I380)</f>
        <v/>
      </c>
      <c r="K380" s="77" cm="1">
        <f t="array" ref="K380">_xlfn.IFNA(LOOKUP(2,1/('Calc|Labour Rates'!$B$10:$B$39='Calc|Fee Based'!J380)/('Calc|Labour Rates'!$C$10:$C$39='Input|Fee Based'!J380),'Calc|Labour Rates'!$I$10:$I$39),"-")</f>
        <v>0</v>
      </c>
      <c r="L380" s="208">
        <f>IFERROR(K380*'Input|Fee Based'!K380*'Input|Fee Based'!L380/'Input|Setup'!$E$19,0)</f>
        <v>0</v>
      </c>
      <c r="M380" s="206" t="str">
        <f>IF(ISBLANK('Input|Fee Based'!M380),"",'Input|Fee Based'!M380)</f>
        <v/>
      </c>
      <c r="N380" s="77" cm="1">
        <f t="array" ref="N380">_xlfn.IFNA(LOOKUP(2,1/('Calc|Labour Rates'!$B$10:$B$39='Calc|Fee Based'!M380)/('Calc|Labour Rates'!$C$10:$C$39='Input|Fee Based'!N380),'Calc|Labour Rates'!$I$10:$I$39),"-")</f>
        <v>0</v>
      </c>
      <c r="O380" s="208">
        <f>IFERROR(N380*'Input|Fee Based'!O380*'Input|Fee Based'!P380/'Input|Setup'!$E$19,0)</f>
        <v>0</v>
      </c>
      <c r="P380" s="206" t="str">
        <f>IF(ISBLANK('Input|Fee Based'!Q380),"",'Input|Fee Based'!Q380)</f>
        <v/>
      </c>
      <c r="Q380" s="77" cm="1">
        <f t="array" ref="Q380">_xlfn.IFNA(LOOKUP(2,1/('Calc|Labour Rates'!$B$10:$B$39='Calc|Fee Based'!P380)/('Calc|Labour Rates'!$C$10:$C$39='Input|Fee Based'!R380),'Calc|Labour Rates'!$I$10:$I$39),"-")</f>
        <v>0</v>
      </c>
      <c r="R380" s="77">
        <f>IFERROR(Q380*'Input|Fee Based'!S380*'Input|Fee Based'!T380/'Input|Setup'!$E$19,0)</f>
        <v>0</v>
      </c>
      <c r="S380" s="197">
        <f t="shared" si="56"/>
        <v>0</v>
      </c>
      <c r="T380" s="139">
        <f t="shared" si="57"/>
        <v>0</v>
      </c>
      <c r="U380" s="77" t="str">
        <f>IF(ISBLANK('Input|Fee Based'!$V380),"",'Input|Fee Based'!$V380)</f>
        <v/>
      </c>
      <c r="V380" s="77" cm="1">
        <f t="array" ref="V380">_xlfn.IFNA(LOOKUP(2,1/('Calc|Labour Rates'!$B$10:$B$39='Calc|Fee Based'!U380)/('Calc|Labour Rates'!$C$10:$C$39='Input|Fee Based'!W380),'Calc|Labour Rates'!$I$10:$I$39),"-")</f>
        <v>0</v>
      </c>
      <c r="W380" s="77">
        <f>IFERROR(V380*'Input|Fee Based'!X380*'Input|Fee Based'!Y380/'Input|Setup'!$E$19,0)</f>
        <v>0</v>
      </c>
      <c r="X380" s="77">
        <f>IFERROR(V380*'Input|Fee Based'!X380*'Input|Fee Based'!Z380/'Input|Setup'!$E$19,0)</f>
        <v>0</v>
      </c>
      <c r="Y380" s="208">
        <f t="shared" si="58"/>
        <v>0</v>
      </c>
      <c r="Z380" s="206" t="str">
        <f>IF(ISBLANK('Input|Fee Based'!$AA380),"",'Input|Fee Based'!$AA380)</f>
        <v/>
      </c>
      <c r="AA380" s="77" cm="1">
        <f t="array" ref="AA380">_xlfn.IFNA(LOOKUP(2,1/('Calc|Labour Rates'!$B$10:$B$39='Calc|Fee Based'!Z380)/('Calc|Labour Rates'!$C$10:$C$39='Input|Fee Based'!AB380),'Calc|Labour Rates'!$I$10:$I$39),"-")</f>
        <v>0</v>
      </c>
      <c r="AB380" s="77">
        <f>IFERROR(AA380*'Input|Fee Based'!AC380*'Input|Fee Based'!AD380/'Input|Setup'!$E$19,0)</f>
        <v>0</v>
      </c>
      <c r="AC380" s="77">
        <f>IFERROR(AA380*'Input|Fee Based'!AC380*'Input|Fee Based'!AE380/'Input|Setup'!$E$19,0)</f>
        <v>0</v>
      </c>
      <c r="AD380" s="208">
        <f t="shared" si="59"/>
        <v>0</v>
      </c>
      <c r="AE380" s="77" t="str">
        <f>IF(ISBLANK('Input|Fee Based'!$AF380),"",'Input|Fee Based'!$AF380)</f>
        <v/>
      </c>
      <c r="AF380" s="77" cm="1">
        <f t="array" ref="AF380">_xlfn.IFNA(LOOKUP(2,1/('Calc|Labour Rates'!$B$10:$B$39='Calc|Fee Based'!AE380)/('Calc|Labour Rates'!$C$10:$C$39='Input|Fee Based'!AG380),'Calc|Labour Rates'!$I$10:$I$39),"-")</f>
        <v>0</v>
      </c>
      <c r="AG380" s="77">
        <f>IFERROR(AF380*'Input|Fee Based'!AH380*'Input|Fee Based'!AI380/'Input|Setup'!$E$19,0)</f>
        <v>0</v>
      </c>
      <c r="AH380" s="77">
        <f>IFERROR(AF380*'Input|Fee Based'!AH380*'Input|Fee Based'!AJ380/'Input|Setup'!$E$19,0)</f>
        <v>0</v>
      </c>
      <c r="AI380" s="208">
        <f t="shared" si="60"/>
        <v>0</v>
      </c>
      <c r="AJ380" s="77" t="str">
        <f>IF(ISBLANK('Input|Fee Based'!$AK380),"",'Input|Fee Based'!$AK380)</f>
        <v/>
      </c>
      <c r="AK380" s="77" cm="1">
        <f t="array" ref="AK380">_xlfn.IFNA(LOOKUP(2,1/('Calc|Labour Rates'!$B$10:$B$39='Calc|Fee Based'!AJ380)/('Calc|Labour Rates'!$C$10:$C$39='Input|Fee Based'!AL380),'Calc|Labour Rates'!$I$10:$I$39),"-")</f>
        <v>0</v>
      </c>
      <c r="AL380" s="77">
        <f>IFERROR(AK380*'Input|Fee Based'!AM380*'Input|Fee Based'!AN380/'Input|Setup'!$E$19,0)</f>
        <v>0</v>
      </c>
      <c r="AM380" s="77">
        <f>IFERROR(AK380*'Input|Fee Based'!AM380*'Input|Fee Based'!AO380/'Input|Setup'!$E$19,0)</f>
        <v>0</v>
      </c>
      <c r="AN380" s="208">
        <f t="shared" si="61"/>
        <v>0</v>
      </c>
      <c r="AO380" s="199">
        <f t="shared" si="62"/>
        <v>0</v>
      </c>
      <c r="AP380" s="139">
        <f t="shared" si="63"/>
        <v>0</v>
      </c>
      <c r="AQ380" s="86">
        <f>'Input|Fee Based'!AQ380*CPI_Escalator_to_Y1*RealMaterials_Escalator_to_Y1</f>
        <v>0</v>
      </c>
      <c r="AR380" s="86">
        <f>'Input|Fee Based'!AR380*CPI_Escalator_to_Y1*RealContracts_Escalator_to_Y1</f>
        <v>0</v>
      </c>
      <c r="AS380" s="77">
        <f>'Input|Fee Based'!AS380*CPI_Escalator_to_Y1*RealVehicles_Escalator_to_Y1</f>
        <v>0</v>
      </c>
      <c r="AT380" s="86">
        <f>'Input|Fee Based'!AT380*CPI_Escalator_to_Y1*RealOther_Escalator_to_Y1</f>
        <v>0</v>
      </c>
      <c r="AU380" s="89"/>
      <c r="AV380" s="79">
        <f t="shared" si="64"/>
        <v>0</v>
      </c>
      <c r="AW380" s="84"/>
      <c r="AX380" s="162">
        <f>$AV380*'Input|Fee Based'!AV380</f>
        <v>0</v>
      </c>
      <c r="AY380" s="162">
        <f>$AV380*'Input|Fee Based'!AW380</f>
        <v>0</v>
      </c>
      <c r="AZ380" s="162">
        <f>$AV380*'Input|Fee Based'!AX380</f>
        <v>0</v>
      </c>
      <c r="BA380" s="163">
        <f>SUM($AV380,$AX380:$AZ380)*'Input|Fee Based'!$AY380</f>
        <v>0</v>
      </c>
      <c r="BB380" s="109"/>
      <c r="BC380" s="173"/>
      <c r="BD380" s="15"/>
    </row>
    <row r="381" spans="1:56" customFormat="1" x14ac:dyDescent="0.2">
      <c r="A381" s="16">
        <f t="shared" si="65"/>
        <v>372</v>
      </c>
      <c r="B381" s="128" t="str">
        <f>IF(ISBLANK('Input|Fee Based'!B381),"",'Input|Fee Based'!B381)</f>
        <v/>
      </c>
      <c r="C381" s="128" t="str">
        <f>IF(ISBLANK('Input|Fee Based'!C381),"",'Input|Fee Based'!C381)</f>
        <v/>
      </c>
      <c r="D381" s="129" t="str">
        <f>IF(ISBLANK('Input|Fee Based'!D381),"",'Input|Fee Based'!D381)</f>
        <v/>
      </c>
      <c r="E381" s="191" t="str">
        <f>IF(ISBLANK('Input|Fee Based'!E381),"",'Input|Fee Based'!E381)</f>
        <v/>
      </c>
      <c r="F381" s="129" t="str">
        <f>IF(ISBLANK('Input|Fee Based'!F381),"",'Input|Fee Based'!F381)</f>
        <v/>
      </c>
      <c r="G381" s="129" t="str">
        <f>IF(ISBLANK('Input|Fee Based'!G381),"",'Input|Fee Based'!G381)</f>
        <v/>
      </c>
      <c r="H381" s="120">
        <f t="shared" si="55"/>
        <v>0</v>
      </c>
      <c r="I381" s="14"/>
      <c r="J381" s="77" t="str">
        <f>IF(ISBLANK('Input|Fee Based'!I381),"",'Input|Fee Based'!I381)</f>
        <v/>
      </c>
      <c r="K381" s="77" cm="1">
        <f t="array" ref="K381">_xlfn.IFNA(LOOKUP(2,1/('Calc|Labour Rates'!$B$10:$B$39='Calc|Fee Based'!J381)/('Calc|Labour Rates'!$C$10:$C$39='Input|Fee Based'!J381),'Calc|Labour Rates'!$I$10:$I$39),"-")</f>
        <v>0</v>
      </c>
      <c r="L381" s="208">
        <f>IFERROR(K381*'Input|Fee Based'!K381*'Input|Fee Based'!L381/'Input|Setup'!$E$19,0)</f>
        <v>0</v>
      </c>
      <c r="M381" s="206" t="str">
        <f>IF(ISBLANK('Input|Fee Based'!M381),"",'Input|Fee Based'!M381)</f>
        <v/>
      </c>
      <c r="N381" s="77" cm="1">
        <f t="array" ref="N381">_xlfn.IFNA(LOOKUP(2,1/('Calc|Labour Rates'!$B$10:$B$39='Calc|Fee Based'!M381)/('Calc|Labour Rates'!$C$10:$C$39='Input|Fee Based'!N381),'Calc|Labour Rates'!$I$10:$I$39),"-")</f>
        <v>0</v>
      </c>
      <c r="O381" s="208">
        <f>IFERROR(N381*'Input|Fee Based'!O381*'Input|Fee Based'!P381/'Input|Setup'!$E$19,0)</f>
        <v>0</v>
      </c>
      <c r="P381" s="206" t="str">
        <f>IF(ISBLANK('Input|Fee Based'!Q381),"",'Input|Fee Based'!Q381)</f>
        <v/>
      </c>
      <c r="Q381" s="77" cm="1">
        <f t="array" ref="Q381">_xlfn.IFNA(LOOKUP(2,1/('Calc|Labour Rates'!$B$10:$B$39='Calc|Fee Based'!P381)/('Calc|Labour Rates'!$C$10:$C$39='Input|Fee Based'!R381),'Calc|Labour Rates'!$I$10:$I$39),"-")</f>
        <v>0</v>
      </c>
      <c r="R381" s="77">
        <f>IFERROR(Q381*'Input|Fee Based'!S381*'Input|Fee Based'!T381/'Input|Setup'!$E$19,0)</f>
        <v>0</v>
      </c>
      <c r="S381" s="197">
        <f t="shared" si="56"/>
        <v>0</v>
      </c>
      <c r="T381" s="139">
        <f t="shared" si="57"/>
        <v>0</v>
      </c>
      <c r="U381" s="77" t="str">
        <f>IF(ISBLANK('Input|Fee Based'!$V381),"",'Input|Fee Based'!$V381)</f>
        <v/>
      </c>
      <c r="V381" s="77" cm="1">
        <f t="array" ref="V381">_xlfn.IFNA(LOOKUP(2,1/('Calc|Labour Rates'!$B$10:$B$39='Calc|Fee Based'!U381)/('Calc|Labour Rates'!$C$10:$C$39='Input|Fee Based'!W381),'Calc|Labour Rates'!$I$10:$I$39),"-")</f>
        <v>0</v>
      </c>
      <c r="W381" s="77">
        <f>IFERROR(V381*'Input|Fee Based'!X381*'Input|Fee Based'!Y381/'Input|Setup'!$E$19,0)</f>
        <v>0</v>
      </c>
      <c r="X381" s="77">
        <f>IFERROR(V381*'Input|Fee Based'!X381*'Input|Fee Based'!Z381/'Input|Setup'!$E$19,0)</f>
        <v>0</v>
      </c>
      <c r="Y381" s="208">
        <f t="shared" si="58"/>
        <v>0</v>
      </c>
      <c r="Z381" s="206" t="str">
        <f>IF(ISBLANK('Input|Fee Based'!$AA381),"",'Input|Fee Based'!$AA381)</f>
        <v/>
      </c>
      <c r="AA381" s="77" cm="1">
        <f t="array" ref="AA381">_xlfn.IFNA(LOOKUP(2,1/('Calc|Labour Rates'!$B$10:$B$39='Calc|Fee Based'!Z381)/('Calc|Labour Rates'!$C$10:$C$39='Input|Fee Based'!AB381),'Calc|Labour Rates'!$I$10:$I$39),"-")</f>
        <v>0</v>
      </c>
      <c r="AB381" s="77">
        <f>IFERROR(AA381*'Input|Fee Based'!AC381*'Input|Fee Based'!AD381/'Input|Setup'!$E$19,0)</f>
        <v>0</v>
      </c>
      <c r="AC381" s="77">
        <f>IFERROR(AA381*'Input|Fee Based'!AC381*'Input|Fee Based'!AE381/'Input|Setup'!$E$19,0)</f>
        <v>0</v>
      </c>
      <c r="AD381" s="208">
        <f t="shared" si="59"/>
        <v>0</v>
      </c>
      <c r="AE381" s="77" t="str">
        <f>IF(ISBLANK('Input|Fee Based'!$AF381),"",'Input|Fee Based'!$AF381)</f>
        <v/>
      </c>
      <c r="AF381" s="77" cm="1">
        <f t="array" ref="AF381">_xlfn.IFNA(LOOKUP(2,1/('Calc|Labour Rates'!$B$10:$B$39='Calc|Fee Based'!AE381)/('Calc|Labour Rates'!$C$10:$C$39='Input|Fee Based'!AG381),'Calc|Labour Rates'!$I$10:$I$39),"-")</f>
        <v>0</v>
      </c>
      <c r="AG381" s="77">
        <f>IFERROR(AF381*'Input|Fee Based'!AH381*'Input|Fee Based'!AI381/'Input|Setup'!$E$19,0)</f>
        <v>0</v>
      </c>
      <c r="AH381" s="77">
        <f>IFERROR(AF381*'Input|Fee Based'!AH381*'Input|Fee Based'!AJ381/'Input|Setup'!$E$19,0)</f>
        <v>0</v>
      </c>
      <c r="AI381" s="208">
        <f t="shared" si="60"/>
        <v>0</v>
      </c>
      <c r="AJ381" s="77" t="str">
        <f>IF(ISBLANK('Input|Fee Based'!$AK381),"",'Input|Fee Based'!$AK381)</f>
        <v/>
      </c>
      <c r="AK381" s="77" cm="1">
        <f t="array" ref="AK381">_xlfn.IFNA(LOOKUP(2,1/('Calc|Labour Rates'!$B$10:$B$39='Calc|Fee Based'!AJ381)/('Calc|Labour Rates'!$C$10:$C$39='Input|Fee Based'!AL381),'Calc|Labour Rates'!$I$10:$I$39),"-")</f>
        <v>0</v>
      </c>
      <c r="AL381" s="77">
        <f>IFERROR(AK381*'Input|Fee Based'!AM381*'Input|Fee Based'!AN381/'Input|Setup'!$E$19,0)</f>
        <v>0</v>
      </c>
      <c r="AM381" s="77">
        <f>IFERROR(AK381*'Input|Fee Based'!AM381*'Input|Fee Based'!AO381/'Input|Setup'!$E$19,0)</f>
        <v>0</v>
      </c>
      <c r="AN381" s="208">
        <f t="shared" si="61"/>
        <v>0</v>
      </c>
      <c r="AO381" s="199">
        <f t="shared" si="62"/>
        <v>0</v>
      </c>
      <c r="AP381" s="139">
        <f t="shared" si="63"/>
        <v>0</v>
      </c>
      <c r="AQ381" s="86">
        <f>'Input|Fee Based'!AQ381*CPI_Escalator_to_Y1*RealMaterials_Escalator_to_Y1</f>
        <v>0</v>
      </c>
      <c r="AR381" s="86">
        <f>'Input|Fee Based'!AR381*CPI_Escalator_to_Y1*RealContracts_Escalator_to_Y1</f>
        <v>0</v>
      </c>
      <c r="AS381" s="77">
        <f>'Input|Fee Based'!AS381*CPI_Escalator_to_Y1*RealVehicles_Escalator_to_Y1</f>
        <v>0</v>
      </c>
      <c r="AT381" s="86">
        <f>'Input|Fee Based'!AT381*CPI_Escalator_to_Y1*RealOther_Escalator_to_Y1</f>
        <v>0</v>
      </c>
      <c r="AU381" s="89"/>
      <c r="AV381" s="79">
        <f t="shared" si="64"/>
        <v>0</v>
      </c>
      <c r="AW381" s="84"/>
      <c r="AX381" s="162">
        <f>$AV381*'Input|Fee Based'!AV381</f>
        <v>0</v>
      </c>
      <c r="AY381" s="162">
        <f>$AV381*'Input|Fee Based'!AW381</f>
        <v>0</v>
      </c>
      <c r="AZ381" s="162">
        <f>$AV381*'Input|Fee Based'!AX381</f>
        <v>0</v>
      </c>
      <c r="BA381" s="163">
        <f>SUM($AV381,$AX381:$AZ381)*'Input|Fee Based'!$AY381</f>
        <v>0</v>
      </c>
      <c r="BB381" s="109"/>
      <c r="BC381" s="173"/>
      <c r="BD381" s="15"/>
    </row>
    <row r="382" spans="1:56" customFormat="1" x14ac:dyDescent="0.2">
      <c r="A382" s="16">
        <f t="shared" si="65"/>
        <v>373</v>
      </c>
      <c r="B382" s="128" t="str">
        <f>IF(ISBLANK('Input|Fee Based'!B382),"",'Input|Fee Based'!B382)</f>
        <v/>
      </c>
      <c r="C382" s="128" t="str">
        <f>IF(ISBLANK('Input|Fee Based'!C382),"",'Input|Fee Based'!C382)</f>
        <v/>
      </c>
      <c r="D382" s="129" t="str">
        <f>IF(ISBLANK('Input|Fee Based'!D382),"",'Input|Fee Based'!D382)</f>
        <v/>
      </c>
      <c r="E382" s="191" t="str">
        <f>IF(ISBLANK('Input|Fee Based'!E382),"",'Input|Fee Based'!E382)</f>
        <v/>
      </c>
      <c r="F382" s="129" t="str">
        <f>IF(ISBLANK('Input|Fee Based'!F382),"",'Input|Fee Based'!F382)</f>
        <v/>
      </c>
      <c r="G382" s="129" t="str">
        <f>IF(ISBLANK('Input|Fee Based'!G382),"",'Input|Fee Based'!G382)</f>
        <v/>
      </c>
      <c r="H382" s="120">
        <f t="shared" si="55"/>
        <v>0</v>
      </c>
      <c r="I382" s="14"/>
      <c r="J382" s="77" t="str">
        <f>IF(ISBLANK('Input|Fee Based'!I382),"",'Input|Fee Based'!I382)</f>
        <v/>
      </c>
      <c r="K382" s="77" cm="1">
        <f t="array" ref="K382">_xlfn.IFNA(LOOKUP(2,1/('Calc|Labour Rates'!$B$10:$B$39='Calc|Fee Based'!J382)/('Calc|Labour Rates'!$C$10:$C$39='Input|Fee Based'!J382),'Calc|Labour Rates'!$I$10:$I$39),"-")</f>
        <v>0</v>
      </c>
      <c r="L382" s="208">
        <f>IFERROR(K382*'Input|Fee Based'!K382*'Input|Fee Based'!L382/'Input|Setup'!$E$19,0)</f>
        <v>0</v>
      </c>
      <c r="M382" s="206" t="str">
        <f>IF(ISBLANK('Input|Fee Based'!M382),"",'Input|Fee Based'!M382)</f>
        <v/>
      </c>
      <c r="N382" s="77" cm="1">
        <f t="array" ref="N382">_xlfn.IFNA(LOOKUP(2,1/('Calc|Labour Rates'!$B$10:$B$39='Calc|Fee Based'!M382)/('Calc|Labour Rates'!$C$10:$C$39='Input|Fee Based'!N382),'Calc|Labour Rates'!$I$10:$I$39),"-")</f>
        <v>0</v>
      </c>
      <c r="O382" s="208">
        <f>IFERROR(N382*'Input|Fee Based'!O382*'Input|Fee Based'!P382/'Input|Setup'!$E$19,0)</f>
        <v>0</v>
      </c>
      <c r="P382" s="206" t="str">
        <f>IF(ISBLANK('Input|Fee Based'!Q382),"",'Input|Fee Based'!Q382)</f>
        <v/>
      </c>
      <c r="Q382" s="77" cm="1">
        <f t="array" ref="Q382">_xlfn.IFNA(LOOKUP(2,1/('Calc|Labour Rates'!$B$10:$B$39='Calc|Fee Based'!P382)/('Calc|Labour Rates'!$C$10:$C$39='Input|Fee Based'!R382),'Calc|Labour Rates'!$I$10:$I$39),"-")</f>
        <v>0</v>
      </c>
      <c r="R382" s="77">
        <f>IFERROR(Q382*'Input|Fee Based'!S382*'Input|Fee Based'!T382/'Input|Setup'!$E$19,0)</f>
        <v>0</v>
      </c>
      <c r="S382" s="197">
        <f t="shared" si="56"/>
        <v>0</v>
      </c>
      <c r="T382" s="139">
        <f t="shared" si="57"/>
        <v>0</v>
      </c>
      <c r="U382" s="77" t="str">
        <f>IF(ISBLANK('Input|Fee Based'!$V382),"",'Input|Fee Based'!$V382)</f>
        <v/>
      </c>
      <c r="V382" s="77" cm="1">
        <f t="array" ref="V382">_xlfn.IFNA(LOOKUP(2,1/('Calc|Labour Rates'!$B$10:$B$39='Calc|Fee Based'!U382)/('Calc|Labour Rates'!$C$10:$C$39='Input|Fee Based'!W382),'Calc|Labour Rates'!$I$10:$I$39),"-")</f>
        <v>0</v>
      </c>
      <c r="W382" s="77">
        <f>IFERROR(V382*'Input|Fee Based'!X382*'Input|Fee Based'!Y382/'Input|Setup'!$E$19,0)</f>
        <v>0</v>
      </c>
      <c r="X382" s="77">
        <f>IFERROR(V382*'Input|Fee Based'!X382*'Input|Fee Based'!Z382/'Input|Setup'!$E$19,0)</f>
        <v>0</v>
      </c>
      <c r="Y382" s="208">
        <f t="shared" si="58"/>
        <v>0</v>
      </c>
      <c r="Z382" s="206" t="str">
        <f>IF(ISBLANK('Input|Fee Based'!$AA382),"",'Input|Fee Based'!$AA382)</f>
        <v/>
      </c>
      <c r="AA382" s="77" cm="1">
        <f t="array" ref="AA382">_xlfn.IFNA(LOOKUP(2,1/('Calc|Labour Rates'!$B$10:$B$39='Calc|Fee Based'!Z382)/('Calc|Labour Rates'!$C$10:$C$39='Input|Fee Based'!AB382),'Calc|Labour Rates'!$I$10:$I$39),"-")</f>
        <v>0</v>
      </c>
      <c r="AB382" s="77">
        <f>IFERROR(AA382*'Input|Fee Based'!AC382*'Input|Fee Based'!AD382/'Input|Setup'!$E$19,0)</f>
        <v>0</v>
      </c>
      <c r="AC382" s="77">
        <f>IFERROR(AA382*'Input|Fee Based'!AC382*'Input|Fee Based'!AE382/'Input|Setup'!$E$19,0)</f>
        <v>0</v>
      </c>
      <c r="AD382" s="208">
        <f t="shared" si="59"/>
        <v>0</v>
      </c>
      <c r="AE382" s="77" t="str">
        <f>IF(ISBLANK('Input|Fee Based'!$AF382),"",'Input|Fee Based'!$AF382)</f>
        <v/>
      </c>
      <c r="AF382" s="77" cm="1">
        <f t="array" ref="AF382">_xlfn.IFNA(LOOKUP(2,1/('Calc|Labour Rates'!$B$10:$B$39='Calc|Fee Based'!AE382)/('Calc|Labour Rates'!$C$10:$C$39='Input|Fee Based'!AG382),'Calc|Labour Rates'!$I$10:$I$39),"-")</f>
        <v>0</v>
      </c>
      <c r="AG382" s="77">
        <f>IFERROR(AF382*'Input|Fee Based'!AH382*'Input|Fee Based'!AI382/'Input|Setup'!$E$19,0)</f>
        <v>0</v>
      </c>
      <c r="AH382" s="77">
        <f>IFERROR(AF382*'Input|Fee Based'!AH382*'Input|Fee Based'!AJ382/'Input|Setup'!$E$19,0)</f>
        <v>0</v>
      </c>
      <c r="AI382" s="208">
        <f t="shared" si="60"/>
        <v>0</v>
      </c>
      <c r="AJ382" s="77" t="str">
        <f>IF(ISBLANK('Input|Fee Based'!$AK382),"",'Input|Fee Based'!$AK382)</f>
        <v/>
      </c>
      <c r="AK382" s="77" cm="1">
        <f t="array" ref="AK382">_xlfn.IFNA(LOOKUP(2,1/('Calc|Labour Rates'!$B$10:$B$39='Calc|Fee Based'!AJ382)/('Calc|Labour Rates'!$C$10:$C$39='Input|Fee Based'!AL382),'Calc|Labour Rates'!$I$10:$I$39),"-")</f>
        <v>0</v>
      </c>
      <c r="AL382" s="77">
        <f>IFERROR(AK382*'Input|Fee Based'!AM382*'Input|Fee Based'!AN382/'Input|Setup'!$E$19,0)</f>
        <v>0</v>
      </c>
      <c r="AM382" s="77">
        <f>IFERROR(AK382*'Input|Fee Based'!AM382*'Input|Fee Based'!AO382/'Input|Setup'!$E$19,0)</f>
        <v>0</v>
      </c>
      <c r="AN382" s="208">
        <f t="shared" si="61"/>
        <v>0</v>
      </c>
      <c r="AO382" s="199">
        <f t="shared" si="62"/>
        <v>0</v>
      </c>
      <c r="AP382" s="139">
        <f t="shared" si="63"/>
        <v>0</v>
      </c>
      <c r="AQ382" s="86">
        <f>'Input|Fee Based'!AQ382*CPI_Escalator_to_Y1*RealMaterials_Escalator_to_Y1</f>
        <v>0</v>
      </c>
      <c r="AR382" s="86">
        <f>'Input|Fee Based'!AR382*CPI_Escalator_to_Y1*RealContracts_Escalator_to_Y1</f>
        <v>0</v>
      </c>
      <c r="AS382" s="77">
        <f>'Input|Fee Based'!AS382*CPI_Escalator_to_Y1*RealVehicles_Escalator_to_Y1</f>
        <v>0</v>
      </c>
      <c r="AT382" s="86">
        <f>'Input|Fee Based'!AT382*CPI_Escalator_to_Y1*RealOther_Escalator_to_Y1</f>
        <v>0</v>
      </c>
      <c r="AU382" s="89"/>
      <c r="AV382" s="79">
        <f t="shared" si="64"/>
        <v>0</v>
      </c>
      <c r="AW382" s="84"/>
      <c r="AX382" s="162">
        <f>$AV382*'Input|Fee Based'!AV382</f>
        <v>0</v>
      </c>
      <c r="AY382" s="162">
        <f>$AV382*'Input|Fee Based'!AW382</f>
        <v>0</v>
      </c>
      <c r="AZ382" s="162">
        <f>$AV382*'Input|Fee Based'!AX382</f>
        <v>0</v>
      </c>
      <c r="BA382" s="163">
        <f>SUM($AV382,$AX382:$AZ382)*'Input|Fee Based'!$AY382</f>
        <v>0</v>
      </c>
      <c r="BB382" s="109"/>
      <c r="BC382" s="173"/>
      <c r="BD382" s="15"/>
    </row>
    <row r="383" spans="1:56" customFormat="1" x14ac:dyDescent="0.2">
      <c r="A383" s="16">
        <f t="shared" si="65"/>
        <v>374</v>
      </c>
      <c r="B383" s="128" t="str">
        <f>IF(ISBLANK('Input|Fee Based'!B383),"",'Input|Fee Based'!B383)</f>
        <v/>
      </c>
      <c r="C383" s="128" t="str">
        <f>IF(ISBLANK('Input|Fee Based'!C383),"",'Input|Fee Based'!C383)</f>
        <v/>
      </c>
      <c r="D383" s="129" t="str">
        <f>IF(ISBLANK('Input|Fee Based'!D383),"",'Input|Fee Based'!D383)</f>
        <v/>
      </c>
      <c r="E383" s="191" t="str">
        <f>IF(ISBLANK('Input|Fee Based'!E383),"",'Input|Fee Based'!E383)</f>
        <v/>
      </c>
      <c r="F383" s="129" t="str">
        <f>IF(ISBLANK('Input|Fee Based'!F383),"",'Input|Fee Based'!F383)</f>
        <v/>
      </c>
      <c r="G383" s="129" t="str">
        <f>IF(ISBLANK('Input|Fee Based'!G383),"",'Input|Fee Based'!G383)</f>
        <v/>
      </c>
      <c r="H383" s="120">
        <f t="shared" si="55"/>
        <v>0</v>
      </c>
      <c r="I383" s="14"/>
      <c r="J383" s="77" t="str">
        <f>IF(ISBLANK('Input|Fee Based'!I383),"",'Input|Fee Based'!I383)</f>
        <v/>
      </c>
      <c r="K383" s="77" cm="1">
        <f t="array" ref="K383">_xlfn.IFNA(LOOKUP(2,1/('Calc|Labour Rates'!$B$10:$B$39='Calc|Fee Based'!J383)/('Calc|Labour Rates'!$C$10:$C$39='Input|Fee Based'!J383),'Calc|Labour Rates'!$I$10:$I$39),"-")</f>
        <v>0</v>
      </c>
      <c r="L383" s="208">
        <f>IFERROR(K383*'Input|Fee Based'!K383*'Input|Fee Based'!L383/'Input|Setup'!$E$19,0)</f>
        <v>0</v>
      </c>
      <c r="M383" s="206" t="str">
        <f>IF(ISBLANK('Input|Fee Based'!M383),"",'Input|Fee Based'!M383)</f>
        <v/>
      </c>
      <c r="N383" s="77" cm="1">
        <f t="array" ref="N383">_xlfn.IFNA(LOOKUP(2,1/('Calc|Labour Rates'!$B$10:$B$39='Calc|Fee Based'!M383)/('Calc|Labour Rates'!$C$10:$C$39='Input|Fee Based'!N383),'Calc|Labour Rates'!$I$10:$I$39),"-")</f>
        <v>0</v>
      </c>
      <c r="O383" s="208">
        <f>IFERROR(N383*'Input|Fee Based'!O383*'Input|Fee Based'!P383/'Input|Setup'!$E$19,0)</f>
        <v>0</v>
      </c>
      <c r="P383" s="206" t="str">
        <f>IF(ISBLANK('Input|Fee Based'!Q383),"",'Input|Fee Based'!Q383)</f>
        <v/>
      </c>
      <c r="Q383" s="77" cm="1">
        <f t="array" ref="Q383">_xlfn.IFNA(LOOKUP(2,1/('Calc|Labour Rates'!$B$10:$B$39='Calc|Fee Based'!P383)/('Calc|Labour Rates'!$C$10:$C$39='Input|Fee Based'!R383),'Calc|Labour Rates'!$I$10:$I$39),"-")</f>
        <v>0</v>
      </c>
      <c r="R383" s="77">
        <f>IFERROR(Q383*'Input|Fee Based'!S383*'Input|Fee Based'!T383/'Input|Setup'!$E$19,0)</f>
        <v>0</v>
      </c>
      <c r="S383" s="197">
        <f t="shared" si="56"/>
        <v>0</v>
      </c>
      <c r="T383" s="139">
        <f t="shared" si="57"/>
        <v>0</v>
      </c>
      <c r="U383" s="77" t="str">
        <f>IF(ISBLANK('Input|Fee Based'!$V383),"",'Input|Fee Based'!$V383)</f>
        <v/>
      </c>
      <c r="V383" s="77" cm="1">
        <f t="array" ref="V383">_xlfn.IFNA(LOOKUP(2,1/('Calc|Labour Rates'!$B$10:$B$39='Calc|Fee Based'!U383)/('Calc|Labour Rates'!$C$10:$C$39='Input|Fee Based'!W383),'Calc|Labour Rates'!$I$10:$I$39),"-")</f>
        <v>0</v>
      </c>
      <c r="W383" s="77">
        <f>IFERROR(V383*'Input|Fee Based'!X383*'Input|Fee Based'!Y383/'Input|Setup'!$E$19,0)</f>
        <v>0</v>
      </c>
      <c r="X383" s="77">
        <f>IFERROR(V383*'Input|Fee Based'!X383*'Input|Fee Based'!Z383/'Input|Setup'!$E$19,0)</f>
        <v>0</v>
      </c>
      <c r="Y383" s="208">
        <f t="shared" si="58"/>
        <v>0</v>
      </c>
      <c r="Z383" s="206" t="str">
        <f>IF(ISBLANK('Input|Fee Based'!$AA383),"",'Input|Fee Based'!$AA383)</f>
        <v/>
      </c>
      <c r="AA383" s="77" cm="1">
        <f t="array" ref="AA383">_xlfn.IFNA(LOOKUP(2,1/('Calc|Labour Rates'!$B$10:$B$39='Calc|Fee Based'!Z383)/('Calc|Labour Rates'!$C$10:$C$39='Input|Fee Based'!AB383),'Calc|Labour Rates'!$I$10:$I$39),"-")</f>
        <v>0</v>
      </c>
      <c r="AB383" s="77">
        <f>IFERROR(AA383*'Input|Fee Based'!AC383*'Input|Fee Based'!AD383/'Input|Setup'!$E$19,0)</f>
        <v>0</v>
      </c>
      <c r="AC383" s="77">
        <f>IFERROR(AA383*'Input|Fee Based'!AC383*'Input|Fee Based'!AE383/'Input|Setup'!$E$19,0)</f>
        <v>0</v>
      </c>
      <c r="AD383" s="208">
        <f t="shared" si="59"/>
        <v>0</v>
      </c>
      <c r="AE383" s="77" t="str">
        <f>IF(ISBLANK('Input|Fee Based'!$AF383),"",'Input|Fee Based'!$AF383)</f>
        <v/>
      </c>
      <c r="AF383" s="77" cm="1">
        <f t="array" ref="AF383">_xlfn.IFNA(LOOKUP(2,1/('Calc|Labour Rates'!$B$10:$B$39='Calc|Fee Based'!AE383)/('Calc|Labour Rates'!$C$10:$C$39='Input|Fee Based'!AG383),'Calc|Labour Rates'!$I$10:$I$39),"-")</f>
        <v>0</v>
      </c>
      <c r="AG383" s="77">
        <f>IFERROR(AF383*'Input|Fee Based'!AH383*'Input|Fee Based'!AI383/'Input|Setup'!$E$19,0)</f>
        <v>0</v>
      </c>
      <c r="AH383" s="77">
        <f>IFERROR(AF383*'Input|Fee Based'!AH383*'Input|Fee Based'!AJ383/'Input|Setup'!$E$19,0)</f>
        <v>0</v>
      </c>
      <c r="AI383" s="208">
        <f t="shared" si="60"/>
        <v>0</v>
      </c>
      <c r="AJ383" s="77" t="str">
        <f>IF(ISBLANK('Input|Fee Based'!$AK383),"",'Input|Fee Based'!$AK383)</f>
        <v/>
      </c>
      <c r="AK383" s="77" cm="1">
        <f t="array" ref="AK383">_xlfn.IFNA(LOOKUP(2,1/('Calc|Labour Rates'!$B$10:$B$39='Calc|Fee Based'!AJ383)/('Calc|Labour Rates'!$C$10:$C$39='Input|Fee Based'!AL383),'Calc|Labour Rates'!$I$10:$I$39),"-")</f>
        <v>0</v>
      </c>
      <c r="AL383" s="77">
        <f>IFERROR(AK383*'Input|Fee Based'!AM383*'Input|Fee Based'!AN383/'Input|Setup'!$E$19,0)</f>
        <v>0</v>
      </c>
      <c r="AM383" s="77">
        <f>IFERROR(AK383*'Input|Fee Based'!AM383*'Input|Fee Based'!AO383/'Input|Setup'!$E$19,0)</f>
        <v>0</v>
      </c>
      <c r="AN383" s="208">
        <f t="shared" si="61"/>
        <v>0</v>
      </c>
      <c r="AO383" s="199">
        <f t="shared" si="62"/>
        <v>0</v>
      </c>
      <c r="AP383" s="139">
        <f t="shared" si="63"/>
        <v>0</v>
      </c>
      <c r="AQ383" s="86">
        <f>'Input|Fee Based'!AQ383*CPI_Escalator_to_Y1*RealMaterials_Escalator_to_Y1</f>
        <v>0</v>
      </c>
      <c r="AR383" s="86">
        <f>'Input|Fee Based'!AR383*CPI_Escalator_to_Y1*RealContracts_Escalator_to_Y1</f>
        <v>0</v>
      </c>
      <c r="AS383" s="77">
        <f>'Input|Fee Based'!AS383*CPI_Escalator_to_Y1*RealVehicles_Escalator_to_Y1</f>
        <v>0</v>
      </c>
      <c r="AT383" s="86">
        <f>'Input|Fee Based'!AT383*CPI_Escalator_to_Y1*RealOther_Escalator_to_Y1</f>
        <v>0</v>
      </c>
      <c r="AU383" s="89"/>
      <c r="AV383" s="79">
        <f t="shared" si="64"/>
        <v>0</v>
      </c>
      <c r="AW383" s="84"/>
      <c r="AX383" s="162">
        <f>$AV383*'Input|Fee Based'!AV383</f>
        <v>0</v>
      </c>
      <c r="AY383" s="162">
        <f>$AV383*'Input|Fee Based'!AW383</f>
        <v>0</v>
      </c>
      <c r="AZ383" s="162">
        <f>$AV383*'Input|Fee Based'!AX383</f>
        <v>0</v>
      </c>
      <c r="BA383" s="163">
        <f>SUM($AV383,$AX383:$AZ383)*'Input|Fee Based'!$AY383</f>
        <v>0</v>
      </c>
      <c r="BB383" s="109"/>
      <c r="BC383" s="173"/>
      <c r="BD383" s="15"/>
    </row>
    <row r="384" spans="1:56" customFormat="1" x14ac:dyDescent="0.2">
      <c r="A384" s="16">
        <f t="shared" si="65"/>
        <v>375</v>
      </c>
      <c r="B384" s="128" t="str">
        <f>IF(ISBLANK('Input|Fee Based'!B384),"",'Input|Fee Based'!B384)</f>
        <v/>
      </c>
      <c r="C384" s="128" t="str">
        <f>IF(ISBLANK('Input|Fee Based'!C384),"",'Input|Fee Based'!C384)</f>
        <v/>
      </c>
      <c r="D384" s="129" t="str">
        <f>IF(ISBLANK('Input|Fee Based'!D384),"",'Input|Fee Based'!D384)</f>
        <v/>
      </c>
      <c r="E384" s="191" t="str">
        <f>IF(ISBLANK('Input|Fee Based'!E384),"",'Input|Fee Based'!E384)</f>
        <v/>
      </c>
      <c r="F384" s="129" t="str">
        <f>IF(ISBLANK('Input|Fee Based'!F384),"",'Input|Fee Based'!F384)</f>
        <v/>
      </c>
      <c r="G384" s="129" t="str">
        <f>IF(ISBLANK('Input|Fee Based'!G384),"",'Input|Fee Based'!G384)</f>
        <v/>
      </c>
      <c r="H384" s="120">
        <f t="shared" si="55"/>
        <v>0</v>
      </c>
      <c r="I384" s="14"/>
      <c r="J384" s="77" t="str">
        <f>IF(ISBLANK('Input|Fee Based'!I384),"",'Input|Fee Based'!I384)</f>
        <v/>
      </c>
      <c r="K384" s="77" cm="1">
        <f t="array" ref="K384">_xlfn.IFNA(LOOKUP(2,1/('Calc|Labour Rates'!$B$10:$B$39='Calc|Fee Based'!J384)/('Calc|Labour Rates'!$C$10:$C$39='Input|Fee Based'!J384),'Calc|Labour Rates'!$I$10:$I$39),"-")</f>
        <v>0</v>
      </c>
      <c r="L384" s="208">
        <f>IFERROR(K384*'Input|Fee Based'!K384*'Input|Fee Based'!L384/'Input|Setup'!$E$19,0)</f>
        <v>0</v>
      </c>
      <c r="M384" s="206" t="str">
        <f>IF(ISBLANK('Input|Fee Based'!M384),"",'Input|Fee Based'!M384)</f>
        <v/>
      </c>
      <c r="N384" s="77" cm="1">
        <f t="array" ref="N384">_xlfn.IFNA(LOOKUP(2,1/('Calc|Labour Rates'!$B$10:$B$39='Calc|Fee Based'!M384)/('Calc|Labour Rates'!$C$10:$C$39='Input|Fee Based'!N384),'Calc|Labour Rates'!$I$10:$I$39),"-")</f>
        <v>0</v>
      </c>
      <c r="O384" s="208">
        <f>IFERROR(N384*'Input|Fee Based'!O384*'Input|Fee Based'!P384/'Input|Setup'!$E$19,0)</f>
        <v>0</v>
      </c>
      <c r="P384" s="206" t="str">
        <f>IF(ISBLANK('Input|Fee Based'!Q384),"",'Input|Fee Based'!Q384)</f>
        <v/>
      </c>
      <c r="Q384" s="77" cm="1">
        <f t="array" ref="Q384">_xlfn.IFNA(LOOKUP(2,1/('Calc|Labour Rates'!$B$10:$B$39='Calc|Fee Based'!P384)/('Calc|Labour Rates'!$C$10:$C$39='Input|Fee Based'!R384),'Calc|Labour Rates'!$I$10:$I$39),"-")</f>
        <v>0</v>
      </c>
      <c r="R384" s="77">
        <f>IFERROR(Q384*'Input|Fee Based'!S384*'Input|Fee Based'!T384/'Input|Setup'!$E$19,0)</f>
        <v>0</v>
      </c>
      <c r="S384" s="197">
        <f t="shared" si="56"/>
        <v>0</v>
      </c>
      <c r="T384" s="139">
        <f t="shared" si="57"/>
        <v>0</v>
      </c>
      <c r="U384" s="77" t="str">
        <f>IF(ISBLANK('Input|Fee Based'!$V384),"",'Input|Fee Based'!$V384)</f>
        <v/>
      </c>
      <c r="V384" s="77" cm="1">
        <f t="array" ref="V384">_xlfn.IFNA(LOOKUP(2,1/('Calc|Labour Rates'!$B$10:$B$39='Calc|Fee Based'!U384)/('Calc|Labour Rates'!$C$10:$C$39='Input|Fee Based'!W384),'Calc|Labour Rates'!$I$10:$I$39),"-")</f>
        <v>0</v>
      </c>
      <c r="W384" s="77">
        <f>IFERROR(V384*'Input|Fee Based'!X384*'Input|Fee Based'!Y384/'Input|Setup'!$E$19,0)</f>
        <v>0</v>
      </c>
      <c r="X384" s="77">
        <f>IFERROR(V384*'Input|Fee Based'!X384*'Input|Fee Based'!Z384/'Input|Setup'!$E$19,0)</f>
        <v>0</v>
      </c>
      <c r="Y384" s="208">
        <f t="shared" si="58"/>
        <v>0</v>
      </c>
      <c r="Z384" s="206" t="str">
        <f>IF(ISBLANK('Input|Fee Based'!$AA384),"",'Input|Fee Based'!$AA384)</f>
        <v/>
      </c>
      <c r="AA384" s="77" cm="1">
        <f t="array" ref="AA384">_xlfn.IFNA(LOOKUP(2,1/('Calc|Labour Rates'!$B$10:$B$39='Calc|Fee Based'!Z384)/('Calc|Labour Rates'!$C$10:$C$39='Input|Fee Based'!AB384),'Calc|Labour Rates'!$I$10:$I$39),"-")</f>
        <v>0</v>
      </c>
      <c r="AB384" s="77">
        <f>IFERROR(AA384*'Input|Fee Based'!AC384*'Input|Fee Based'!AD384/'Input|Setup'!$E$19,0)</f>
        <v>0</v>
      </c>
      <c r="AC384" s="77">
        <f>IFERROR(AA384*'Input|Fee Based'!AC384*'Input|Fee Based'!AE384/'Input|Setup'!$E$19,0)</f>
        <v>0</v>
      </c>
      <c r="AD384" s="208">
        <f t="shared" si="59"/>
        <v>0</v>
      </c>
      <c r="AE384" s="77" t="str">
        <f>IF(ISBLANK('Input|Fee Based'!$AF384),"",'Input|Fee Based'!$AF384)</f>
        <v/>
      </c>
      <c r="AF384" s="77" cm="1">
        <f t="array" ref="AF384">_xlfn.IFNA(LOOKUP(2,1/('Calc|Labour Rates'!$B$10:$B$39='Calc|Fee Based'!AE384)/('Calc|Labour Rates'!$C$10:$C$39='Input|Fee Based'!AG384),'Calc|Labour Rates'!$I$10:$I$39),"-")</f>
        <v>0</v>
      </c>
      <c r="AG384" s="77">
        <f>IFERROR(AF384*'Input|Fee Based'!AH384*'Input|Fee Based'!AI384/'Input|Setup'!$E$19,0)</f>
        <v>0</v>
      </c>
      <c r="AH384" s="77">
        <f>IFERROR(AF384*'Input|Fee Based'!AH384*'Input|Fee Based'!AJ384/'Input|Setup'!$E$19,0)</f>
        <v>0</v>
      </c>
      <c r="AI384" s="208">
        <f t="shared" si="60"/>
        <v>0</v>
      </c>
      <c r="AJ384" s="77" t="str">
        <f>IF(ISBLANK('Input|Fee Based'!$AK384),"",'Input|Fee Based'!$AK384)</f>
        <v/>
      </c>
      <c r="AK384" s="77" cm="1">
        <f t="array" ref="AK384">_xlfn.IFNA(LOOKUP(2,1/('Calc|Labour Rates'!$B$10:$B$39='Calc|Fee Based'!AJ384)/('Calc|Labour Rates'!$C$10:$C$39='Input|Fee Based'!AL384),'Calc|Labour Rates'!$I$10:$I$39),"-")</f>
        <v>0</v>
      </c>
      <c r="AL384" s="77">
        <f>IFERROR(AK384*'Input|Fee Based'!AM384*'Input|Fee Based'!AN384/'Input|Setup'!$E$19,0)</f>
        <v>0</v>
      </c>
      <c r="AM384" s="77">
        <f>IFERROR(AK384*'Input|Fee Based'!AM384*'Input|Fee Based'!AO384/'Input|Setup'!$E$19,0)</f>
        <v>0</v>
      </c>
      <c r="AN384" s="208">
        <f t="shared" si="61"/>
        <v>0</v>
      </c>
      <c r="AO384" s="199">
        <f t="shared" si="62"/>
        <v>0</v>
      </c>
      <c r="AP384" s="139">
        <f t="shared" si="63"/>
        <v>0</v>
      </c>
      <c r="AQ384" s="86">
        <f>'Input|Fee Based'!AQ384*CPI_Escalator_to_Y1*RealMaterials_Escalator_to_Y1</f>
        <v>0</v>
      </c>
      <c r="AR384" s="86">
        <f>'Input|Fee Based'!AR384*CPI_Escalator_to_Y1*RealContracts_Escalator_to_Y1</f>
        <v>0</v>
      </c>
      <c r="AS384" s="77">
        <f>'Input|Fee Based'!AS384*CPI_Escalator_to_Y1*RealVehicles_Escalator_to_Y1</f>
        <v>0</v>
      </c>
      <c r="AT384" s="86">
        <f>'Input|Fee Based'!AT384*CPI_Escalator_to_Y1*RealOther_Escalator_to_Y1</f>
        <v>0</v>
      </c>
      <c r="AU384" s="89"/>
      <c r="AV384" s="79">
        <f t="shared" si="64"/>
        <v>0</v>
      </c>
      <c r="AW384" s="84"/>
      <c r="AX384" s="162">
        <f>$AV384*'Input|Fee Based'!AV384</f>
        <v>0</v>
      </c>
      <c r="AY384" s="162">
        <f>$AV384*'Input|Fee Based'!AW384</f>
        <v>0</v>
      </c>
      <c r="AZ384" s="162">
        <f>$AV384*'Input|Fee Based'!AX384</f>
        <v>0</v>
      </c>
      <c r="BA384" s="163">
        <f>SUM($AV384,$AX384:$AZ384)*'Input|Fee Based'!$AY384</f>
        <v>0</v>
      </c>
      <c r="BB384" s="109"/>
      <c r="BC384" s="173"/>
      <c r="BD384" s="15"/>
    </row>
    <row r="385" spans="1:56" customFormat="1" x14ac:dyDescent="0.2">
      <c r="A385" s="16">
        <f t="shared" si="65"/>
        <v>376</v>
      </c>
      <c r="B385" s="128" t="str">
        <f>IF(ISBLANK('Input|Fee Based'!B385),"",'Input|Fee Based'!B385)</f>
        <v/>
      </c>
      <c r="C385" s="128" t="str">
        <f>IF(ISBLANK('Input|Fee Based'!C385),"",'Input|Fee Based'!C385)</f>
        <v/>
      </c>
      <c r="D385" s="129" t="str">
        <f>IF(ISBLANK('Input|Fee Based'!D385),"",'Input|Fee Based'!D385)</f>
        <v/>
      </c>
      <c r="E385" s="191" t="str">
        <f>IF(ISBLANK('Input|Fee Based'!E385),"",'Input|Fee Based'!E385)</f>
        <v/>
      </c>
      <c r="F385" s="129" t="str">
        <f>IF(ISBLANK('Input|Fee Based'!F385),"",'Input|Fee Based'!F385)</f>
        <v/>
      </c>
      <c r="G385" s="129" t="str">
        <f>IF(ISBLANK('Input|Fee Based'!G385),"",'Input|Fee Based'!G385)</f>
        <v/>
      </c>
      <c r="H385" s="120">
        <f t="shared" si="55"/>
        <v>0</v>
      </c>
      <c r="I385" s="14"/>
      <c r="J385" s="77" t="str">
        <f>IF(ISBLANK('Input|Fee Based'!I385),"",'Input|Fee Based'!I385)</f>
        <v/>
      </c>
      <c r="K385" s="77" cm="1">
        <f t="array" ref="K385">_xlfn.IFNA(LOOKUP(2,1/('Calc|Labour Rates'!$B$10:$B$39='Calc|Fee Based'!J385)/('Calc|Labour Rates'!$C$10:$C$39='Input|Fee Based'!J385),'Calc|Labour Rates'!$I$10:$I$39),"-")</f>
        <v>0</v>
      </c>
      <c r="L385" s="208">
        <f>IFERROR(K385*'Input|Fee Based'!K385*'Input|Fee Based'!L385/'Input|Setup'!$E$19,0)</f>
        <v>0</v>
      </c>
      <c r="M385" s="206" t="str">
        <f>IF(ISBLANK('Input|Fee Based'!M385),"",'Input|Fee Based'!M385)</f>
        <v/>
      </c>
      <c r="N385" s="77" cm="1">
        <f t="array" ref="N385">_xlfn.IFNA(LOOKUP(2,1/('Calc|Labour Rates'!$B$10:$B$39='Calc|Fee Based'!M385)/('Calc|Labour Rates'!$C$10:$C$39='Input|Fee Based'!N385),'Calc|Labour Rates'!$I$10:$I$39),"-")</f>
        <v>0</v>
      </c>
      <c r="O385" s="208">
        <f>IFERROR(N385*'Input|Fee Based'!O385*'Input|Fee Based'!P385/'Input|Setup'!$E$19,0)</f>
        <v>0</v>
      </c>
      <c r="P385" s="206" t="str">
        <f>IF(ISBLANK('Input|Fee Based'!Q385),"",'Input|Fee Based'!Q385)</f>
        <v/>
      </c>
      <c r="Q385" s="77" cm="1">
        <f t="array" ref="Q385">_xlfn.IFNA(LOOKUP(2,1/('Calc|Labour Rates'!$B$10:$B$39='Calc|Fee Based'!P385)/('Calc|Labour Rates'!$C$10:$C$39='Input|Fee Based'!R385),'Calc|Labour Rates'!$I$10:$I$39),"-")</f>
        <v>0</v>
      </c>
      <c r="R385" s="77">
        <f>IFERROR(Q385*'Input|Fee Based'!S385*'Input|Fee Based'!T385/'Input|Setup'!$E$19,0)</f>
        <v>0</v>
      </c>
      <c r="S385" s="197">
        <f t="shared" si="56"/>
        <v>0</v>
      </c>
      <c r="T385" s="139">
        <f t="shared" si="57"/>
        <v>0</v>
      </c>
      <c r="U385" s="77" t="str">
        <f>IF(ISBLANK('Input|Fee Based'!$V385),"",'Input|Fee Based'!$V385)</f>
        <v/>
      </c>
      <c r="V385" s="77" cm="1">
        <f t="array" ref="V385">_xlfn.IFNA(LOOKUP(2,1/('Calc|Labour Rates'!$B$10:$B$39='Calc|Fee Based'!U385)/('Calc|Labour Rates'!$C$10:$C$39='Input|Fee Based'!W385),'Calc|Labour Rates'!$I$10:$I$39),"-")</f>
        <v>0</v>
      </c>
      <c r="W385" s="77">
        <f>IFERROR(V385*'Input|Fee Based'!X385*'Input|Fee Based'!Y385/'Input|Setup'!$E$19,0)</f>
        <v>0</v>
      </c>
      <c r="X385" s="77">
        <f>IFERROR(V385*'Input|Fee Based'!X385*'Input|Fee Based'!Z385/'Input|Setup'!$E$19,0)</f>
        <v>0</v>
      </c>
      <c r="Y385" s="208">
        <f t="shared" si="58"/>
        <v>0</v>
      </c>
      <c r="Z385" s="206" t="str">
        <f>IF(ISBLANK('Input|Fee Based'!$AA385),"",'Input|Fee Based'!$AA385)</f>
        <v/>
      </c>
      <c r="AA385" s="77" cm="1">
        <f t="array" ref="AA385">_xlfn.IFNA(LOOKUP(2,1/('Calc|Labour Rates'!$B$10:$B$39='Calc|Fee Based'!Z385)/('Calc|Labour Rates'!$C$10:$C$39='Input|Fee Based'!AB385),'Calc|Labour Rates'!$I$10:$I$39),"-")</f>
        <v>0</v>
      </c>
      <c r="AB385" s="77">
        <f>IFERROR(AA385*'Input|Fee Based'!AC385*'Input|Fee Based'!AD385/'Input|Setup'!$E$19,0)</f>
        <v>0</v>
      </c>
      <c r="AC385" s="77">
        <f>IFERROR(AA385*'Input|Fee Based'!AC385*'Input|Fee Based'!AE385/'Input|Setup'!$E$19,0)</f>
        <v>0</v>
      </c>
      <c r="AD385" s="208">
        <f t="shared" si="59"/>
        <v>0</v>
      </c>
      <c r="AE385" s="77" t="str">
        <f>IF(ISBLANK('Input|Fee Based'!$AF385),"",'Input|Fee Based'!$AF385)</f>
        <v/>
      </c>
      <c r="AF385" s="77" cm="1">
        <f t="array" ref="AF385">_xlfn.IFNA(LOOKUP(2,1/('Calc|Labour Rates'!$B$10:$B$39='Calc|Fee Based'!AE385)/('Calc|Labour Rates'!$C$10:$C$39='Input|Fee Based'!AG385),'Calc|Labour Rates'!$I$10:$I$39),"-")</f>
        <v>0</v>
      </c>
      <c r="AG385" s="77">
        <f>IFERROR(AF385*'Input|Fee Based'!AH385*'Input|Fee Based'!AI385/'Input|Setup'!$E$19,0)</f>
        <v>0</v>
      </c>
      <c r="AH385" s="77">
        <f>IFERROR(AF385*'Input|Fee Based'!AH385*'Input|Fee Based'!AJ385/'Input|Setup'!$E$19,0)</f>
        <v>0</v>
      </c>
      <c r="AI385" s="208">
        <f t="shared" si="60"/>
        <v>0</v>
      </c>
      <c r="AJ385" s="77" t="str">
        <f>IF(ISBLANK('Input|Fee Based'!$AK385),"",'Input|Fee Based'!$AK385)</f>
        <v/>
      </c>
      <c r="AK385" s="77" cm="1">
        <f t="array" ref="AK385">_xlfn.IFNA(LOOKUP(2,1/('Calc|Labour Rates'!$B$10:$B$39='Calc|Fee Based'!AJ385)/('Calc|Labour Rates'!$C$10:$C$39='Input|Fee Based'!AL385),'Calc|Labour Rates'!$I$10:$I$39),"-")</f>
        <v>0</v>
      </c>
      <c r="AL385" s="77">
        <f>IFERROR(AK385*'Input|Fee Based'!AM385*'Input|Fee Based'!AN385/'Input|Setup'!$E$19,0)</f>
        <v>0</v>
      </c>
      <c r="AM385" s="77">
        <f>IFERROR(AK385*'Input|Fee Based'!AM385*'Input|Fee Based'!AO385/'Input|Setup'!$E$19,0)</f>
        <v>0</v>
      </c>
      <c r="AN385" s="208">
        <f t="shared" si="61"/>
        <v>0</v>
      </c>
      <c r="AO385" s="199">
        <f t="shared" si="62"/>
        <v>0</v>
      </c>
      <c r="AP385" s="139">
        <f t="shared" si="63"/>
        <v>0</v>
      </c>
      <c r="AQ385" s="86">
        <f>'Input|Fee Based'!AQ385*CPI_Escalator_to_Y1*RealMaterials_Escalator_to_Y1</f>
        <v>0</v>
      </c>
      <c r="AR385" s="86">
        <f>'Input|Fee Based'!AR385*CPI_Escalator_to_Y1*RealContracts_Escalator_to_Y1</f>
        <v>0</v>
      </c>
      <c r="AS385" s="77">
        <f>'Input|Fee Based'!AS385*CPI_Escalator_to_Y1*RealVehicles_Escalator_to_Y1</f>
        <v>0</v>
      </c>
      <c r="AT385" s="86">
        <f>'Input|Fee Based'!AT385*CPI_Escalator_to_Y1*RealOther_Escalator_to_Y1</f>
        <v>0</v>
      </c>
      <c r="AU385" s="89"/>
      <c r="AV385" s="79">
        <f t="shared" si="64"/>
        <v>0</v>
      </c>
      <c r="AW385" s="84"/>
      <c r="AX385" s="162">
        <f>$AV385*'Input|Fee Based'!AV385</f>
        <v>0</v>
      </c>
      <c r="AY385" s="162">
        <f>$AV385*'Input|Fee Based'!AW385</f>
        <v>0</v>
      </c>
      <c r="AZ385" s="162">
        <f>$AV385*'Input|Fee Based'!AX385</f>
        <v>0</v>
      </c>
      <c r="BA385" s="163">
        <f>SUM($AV385,$AX385:$AZ385)*'Input|Fee Based'!$AY385</f>
        <v>0</v>
      </c>
      <c r="BB385" s="109"/>
      <c r="BC385" s="173"/>
      <c r="BD385" s="15"/>
    </row>
    <row r="386" spans="1:56" customFormat="1" x14ac:dyDescent="0.2">
      <c r="A386" s="16">
        <f t="shared" si="65"/>
        <v>377</v>
      </c>
      <c r="B386" s="128" t="str">
        <f>IF(ISBLANK('Input|Fee Based'!B386),"",'Input|Fee Based'!B386)</f>
        <v/>
      </c>
      <c r="C386" s="128" t="str">
        <f>IF(ISBLANK('Input|Fee Based'!C386),"",'Input|Fee Based'!C386)</f>
        <v/>
      </c>
      <c r="D386" s="129" t="str">
        <f>IF(ISBLANK('Input|Fee Based'!D386),"",'Input|Fee Based'!D386)</f>
        <v/>
      </c>
      <c r="E386" s="191" t="str">
        <f>IF(ISBLANK('Input|Fee Based'!E386),"",'Input|Fee Based'!E386)</f>
        <v/>
      </c>
      <c r="F386" s="129" t="str">
        <f>IF(ISBLANK('Input|Fee Based'!F386),"",'Input|Fee Based'!F386)</f>
        <v/>
      </c>
      <c r="G386" s="129" t="str">
        <f>IF(ISBLANK('Input|Fee Based'!G386),"",'Input|Fee Based'!G386)</f>
        <v/>
      </c>
      <c r="H386" s="120">
        <f t="shared" si="55"/>
        <v>0</v>
      </c>
      <c r="I386" s="14"/>
      <c r="J386" s="77" t="str">
        <f>IF(ISBLANK('Input|Fee Based'!I386),"",'Input|Fee Based'!I386)</f>
        <v/>
      </c>
      <c r="K386" s="77" cm="1">
        <f t="array" ref="K386">_xlfn.IFNA(LOOKUP(2,1/('Calc|Labour Rates'!$B$10:$B$39='Calc|Fee Based'!J386)/('Calc|Labour Rates'!$C$10:$C$39='Input|Fee Based'!J386),'Calc|Labour Rates'!$I$10:$I$39),"-")</f>
        <v>0</v>
      </c>
      <c r="L386" s="208">
        <f>IFERROR(K386*'Input|Fee Based'!K386*'Input|Fee Based'!L386/'Input|Setup'!$E$19,0)</f>
        <v>0</v>
      </c>
      <c r="M386" s="206" t="str">
        <f>IF(ISBLANK('Input|Fee Based'!M386),"",'Input|Fee Based'!M386)</f>
        <v/>
      </c>
      <c r="N386" s="77" cm="1">
        <f t="array" ref="N386">_xlfn.IFNA(LOOKUP(2,1/('Calc|Labour Rates'!$B$10:$B$39='Calc|Fee Based'!M386)/('Calc|Labour Rates'!$C$10:$C$39='Input|Fee Based'!N386),'Calc|Labour Rates'!$I$10:$I$39),"-")</f>
        <v>0</v>
      </c>
      <c r="O386" s="208">
        <f>IFERROR(N386*'Input|Fee Based'!O386*'Input|Fee Based'!P386/'Input|Setup'!$E$19,0)</f>
        <v>0</v>
      </c>
      <c r="P386" s="206" t="str">
        <f>IF(ISBLANK('Input|Fee Based'!Q386),"",'Input|Fee Based'!Q386)</f>
        <v/>
      </c>
      <c r="Q386" s="77" cm="1">
        <f t="array" ref="Q386">_xlfn.IFNA(LOOKUP(2,1/('Calc|Labour Rates'!$B$10:$B$39='Calc|Fee Based'!P386)/('Calc|Labour Rates'!$C$10:$C$39='Input|Fee Based'!R386),'Calc|Labour Rates'!$I$10:$I$39),"-")</f>
        <v>0</v>
      </c>
      <c r="R386" s="77">
        <f>IFERROR(Q386*'Input|Fee Based'!S386*'Input|Fee Based'!T386/'Input|Setup'!$E$19,0)</f>
        <v>0</v>
      </c>
      <c r="S386" s="197">
        <f t="shared" si="56"/>
        <v>0</v>
      </c>
      <c r="T386" s="139">
        <f t="shared" si="57"/>
        <v>0</v>
      </c>
      <c r="U386" s="77" t="str">
        <f>IF(ISBLANK('Input|Fee Based'!$V386),"",'Input|Fee Based'!$V386)</f>
        <v/>
      </c>
      <c r="V386" s="77" cm="1">
        <f t="array" ref="V386">_xlfn.IFNA(LOOKUP(2,1/('Calc|Labour Rates'!$B$10:$B$39='Calc|Fee Based'!U386)/('Calc|Labour Rates'!$C$10:$C$39='Input|Fee Based'!W386),'Calc|Labour Rates'!$I$10:$I$39),"-")</f>
        <v>0</v>
      </c>
      <c r="W386" s="77">
        <f>IFERROR(V386*'Input|Fee Based'!X386*'Input|Fee Based'!Y386/'Input|Setup'!$E$19,0)</f>
        <v>0</v>
      </c>
      <c r="X386" s="77">
        <f>IFERROR(V386*'Input|Fee Based'!X386*'Input|Fee Based'!Z386/'Input|Setup'!$E$19,0)</f>
        <v>0</v>
      </c>
      <c r="Y386" s="208">
        <f t="shared" si="58"/>
        <v>0</v>
      </c>
      <c r="Z386" s="206" t="str">
        <f>IF(ISBLANK('Input|Fee Based'!$AA386),"",'Input|Fee Based'!$AA386)</f>
        <v/>
      </c>
      <c r="AA386" s="77" cm="1">
        <f t="array" ref="AA386">_xlfn.IFNA(LOOKUP(2,1/('Calc|Labour Rates'!$B$10:$B$39='Calc|Fee Based'!Z386)/('Calc|Labour Rates'!$C$10:$C$39='Input|Fee Based'!AB386),'Calc|Labour Rates'!$I$10:$I$39),"-")</f>
        <v>0</v>
      </c>
      <c r="AB386" s="77">
        <f>IFERROR(AA386*'Input|Fee Based'!AC386*'Input|Fee Based'!AD386/'Input|Setup'!$E$19,0)</f>
        <v>0</v>
      </c>
      <c r="AC386" s="77">
        <f>IFERROR(AA386*'Input|Fee Based'!AC386*'Input|Fee Based'!AE386/'Input|Setup'!$E$19,0)</f>
        <v>0</v>
      </c>
      <c r="AD386" s="208">
        <f t="shared" si="59"/>
        <v>0</v>
      </c>
      <c r="AE386" s="77" t="str">
        <f>IF(ISBLANK('Input|Fee Based'!$AF386),"",'Input|Fee Based'!$AF386)</f>
        <v/>
      </c>
      <c r="AF386" s="77" cm="1">
        <f t="array" ref="AF386">_xlfn.IFNA(LOOKUP(2,1/('Calc|Labour Rates'!$B$10:$B$39='Calc|Fee Based'!AE386)/('Calc|Labour Rates'!$C$10:$C$39='Input|Fee Based'!AG386),'Calc|Labour Rates'!$I$10:$I$39),"-")</f>
        <v>0</v>
      </c>
      <c r="AG386" s="77">
        <f>IFERROR(AF386*'Input|Fee Based'!AH386*'Input|Fee Based'!AI386/'Input|Setup'!$E$19,0)</f>
        <v>0</v>
      </c>
      <c r="AH386" s="77">
        <f>IFERROR(AF386*'Input|Fee Based'!AH386*'Input|Fee Based'!AJ386/'Input|Setup'!$E$19,0)</f>
        <v>0</v>
      </c>
      <c r="AI386" s="208">
        <f t="shared" si="60"/>
        <v>0</v>
      </c>
      <c r="AJ386" s="77" t="str">
        <f>IF(ISBLANK('Input|Fee Based'!$AK386),"",'Input|Fee Based'!$AK386)</f>
        <v/>
      </c>
      <c r="AK386" s="77" cm="1">
        <f t="array" ref="AK386">_xlfn.IFNA(LOOKUP(2,1/('Calc|Labour Rates'!$B$10:$B$39='Calc|Fee Based'!AJ386)/('Calc|Labour Rates'!$C$10:$C$39='Input|Fee Based'!AL386),'Calc|Labour Rates'!$I$10:$I$39),"-")</f>
        <v>0</v>
      </c>
      <c r="AL386" s="77">
        <f>IFERROR(AK386*'Input|Fee Based'!AM386*'Input|Fee Based'!AN386/'Input|Setup'!$E$19,0)</f>
        <v>0</v>
      </c>
      <c r="AM386" s="77">
        <f>IFERROR(AK386*'Input|Fee Based'!AM386*'Input|Fee Based'!AO386/'Input|Setup'!$E$19,0)</f>
        <v>0</v>
      </c>
      <c r="AN386" s="208">
        <f t="shared" si="61"/>
        <v>0</v>
      </c>
      <c r="AO386" s="199">
        <f t="shared" si="62"/>
        <v>0</v>
      </c>
      <c r="AP386" s="139">
        <f t="shared" si="63"/>
        <v>0</v>
      </c>
      <c r="AQ386" s="86">
        <f>'Input|Fee Based'!AQ386*CPI_Escalator_to_Y1*RealMaterials_Escalator_to_Y1</f>
        <v>0</v>
      </c>
      <c r="AR386" s="86">
        <f>'Input|Fee Based'!AR386*CPI_Escalator_to_Y1*RealContracts_Escalator_to_Y1</f>
        <v>0</v>
      </c>
      <c r="AS386" s="77">
        <f>'Input|Fee Based'!AS386*CPI_Escalator_to_Y1*RealVehicles_Escalator_to_Y1</f>
        <v>0</v>
      </c>
      <c r="AT386" s="86">
        <f>'Input|Fee Based'!AT386*CPI_Escalator_to_Y1*RealOther_Escalator_to_Y1</f>
        <v>0</v>
      </c>
      <c r="AU386" s="89"/>
      <c r="AV386" s="79">
        <f t="shared" si="64"/>
        <v>0</v>
      </c>
      <c r="AW386" s="84"/>
      <c r="AX386" s="162">
        <f>$AV386*'Input|Fee Based'!AV386</f>
        <v>0</v>
      </c>
      <c r="AY386" s="162">
        <f>$AV386*'Input|Fee Based'!AW386</f>
        <v>0</v>
      </c>
      <c r="AZ386" s="162">
        <f>$AV386*'Input|Fee Based'!AX386</f>
        <v>0</v>
      </c>
      <c r="BA386" s="163">
        <f>SUM($AV386,$AX386:$AZ386)*'Input|Fee Based'!$AY386</f>
        <v>0</v>
      </c>
      <c r="BB386" s="109"/>
      <c r="BC386" s="173"/>
      <c r="BD386" s="15"/>
    </row>
    <row r="387" spans="1:56" customFormat="1" x14ac:dyDescent="0.2">
      <c r="A387" s="16">
        <f t="shared" si="65"/>
        <v>378</v>
      </c>
      <c r="B387" s="128" t="str">
        <f>IF(ISBLANK('Input|Fee Based'!B387),"",'Input|Fee Based'!B387)</f>
        <v/>
      </c>
      <c r="C387" s="128" t="str">
        <f>IF(ISBLANK('Input|Fee Based'!C387),"",'Input|Fee Based'!C387)</f>
        <v/>
      </c>
      <c r="D387" s="129" t="str">
        <f>IF(ISBLANK('Input|Fee Based'!D387),"",'Input|Fee Based'!D387)</f>
        <v/>
      </c>
      <c r="E387" s="191" t="str">
        <f>IF(ISBLANK('Input|Fee Based'!E387),"",'Input|Fee Based'!E387)</f>
        <v/>
      </c>
      <c r="F387" s="129" t="str">
        <f>IF(ISBLANK('Input|Fee Based'!F387),"",'Input|Fee Based'!F387)</f>
        <v/>
      </c>
      <c r="G387" s="129" t="str">
        <f>IF(ISBLANK('Input|Fee Based'!G387),"",'Input|Fee Based'!G387)</f>
        <v/>
      </c>
      <c r="H387" s="120">
        <f t="shared" si="55"/>
        <v>0</v>
      </c>
      <c r="I387" s="14"/>
      <c r="J387" s="77" t="str">
        <f>IF(ISBLANK('Input|Fee Based'!I387),"",'Input|Fee Based'!I387)</f>
        <v/>
      </c>
      <c r="K387" s="77" cm="1">
        <f t="array" ref="K387">_xlfn.IFNA(LOOKUP(2,1/('Calc|Labour Rates'!$B$10:$B$39='Calc|Fee Based'!J387)/('Calc|Labour Rates'!$C$10:$C$39='Input|Fee Based'!J387),'Calc|Labour Rates'!$I$10:$I$39),"-")</f>
        <v>0</v>
      </c>
      <c r="L387" s="208">
        <f>IFERROR(K387*'Input|Fee Based'!K387*'Input|Fee Based'!L387/'Input|Setup'!$E$19,0)</f>
        <v>0</v>
      </c>
      <c r="M387" s="206" t="str">
        <f>IF(ISBLANK('Input|Fee Based'!M387),"",'Input|Fee Based'!M387)</f>
        <v/>
      </c>
      <c r="N387" s="77" cm="1">
        <f t="array" ref="N387">_xlfn.IFNA(LOOKUP(2,1/('Calc|Labour Rates'!$B$10:$B$39='Calc|Fee Based'!M387)/('Calc|Labour Rates'!$C$10:$C$39='Input|Fee Based'!N387),'Calc|Labour Rates'!$I$10:$I$39),"-")</f>
        <v>0</v>
      </c>
      <c r="O387" s="208">
        <f>IFERROR(N387*'Input|Fee Based'!O387*'Input|Fee Based'!P387/'Input|Setup'!$E$19,0)</f>
        <v>0</v>
      </c>
      <c r="P387" s="206" t="str">
        <f>IF(ISBLANK('Input|Fee Based'!Q387),"",'Input|Fee Based'!Q387)</f>
        <v/>
      </c>
      <c r="Q387" s="77" cm="1">
        <f t="array" ref="Q387">_xlfn.IFNA(LOOKUP(2,1/('Calc|Labour Rates'!$B$10:$B$39='Calc|Fee Based'!P387)/('Calc|Labour Rates'!$C$10:$C$39='Input|Fee Based'!R387),'Calc|Labour Rates'!$I$10:$I$39),"-")</f>
        <v>0</v>
      </c>
      <c r="R387" s="77">
        <f>IFERROR(Q387*'Input|Fee Based'!S387*'Input|Fee Based'!T387/'Input|Setup'!$E$19,0)</f>
        <v>0</v>
      </c>
      <c r="S387" s="197">
        <f t="shared" si="56"/>
        <v>0</v>
      </c>
      <c r="T387" s="139">
        <f t="shared" si="57"/>
        <v>0</v>
      </c>
      <c r="U387" s="77" t="str">
        <f>IF(ISBLANK('Input|Fee Based'!$V387),"",'Input|Fee Based'!$V387)</f>
        <v/>
      </c>
      <c r="V387" s="77" cm="1">
        <f t="array" ref="V387">_xlfn.IFNA(LOOKUP(2,1/('Calc|Labour Rates'!$B$10:$B$39='Calc|Fee Based'!U387)/('Calc|Labour Rates'!$C$10:$C$39='Input|Fee Based'!W387),'Calc|Labour Rates'!$I$10:$I$39),"-")</f>
        <v>0</v>
      </c>
      <c r="W387" s="77">
        <f>IFERROR(V387*'Input|Fee Based'!X387*'Input|Fee Based'!Y387/'Input|Setup'!$E$19,0)</f>
        <v>0</v>
      </c>
      <c r="X387" s="77">
        <f>IFERROR(V387*'Input|Fee Based'!X387*'Input|Fee Based'!Z387/'Input|Setup'!$E$19,0)</f>
        <v>0</v>
      </c>
      <c r="Y387" s="208">
        <f t="shared" si="58"/>
        <v>0</v>
      </c>
      <c r="Z387" s="206" t="str">
        <f>IF(ISBLANK('Input|Fee Based'!$AA387),"",'Input|Fee Based'!$AA387)</f>
        <v/>
      </c>
      <c r="AA387" s="77" cm="1">
        <f t="array" ref="AA387">_xlfn.IFNA(LOOKUP(2,1/('Calc|Labour Rates'!$B$10:$B$39='Calc|Fee Based'!Z387)/('Calc|Labour Rates'!$C$10:$C$39='Input|Fee Based'!AB387),'Calc|Labour Rates'!$I$10:$I$39),"-")</f>
        <v>0</v>
      </c>
      <c r="AB387" s="77">
        <f>IFERROR(AA387*'Input|Fee Based'!AC387*'Input|Fee Based'!AD387/'Input|Setup'!$E$19,0)</f>
        <v>0</v>
      </c>
      <c r="AC387" s="77">
        <f>IFERROR(AA387*'Input|Fee Based'!AC387*'Input|Fee Based'!AE387/'Input|Setup'!$E$19,0)</f>
        <v>0</v>
      </c>
      <c r="AD387" s="208">
        <f t="shared" si="59"/>
        <v>0</v>
      </c>
      <c r="AE387" s="77" t="str">
        <f>IF(ISBLANK('Input|Fee Based'!$AF387),"",'Input|Fee Based'!$AF387)</f>
        <v/>
      </c>
      <c r="AF387" s="77" cm="1">
        <f t="array" ref="AF387">_xlfn.IFNA(LOOKUP(2,1/('Calc|Labour Rates'!$B$10:$B$39='Calc|Fee Based'!AE387)/('Calc|Labour Rates'!$C$10:$C$39='Input|Fee Based'!AG387),'Calc|Labour Rates'!$I$10:$I$39),"-")</f>
        <v>0</v>
      </c>
      <c r="AG387" s="77">
        <f>IFERROR(AF387*'Input|Fee Based'!AH387*'Input|Fee Based'!AI387/'Input|Setup'!$E$19,0)</f>
        <v>0</v>
      </c>
      <c r="AH387" s="77">
        <f>IFERROR(AF387*'Input|Fee Based'!AH387*'Input|Fee Based'!AJ387/'Input|Setup'!$E$19,0)</f>
        <v>0</v>
      </c>
      <c r="AI387" s="208">
        <f t="shared" si="60"/>
        <v>0</v>
      </c>
      <c r="AJ387" s="77" t="str">
        <f>IF(ISBLANK('Input|Fee Based'!$AK387),"",'Input|Fee Based'!$AK387)</f>
        <v/>
      </c>
      <c r="AK387" s="77" cm="1">
        <f t="array" ref="AK387">_xlfn.IFNA(LOOKUP(2,1/('Calc|Labour Rates'!$B$10:$B$39='Calc|Fee Based'!AJ387)/('Calc|Labour Rates'!$C$10:$C$39='Input|Fee Based'!AL387),'Calc|Labour Rates'!$I$10:$I$39),"-")</f>
        <v>0</v>
      </c>
      <c r="AL387" s="77">
        <f>IFERROR(AK387*'Input|Fee Based'!AM387*'Input|Fee Based'!AN387/'Input|Setup'!$E$19,0)</f>
        <v>0</v>
      </c>
      <c r="AM387" s="77">
        <f>IFERROR(AK387*'Input|Fee Based'!AM387*'Input|Fee Based'!AO387/'Input|Setup'!$E$19,0)</f>
        <v>0</v>
      </c>
      <c r="AN387" s="208">
        <f t="shared" si="61"/>
        <v>0</v>
      </c>
      <c r="AO387" s="199">
        <f t="shared" si="62"/>
        <v>0</v>
      </c>
      <c r="AP387" s="139">
        <f t="shared" si="63"/>
        <v>0</v>
      </c>
      <c r="AQ387" s="86">
        <f>'Input|Fee Based'!AQ387*CPI_Escalator_to_Y1*RealMaterials_Escalator_to_Y1</f>
        <v>0</v>
      </c>
      <c r="AR387" s="86">
        <f>'Input|Fee Based'!AR387*CPI_Escalator_to_Y1*RealContracts_Escalator_to_Y1</f>
        <v>0</v>
      </c>
      <c r="AS387" s="77">
        <f>'Input|Fee Based'!AS387*CPI_Escalator_to_Y1*RealVehicles_Escalator_to_Y1</f>
        <v>0</v>
      </c>
      <c r="AT387" s="86">
        <f>'Input|Fee Based'!AT387*CPI_Escalator_to_Y1*RealOther_Escalator_to_Y1</f>
        <v>0</v>
      </c>
      <c r="AU387" s="89"/>
      <c r="AV387" s="79">
        <f t="shared" si="64"/>
        <v>0</v>
      </c>
      <c r="AW387" s="84"/>
      <c r="AX387" s="162">
        <f>$AV387*'Input|Fee Based'!AV387</f>
        <v>0</v>
      </c>
      <c r="AY387" s="162">
        <f>$AV387*'Input|Fee Based'!AW387</f>
        <v>0</v>
      </c>
      <c r="AZ387" s="162">
        <f>$AV387*'Input|Fee Based'!AX387</f>
        <v>0</v>
      </c>
      <c r="BA387" s="163">
        <f>SUM($AV387,$AX387:$AZ387)*'Input|Fee Based'!$AY387</f>
        <v>0</v>
      </c>
      <c r="BB387" s="109"/>
      <c r="BC387" s="173"/>
      <c r="BD387" s="15"/>
    </row>
    <row r="388" spans="1:56" customFormat="1" x14ac:dyDescent="0.2">
      <c r="A388" s="16">
        <f t="shared" si="65"/>
        <v>379</v>
      </c>
      <c r="B388" s="128" t="str">
        <f>IF(ISBLANK('Input|Fee Based'!B388),"",'Input|Fee Based'!B388)</f>
        <v/>
      </c>
      <c r="C388" s="128" t="str">
        <f>IF(ISBLANK('Input|Fee Based'!C388),"",'Input|Fee Based'!C388)</f>
        <v/>
      </c>
      <c r="D388" s="129" t="str">
        <f>IF(ISBLANK('Input|Fee Based'!D388),"",'Input|Fee Based'!D388)</f>
        <v/>
      </c>
      <c r="E388" s="191" t="str">
        <f>IF(ISBLANK('Input|Fee Based'!E388),"",'Input|Fee Based'!E388)</f>
        <v/>
      </c>
      <c r="F388" s="129" t="str">
        <f>IF(ISBLANK('Input|Fee Based'!F388),"",'Input|Fee Based'!F388)</f>
        <v/>
      </c>
      <c r="G388" s="129" t="str">
        <f>IF(ISBLANK('Input|Fee Based'!G388),"",'Input|Fee Based'!G388)</f>
        <v/>
      </c>
      <c r="H388" s="120">
        <f t="shared" si="55"/>
        <v>0</v>
      </c>
      <c r="I388" s="14"/>
      <c r="J388" s="77" t="str">
        <f>IF(ISBLANK('Input|Fee Based'!I388),"",'Input|Fee Based'!I388)</f>
        <v/>
      </c>
      <c r="K388" s="77" cm="1">
        <f t="array" ref="K388">_xlfn.IFNA(LOOKUP(2,1/('Calc|Labour Rates'!$B$10:$B$39='Calc|Fee Based'!J388)/('Calc|Labour Rates'!$C$10:$C$39='Input|Fee Based'!J388),'Calc|Labour Rates'!$I$10:$I$39),"-")</f>
        <v>0</v>
      </c>
      <c r="L388" s="208">
        <f>IFERROR(K388*'Input|Fee Based'!K388*'Input|Fee Based'!L388/'Input|Setup'!$E$19,0)</f>
        <v>0</v>
      </c>
      <c r="M388" s="206" t="str">
        <f>IF(ISBLANK('Input|Fee Based'!M388),"",'Input|Fee Based'!M388)</f>
        <v/>
      </c>
      <c r="N388" s="77" cm="1">
        <f t="array" ref="N388">_xlfn.IFNA(LOOKUP(2,1/('Calc|Labour Rates'!$B$10:$B$39='Calc|Fee Based'!M388)/('Calc|Labour Rates'!$C$10:$C$39='Input|Fee Based'!N388),'Calc|Labour Rates'!$I$10:$I$39),"-")</f>
        <v>0</v>
      </c>
      <c r="O388" s="208">
        <f>IFERROR(N388*'Input|Fee Based'!O388*'Input|Fee Based'!P388/'Input|Setup'!$E$19,0)</f>
        <v>0</v>
      </c>
      <c r="P388" s="206" t="str">
        <f>IF(ISBLANK('Input|Fee Based'!Q388),"",'Input|Fee Based'!Q388)</f>
        <v/>
      </c>
      <c r="Q388" s="77" cm="1">
        <f t="array" ref="Q388">_xlfn.IFNA(LOOKUP(2,1/('Calc|Labour Rates'!$B$10:$B$39='Calc|Fee Based'!P388)/('Calc|Labour Rates'!$C$10:$C$39='Input|Fee Based'!R388),'Calc|Labour Rates'!$I$10:$I$39),"-")</f>
        <v>0</v>
      </c>
      <c r="R388" s="77">
        <f>IFERROR(Q388*'Input|Fee Based'!S388*'Input|Fee Based'!T388/'Input|Setup'!$E$19,0)</f>
        <v>0</v>
      </c>
      <c r="S388" s="197">
        <f t="shared" si="56"/>
        <v>0</v>
      </c>
      <c r="T388" s="139">
        <f t="shared" si="57"/>
        <v>0</v>
      </c>
      <c r="U388" s="77" t="str">
        <f>IF(ISBLANK('Input|Fee Based'!$V388),"",'Input|Fee Based'!$V388)</f>
        <v/>
      </c>
      <c r="V388" s="77" cm="1">
        <f t="array" ref="V388">_xlfn.IFNA(LOOKUP(2,1/('Calc|Labour Rates'!$B$10:$B$39='Calc|Fee Based'!U388)/('Calc|Labour Rates'!$C$10:$C$39='Input|Fee Based'!W388),'Calc|Labour Rates'!$I$10:$I$39),"-")</f>
        <v>0</v>
      </c>
      <c r="W388" s="77">
        <f>IFERROR(V388*'Input|Fee Based'!X388*'Input|Fee Based'!Y388/'Input|Setup'!$E$19,0)</f>
        <v>0</v>
      </c>
      <c r="X388" s="77">
        <f>IFERROR(V388*'Input|Fee Based'!X388*'Input|Fee Based'!Z388/'Input|Setup'!$E$19,0)</f>
        <v>0</v>
      </c>
      <c r="Y388" s="208">
        <f t="shared" si="58"/>
        <v>0</v>
      </c>
      <c r="Z388" s="206" t="str">
        <f>IF(ISBLANK('Input|Fee Based'!$AA388),"",'Input|Fee Based'!$AA388)</f>
        <v/>
      </c>
      <c r="AA388" s="77" cm="1">
        <f t="array" ref="AA388">_xlfn.IFNA(LOOKUP(2,1/('Calc|Labour Rates'!$B$10:$B$39='Calc|Fee Based'!Z388)/('Calc|Labour Rates'!$C$10:$C$39='Input|Fee Based'!AB388),'Calc|Labour Rates'!$I$10:$I$39),"-")</f>
        <v>0</v>
      </c>
      <c r="AB388" s="77">
        <f>IFERROR(AA388*'Input|Fee Based'!AC388*'Input|Fee Based'!AD388/'Input|Setup'!$E$19,0)</f>
        <v>0</v>
      </c>
      <c r="AC388" s="77">
        <f>IFERROR(AA388*'Input|Fee Based'!AC388*'Input|Fee Based'!AE388/'Input|Setup'!$E$19,0)</f>
        <v>0</v>
      </c>
      <c r="AD388" s="208">
        <f t="shared" si="59"/>
        <v>0</v>
      </c>
      <c r="AE388" s="77" t="str">
        <f>IF(ISBLANK('Input|Fee Based'!$AF388),"",'Input|Fee Based'!$AF388)</f>
        <v/>
      </c>
      <c r="AF388" s="77" cm="1">
        <f t="array" ref="AF388">_xlfn.IFNA(LOOKUP(2,1/('Calc|Labour Rates'!$B$10:$B$39='Calc|Fee Based'!AE388)/('Calc|Labour Rates'!$C$10:$C$39='Input|Fee Based'!AG388),'Calc|Labour Rates'!$I$10:$I$39),"-")</f>
        <v>0</v>
      </c>
      <c r="AG388" s="77">
        <f>IFERROR(AF388*'Input|Fee Based'!AH388*'Input|Fee Based'!AI388/'Input|Setup'!$E$19,0)</f>
        <v>0</v>
      </c>
      <c r="AH388" s="77">
        <f>IFERROR(AF388*'Input|Fee Based'!AH388*'Input|Fee Based'!AJ388/'Input|Setup'!$E$19,0)</f>
        <v>0</v>
      </c>
      <c r="AI388" s="208">
        <f t="shared" si="60"/>
        <v>0</v>
      </c>
      <c r="AJ388" s="77" t="str">
        <f>IF(ISBLANK('Input|Fee Based'!$AK388),"",'Input|Fee Based'!$AK388)</f>
        <v/>
      </c>
      <c r="AK388" s="77" cm="1">
        <f t="array" ref="AK388">_xlfn.IFNA(LOOKUP(2,1/('Calc|Labour Rates'!$B$10:$B$39='Calc|Fee Based'!AJ388)/('Calc|Labour Rates'!$C$10:$C$39='Input|Fee Based'!AL388),'Calc|Labour Rates'!$I$10:$I$39),"-")</f>
        <v>0</v>
      </c>
      <c r="AL388" s="77">
        <f>IFERROR(AK388*'Input|Fee Based'!AM388*'Input|Fee Based'!AN388/'Input|Setup'!$E$19,0)</f>
        <v>0</v>
      </c>
      <c r="AM388" s="77">
        <f>IFERROR(AK388*'Input|Fee Based'!AM388*'Input|Fee Based'!AO388/'Input|Setup'!$E$19,0)</f>
        <v>0</v>
      </c>
      <c r="AN388" s="208">
        <f t="shared" si="61"/>
        <v>0</v>
      </c>
      <c r="AO388" s="199">
        <f t="shared" si="62"/>
        <v>0</v>
      </c>
      <c r="AP388" s="139">
        <f t="shared" si="63"/>
        <v>0</v>
      </c>
      <c r="AQ388" s="86">
        <f>'Input|Fee Based'!AQ388*CPI_Escalator_to_Y1*RealMaterials_Escalator_to_Y1</f>
        <v>0</v>
      </c>
      <c r="AR388" s="86">
        <f>'Input|Fee Based'!AR388*CPI_Escalator_to_Y1*RealContracts_Escalator_to_Y1</f>
        <v>0</v>
      </c>
      <c r="AS388" s="77">
        <f>'Input|Fee Based'!AS388*CPI_Escalator_to_Y1*RealVehicles_Escalator_to_Y1</f>
        <v>0</v>
      </c>
      <c r="AT388" s="86">
        <f>'Input|Fee Based'!AT388*CPI_Escalator_to_Y1*RealOther_Escalator_to_Y1</f>
        <v>0</v>
      </c>
      <c r="AU388" s="89"/>
      <c r="AV388" s="79">
        <f t="shared" si="64"/>
        <v>0</v>
      </c>
      <c r="AW388" s="84"/>
      <c r="AX388" s="162">
        <f>$AV388*'Input|Fee Based'!AV388</f>
        <v>0</v>
      </c>
      <c r="AY388" s="162">
        <f>$AV388*'Input|Fee Based'!AW388</f>
        <v>0</v>
      </c>
      <c r="AZ388" s="162">
        <f>$AV388*'Input|Fee Based'!AX388</f>
        <v>0</v>
      </c>
      <c r="BA388" s="163">
        <f>SUM($AV388,$AX388:$AZ388)*'Input|Fee Based'!$AY388</f>
        <v>0</v>
      </c>
      <c r="BB388" s="109"/>
      <c r="BC388" s="173"/>
      <c r="BD388" s="15"/>
    </row>
    <row r="389" spans="1:56" customFormat="1" x14ac:dyDescent="0.2">
      <c r="A389" s="16">
        <f t="shared" si="65"/>
        <v>380</v>
      </c>
      <c r="B389" s="128" t="str">
        <f>IF(ISBLANK('Input|Fee Based'!B389),"",'Input|Fee Based'!B389)</f>
        <v/>
      </c>
      <c r="C389" s="128" t="str">
        <f>IF(ISBLANK('Input|Fee Based'!C389),"",'Input|Fee Based'!C389)</f>
        <v/>
      </c>
      <c r="D389" s="129" t="str">
        <f>IF(ISBLANK('Input|Fee Based'!D389),"",'Input|Fee Based'!D389)</f>
        <v/>
      </c>
      <c r="E389" s="191" t="str">
        <f>IF(ISBLANK('Input|Fee Based'!E389),"",'Input|Fee Based'!E389)</f>
        <v/>
      </c>
      <c r="F389" s="129" t="str">
        <f>IF(ISBLANK('Input|Fee Based'!F389),"",'Input|Fee Based'!F389)</f>
        <v/>
      </c>
      <c r="G389" s="129" t="str">
        <f>IF(ISBLANK('Input|Fee Based'!G389),"",'Input|Fee Based'!G389)</f>
        <v/>
      </c>
      <c r="H389" s="120">
        <f t="shared" si="55"/>
        <v>0</v>
      </c>
      <c r="I389" s="14"/>
      <c r="J389" s="77" t="str">
        <f>IF(ISBLANK('Input|Fee Based'!I389),"",'Input|Fee Based'!I389)</f>
        <v/>
      </c>
      <c r="K389" s="77" cm="1">
        <f t="array" ref="K389">_xlfn.IFNA(LOOKUP(2,1/('Calc|Labour Rates'!$B$10:$B$39='Calc|Fee Based'!J389)/('Calc|Labour Rates'!$C$10:$C$39='Input|Fee Based'!J389),'Calc|Labour Rates'!$I$10:$I$39),"-")</f>
        <v>0</v>
      </c>
      <c r="L389" s="208">
        <f>IFERROR(K389*'Input|Fee Based'!K389*'Input|Fee Based'!L389/'Input|Setup'!$E$19,0)</f>
        <v>0</v>
      </c>
      <c r="M389" s="206" t="str">
        <f>IF(ISBLANK('Input|Fee Based'!M389),"",'Input|Fee Based'!M389)</f>
        <v/>
      </c>
      <c r="N389" s="77" cm="1">
        <f t="array" ref="N389">_xlfn.IFNA(LOOKUP(2,1/('Calc|Labour Rates'!$B$10:$B$39='Calc|Fee Based'!M389)/('Calc|Labour Rates'!$C$10:$C$39='Input|Fee Based'!N389),'Calc|Labour Rates'!$I$10:$I$39),"-")</f>
        <v>0</v>
      </c>
      <c r="O389" s="208">
        <f>IFERROR(N389*'Input|Fee Based'!O389*'Input|Fee Based'!P389/'Input|Setup'!$E$19,0)</f>
        <v>0</v>
      </c>
      <c r="P389" s="206" t="str">
        <f>IF(ISBLANK('Input|Fee Based'!Q389),"",'Input|Fee Based'!Q389)</f>
        <v/>
      </c>
      <c r="Q389" s="77" cm="1">
        <f t="array" ref="Q389">_xlfn.IFNA(LOOKUP(2,1/('Calc|Labour Rates'!$B$10:$B$39='Calc|Fee Based'!P389)/('Calc|Labour Rates'!$C$10:$C$39='Input|Fee Based'!R389),'Calc|Labour Rates'!$I$10:$I$39),"-")</f>
        <v>0</v>
      </c>
      <c r="R389" s="77">
        <f>IFERROR(Q389*'Input|Fee Based'!S389*'Input|Fee Based'!T389/'Input|Setup'!$E$19,0)</f>
        <v>0</v>
      </c>
      <c r="S389" s="197">
        <f t="shared" si="56"/>
        <v>0</v>
      </c>
      <c r="T389" s="139">
        <f t="shared" si="57"/>
        <v>0</v>
      </c>
      <c r="U389" s="77" t="str">
        <f>IF(ISBLANK('Input|Fee Based'!$V389),"",'Input|Fee Based'!$V389)</f>
        <v/>
      </c>
      <c r="V389" s="77" cm="1">
        <f t="array" ref="V389">_xlfn.IFNA(LOOKUP(2,1/('Calc|Labour Rates'!$B$10:$B$39='Calc|Fee Based'!U389)/('Calc|Labour Rates'!$C$10:$C$39='Input|Fee Based'!W389),'Calc|Labour Rates'!$I$10:$I$39),"-")</f>
        <v>0</v>
      </c>
      <c r="W389" s="77">
        <f>IFERROR(V389*'Input|Fee Based'!X389*'Input|Fee Based'!Y389/'Input|Setup'!$E$19,0)</f>
        <v>0</v>
      </c>
      <c r="X389" s="77">
        <f>IFERROR(V389*'Input|Fee Based'!X389*'Input|Fee Based'!Z389/'Input|Setup'!$E$19,0)</f>
        <v>0</v>
      </c>
      <c r="Y389" s="208">
        <f t="shared" si="58"/>
        <v>0</v>
      </c>
      <c r="Z389" s="206" t="str">
        <f>IF(ISBLANK('Input|Fee Based'!$AA389),"",'Input|Fee Based'!$AA389)</f>
        <v/>
      </c>
      <c r="AA389" s="77" cm="1">
        <f t="array" ref="AA389">_xlfn.IFNA(LOOKUP(2,1/('Calc|Labour Rates'!$B$10:$B$39='Calc|Fee Based'!Z389)/('Calc|Labour Rates'!$C$10:$C$39='Input|Fee Based'!AB389),'Calc|Labour Rates'!$I$10:$I$39),"-")</f>
        <v>0</v>
      </c>
      <c r="AB389" s="77">
        <f>IFERROR(AA389*'Input|Fee Based'!AC389*'Input|Fee Based'!AD389/'Input|Setup'!$E$19,0)</f>
        <v>0</v>
      </c>
      <c r="AC389" s="77">
        <f>IFERROR(AA389*'Input|Fee Based'!AC389*'Input|Fee Based'!AE389/'Input|Setup'!$E$19,0)</f>
        <v>0</v>
      </c>
      <c r="AD389" s="208">
        <f t="shared" si="59"/>
        <v>0</v>
      </c>
      <c r="AE389" s="77" t="str">
        <f>IF(ISBLANK('Input|Fee Based'!$AF389),"",'Input|Fee Based'!$AF389)</f>
        <v/>
      </c>
      <c r="AF389" s="77" cm="1">
        <f t="array" ref="AF389">_xlfn.IFNA(LOOKUP(2,1/('Calc|Labour Rates'!$B$10:$B$39='Calc|Fee Based'!AE389)/('Calc|Labour Rates'!$C$10:$C$39='Input|Fee Based'!AG389),'Calc|Labour Rates'!$I$10:$I$39),"-")</f>
        <v>0</v>
      </c>
      <c r="AG389" s="77">
        <f>IFERROR(AF389*'Input|Fee Based'!AH389*'Input|Fee Based'!AI389/'Input|Setup'!$E$19,0)</f>
        <v>0</v>
      </c>
      <c r="AH389" s="77">
        <f>IFERROR(AF389*'Input|Fee Based'!AH389*'Input|Fee Based'!AJ389/'Input|Setup'!$E$19,0)</f>
        <v>0</v>
      </c>
      <c r="AI389" s="208">
        <f t="shared" si="60"/>
        <v>0</v>
      </c>
      <c r="AJ389" s="77" t="str">
        <f>IF(ISBLANK('Input|Fee Based'!$AK389),"",'Input|Fee Based'!$AK389)</f>
        <v/>
      </c>
      <c r="AK389" s="77" cm="1">
        <f t="array" ref="AK389">_xlfn.IFNA(LOOKUP(2,1/('Calc|Labour Rates'!$B$10:$B$39='Calc|Fee Based'!AJ389)/('Calc|Labour Rates'!$C$10:$C$39='Input|Fee Based'!AL389),'Calc|Labour Rates'!$I$10:$I$39),"-")</f>
        <v>0</v>
      </c>
      <c r="AL389" s="77">
        <f>IFERROR(AK389*'Input|Fee Based'!AM389*'Input|Fee Based'!AN389/'Input|Setup'!$E$19,0)</f>
        <v>0</v>
      </c>
      <c r="AM389" s="77">
        <f>IFERROR(AK389*'Input|Fee Based'!AM389*'Input|Fee Based'!AO389/'Input|Setup'!$E$19,0)</f>
        <v>0</v>
      </c>
      <c r="AN389" s="208">
        <f t="shared" si="61"/>
        <v>0</v>
      </c>
      <c r="AO389" s="199">
        <f t="shared" si="62"/>
        <v>0</v>
      </c>
      <c r="AP389" s="139">
        <f t="shared" si="63"/>
        <v>0</v>
      </c>
      <c r="AQ389" s="86">
        <f>'Input|Fee Based'!AQ389*CPI_Escalator_to_Y1*RealMaterials_Escalator_to_Y1</f>
        <v>0</v>
      </c>
      <c r="AR389" s="86">
        <f>'Input|Fee Based'!AR389*CPI_Escalator_to_Y1*RealContracts_Escalator_to_Y1</f>
        <v>0</v>
      </c>
      <c r="AS389" s="77">
        <f>'Input|Fee Based'!AS389*CPI_Escalator_to_Y1*RealVehicles_Escalator_to_Y1</f>
        <v>0</v>
      </c>
      <c r="AT389" s="86">
        <f>'Input|Fee Based'!AT389*CPI_Escalator_to_Y1*RealOther_Escalator_to_Y1</f>
        <v>0</v>
      </c>
      <c r="AU389" s="89"/>
      <c r="AV389" s="79">
        <f t="shared" si="64"/>
        <v>0</v>
      </c>
      <c r="AW389" s="84"/>
      <c r="AX389" s="162">
        <f>$AV389*'Input|Fee Based'!AV389</f>
        <v>0</v>
      </c>
      <c r="AY389" s="162">
        <f>$AV389*'Input|Fee Based'!AW389</f>
        <v>0</v>
      </c>
      <c r="AZ389" s="162">
        <f>$AV389*'Input|Fee Based'!AX389</f>
        <v>0</v>
      </c>
      <c r="BA389" s="163">
        <f>SUM($AV389,$AX389:$AZ389)*'Input|Fee Based'!$AY389</f>
        <v>0</v>
      </c>
      <c r="BB389" s="109"/>
      <c r="BC389" s="173"/>
      <c r="BD389" s="15"/>
    </row>
    <row r="390" spans="1:56" customFormat="1" x14ac:dyDescent="0.2">
      <c r="A390" s="16">
        <f t="shared" si="65"/>
        <v>381</v>
      </c>
      <c r="B390" s="128" t="str">
        <f>IF(ISBLANK('Input|Fee Based'!B390),"",'Input|Fee Based'!B390)</f>
        <v/>
      </c>
      <c r="C390" s="128" t="str">
        <f>IF(ISBLANK('Input|Fee Based'!C390),"",'Input|Fee Based'!C390)</f>
        <v/>
      </c>
      <c r="D390" s="129" t="str">
        <f>IF(ISBLANK('Input|Fee Based'!D390),"",'Input|Fee Based'!D390)</f>
        <v/>
      </c>
      <c r="E390" s="191" t="str">
        <f>IF(ISBLANK('Input|Fee Based'!E390),"",'Input|Fee Based'!E390)</f>
        <v/>
      </c>
      <c r="F390" s="129" t="str">
        <f>IF(ISBLANK('Input|Fee Based'!F390),"",'Input|Fee Based'!F390)</f>
        <v/>
      </c>
      <c r="G390" s="129" t="str">
        <f>IF(ISBLANK('Input|Fee Based'!G390),"",'Input|Fee Based'!G390)</f>
        <v/>
      </c>
      <c r="H390" s="120">
        <f t="shared" si="55"/>
        <v>0</v>
      </c>
      <c r="I390" s="14"/>
      <c r="J390" s="77" t="str">
        <f>IF(ISBLANK('Input|Fee Based'!I390),"",'Input|Fee Based'!I390)</f>
        <v/>
      </c>
      <c r="K390" s="77" cm="1">
        <f t="array" ref="K390">_xlfn.IFNA(LOOKUP(2,1/('Calc|Labour Rates'!$B$10:$B$39='Calc|Fee Based'!J390)/('Calc|Labour Rates'!$C$10:$C$39='Input|Fee Based'!J390),'Calc|Labour Rates'!$I$10:$I$39),"-")</f>
        <v>0</v>
      </c>
      <c r="L390" s="208">
        <f>IFERROR(K390*'Input|Fee Based'!K390*'Input|Fee Based'!L390/'Input|Setup'!$E$19,0)</f>
        <v>0</v>
      </c>
      <c r="M390" s="206" t="str">
        <f>IF(ISBLANK('Input|Fee Based'!M390),"",'Input|Fee Based'!M390)</f>
        <v/>
      </c>
      <c r="N390" s="77" cm="1">
        <f t="array" ref="N390">_xlfn.IFNA(LOOKUP(2,1/('Calc|Labour Rates'!$B$10:$B$39='Calc|Fee Based'!M390)/('Calc|Labour Rates'!$C$10:$C$39='Input|Fee Based'!N390),'Calc|Labour Rates'!$I$10:$I$39),"-")</f>
        <v>0</v>
      </c>
      <c r="O390" s="208">
        <f>IFERROR(N390*'Input|Fee Based'!O390*'Input|Fee Based'!P390/'Input|Setup'!$E$19,0)</f>
        <v>0</v>
      </c>
      <c r="P390" s="206" t="str">
        <f>IF(ISBLANK('Input|Fee Based'!Q390),"",'Input|Fee Based'!Q390)</f>
        <v/>
      </c>
      <c r="Q390" s="77" cm="1">
        <f t="array" ref="Q390">_xlfn.IFNA(LOOKUP(2,1/('Calc|Labour Rates'!$B$10:$B$39='Calc|Fee Based'!P390)/('Calc|Labour Rates'!$C$10:$C$39='Input|Fee Based'!R390),'Calc|Labour Rates'!$I$10:$I$39),"-")</f>
        <v>0</v>
      </c>
      <c r="R390" s="77">
        <f>IFERROR(Q390*'Input|Fee Based'!S390*'Input|Fee Based'!T390/'Input|Setup'!$E$19,0)</f>
        <v>0</v>
      </c>
      <c r="S390" s="197">
        <f t="shared" si="56"/>
        <v>0</v>
      </c>
      <c r="T390" s="139">
        <f t="shared" si="57"/>
        <v>0</v>
      </c>
      <c r="U390" s="77" t="str">
        <f>IF(ISBLANK('Input|Fee Based'!$V390),"",'Input|Fee Based'!$V390)</f>
        <v/>
      </c>
      <c r="V390" s="77" cm="1">
        <f t="array" ref="V390">_xlfn.IFNA(LOOKUP(2,1/('Calc|Labour Rates'!$B$10:$B$39='Calc|Fee Based'!U390)/('Calc|Labour Rates'!$C$10:$C$39='Input|Fee Based'!W390),'Calc|Labour Rates'!$I$10:$I$39),"-")</f>
        <v>0</v>
      </c>
      <c r="W390" s="77">
        <f>IFERROR(V390*'Input|Fee Based'!X390*'Input|Fee Based'!Y390/'Input|Setup'!$E$19,0)</f>
        <v>0</v>
      </c>
      <c r="X390" s="77">
        <f>IFERROR(V390*'Input|Fee Based'!X390*'Input|Fee Based'!Z390/'Input|Setup'!$E$19,0)</f>
        <v>0</v>
      </c>
      <c r="Y390" s="208">
        <f t="shared" si="58"/>
        <v>0</v>
      </c>
      <c r="Z390" s="206" t="str">
        <f>IF(ISBLANK('Input|Fee Based'!$AA390),"",'Input|Fee Based'!$AA390)</f>
        <v/>
      </c>
      <c r="AA390" s="77" cm="1">
        <f t="array" ref="AA390">_xlfn.IFNA(LOOKUP(2,1/('Calc|Labour Rates'!$B$10:$B$39='Calc|Fee Based'!Z390)/('Calc|Labour Rates'!$C$10:$C$39='Input|Fee Based'!AB390),'Calc|Labour Rates'!$I$10:$I$39),"-")</f>
        <v>0</v>
      </c>
      <c r="AB390" s="77">
        <f>IFERROR(AA390*'Input|Fee Based'!AC390*'Input|Fee Based'!AD390/'Input|Setup'!$E$19,0)</f>
        <v>0</v>
      </c>
      <c r="AC390" s="77">
        <f>IFERROR(AA390*'Input|Fee Based'!AC390*'Input|Fee Based'!AE390/'Input|Setup'!$E$19,0)</f>
        <v>0</v>
      </c>
      <c r="AD390" s="208">
        <f t="shared" si="59"/>
        <v>0</v>
      </c>
      <c r="AE390" s="77" t="str">
        <f>IF(ISBLANK('Input|Fee Based'!$AF390),"",'Input|Fee Based'!$AF390)</f>
        <v/>
      </c>
      <c r="AF390" s="77" cm="1">
        <f t="array" ref="AF390">_xlfn.IFNA(LOOKUP(2,1/('Calc|Labour Rates'!$B$10:$B$39='Calc|Fee Based'!AE390)/('Calc|Labour Rates'!$C$10:$C$39='Input|Fee Based'!AG390),'Calc|Labour Rates'!$I$10:$I$39),"-")</f>
        <v>0</v>
      </c>
      <c r="AG390" s="77">
        <f>IFERROR(AF390*'Input|Fee Based'!AH390*'Input|Fee Based'!AI390/'Input|Setup'!$E$19,0)</f>
        <v>0</v>
      </c>
      <c r="AH390" s="77">
        <f>IFERROR(AF390*'Input|Fee Based'!AH390*'Input|Fee Based'!AJ390/'Input|Setup'!$E$19,0)</f>
        <v>0</v>
      </c>
      <c r="AI390" s="208">
        <f t="shared" si="60"/>
        <v>0</v>
      </c>
      <c r="AJ390" s="77" t="str">
        <f>IF(ISBLANK('Input|Fee Based'!$AK390),"",'Input|Fee Based'!$AK390)</f>
        <v/>
      </c>
      <c r="AK390" s="77" cm="1">
        <f t="array" ref="AK390">_xlfn.IFNA(LOOKUP(2,1/('Calc|Labour Rates'!$B$10:$B$39='Calc|Fee Based'!AJ390)/('Calc|Labour Rates'!$C$10:$C$39='Input|Fee Based'!AL390),'Calc|Labour Rates'!$I$10:$I$39),"-")</f>
        <v>0</v>
      </c>
      <c r="AL390" s="77">
        <f>IFERROR(AK390*'Input|Fee Based'!AM390*'Input|Fee Based'!AN390/'Input|Setup'!$E$19,0)</f>
        <v>0</v>
      </c>
      <c r="AM390" s="77">
        <f>IFERROR(AK390*'Input|Fee Based'!AM390*'Input|Fee Based'!AO390/'Input|Setup'!$E$19,0)</f>
        <v>0</v>
      </c>
      <c r="AN390" s="208">
        <f t="shared" si="61"/>
        <v>0</v>
      </c>
      <c r="AO390" s="199">
        <f t="shared" si="62"/>
        <v>0</v>
      </c>
      <c r="AP390" s="139">
        <f t="shared" si="63"/>
        <v>0</v>
      </c>
      <c r="AQ390" s="86">
        <f>'Input|Fee Based'!AQ390*CPI_Escalator_to_Y1*RealMaterials_Escalator_to_Y1</f>
        <v>0</v>
      </c>
      <c r="AR390" s="86">
        <f>'Input|Fee Based'!AR390*CPI_Escalator_to_Y1*RealContracts_Escalator_to_Y1</f>
        <v>0</v>
      </c>
      <c r="AS390" s="77">
        <f>'Input|Fee Based'!AS390*CPI_Escalator_to_Y1*RealVehicles_Escalator_to_Y1</f>
        <v>0</v>
      </c>
      <c r="AT390" s="86">
        <f>'Input|Fee Based'!AT390*CPI_Escalator_to_Y1*RealOther_Escalator_to_Y1</f>
        <v>0</v>
      </c>
      <c r="AU390" s="89"/>
      <c r="AV390" s="79">
        <f t="shared" si="64"/>
        <v>0</v>
      </c>
      <c r="AW390" s="84"/>
      <c r="AX390" s="162">
        <f>$AV390*'Input|Fee Based'!AV390</f>
        <v>0</v>
      </c>
      <c r="AY390" s="162">
        <f>$AV390*'Input|Fee Based'!AW390</f>
        <v>0</v>
      </c>
      <c r="AZ390" s="162">
        <f>$AV390*'Input|Fee Based'!AX390</f>
        <v>0</v>
      </c>
      <c r="BA390" s="163">
        <f>SUM($AV390,$AX390:$AZ390)*'Input|Fee Based'!$AY390</f>
        <v>0</v>
      </c>
      <c r="BB390" s="109"/>
      <c r="BC390" s="173"/>
      <c r="BD390" s="15"/>
    </row>
    <row r="391" spans="1:56" customFormat="1" x14ac:dyDescent="0.2">
      <c r="A391" s="16">
        <f t="shared" si="65"/>
        <v>382</v>
      </c>
      <c r="B391" s="128" t="str">
        <f>IF(ISBLANK('Input|Fee Based'!B391),"",'Input|Fee Based'!B391)</f>
        <v/>
      </c>
      <c r="C391" s="128" t="str">
        <f>IF(ISBLANK('Input|Fee Based'!C391),"",'Input|Fee Based'!C391)</f>
        <v/>
      </c>
      <c r="D391" s="129" t="str">
        <f>IF(ISBLANK('Input|Fee Based'!D391),"",'Input|Fee Based'!D391)</f>
        <v/>
      </c>
      <c r="E391" s="191" t="str">
        <f>IF(ISBLANK('Input|Fee Based'!E391),"",'Input|Fee Based'!E391)</f>
        <v/>
      </c>
      <c r="F391" s="129" t="str">
        <f>IF(ISBLANK('Input|Fee Based'!F391),"",'Input|Fee Based'!F391)</f>
        <v/>
      </c>
      <c r="G391" s="129" t="str">
        <f>IF(ISBLANK('Input|Fee Based'!G391),"",'Input|Fee Based'!G391)</f>
        <v/>
      </c>
      <c r="H391" s="120">
        <f t="shared" si="55"/>
        <v>0</v>
      </c>
      <c r="I391" s="14"/>
      <c r="J391" s="77" t="str">
        <f>IF(ISBLANK('Input|Fee Based'!I391),"",'Input|Fee Based'!I391)</f>
        <v/>
      </c>
      <c r="K391" s="77" cm="1">
        <f t="array" ref="K391">_xlfn.IFNA(LOOKUP(2,1/('Calc|Labour Rates'!$B$10:$B$39='Calc|Fee Based'!J391)/('Calc|Labour Rates'!$C$10:$C$39='Input|Fee Based'!J391),'Calc|Labour Rates'!$I$10:$I$39),"-")</f>
        <v>0</v>
      </c>
      <c r="L391" s="208">
        <f>IFERROR(K391*'Input|Fee Based'!K391*'Input|Fee Based'!L391/'Input|Setup'!$E$19,0)</f>
        <v>0</v>
      </c>
      <c r="M391" s="206" t="str">
        <f>IF(ISBLANK('Input|Fee Based'!M391),"",'Input|Fee Based'!M391)</f>
        <v/>
      </c>
      <c r="N391" s="77" cm="1">
        <f t="array" ref="N391">_xlfn.IFNA(LOOKUP(2,1/('Calc|Labour Rates'!$B$10:$B$39='Calc|Fee Based'!M391)/('Calc|Labour Rates'!$C$10:$C$39='Input|Fee Based'!N391),'Calc|Labour Rates'!$I$10:$I$39),"-")</f>
        <v>0</v>
      </c>
      <c r="O391" s="208">
        <f>IFERROR(N391*'Input|Fee Based'!O391*'Input|Fee Based'!P391/'Input|Setup'!$E$19,0)</f>
        <v>0</v>
      </c>
      <c r="P391" s="206" t="str">
        <f>IF(ISBLANK('Input|Fee Based'!Q391),"",'Input|Fee Based'!Q391)</f>
        <v/>
      </c>
      <c r="Q391" s="77" cm="1">
        <f t="array" ref="Q391">_xlfn.IFNA(LOOKUP(2,1/('Calc|Labour Rates'!$B$10:$B$39='Calc|Fee Based'!P391)/('Calc|Labour Rates'!$C$10:$C$39='Input|Fee Based'!R391),'Calc|Labour Rates'!$I$10:$I$39),"-")</f>
        <v>0</v>
      </c>
      <c r="R391" s="77">
        <f>IFERROR(Q391*'Input|Fee Based'!S391*'Input|Fee Based'!T391/'Input|Setup'!$E$19,0)</f>
        <v>0</v>
      </c>
      <c r="S391" s="197">
        <f t="shared" si="56"/>
        <v>0</v>
      </c>
      <c r="T391" s="139">
        <f t="shared" si="57"/>
        <v>0</v>
      </c>
      <c r="U391" s="77" t="str">
        <f>IF(ISBLANK('Input|Fee Based'!$V391),"",'Input|Fee Based'!$V391)</f>
        <v/>
      </c>
      <c r="V391" s="77" cm="1">
        <f t="array" ref="V391">_xlfn.IFNA(LOOKUP(2,1/('Calc|Labour Rates'!$B$10:$B$39='Calc|Fee Based'!U391)/('Calc|Labour Rates'!$C$10:$C$39='Input|Fee Based'!W391),'Calc|Labour Rates'!$I$10:$I$39),"-")</f>
        <v>0</v>
      </c>
      <c r="W391" s="77">
        <f>IFERROR(V391*'Input|Fee Based'!X391*'Input|Fee Based'!Y391/'Input|Setup'!$E$19,0)</f>
        <v>0</v>
      </c>
      <c r="X391" s="77">
        <f>IFERROR(V391*'Input|Fee Based'!X391*'Input|Fee Based'!Z391/'Input|Setup'!$E$19,0)</f>
        <v>0</v>
      </c>
      <c r="Y391" s="208">
        <f t="shared" si="58"/>
        <v>0</v>
      </c>
      <c r="Z391" s="206" t="str">
        <f>IF(ISBLANK('Input|Fee Based'!$AA391),"",'Input|Fee Based'!$AA391)</f>
        <v/>
      </c>
      <c r="AA391" s="77" cm="1">
        <f t="array" ref="AA391">_xlfn.IFNA(LOOKUP(2,1/('Calc|Labour Rates'!$B$10:$B$39='Calc|Fee Based'!Z391)/('Calc|Labour Rates'!$C$10:$C$39='Input|Fee Based'!AB391),'Calc|Labour Rates'!$I$10:$I$39),"-")</f>
        <v>0</v>
      </c>
      <c r="AB391" s="77">
        <f>IFERROR(AA391*'Input|Fee Based'!AC391*'Input|Fee Based'!AD391/'Input|Setup'!$E$19,0)</f>
        <v>0</v>
      </c>
      <c r="AC391" s="77">
        <f>IFERROR(AA391*'Input|Fee Based'!AC391*'Input|Fee Based'!AE391/'Input|Setup'!$E$19,0)</f>
        <v>0</v>
      </c>
      <c r="AD391" s="208">
        <f t="shared" si="59"/>
        <v>0</v>
      </c>
      <c r="AE391" s="77" t="str">
        <f>IF(ISBLANK('Input|Fee Based'!$AF391),"",'Input|Fee Based'!$AF391)</f>
        <v/>
      </c>
      <c r="AF391" s="77" cm="1">
        <f t="array" ref="AF391">_xlfn.IFNA(LOOKUP(2,1/('Calc|Labour Rates'!$B$10:$B$39='Calc|Fee Based'!AE391)/('Calc|Labour Rates'!$C$10:$C$39='Input|Fee Based'!AG391),'Calc|Labour Rates'!$I$10:$I$39),"-")</f>
        <v>0</v>
      </c>
      <c r="AG391" s="77">
        <f>IFERROR(AF391*'Input|Fee Based'!AH391*'Input|Fee Based'!AI391/'Input|Setup'!$E$19,0)</f>
        <v>0</v>
      </c>
      <c r="AH391" s="77">
        <f>IFERROR(AF391*'Input|Fee Based'!AH391*'Input|Fee Based'!AJ391/'Input|Setup'!$E$19,0)</f>
        <v>0</v>
      </c>
      <c r="AI391" s="208">
        <f t="shared" si="60"/>
        <v>0</v>
      </c>
      <c r="AJ391" s="77" t="str">
        <f>IF(ISBLANK('Input|Fee Based'!$AK391),"",'Input|Fee Based'!$AK391)</f>
        <v/>
      </c>
      <c r="AK391" s="77" cm="1">
        <f t="array" ref="AK391">_xlfn.IFNA(LOOKUP(2,1/('Calc|Labour Rates'!$B$10:$B$39='Calc|Fee Based'!AJ391)/('Calc|Labour Rates'!$C$10:$C$39='Input|Fee Based'!AL391),'Calc|Labour Rates'!$I$10:$I$39),"-")</f>
        <v>0</v>
      </c>
      <c r="AL391" s="77">
        <f>IFERROR(AK391*'Input|Fee Based'!AM391*'Input|Fee Based'!AN391/'Input|Setup'!$E$19,0)</f>
        <v>0</v>
      </c>
      <c r="AM391" s="77">
        <f>IFERROR(AK391*'Input|Fee Based'!AM391*'Input|Fee Based'!AO391/'Input|Setup'!$E$19,0)</f>
        <v>0</v>
      </c>
      <c r="AN391" s="208">
        <f t="shared" si="61"/>
        <v>0</v>
      </c>
      <c r="AO391" s="199">
        <f t="shared" si="62"/>
        <v>0</v>
      </c>
      <c r="AP391" s="139">
        <f t="shared" si="63"/>
        <v>0</v>
      </c>
      <c r="AQ391" s="86">
        <f>'Input|Fee Based'!AQ391*CPI_Escalator_to_Y1*RealMaterials_Escalator_to_Y1</f>
        <v>0</v>
      </c>
      <c r="AR391" s="86">
        <f>'Input|Fee Based'!AR391*CPI_Escalator_to_Y1*RealContracts_Escalator_to_Y1</f>
        <v>0</v>
      </c>
      <c r="AS391" s="77">
        <f>'Input|Fee Based'!AS391*CPI_Escalator_to_Y1*RealVehicles_Escalator_to_Y1</f>
        <v>0</v>
      </c>
      <c r="AT391" s="86">
        <f>'Input|Fee Based'!AT391*CPI_Escalator_to_Y1*RealOther_Escalator_to_Y1</f>
        <v>0</v>
      </c>
      <c r="AU391" s="89"/>
      <c r="AV391" s="79">
        <f t="shared" si="64"/>
        <v>0</v>
      </c>
      <c r="AW391" s="84"/>
      <c r="AX391" s="162">
        <f>$AV391*'Input|Fee Based'!AV391</f>
        <v>0</v>
      </c>
      <c r="AY391" s="162">
        <f>$AV391*'Input|Fee Based'!AW391</f>
        <v>0</v>
      </c>
      <c r="AZ391" s="162">
        <f>$AV391*'Input|Fee Based'!AX391</f>
        <v>0</v>
      </c>
      <c r="BA391" s="163">
        <f>SUM($AV391,$AX391:$AZ391)*'Input|Fee Based'!$AY391</f>
        <v>0</v>
      </c>
      <c r="BB391" s="109"/>
      <c r="BC391" s="173"/>
      <c r="BD391" s="15"/>
    </row>
    <row r="392" spans="1:56" customFormat="1" x14ac:dyDescent="0.2">
      <c r="A392" s="16">
        <f t="shared" si="65"/>
        <v>383</v>
      </c>
      <c r="B392" s="128" t="str">
        <f>IF(ISBLANK('Input|Fee Based'!B392),"",'Input|Fee Based'!B392)</f>
        <v/>
      </c>
      <c r="C392" s="128" t="str">
        <f>IF(ISBLANK('Input|Fee Based'!C392),"",'Input|Fee Based'!C392)</f>
        <v/>
      </c>
      <c r="D392" s="129" t="str">
        <f>IF(ISBLANK('Input|Fee Based'!D392),"",'Input|Fee Based'!D392)</f>
        <v/>
      </c>
      <c r="E392" s="191" t="str">
        <f>IF(ISBLANK('Input|Fee Based'!E392),"",'Input|Fee Based'!E392)</f>
        <v/>
      </c>
      <c r="F392" s="129" t="str">
        <f>IF(ISBLANK('Input|Fee Based'!F392),"",'Input|Fee Based'!F392)</f>
        <v/>
      </c>
      <c r="G392" s="129" t="str">
        <f>IF(ISBLANK('Input|Fee Based'!G392),"",'Input|Fee Based'!G392)</f>
        <v/>
      </c>
      <c r="H392" s="120">
        <f t="shared" si="55"/>
        <v>0</v>
      </c>
      <c r="I392" s="14"/>
      <c r="J392" s="77" t="str">
        <f>IF(ISBLANK('Input|Fee Based'!I392),"",'Input|Fee Based'!I392)</f>
        <v/>
      </c>
      <c r="K392" s="77" cm="1">
        <f t="array" ref="K392">_xlfn.IFNA(LOOKUP(2,1/('Calc|Labour Rates'!$B$10:$B$39='Calc|Fee Based'!J392)/('Calc|Labour Rates'!$C$10:$C$39='Input|Fee Based'!J392),'Calc|Labour Rates'!$I$10:$I$39),"-")</f>
        <v>0</v>
      </c>
      <c r="L392" s="208">
        <f>IFERROR(K392*'Input|Fee Based'!K392*'Input|Fee Based'!L392/'Input|Setup'!$E$19,0)</f>
        <v>0</v>
      </c>
      <c r="M392" s="206" t="str">
        <f>IF(ISBLANK('Input|Fee Based'!M392),"",'Input|Fee Based'!M392)</f>
        <v/>
      </c>
      <c r="N392" s="77" cm="1">
        <f t="array" ref="N392">_xlfn.IFNA(LOOKUP(2,1/('Calc|Labour Rates'!$B$10:$B$39='Calc|Fee Based'!M392)/('Calc|Labour Rates'!$C$10:$C$39='Input|Fee Based'!N392),'Calc|Labour Rates'!$I$10:$I$39),"-")</f>
        <v>0</v>
      </c>
      <c r="O392" s="208">
        <f>IFERROR(N392*'Input|Fee Based'!O392*'Input|Fee Based'!P392/'Input|Setup'!$E$19,0)</f>
        <v>0</v>
      </c>
      <c r="P392" s="206" t="str">
        <f>IF(ISBLANK('Input|Fee Based'!Q392),"",'Input|Fee Based'!Q392)</f>
        <v/>
      </c>
      <c r="Q392" s="77" cm="1">
        <f t="array" ref="Q392">_xlfn.IFNA(LOOKUP(2,1/('Calc|Labour Rates'!$B$10:$B$39='Calc|Fee Based'!P392)/('Calc|Labour Rates'!$C$10:$C$39='Input|Fee Based'!R392),'Calc|Labour Rates'!$I$10:$I$39),"-")</f>
        <v>0</v>
      </c>
      <c r="R392" s="77">
        <f>IFERROR(Q392*'Input|Fee Based'!S392*'Input|Fee Based'!T392/'Input|Setup'!$E$19,0)</f>
        <v>0</v>
      </c>
      <c r="S392" s="197">
        <f t="shared" si="56"/>
        <v>0</v>
      </c>
      <c r="T392" s="139">
        <f t="shared" si="57"/>
        <v>0</v>
      </c>
      <c r="U392" s="77" t="str">
        <f>IF(ISBLANK('Input|Fee Based'!$V392),"",'Input|Fee Based'!$V392)</f>
        <v/>
      </c>
      <c r="V392" s="77" cm="1">
        <f t="array" ref="V392">_xlfn.IFNA(LOOKUP(2,1/('Calc|Labour Rates'!$B$10:$B$39='Calc|Fee Based'!U392)/('Calc|Labour Rates'!$C$10:$C$39='Input|Fee Based'!W392),'Calc|Labour Rates'!$I$10:$I$39),"-")</f>
        <v>0</v>
      </c>
      <c r="W392" s="77">
        <f>IFERROR(V392*'Input|Fee Based'!X392*'Input|Fee Based'!Y392/'Input|Setup'!$E$19,0)</f>
        <v>0</v>
      </c>
      <c r="X392" s="77">
        <f>IFERROR(V392*'Input|Fee Based'!X392*'Input|Fee Based'!Z392/'Input|Setup'!$E$19,0)</f>
        <v>0</v>
      </c>
      <c r="Y392" s="208">
        <f t="shared" si="58"/>
        <v>0</v>
      </c>
      <c r="Z392" s="206" t="str">
        <f>IF(ISBLANK('Input|Fee Based'!$AA392),"",'Input|Fee Based'!$AA392)</f>
        <v/>
      </c>
      <c r="AA392" s="77" cm="1">
        <f t="array" ref="AA392">_xlfn.IFNA(LOOKUP(2,1/('Calc|Labour Rates'!$B$10:$B$39='Calc|Fee Based'!Z392)/('Calc|Labour Rates'!$C$10:$C$39='Input|Fee Based'!AB392),'Calc|Labour Rates'!$I$10:$I$39),"-")</f>
        <v>0</v>
      </c>
      <c r="AB392" s="77">
        <f>IFERROR(AA392*'Input|Fee Based'!AC392*'Input|Fee Based'!AD392/'Input|Setup'!$E$19,0)</f>
        <v>0</v>
      </c>
      <c r="AC392" s="77">
        <f>IFERROR(AA392*'Input|Fee Based'!AC392*'Input|Fee Based'!AE392/'Input|Setup'!$E$19,0)</f>
        <v>0</v>
      </c>
      <c r="AD392" s="208">
        <f t="shared" si="59"/>
        <v>0</v>
      </c>
      <c r="AE392" s="77" t="str">
        <f>IF(ISBLANK('Input|Fee Based'!$AF392),"",'Input|Fee Based'!$AF392)</f>
        <v/>
      </c>
      <c r="AF392" s="77" cm="1">
        <f t="array" ref="AF392">_xlfn.IFNA(LOOKUP(2,1/('Calc|Labour Rates'!$B$10:$B$39='Calc|Fee Based'!AE392)/('Calc|Labour Rates'!$C$10:$C$39='Input|Fee Based'!AG392),'Calc|Labour Rates'!$I$10:$I$39),"-")</f>
        <v>0</v>
      </c>
      <c r="AG392" s="77">
        <f>IFERROR(AF392*'Input|Fee Based'!AH392*'Input|Fee Based'!AI392/'Input|Setup'!$E$19,0)</f>
        <v>0</v>
      </c>
      <c r="AH392" s="77">
        <f>IFERROR(AF392*'Input|Fee Based'!AH392*'Input|Fee Based'!AJ392/'Input|Setup'!$E$19,0)</f>
        <v>0</v>
      </c>
      <c r="AI392" s="208">
        <f t="shared" si="60"/>
        <v>0</v>
      </c>
      <c r="AJ392" s="77" t="str">
        <f>IF(ISBLANK('Input|Fee Based'!$AK392),"",'Input|Fee Based'!$AK392)</f>
        <v/>
      </c>
      <c r="AK392" s="77" cm="1">
        <f t="array" ref="AK392">_xlfn.IFNA(LOOKUP(2,1/('Calc|Labour Rates'!$B$10:$B$39='Calc|Fee Based'!AJ392)/('Calc|Labour Rates'!$C$10:$C$39='Input|Fee Based'!AL392),'Calc|Labour Rates'!$I$10:$I$39),"-")</f>
        <v>0</v>
      </c>
      <c r="AL392" s="77">
        <f>IFERROR(AK392*'Input|Fee Based'!AM392*'Input|Fee Based'!AN392/'Input|Setup'!$E$19,0)</f>
        <v>0</v>
      </c>
      <c r="AM392" s="77">
        <f>IFERROR(AK392*'Input|Fee Based'!AM392*'Input|Fee Based'!AO392/'Input|Setup'!$E$19,0)</f>
        <v>0</v>
      </c>
      <c r="AN392" s="208">
        <f t="shared" si="61"/>
        <v>0</v>
      </c>
      <c r="AO392" s="199">
        <f t="shared" si="62"/>
        <v>0</v>
      </c>
      <c r="AP392" s="139">
        <f t="shared" si="63"/>
        <v>0</v>
      </c>
      <c r="AQ392" s="86">
        <f>'Input|Fee Based'!AQ392*CPI_Escalator_to_Y1*RealMaterials_Escalator_to_Y1</f>
        <v>0</v>
      </c>
      <c r="AR392" s="86">
        <f>'Input|Fee Based'!AR392*CPI_Escalator_to_Y1*RealContracts_Escalator_to_Y1</f>
        <v>0</v>
      </c>
      <c r="AS392" s="77">
        <f>'Input|Fee Based'!AS392*CPI_Escalator_to_Y1*RealVehicles_Escalator_to_Y1</f>
        <v>0</v>
      </c>
      <c r="AT392" s="86">
        <f>'Input|Fee Based'!AT392*CPI_Escalator_to_Y1*RealOther_Escalator_to_Y1</f>
        <v>0</v>
      </c>
      <c r="AU392" s="89"/>
      <c r="AV392" s="79">
        <f t="shared" si="64"/>
        <v>0</v>
      </c>
      <c r="AW392" s="84"/>
      <c r="AX392" s="162">
        <f>$AV392*'Input|Fee Based'!AV392</f>
        <v>0</v>
      </c>
      <c r="AY392" s="162">
        <f>$AV392*'Input|Fee Based'!AW392</f>
        <v>0</v>
      </c>
      <c r="AZ392" s="162">
        <f>$AV392*'Input|Fee Based'!AX392</f>
        <v>0</v>
      </c>
      <c r="BA392" s="163">
        <f>SUM($AV392,$AX392:$AZ392)*'Input|Fee Based'!$AY392</f>
        <v>0</v>
      </c>
      <c r="BB392" s="109"/>
      <c r="BC392" s="173"/>
      <c r="BD392" s="15"/>
    </row>
    <row r="393" spans="1:56" customFormat="1" x14ac:dyDescent="0.2">
      <c r="A393" s="16">
        <f t="shared" si="65"/>
        <v>384</v>
      </c>
      <c r="B393" s="128" t="str">
        <f>IF(ISBLANK('Input|Fee Based'!B393),"",'Input|Fee Based'!B393)</f>
        <v/>
      </c>
      <c r="C393" s="128" t="str">
        <f>IF(ISBLANK('Input|Fee Based'!C393),"",'Input|Fee Based'!C393)</f>
        <v/>
      </c>
      <c r="D393" s="129" t="str">
        <f>IF(ISBLANK('Input|Fee Based'!D393),"",'Input|Fee Based'!D393)</f>
        <v/>
      </c>
      <c r="E393" s="191" t="str">
        <f>IF(ISBLANK('Input|Fee Based'!E393),"",'Input|Fee Based'!E393)</f>
        <v/>
      </c>
      <c r="F393" s="129" t="str">
        <f>IF(ISBLANK('Input|Fee Based'!F393),"",'Input|Fee Based'!F393)</f>
        <v/>
      </c>
      <c r="G393" s="129" t="str">
        <f>IF(ISBLANK('Input|Fee Based'!G393),"",'Input|Fee Based'!G393)</f>
        <v/>
      </c>
      <c r="H393" s="120">
        <f t="shared" si="55"/>
        <v>0</v>
      </c>
      <c r="I393" s="14"/>
      <c r="J393" s="77" t="str">
        <f>IF(ISBLANK('Input|Fee Based'!I393),"",'Input|Fee Based'!I393)</f>
        <v/>
      </c>
      <c r="K393" s="77" cm="1">
        <f t="array" ref="K393">_xlfn.IFNA(LOOKUP(2,1/('Calc|Labour Rates'!$B$10:$B$39='Calc|Fee Based'!J393)/('Calc|Labour Rates'!$C$10:$C$39='Input|Fee Based'!J393),'Calc|Labour Rates'!$I$10:$I$39),"-")</f>
        <v>0</v>
      </c>
      <c r="L393" s="208">
        <f>IFERROR(K393*'Input|Fee Based'!K393*'Input|Fee Based'!L393/'Input|Setup'!$E$19,0)</f>
        <v>0</v>
      </c>
      <c r="M393" s="206" t="str">
        <f>IF(ISBLANK('Input|Fee Based'!M393),"",'Input|Fee Based'!M393)</f>
        <v/>
      </c>
      <c r="N393" s="77" cm="1">
        <f t="array" ref="N393">_xlfn.IFNA(LOOKUP(2,1/('Calc|Labour Rates'!$B$10:$B$39='Calc|Fee Based'!M393)/('Calc|Labour Rates'!$C$10:$C$39='Input|Fee Based'!N393),'Calc|Labour Rates'!$I$10:$I$39),"-")</f>
        <v>0</v>
      </c>
      <c r="O393" s="208">
        <f>IFERROR(N393*'Input|Fee Based'!O393*'Input|Fee Based'!P393/'Input|Setup'!$E$19,0)</f>
        <v>0</v>
      </c>
      <c r="P393" s="206" t="str">
        <f>IF(ISBLANK('Input|Fee Based'!Q393),"",'Input|Fee Based'!Q393)</f>
        <v/>
      </c>
      <c r="Q393" s="77" cm="1">
        <f t="array" ref="Q393">_xlfn.IFNA(LOOKUP(2,1/('Calc|Labour Rates'!$B$10:$B$39='Calc|Fee Based'!P393)/('Calc|Labour Rates'!$C$10:$C$39='Input|Fee Based'!R393),'Calc|Labour Rates'!$I$10:$I$39),"-")</f>
        <v>0</v>
      </c>
      <c r="R393" s="77">
        <f>IFERROR(Q393*'Input|Fee Based'!S393*'Input|Fee Based'!T393/'Input|Setup'!$E$19,0)</f>
        <v>0</v>
      </c>
      <c r="S393" s="197">
        <f t="shared" si="56"/>
        <v>0</v>
      </c>
      <c r="T393" s="139">
        <f t="shared" si="57"/>
        <v>0</v>
      </c>
      <c r="U393" s="77" t="str">
        <f>IF(ISBLANK('Input|Fee Based'!$V393),"",'Input|Fee Based'!$V393)</f>
        <v/>
      </c>
      <c r="V393" s="77" cm="1">
        <f t="array" ref="V393">_xlfn.IFNA(LOOKUP(2,1/('Calc|Labour Rates'!$B$10:$B$39='Calc|Fee Based'!U393)/('Calc|Labour Rates'!$C$10:$C$39='Input|Fee Based'!W393),'Calc|Labour Rates'!$I$10:$I$39),"-")</f>
        <v>0</v>
      </c>
      <c r="W393" s="77">
        <f>IFERROR(V393*'Input|Fee Based'!X393*'Input|Fee Based'!Y393/'Input|Setup'!$E$19,0)</f>
        <v>0</v>
      </c>
      <c r="X393" s="77">
        <f>IFERROR(V393*'Input|Fee Based'!X393*'Input|Fee Based'!Z393/'Input|Setup'!$E$19,0)</f>
        <v>0</v>
      </c>
      <c r="Y393" s="208">
        <f t="shared" si="58"/>
        <v>0</v>
      </c>
      <c r="Z393" s="206" t="str">
        <f>IF(ISBLANK('Input|Fee Based'!$AA393),"",'Input|Fee Based'!$AA393)</f>
        <v/>
      </c>
      <c r="AA393" s="77" cm="1">
        <f t="array" ref="AA393">_xlfn.IFNA(LOOKUP(2,1/('Calc|Labour Rates'!$B$10:$B$39='Calc|Fee Based'!Z393)/('Calc|Labour Rates'!$C$10:$C$39='Input|Fee Based'!AB393),'Calc|Labour Rates'!$I$10:$I$39),"-")</f>
        <v>0</v>
      </c>
      <c r="AB393" s="77">
        <f>IFERROR(AA393*'Input|Fee Based'!AC393*'Input|Fee Based'!AD393/'Input|Setup'!$E$19,0)</f>
        <v>0</v>
      </c>
      <c r="AC393" s="77">
        <f>IFERROR(AA393*'Input|Fee Based'!AC393*'Input|Fee Based'!AE393/'Input|Setup'!$E$19,0)</f>
        <v>0</v>
      </c>
      <c r="AD393" s="208">
        <f t="shared" si="59"/>
        <v>0</v>
      </c>
      <c r="AE393" s="77" t="str">
        <f>IF(ISBLANK('Input|Fee Based'!$AF393),"",'Input|Fee Based'!$AF393)</f>
        <v/>
      </c>
      <c r="AF393" s="77" cm="1">
        <f t="array" ref="AF393">_xlfn.IFNA(LOOKUP(2,1/('Calc|Labour Rates'!$B$10:$B$39='Calc|Fee Based'!AE393)/('Calc|Labour Rates'!$C$10:$C$39='Input|Fee Based'!AG393),'Calc|Labour Rates'!$I$10:$I$39),"-")</f>
        <v>0</v>
      </c>
      <c r="AG393" s="77">
        <f>IFERROR(AF393*'Input|Fee Based'!AH393*'Input|Fee Based'!AI393/'Input|Setup'!$E$19,0)</f>
        <v>0</v>
      </c>
      <c r="AH393" s="77">
        <f>IFERROR(AF393*'Input|Fee Based'!AH393*'Input|Fee Based'!AJ393/'Input|Setup'!$E$19,0)</f>
        <v>0</v>
      </c>
      <c r="AI393" s="208">
        <f t="shared" si="60"/>
        <v>0</v>
      </c>
      <c r="AJ393" s="77" t="str">
        <f>IF(ISBLANK('Input|Fee Based'!$AK393),"",'Input|Fee Based'!$AK393)</f>
        <v/>
      </c>
      <c r="AK393" s="77" cm="1">
        <f t="array" ref="AK393">_xlfn.IFNA(LOOKUP(2,1/('Calc|Labour Rates'!$B$10:$B$39='Calc|Fee Based'!AJ393)/('Calc|Labour Rates'!$C$10:$C$39='Input|Fee Based'!AL393),'Calc|Labour Rates'!$I$10:$I$39),"-")</f>
        <v>0</v>
      </c>
      <c r="AL393" s="77">
        <f>IFERROR(AK393*'Input|Fee Based'!AM393*'Input|Fee Based'!AN393/'Input|Setup'!$E$19,0)</f>
        <v>0</v>
      </c>
      <c r="AM393" s="77">
        <f>IFERROR(AK393*'Input|Fee Based'!AM393*'Input|Fee Based'!AO393/'Input|Setup'!$E$19,0)</f>
        <v>0</v>
      </c>
      <c r="AN393" s="208">
        <f t="shared" si="61"/>
        <v>0</v>
      </c>
      <c r="AO393" s="199">
        <f t="shared" si="62"/>
        <v>0</v>
      </c>
      <c r="AP393" s="139">
        <f t="shared" si="63"/>
        <v>0</v>
      </c>
      <c r="AQ393" s="86">
        <f>'Input|Fee Based'!AQ393*CPI_Escalator_to_Y1*RealMaterials_Escalator_to_Y1</f>
        <v>0</v>
      </c>
      <c r="AR393" s="86">
        <f>'Input|Fee Based'!AR393*CPI_Escalator_to_Y1*RealContracts_Escalator_to_Y1</f>
        <v>0</v>
      </c>
      <c r="AS393" s="77">
        <f>'Input|Fee Based'!AS393*CPI_Escalator_to_Y1*RealVehicles_Escalator_to_Y1</f>
        <v>0</v>
      </c>
      <c r="AT393" s="86">
        <f>'Input|Fee Based'!AT393*CPI_Escalator_to_Y1*RealOther_Escalator_to_Y1</f>
        <v>0</v>
      </c>
      <c r="AU393" s="89"/>
      <c r="AV393" s="79">
        <f t="shared" si="64"/>
        <v>0</v>
      </c>
      <c r="AW393" s="84"/>
      <c r="AX393" s="162">
        <f>$AV393*'Input|Fee Based'!AV393</f>
        <v>0</v>
      </c>
      <c r="AY393" s="162">
        <f>$AV393*'Input|Fee Based'!AW393</f>
        <v>0</v>
      </c>
      <c r="AZ393" s="162">
        <f>$AV393*'Input|Fee Based'!AX393</f>
        <v>0</v>
      </c>
      <c r="BA393" s="163">
        <f>SUM($AV393,$AX393:$AZ393)*'Input|Fee Based'!$AY393</f>
        <v>0</v>
      </c>
      <c r="BB393" s="109"/>
      <c r="BC393" s="173"/>
      <c r="BD393" s="15"/>
    </row>
    <row r="394" spans="1:56" customFormat="1" x14ac:dyDescent="0.2">
      <c r="A394" s="16">
        <f t="shared" si="65"/>
        <v>385</v>
      </c>
      <c r="B394" s="128" t="str">
        <f>IF(ISBLANK('Input|Fee Based'!B394),"",'Input|Fee Based'!B394)</f>
        <v/>
      </c>
      <c r="C394" s="128" t="str">
        <f>IF(ISBLANK('Input|Fee Based'!C394),"",'Input|Fee Based'!C394)</f>
        <v/>
      </c>
      <c r="D394" s="129" t="str">
        <f>IF(ISBLANK('Input|Fee Based'!D394),"",'Input|Fee Based'!D394)</f>
        <v/>
      </c>
      <c r="E394" s="191" t="str">
        <f>IF(ISBLANK('Input|Fee Based'!E394),"",'Input|Fee Based'!E394)</f>
        <v/>
      </c>
      <c r="F394" s="129" t="str">
        <f>IF(ISBLANK('Input|Fee Based'!F394),"",'Input|Fee Based'!F394)</f>
        <v/>
      </c>
      <c r="G394" s="129" t="str">
        <f>IF(ISBLANK('Input|Fee Based'!G394),"",'Input|Fee Based'!G394)</f>
        <v/>
      </c>
      <c r="H394" s="120">
        <f t="shared" ref="H394:H457" si="66">$AV394+SUM($AX394:$BA394)</f>
        <v>0</v>
      </c>
      <c r="I394" s="14"/>
      <c r="J394" s="77" t="str">
        <f>IF(ISBLANK('Input|Fee Based'!I394),"",'Input|Fee Based'!I394)</f>
        <v/>
      </c>
      <c r="K394" s="77" cm="1">
        <f t="array" ref="K394">_xlfn.IFNA(LOOKUP(2,1/('Calc|Labour Rates'!$B$10:$B$39='Calc|Fee Based'!J394)/('Calc|Labour Rates'!$C$10:$C$39='Input|Fee Based'!J394),'Calc|Labour Rates'!$I$10:$I$39),"-")</f>
        <v>0</v>
      </c>
      <c r="L394" s="208">
        <f>IFERROR(K394*'Input|Fee Based'!K394*'Input|Fee Based'!L394/'Input|Setup'!$E$19,0)</f>
        <v>0</v>
      </c>
      <c r="M394" s="206" t="str">
        <f>IF(ISBLANK('Input|Fee Based'!M394),"",'Input|Fee Based'!M394)</f>
        <v/>
      </c>
      <c r="N394" s="77" cm="1">
        <f t="array" ref="N394">_xlfn.IFNA(LOOKUP(2,1/('Calc|Labour Rates'!$B$10:$B$39='Calc|Fee Based'!M394)/('Calc|Labour Rates'!$C$10:$C$39='Input|Fee Based'!N394),'Calc|Labour Rates'!$I$10:$I$39),"-")</f>
        <v>0</v>
      </c>
      <c r="O394" s="208">
        <f>IFERROR(N394*'Input|Fee Based'!O394*'Input|Fee Based'!P394/'Input|Setup'!$E$19,0)</f>
        <v>0</v>
      </c>
      <c r="P394" s="206" t="str">
        <f>IF(ISBLANK('Input|Fee Based'!Q394),"",'Input|Fee Based'!Q394)</f>
        <v/>
      </c>
      <c r="Q394" s="77" cm="1">
        <f t="array" ref="Q394">_xlfn.IFNA(LOOKUP(2,1/('Calc|Labour Rates'!$B$10:$B$39='Calc|Fee Based'!P394)/('Calc|Labour Rates'!$C$10:$C$39='Input|Fee Based'!R394),'Calc|Labour Rates'!$I$10:$I$39),"-")</f>
        <v>0</v>
      </c>
      <c r="R394" s="77">
        <f>IFERROR(Q394*'Input|Fee Based'!S394*'Input|Fee Based'!T394/'Input|Setup'!$E$19,0)</f>
        <v>0</v>
      </c>
      <c r="S394" s="197">
        <f t="shared" ref="S394:S457" si="67">L394+O394+R394</f>
        <v>0</v>
      </c>
      <c r="T394" s="139">
        <f t="shared" ref="T394:T457" si="68">IF(OR(
AND(K394&lt;&gt;0,L394=0),
AND(N394&lt;&gt;0,O394=0),
AND(Q394&lt;&gt;0,R394=0)),1,0)</f>
        <v>0</v>
      </c>
      <c r="U394" s="77" t="str">
        <f>IF(ISBLANK('Input|Fee Based'!$V394),"",'Input|Fee Based'!$V394)</f>
        <v/>
      </c>
      <c r="V394" s="77" cm="1">
        <f t="array" ref="V394">_xlfn.IFNA(LOOKUP(2,1/('Calc|Labour Rates'!$B$10:$B$39='Calc|Fee Based'!U394)/('Calc|Labour Rates'!$C$10:$C$39='Input|Fee Based'!W394),'Calc|Labour Rates'!$I$10:$I$39),"-")</f>
        <v>0</v>
      </c>
      <c r="W394" s="77">
        <f>IFERROR(V394*'Input|Fee Based'!X394*'Input|Fee Based'!Y394/'Input|Setup'!$E$19,0)</f>
        <v>0</v>
      </c>
      <c r="X394" s="77">
        <f>IFERROR(V394*'Input|Fee Based'!X394*'Input|Fee Based'!Z394/'Input|Setup'!$E$19,0)</f>
        <v>0</v>
      </c>
      <c r="Y394" s="208">
        <f t="shared" ref="Y394:Y457" si="69">W394+X394</f>
        <v>0</v>
      </c>
      <c r="Z394" s="206" t="str">
        <f>IF(ISBLANK('Input|Fee Based'!$AA394),"",'Input|Fee Based'!$AA394)</f>
        <v/>
      </c>
      <c r="AA394" s="77" cm="1">
        <f t="array" ref="AA394">_xlfn.IFNA(LOOKUP(2,1/('Calc|Labour Rates'!$B$10:$B$39='Calc|Fee Based'!Z394)/('Calc|Labour Rates'!$C$10:$C$39='Input|Fee Based'!AB394),'Calc|Labour Rates'!$I$10:$I$39),"-")</f>
        <v>0</v>
      </c>
      <c r="AB394" s="77">
        <f>IFERROR(AA394*'Input|Fee Based'!AC394*'Input|Fee Based'!AD394/'Input|Setup'!$E$19,0)</f>
        <v>0</v>
      </c>
      <c r="AC394" s="77">
        <f>IFERROR(AA394*'Input|Fee Based'!AC394*'Input|Fee Based'!AE394/'Input|Setup'!$E$19,0)</f>
        <v>0</v>
      </c>
      <c r="AD394" s="208">
        <f t="shared" ref="AD394:AD457" si="70">AB394+AC394</f>
        <v>0</v>
      </c>
      <c r="AE394" s="77" t="str">
        <f>IF(ISBLANK('Input|Fee Based'!$AF394),"",'Input|Fee Based'!$AF394)</f>
        <v/>
      </c>
      <c r="AF394" s="77" cm="1">
        <f t="array" ref="AF394">_xlfn.IFNA(LOOKUP(2,1/('Calc|Labour Rates'!$B$10:$B$39='Calc|Fee Based'!AE394)/('Calc|Labour Rates'!$C$10:$C$39='Input|Fee Based'!AG394),'Calc|Labour Rates'!$I$10:$I$39),"-")</f>
        <v>0</v>
      </c>
      <c r="AG394" s="77">
        <f>IFERROR(AF394*'Input|Fee Based'!AH394*'Input|Fee Based'!AI394/'Input|Setup'!$E$19,0)</f>
        <v>0</v>
      </c>
      <c r="AH394" s="77">
        <f>IFERROR(AF394*'Input|Fee Based'!AH394*'Input|Fee Based'!AJ394/'Input|Setup'!$E$19,0)</f>
        <v>0</v>
      </c>
      <c r="AI394" s="208">
        <f t="shared" ref="AI394:AI457" si="71">AG394+AH394</f>
        <v>0</v>
      </c>
      <c r="AJ394" s="77" t="str">
        <f>IF(ISBLANK('Input|Fee Based'!$AK394),"",'Input|Fee Based'!$AK394)</f>
        <v/>
      </c>
      <c r="AK394" s="77" cm="1">
        <f t="array" ref="AK394">_xlfn.IFNA(LOOKUP(2,1/('Calc|Labour Rates'!$B$10:$B$39='Calc|Fee Based'!AJ394)/('Calc|Labour Rates'!$C$10:$C$39='Input|Fee Based'!AL394),'Calc|Labour Rates'!$I$10:$I$39),"-")</f>
        <v>0</v>
      </c>
      <c r="AL394" s="77">
        <f>IFERROR(AK394*'Input|Fee Based'!AM394*'Input|Fee Based'!AN394/'Input|Setup'!$E$19,0)</f>
        <v>0</v>
      </c>
      <c r="AM394" s="77">
        <f>IFERROR(AK394*'Input|Fee Based'!AM394*'Input|Fee Based'!AO394/'Input|Setup'!$E$19,0)</f>
        <v>0</v>
      </c>
      <c r="AN394" s="208">
        <f t="shared" ref="AN394:AN457" si="72">AL394+AM394</f>
        <v>0</v>
      </c>
      <c r="AO394" s="199">
        <f t="shared" ref="AO394:AO457" si="73">Y394+AD394+AI394+AN394</f>
        <v>0</v>
      </c>
      <c r="AP394" s="139">
        <f t="shared" ref="AP394:AP457" si="74">IF(OR(
AND(V394&lt;&gt;0,Y394=0),
AND(AA394&lt;&gt;0,AD394=0),
AND(AF394&lt;&gt;0,AI394=0),
AND(AK394&lt;&gt;0,AN394=0)),1,0)</f>
        <v>0</v>
      </c>
      <c r="AQ394" s="86">
        <f>'Input|Fee Based'!AQ394*CPI_Escalator_to_Y1*RealMaterials_Escalator_to_Y1</f>
        <v>0</v>
      </c>
      <c r="AR394" s="86">
        <f>'Input|Fee Based'!AR394*CPI_Escalator_to_Y1*RealContracts_Escalator_to_Y1</f>
        <v>0</v>
      </c>
      <c r="AS394" s="77">
        <f>'Input|Fee Based'!AS394*CPI_Escalator_to_Y1*RealVehicles_Escalator_to_Y1</f>
        <v>0</v>
      </c>
      <c r="AT394" s="86">
        <f>'Input|Fee Based'!AT394*CPI_Escalator_to_Y1*RealOther_Escalator_to_Y1</f>
        <v>0</v>
      </c>
      <c r="AU394" s="89"/>
      <c r="AV394" s="79">
        <f t="shared" ref="AV394:AV457" si="75">SUM($S394,$AO394,$AQ394,$AR394,$AS394,$AT394)</f>
        <v>0</v>
      </c>
      <c r="AW394" s="84"/>
      <c r="AX394" s="162">
        <f>$AV394*'Input|Fee Based'!AV394</f>
        <v>0</v>
      </c>
      <c r="AY394" s="162">
        <f>$AV394*'Input|Fee Based'!AW394</f>
        <v>0</v>
      </c>
      <c r="AZ394" s="162">
        <f>$AV394*'Input|Fee Based'!AX394</f>
        <v>0</v>
      </c>
      <c r="BA394" s="163">
        <f>SUM($AV394,$AX394:$AZ394)*'Input|Fee Based'!$AY394</f>
        <v>0</v>
      </c>
      <c r="BB394" s="109"/>
      <c r="BC394" s="173"/>
      <c r="BD394" s="15"/>
    </row>
    <row r="395" spans="1:56" customFormat="1" x14ac:dyDescent="0.2">
      <c r="A395" s="16">
        <f t="shared" si="65"/>
        <v>386</v>
      </c>
      <c r="B395" s="128" t="str">
        <f>IF(ISBLANK('Input|Fee Based'!B395),"",'Input|Fee Based'!B395)</f>
        <v/>
      </c>
      <c r="C395" s="128" t="str">
        <f>IF(ISBLANK('Input|Fee Based'!C395),"",'Input|Fee Based'!C395)</f>
        <v/>
      </c>
      <c r="D395" s="129" t="str">
        <f>IF(ISBLANK('Input|Fee Based'!D395),"",'Input|Fee Based'!D395)</f>
        <v/>
      </c>
      <c r="E395" s="191" t="str">
        <f>IF(ISBLANK('Input|Fee Based'!E395),"",'Input|Fee Based'!E395)</f>
        <v/>
      </c>
      <c r="F395" s="129" t="str">
        <f>IF(ISBLANK('Input|Fee Based'!F395),"",'Input|Fee Based'!F395)</f>
        <v/>
      </c>
      <c r="G395" s="129" t="str">
        <f>IF(ISBLANK('Input|Fee Based'!G395),"",'Input|Fee Based'!G395)</f>
        <v/>
      </c>
      <c r="H395" s="120">
        <f t="shared" si="66"/>
        <v>0</v>
      </c>
      <c r="I395" s="14"/>
      <c r="J395" s="77" t="str">
        <f>IF(ISBLANK('Input|Fee Based'!I395),"",'Input|Fee Based'!I395)</f>
        <v/>
      </c>
      <c r="K395" s="77" cm="1">
        <f t="array" ref="K395">_xlfn.IFNA(LOOKUP(2,1/('Calc|Labour Rates'!$B$10:$B$39='Calc|Fee Based'!J395)/('Calc|Labour Rates'!$C$10:$C$39='Input|Fee Based'!J395),'Calc|Labour Rates'!$I$10:$I$39),"-")</f>
        <v>0</v>
      </c>
      <c r="L395" s="208">
        <f>IFERROR(K395*'Input|Fee Based'!K395*'Input|Fee Based'!L395/'Input|Setup'!$E$19,0)</f>
        <v>0</v>
      </c>
      <c r="M395" s="206" t="str">
        <f>IF(ISBLANK('Input|Fee Based'!M395),"",'Input|Fee Based'!M395)</f>
        <v/>
      </c>
      <c r="N395" s="77" cm="1">
        <f t="array" ref="N395">_xlfn.IFNA(LOOKUP(2,1/('Calc|Labour Rates'!$B$10:$B$39='Calc|Fee Based'!M395)/('Calc|Labour Rates'!$C$10:$C$39='Input|Fee Based'!N395),'Calc|Labour Rates'!$I$10:$I$39),"-")</f>
        <v>0</v>
      </c>
      <c r="O395" s="208">
        <f>IFERROR(N395*'Input|Fee Based'!O395*'Input|Fee Based'!P395/'Input|Setup'!$E$19,0)</f>
        <v>0</v>
      </c>
      <c r="P395" s="206" t="str">
        <f>IF(ISBLANK('Input|Fee Based'!Q395),"",'Input|Fee Based'!Q395)</f>
        <v/>
      </c>
      <c r="Q395" s="77" cm="1">
        <f t="array" ref="Q395">_xlfn.IFNA(LOOKUP(2,1/('Calc|Labour Rates'!$B$10:$B$39='Calc|Fee Based'!P395)/('Calc|Labour Rates'!$C$10:$C$39='Input|Fee Based'!R395),'Calc|Labour Rates'!$I$10:$I$39),"-")</f>
        <v>0</v>
      </c>
      <c r="R395" s="77">
        <f>IFERROR(Q395*'Input|Fee Based'!S395*'Input|Fee Based'!T395/'Input|Setup'!$E$19,0)</f>
        <v>0</v>
      </c>
      <c r="S395" s="197">
        <f t="shared" si="67"/>
        <v>0</v>
      </c>
      <c r="T395" s="139">
        <f t="shared" si="68"/>
        <v>0</v>
      </c>
      <c r="U395" s="77" t="str">
        <f>IF(ISBLANK('Input|Fee Based'!$V395),"",'Input|Fee Based'!$V395)</f>
        <v/>
      </c>
      <c r="V395" s="77" cm="1">
        <f t="array" ref="V395">_xlfn.IFNA(LOOKUP(2,1/('Calc|Labour Rates'!$B$10:$B$39='Calc|Fee Based'!U395)/('Calc|Labour Rates'!$C$10:$C$39='Input|Fee Based'!W395),'Calc|Labour Rates'!$I$10:$I$39),"-")</f>
        <v>0</v>
      </c>
      <c r="W395" s="77">
        <f>IFERROR(V395*'Input|Fee Based'!X395*'Input|Fee Based'!Y395/'Input|Setup'!$E$19,0)</f>
        <v>0</v>
      </c>
      <c r="X395" s="77">
        <f>IFERROR(V395*'Input|Fee Based'!X395*'Input|Fee Based'!Z395/'Input|Setup'!$E$19,0)</f>
        <v>0</v>
      </c>
      <c r="Y395" s="208">
        <f t="shared" si="69"/>
        <v>0</v>
      </c>
      <c r="Z395" s="206" t="str">
        <f>IF(ISBLANK('Input|Fee Based'!$AA395),"",'Input|Fee Based'!$AA395)</f>
        <v/>
      </c>
      <c r="AA395" s="77" cm="1">
        <f t="array" ref="AA395">_xlfn.IFNA(LOOKUP(2,1/('Calc|Labour Rates'!$B$10:$B$39='Calc|Fee Based'!Z395)/('Calc|Labour Rates'!$C$10:$C$39='Input|Fee Based'!AB395),'Calc|Labour Rates'!$I$10:$I$39),"-")</f>
        <v>0</v>
      </c>
      <c r="AB395" s="77">
        <f>IFERROR(AA395*'Input|Fee Based'!AC395*'Input|Fee Based'!AD395/'Input|Setup'!$E$19,0)</f>
        <v>0</v>
      </c>
      <c r="AC395" s="77">
        <f>IFERROR(AA395*'Input|Fee Based'!AC395*'Input|Fee Based'!AE395/'Input|Setup'!$E$19,0)</f>
        <v>0</v>
      </c>
      <c r="AD395" s="208">
        <f t="shared" si="70"/>
        <v>0</v>
      </c>
      <c r="AE395" s="77" t="str">
        <f>IF(ISBLANK('Input|Fee Based'!$AF395),"",'Input|Fee Based'!$AF395)</f>
        <v/>
      </c>
      <c r="AF395" s="77" cm="1">
        <f t="array" ref="AF395">_xlfn.IFNA(LOOKUP(2,1/('Calc|Labour Rates'!$B$10:$B$39='Calc|Fee Based'!AE395)/('Calc|Labour Rates'!$C$10:$C$39='Input|Fee Based'!AG395),'Calc|Labour Rates'!$I$10:$I$39),"-")</f>
        <v>0</v>
      </c>
      <c r="AG395" s="77">
        <f>IFERROR(AF395*'Input|Fee Based'!AH395*'Input|Fee Based'!AI395/'Input|Setup'!$E$19,0)</f>
        <v>0</v>
      </c>
      <c r="AH395" s="77">
        <f>IFERROR(AF395*'Input|Fee Based'!AH395*'Input|Fee Based'!AJ395/'Input|Setup'!$E$19,0)</f>
        <v>0</v>
      </c>
      <c r="AI395" s="208">
        <f t="shared" si="71"/>
        <v>0</v>
      </c>
      <c r="AJ395" s="77" t="str">
        <f>IF(ISBLANK('Input|Fee Based'!$AK395),"",'Input|Fee Based'!$AK395)</f>
        <v/>
      </c>
      <c r="AK395" s="77" cm="1">
        <f t="array" ref="AK395">_xlfn.IFNA(LOOKUP(2,1/('Calc|Labour Rates'!$B$10:$B$39='Calc|Fee Based'!AJ395)/('Calc|Labour Rates'!$C$10:$C$39='Input|Fee Based'!AL395),'Calc|Labour Rates'!$I$10:$I$39),"-")</f>
        <v>0</v>
      </c>
      <c r="AL395" s="77">
        <f>IFERROR(AK395*'Input|Fee Based'!AM395*'Input|Fee Based'!AN395/'Input|Setup'!$E$19,0)</f>
        <v>0</v>
      </c>
      <c r="AM395" s="77">
        <f>IFERROR(AK395*'Input|Fee Based'!AM395*'Input|Fee Based'!AO395/'Input|Setup'!$E$19,0)</f>
        <v>0</v>
      </c>
      <c r="AN395" s="208">
        <f t="shared" si="72"/>
        <v>0</v>
      </c>
      <c r="AO395" s="199">
        <f t="shared" si="73"/>
        <v>0</v>
      </c>
      <c r="AP395" s="139">
        <f t="shared" si="74"/>
        <v>0</v>
      </c>
      <c r="AQ395" s="86">
        <f>'Input|Fee Based'!AQ395*CPI_Escalator_to_Y1*RealMaterials_Escalator_to_Y1</f>
        <v>0</v>
      </c>
      <c r="AR395" s="86">
        <f>'Input|Fee Based'!AR395*CPI_Escalator_to_Y1*RealContracts_Escalator_to_Y1</f>
        <v>0</v>
      </c>
      <c r="AS395" s="77">
        <f>'Input|Fee Based'!AS395*CPI_Escalator_to_Y1*RealVehicles_Escalator_to_Y1</f>
        <v>0</v>
      </c>
      <c r="AT395" s="86">
        <f>'Input|Fee Based'!AT395*CPI_Escalator_to_Y1*RealOther_Escalator_to_Y1</f>
        <v>0</v>
      </c>
      <c r="AU395" s="89"/>
      <c r="AV395" s="79">
        <f t="shared" si="75"/>
        <v>0</v>
      </c>
      <c r="AW395" s="84"/>
      <c r="AX395" s="162">
        <f>$AV395*'Input|Fee Based'!AV395</f>
        <v>0</v>
      </c>
      <c r="AY395" s="162">
        <f>$AV395*'Input|Fee Based'!AW395</f>
        <v>0</v>
      </c>
      <c r="AZ395" s="162">
        <f>$AV395*'Input|Fee Based'!AX395</f>
        <v>0</v>
      </c>
      <c r="BA395" s="163">
        <f>SUM($AV395,$AX395:$AZ395)*'Input|Fee Based'!$AY395</f>
        <v>0</v>
      </c>
      <c r="BB395" s="109"/>
      <c r="BC395" s="173"/>
      <c r="BD395" s="15"/>
    </row>
    <row r="396" spans="1:56" customFormat="1" x14ac:dyDescent="0.2">
      <c r="A396" s="16">
        <f t="shared" ref="A396:A459" si="76">IFERROR(A395+1,"")</f>
        <v>387</v>
      </c>
      <c r="B396" s="128" t="str">
        <f>IF(ISBLANK('Input|Fee Based'!B396),"",'Input|Fee Based'!B396)</f>
        <v/>
      </c>
      <c r="C396" s="128" t="str">
        <f>IF(ISBLANK('Input|Fee Based'!C396),"",'Input|Fee Based'!C396)</f>
        <v/>
      </c>
      <c r="D396" s="129" t="str">
        <f>IF(ISBLANK('Input|Fee Based'!D396),"",'Input|Fee Based'!D396)</f>
        <v/>
      </c>
      <c r="E396" s="191" t="str">
        <f>IF(ISBLANK('Input|Fee Based'!E396),"",'Input|Fee Based'!E396)</f>
        <v/>
      </c>
      <c r="F396" s="129" t="str">
        <f>IF(ISBLANK('Input|Fee Based'!F396),"",'Input|Fee Based'!F396)</f>
        <v/>
      </c>
      <c r="G396" s="129" t="str">
        <f>IF(ISBLANK('Input|Fee Based'!G396),"",'Input|Fee Based'!G396)</f>
        <v/>
      </c>
      <c r="H396" s="120">
        <f t="shared" si="66"/>
        <v>0</v>
      </c>
      <c r="I396" s="14"/>
      <c r="J396" s="77" t="str">
        <f>IF(ISBLANK('Input|Fee Based'!I396),"",'Input|Fee Based'!I396)</f>
        <v/>
      </c>
      <c r="K396" s="77" cm="1">
        <f t="array" ref="K396">_xlfn.IFNA(LOOKUP(2,1/('Calc|Labour Rates'!$B$10:$B$39='Calc|Fee Based'!J396)/('Calc|Labour Rates'!$C$10:$C$39='Input|Fee Based'!J396),'Calc|Labour Rates'!$I$10:$I$39),"-")</f>
        <v>0</v>
      </c>
      <c r="L396" s="208">
        <f>IFERROR(K396*'Input|Fee Based'!K396*'Input|Fee Based'!L396/'Input|Setup'!$E$19,0)</f>
        <v>0</v>
      </c>
      <c r="M396" s="206" t="str">
        <f>IF(ISBLANK('Input|Fee Based'!M396),"",'Input|Fee Based'!M396)</f>
        <v/>
      </c>
      <c r="N396" s="77" cm="1">
        <f t="array" ref="N396">_xlfn.IFNA(LOOKUP(2,1/('Calc|Labour Rates'!$B$10:$B$39='Calc|Fee Based'!M396)/('Calc|Labour Rates'!$C$10:$C$39='Input|Fee Based'!N396),'Calc|Labour Rates'!$I$10:$I$39),"-")</f>
        <v>0</v>
      </c>
      <c r="O396" s="208">
        <f>IFERROR(N396*'Input|Fee Based'!O396*'Input|Fee Based'!P396/'Input|Setup'!$E$19,0)</f>
        <v>0</v>
      </c>
      <c r="P396" s="206" t="str">
        <f>IF(ISBLANK('Input|Fee Based'!Q396),"",'Input|Fee Based'!Q396)</f>
        <v/>
      </c>
      <c r="Q396" s="77" cm="1">
        <f t="array" ref="Q396">_xlfn.IFNA(LOOKUP(2,1/('Calc|Labour Rates'!$B$10:$B$39='Calc|Fee Based'!P396)/('Calc|Labour Rates'!$C$10:$C$39='Input|Fee Based'!R396),'Calc|Labour Rates'!$I$10:$I$39),"-")</f>
        <v>0</v>
      </c>
      <c r="R396" s="77">
        <f>IFERROR(Q396*'Input|Fee Based'!S396*'Input|Fee Based'!T396/'Input|Setup'!$E$19,0)</f>
        <v>0</v>
      </c>
      <c r="S396" s="197">
        <f t="shared" si="67"/>
        <v>0</v>
      </c>
      <c r="T396" s="139">
        <f t="shared" si="68"/>
        <v>0</v>
      </c>
      <c r="U396" s="77" t="str">
        <f>IF(ISBLANK('Input|Fee Based'!$V396),"",'Input|Fee Based'!$V396)</f>
        <v/>
      </c>
      <c r="V396" s="77" cm="1">
        <f t="array" ref="V396">_xlfn.IFNA(LOOKUP(2,1/('Calc|Labour Rates'!$B$10:$B$39='Calc|Fee Based'!U396)/('Calc|Labour Rates'!$C$10:$C$39='Input|Fee Based'!W396),'Calc|Labour Rates'!$I$10:$I$39),"-")</f>
        <v>0</v>
      </c>
      <c r="W396" s="77">
        <f>IFERROR(V396*'Input|Fee Based'!X396*'Input|Fee Based'!Y396/'Input|Setup'!$E$19,0)</f>
        <v>0</v>
      </c>
      <c r="X396" s="77">
        <f>IFERROR(V396*'Input|Fee Based'!X396*'Input|Fee Based'!Z396/'Input|Setup'!$E$19,0)</f>
        <v>0</v>
      </c>
      <c r="Y396" s="208">
        <f t="shared" si="69"/>
        <v>0</v>
      </c>
      <c r="Z396" s="206" t="str">
        <f>IF(ISBLANK('Input|Fee Based'!$AA396),"",'Input|Fee Based'!$AA396)</f>
        <v/>
      </c>
      <c r="AA396" s="77" cm="1">
        <f t="array" ref="AA396">_xlfn.IFNA(LOOKUP(2,1/('Calc|Labour Rates'!$B$10:$B$39='Calc|Fee Based'!Z396)/('Calc|Labour Rates'!$C$10:$C$39='Input|Fee Based'!AB396),'Calc|Labour Rates'!$I$10:$I$39),"-")</f>
        <v>0</v>
      </c>
      <c r="AB396" s="77">
        <f>IFERROR(AA396*'Input|Fee Based'!AC396*'Input|Fee Based'!AD396/'Input|Setup'!$E$19,0)</f>
        <v>0</v>
      </c>
      <c r="AC396" s="77">
        <f>IFERROR(AA396*'Input|Fee Based'!AC396*'Input|Fee Based'!AE396/'Input|Setup'!$E$19,0)</f>
        <v>0</v>
      </c>
      <c r="AD396" s="208">
        <f t="shared" si="70"/>
        <v>0</v>
      </c>
      <c r="AE396" s="77" t="str">
        <f>IF(ISBLANK('Input|Fee Based'!$AF396),"",'Input|Fee Based'!$AF396)</f>
        <v/>
      </c>
      <c r="AF396" s="77" cm="1">
        <f t="array" ref="AF396">_xlfn.IFNA(LOOKUP(2,1/('Calc|Labour Rates'!$B$10:$B$39='Calc|Fee Based'!AE396)/('Calc|Labour Rates'!$C$10:$C$39='Input|Fee Based'!AG396),'Calc|Labour Rates'!$I$10:$I$39),"-")</f>
        <v>0</v>
      </c>
      <c r="AG396" s="77">
        <f>IFERROR(AF396*'Input|Fee Based'!AH396*'Input|Fee Based'!AI396/'Input|Setup'!$E$19,0)</f>
        <v>0</v>
      </c>
      <c r="AH396" s="77">
        <f>IFERROR(AF396*'Input|Fee Based'!AH396*'Input|Fee Based'!AJ396/'Input|Setup'!$E$19,0)</f>
        <v>0</v>
      </c>
      <c r="AI396" s="208">
        <f t="shared" si="71"/>
        <v>0</v>
      </c>
      <c r="AJ396" s="77" t="str">
        <f>IF(ISBLANK('Input|Fee Based'!$AK396),"",'Input|Fee Based'!$AK396)</f>
        <v/>
      </c>
      <c r="AK396" s="77" cm="1">
        <f t="array" ref="AK396">_xlfn.IFNA(LOOKUP(2,1/('Calc|Labour Rates'!$B$10:$B$39='Calc|Fee Based'!AJ396)/('Calc|Labour Rates'!$C$10:$C$39='Input|Fee Based'!AL396),'Calc|Labour Rates'!$I$10:$I$39),"-")</f>
        <v>0</v>
      </c>
      <c r="AL396" s="77">
        <f>IFERROR(AK396*'Input|Fee Based'!AM396*'Input|Fee Based'!AN396/'Input|Setup'!$E$19,0)</f>
        <v>0</v>
      </c>
      <c r="AM396" s="77">
        <f>IFERROR(AK396*'Input|Fee Based'!AM396*'Input|Fee Based'!AO396/'Input|Setup'!$E$19,0)</f>
        <v>0</v>
      </c>
      <c r="AN396" s="208">
        <f t="shared" si="72"/>
        <v>0</v>
      </c>
      <c r="AO396" s="199">
        <f t="shared" si="73"/>
        <v>0</v>
      </c>
      <c r="AP396" s="139">
        <f t="shared" si="74"/>
        <v>0</v>
      </c>
      <c r="AQ396" s="86">
        <f>'Input|Fee Based'!AQ396*CPI_Escalator_to_Y1*RealMaterials_Escalator_to_Y1</f>
        <v>0</v>
      </c>
      <c r="AR396" s="86">
        <f>'Input|Fee Based'!AR396*CPI_Escalator_to_Y1*RealContracts_Escalator_to_Y1</f>
        <v>0</v>
      </c>
      <c r="AS396" s="77">
        <f>'Input|Fee Based'!AS396*CPI_Escalator_to_Y1*RealVehicles_Escalator_to_Y1</f>
        <v>0</v>
      </c>
      <c r="AT396" s="86">
        <f>'Input|Fee Based'!AT396*CPI_Escalator_to_Y1*RealOther_Escalator_to_Y1</f>
        <v>0</v>
      </c>
      <c r="AU396" s="89"/>
      <c r="AV396" s="79">
        <f t="shared" si="75"/>
        <v>0</v>
      </c>
      <c r="AW396" s="84"/>
      <c r="AX396" s="162">
        <f>$AV396*'Input|Fee Based'!AV396</f>
        <v>0</v>
      </c>
      <c r="AY396" s="162">
        <f>$AV396*'Input|Fee Based'!AW396</f>
        <v>0</v>
      </c>
      <c r="AZ396" s="162">
        <f>$AV396*'Input|Fee Based'!AX396</f>
        <v>0</v>
      </c>
      <c r="BA396" s="163">
        <f>SUM($AV396,$AX396:$AZ396)*'Input|Fee Based'!$AY396</f>
        <v>0</v>
      </c>
      <c r="BB396" s="109"/>
      <c r="BC396" s="173"/>
      <c r="BD396" s="15"/>
    </row>
    <row r="397" spans="1:56" customFormat="1" x14ac:dyDescent="0.2">
      <c r="A397" s="16">
        <f t="shared" si="76"/>
        <v>388</v>
      </c>
      <c r="B397" s="128" t="str">
        <f>IF(ISBLANK('Input|Fee Based'!B397),"",'Input|Fee Based'!B397)</f>
        <v/>
      </c>
      <c r="C397" s="128" t="str">
        <f>IF(ISBLANK('Input|Fee Based'!C397),"",'Input|Fee Based'!C397)</f>
        <v/>
      </c>
      <c r="D397" s="129" t="str">
        <f>IF(ISBLANK('Input|Fee Based'!D397),"",'Input|Fee Based'!D397)</f>
        <v/>
      </c>
      <c r="E397" s="191" t="str">
        <f>IF(ISBLANK('Input|Fee Based'!E397),"",'Input|Fee Based'!E397)</f>
        <v/>
      </c>
      <c r="F397" s="129" t="str">
        <f>IF(ISBLANK('Input|Fee Based'!F397),"",'Input|Fee Based'!F397)</f>
        <v/>
      </c>
      <c r="G397" s="129" t="str">
        <f>IF(ISBLANK('Input|Fee Based'!G397),"",'Input|Fee Based'!G397)</f>
        <v/>
      </c>
      <c r="H397" s="120">
        <f t="shared" si="66"/>
        <v>0</v>
      </c>
      <c r="I397" s="14"/>
      <c r="J397" s="77" t="str">
        <f>IF(ISBLANK('Input|Fee Based'!I397),"",'Input|Fee Based'!I397)</f>
        <v/>
      </c>
      <c r="K397" s="77" cm="1">
        <f t="array" ref="K397">_xlfn.IFNA(LOOKUP(2,1/('Calc|Labour Rates'!$B$10:$B$39='Calc|Fee Based'!J397)/('Calc|Labour Rates'!$C$10:$C$39='Input|Fee Based'!J397),'Calc|Labour Rates'!$I$10:$I$39),"-")</f>
        <v>0</v>
      </c>
      <c r="L397" s="208">
        <f>IFERROR(K397*'Input|Fee Based'!K397*'Input|Fee Based'!L397/'Input|Setup'!$E$19,0)</f>
        <v>0</v>
      </c>
      <c r="M397" s="206" t="str">
        <f>IF(ISBLANK('Input|Fee Based'!M397),"",'Input|Fee Based'!M397)</f>
        <v/>
      </c>
      <c r="N397" s="77" cm="1">
        <f t="array" ref="N397">_xlfn.IFNA(LOOKUP(2,1/('Calc|Labour Rates'!$B$10:$B$39='Calc|Fee Based'!M397)/('Calc|Labour Rates'!$C$10:$C$39='Input|Fee Based'!N397),'Calc|Labour Rates'!$I$10:$I$39),"-")</f>
        <v>0</v>
      </c>
      <c r="O397" s="208">
        <f>IFERROR(N397*'Input|Fee Based'!O397*'Input|Fee Based'!P397/'Input|Setup'!$E$19,0)</f>
        <v>0</v>
      </c>
      <c r="P397" s="206" t="str">
        <f>IF(ISBLANK('Input|Fee Based'!Q397),"",'Input|Fee Based'!Q397)</f>
        <v/>
      </c>
      <c r="Q397" s="77" cm="1">
        <f t="array" ref="Q397">_xlfn.IFNA(LOOKUP(2,1/('Calc|Labour Rates'!$B$10:$B$39='Calc|Fee Based'!P397)/('Calc|Labour Rates'!$C$10:$C$39='Input|Fee Based'!R397),'Calc|Labour Rates'!$I$10:$I$39),"-")</f>
        <v>0</v>
      </c>
      <c r="R397" s="77">
        <f>IFERROR(Q397*'Input|Fee Based'!S397*'Input|Fee Based'!T397/'Input|Setup'!$E$19,0)</f>
        <v>0</v>
      </c>
      <c r="S397" s="197">
        <f t="shared" si="67"/>
        <v>0</v>
      </c>
      <c r="T397" s="139">
        <f t="shared" si="68"/>
        <v>0</v>
      </c>
      <c r="U397" s="77" t="str">
        <f>IF(ISBLANK('Input|Fee Based'!$V397),"",'Input|Fee Based'!$V397)</f>
        <v/>
      </c>
      <c r="V397" s="77" cm="1">
        <f t="array" ref="V397">_xlfn.IFNA(LOOKUP(2,1/('Calc|Labour Rates'!$B$10:$B$39='Calc|Fee Based'!U397)/('Calc|Labour Rates'!$C$10:$C$39='Input|Fee Based'!W397),'Calc|Labour Rates'!$I$10:$I$39),"-")</f>
        <v>0</v>
      </c>
      <c r="W397" s="77">
        <f>IFERROR(V397*'Input|Fee Based'!X397*'Input|Fee Based'!Y397/'Input|Setup'!$E$19,0)</f>
        <v>0</v>
      </c>
      <c r="X397" s="77">
        <f>IFERROR(V397*'Input|Fee Based'!X397*'Input|Fee Based'!Z397/'Input|Setup'!$E$19,0)</f>
        <v>0</v>
      </c>
      <c r="Y397" s="208">
        <f t="shared" si="69"/>
        <v>0</v>
      </c>
      <c r="Z397" s="206" t="str">
        <f>IF(ISBLANK('Input|Fee Based'!$AA397),"",'Input|Fee Based'!$AA397)</f>
        <v/>
      </c>
      <c r="AA397" s="77" cm="1">
        <f t="array" ref="AA397">_xlfn.IFNA(LOOKUP(2,1/('Calc|Labour Rates'!$B$10:$B$39='Calc|Fee Based'!Z397)/('Calc|Labour Rates'!$C$10:$C$39='Input|Fee Based'!AB397),'Calc|Labour Rates'!$I$10:$I$39),"-")</f>
        <v>0</v>
      </c>
      <c r="AB397" s="77">
        <f>IFERROR(AA397*'Input|Fee Based'!AC397*'Input|Fee Based'!AD397/'Input|Setup'!$E$19,0)</f>
        <v>0</v>
      </c>
      <c r="AC397" s="77">
        <f>IFERROR(AA397*'Input|Fee Based'!AC397*'Input|Fee Based'!AE397/'Input|Setup'!$E$19,0)</f>
        <v>0</v>
      </c>
      <c r="AD397" s="208">
        <f t="shared" si="70"/>
        <v>0</v>
      </c>
      <c r="AE397" s="77" t="str">
        <f>IF(ISBLANK('Input|Fee Based'!$AF397),"",'Input|Fee Based'!$AF397)</f>
        <v/>
      </c>
      <c r="AF397" s="77" cm="1">
        <f t="array" ref="AF397">_xlfn.IFNA(LOOKUP(2,1/('Calc|Labour Rates'!$B$10:$B$39='Calc|Fee Based'!AE397)/('Calc|Labour Rates'!$C$10:$C$39='Input|Fee Based'!AG397),'Calc|Labour Rates'!$I$10:$I$39),"-")</f>
        <v>0</v>
      </c>
      <c r="AG397" s="77">
        <f>IFERROR(AF397*'Input|Fee Based'!AH397*'Input|Fee Based'!AI397/'Input|Setup'!$E$19,0)</f>
        <v>0</v>
      </c>
      <c r="AH397" s="77">
        <f>IFERROR(AF397*'Input|Fee Based'!AH397*'Input|Fee Based'!AJ397/'Input|Setup'!$E$19,0)</f>
        <v>0</v>
      </c>
      <c r="AI397" s="208">
        <f t="shared" si="71"/>
        <v>0</v>
      </c>
      <c r="AJ397" s="77" t="str">
        <f>IF(ISBLANK('Input|Fee Based'!$AK397),"",'Input|Fee Based'!$AK397)</f>
        <v/>
      </c>
      <c r="AK397" s="77" cm="1">
        <f t="array" ref="AK397">_xlfn.IFNA(LOOKUP(2,1/('Calc|Labour Rates'!$B$10:$B$39='Calc|Fee Based'!AJ397)/('Calc|Labour Rates'!$C$10:$C$39='Input|Fee Based'!AL397),'Calc|Labour Rates'!$I$10:$I$39),"-")</f>
        <v>0</v>
      </c>
      <c r="AL397" s="77">
        <f>IFERROR(AK397*'Input|Fee Based'!AM397*'Input|Fee Based'!AN397/'Input|Setup'!$E$19,0)</f>
        <v>0</v>
      </c>
      <c r="AM397" s="77">
        <f>IFERROR(AK397*'Input|Fee Based'!AM397*'Input|Fee Based'!AO397/'Input|Setup'!$E$19,0)</f>
        <v>0</v>
      </c>
      <c r="AN397" s="208">
        <f t="shared" si="72"/>
        <v>0</v>
      </c>
      <c r="AO397" s="199">
        <f t="shared" si="73"/>
        <v>0</v>
      </c>
      <c r="AP397" s="139">
        <f t="shared" si="74"/>
        <v>0</v>
      </c>
      <c r="AQ397" s="86">
        <f>'Input|Fee Based'!AQ397*CPI_Escalator_to_Y1*RealMaterials_Escalator_to_Y1</f>
        <v>0</v>
      </c>
      <c r="AR397" s="86">
        <f>'Input|Fee Based'!AR397*CPI_Escalator_to_Y1*RealContracts_Escalator_to_Y1</f>
        <v>0</v>
      </c>
      <c r="AS397" s="77">
        <f>'Input|Fee Based'!AS397*CPI_Escalator_to_Y1*RealVehicles_Escalator_to_Y1</f>
        <v>0</v>
      </c>
      <c r="AT397" s="86">
        <f>'Input|Fee Based'!AT397*CPI_Escalator_to_Y1*RealOther_Escalator_to_Y1</f>
        <v>0</v>
      </c>
      <c r="AU397" s="89"/>
      <c r="AV397" s="79">
        <f t="shared" si="75"/>
        <v>0</v>
      </c>
      <c r="AW397" s="84"/>
      <c r="AX397" s="162">
        <f>$AV397*'Input|Fee Based'!AV397</f>
        <v>0</v>
      </c>
      <c r="AY397" s="162">
        <f>$AV397*'Input|Fee Based'!AW397</f>
        <v>0</v>
      </c>
      <c r="AZ397" s="162">
        <f>$AV397*'Input|Fee Based'!AX397</f>
        <v>0</v>
      </c>
      <c r="BA397" s="163">
        <f>SUM($AV397,$AX397:$AZ397)*'Input|Fee Based'!$AY397</f>
        <v>0</v>
      </c>
      <c r="BB397" s="109"/>
      <c r="BC397" s="173"/>
      <c r="BD397" s="15"/>
    </row>
    <row r="398" spans="1:56" customFormat="1" x14ac:dyDescent="0.2">
      <c r="A398" s="16">
        <f t="shared" si="76"/>
        <v>389</v>
      </c>
      <c r="B398" s="128" t="str">
        <f>IF(ISBLANK('Input|Fee Based'!B398),"",'Input|Fee Based'!B398)</f>
        <v/>
      </c>
      <c r="C398" s="128" t="str">
        <f>IF(ISBLANK('Input|Fee Based'!C398),"",'Input|Fee Based'!C398)</f>
        <v/>
      </c>
      <c r="D398" s="129" t="str">
        <f>IF(ISBLANK('Input|Fee Based'!D398),"",'Input|Fee Based'!D398)</f>
        <v/>
      </c>
      <c r="E398" s="191" t="str">
        <f>IF(ISBLANK('Input|Fee Based'!E398),"",'Input|Fee Based'!E398)</f>
        <v/>
      </c>
      <c r="F398" s="129" t="str">
        <f>IF(ISBLANK('Input|Fee Based'!F398),"",'Input|Fee Based'!F398)</f>
        <v/>
      </c>
      <c r="G398" s="129" t="str">
        <f>IF(ISBLANK('Input|Fee Based'!G398),"",'Input|Fee Based'!G398)</f>
        <v/>
      </c>
      <c r="H398" s="120">
        <f t="shared" si="66"/>
        <v>0</v>
      </c>
      <c r="I398" s="14"/>
      <c r="J398" s="77" t="str">
        <f>IF(ISBLANK('Input|Fee Based'!I398),"",'Input|Fee Based'!I398)</f>
        <v/>
      </c>
      <c r="K398" s="77" cm="1">
        <f t="array" ref="K398">_xlfn.IFNA(LOOKUP(2,1/('Calc|Labour Rates'!$B$10:$B$39='Calc|Fee Based'!J398)/('Calc|Labour Rates'!$C$10:$C$39='Input|Fee Based'!J398),'Calc|Labour Rates'!$I$10:$I$39),"-")</f>
        <v>0</v>
      </c>
      <c r="L398" s="208">
        <f>IFERROR(K398*'Input|Fee Based'!K398*'Input|Fee Based'!L398/'Input|Setup'!$E$19,0)</f>
        <v>0</v>
      </c>
      <c r="M398" s="206" t="str">
        <f>IF(ISBLANK('Input|Fee Based'!M398),"",'Input|Fee Based'!M398)</f>
        <v/>
      </c>
      <c r="N398" s="77" cm="1">
        <f t="array" ref="N398">_xlfn.IFNA(LOOKUP(2,1/('Calc|Labour Rates'!$B$10:$B$39='Calc|Fee Based'!M398)/('Calc|Labour Rates'!$C$10:$C$39='Input|Fee Based'!N398),'Calc|Labour Rates'!$I$10:$I$39),"-")</f>
        <v>0</v>
      </c>
      <c r="O398" s="208">
        <f>IFERROR(N398*'Input|Fee Based'!O398*'Input|Fee Based'!P398/'Input|Setup'!$E$19,0)</f>
        <v>0</v>
      </c>
      <c r="P398" s="206" t="str">
        <f>IF(ISBLANK('Input|Fee Based'!Q398),"",'Input|Fee Based'!Q398)</f>
        <v/>
      </c>
      <c r="Q398" s="77" cm="1">
        <f t="array" ref="Q398">_xlfn.IFNA(LOOKUP(2,1/('Calc|Labour Rates'!$B$10:$B$39='Calc|Fee Based'!P398)/('Calc|Labour Rates'!$C$10:$C$39='Input|Fee Based'!R398),'Calc|Labour Rates'!$I$10:$I$39),"-")</f>
        <v>0</v>
      </c>
      <c r="R398" s="77">
        <f>IFERROR(Q398*'Input|Fee Based'!S398*'Input|Fee Based'!T398/'Input|Setup'!$E$19,0)</f>
        <v>0</v>
      </c>
      <c r="S398" s="197">
        <f t="shared" si="67"/>
        <v>0</v>
      </c>
      <c r="T398" s="139">
        <f t="shared" si="68"/>
        <v>0</v>
      </c>
      <c r="U398" s="77" t="str">
        <f>IF(ISBLANK('Input|Fee Based'!$V398),"",'Input|Fee Based'!$V398)</f>
        <v/>
      </c>
      <c r="V398" s="77" cm="1">
        <f t="array" ref="V398">_xlfn.IFNA(LOOKUP(2,1/('Calc|Labour Rates'!$B$10:$B$39='Calc|Fee Based'!U398)/('Calc|Labour Rates'!$C$10:$C$39='Input|Fee Based'!W398),'Calc|Labour Rates'!$I$10:$I$39),"-")</f>
        <v>0</v>
      </c>
      <c r="W398" s="77">
        <f>IFERROR(V398*'Input|Fee Based'!X398*'Input|Fee Based'!Y398/'Input|Setup'!$E$19,0)</f>
        <v>0</v>
      </c>
      <c r="X398" s="77">
        <f>IFERROR(V398*'Input|Fee Based'!X398*'Input|Fee Based'!Z398/'Input|Setup'!$E$19,0)</f>
        <v>0</v>
      </c>
      <c r="Y398" s="208">
        <f t="shared" si="69"/>
        <v>0</v>
      </c>
      <c r="Z398" s="206" t="str">
        <f>IF(ISBLANK('Input|Fee Based'!$AA398),"",'Input|Fee Based'!$AA398)</f>
        <v/>
      </c>
      <c r="AA398" s="77" cm="1">
        <f t="array" ref="AA398">_xlfn.IFNA(LOOKUP(2,1/('Calc|Labour Rates'!$B$10:$B$39='Calc|Fee Based'!Z398)/('Calc|Labour Rates'!$C$10:$C$39='Input|Fee Based'!AB398),'Calc|Labour Rates'!$I$10:$I$39),"-")</f>
        <v>0</v>
      </c>
      <c r="AB398" s="77">
        <f>IFERROR(AA398*'Input|Fee Based'!AC398*'Input|Fee Based'!AD398/'Input|Setup'!$E$19,0)</f>
        <v>0</v>
      </c>
      <c r="AC398" s="77">
        <f>IFERROR(AA398*'Input|Fee Based'!AC398*'Input|Fee Based'!AE398/'Input|Setup'!$E$19,0)</f>
        <v>0</v>
      </c>
      <c r="AD398" s="208">
        <f t="shared" si="70"/>
        <v>0</v>
      </c>
      <c r="AE398" s="77" t="str">
        <f>IF(ISBLANK('Input|Fee Based'!$AF398),"",'Input|Fee Based'!$AF398)</f>
        <v/>
      </c>
      <c r="AF398" s="77" cm="1">
        <f t="array" ref="AF398">_xlfn.IFNA(LOOKUP(2,1/('Calc|Labour Rates'!$B$10:$B$39='Calc|Fee Based'!AE398)/('Calc|Labour Rates'!$C$10:$C$39='Input|Fee Based'!AG398),'Calc|Labour Rates'!$I$10:$I$39),"-")</f>
        <v>0</v>
      </c>
      <c r="AG398" s="77">
        <f>IFERROR(AF398*'Input|Fee Based'!AH398*'Input|Fee Based'!AI398/'Input|Setup'!$E$19,0)</f>
        <v>0</v>
      </c>
      <c r="AH398" s="77">
        <f>IFERROR(AF398*'Input|Fee Based'!AH398*'Input|Fee Based'!AJ398/'Input|Setup'!$E$19,0)</f>
        <v>0</v>
      </c>
      <c r="AI398" s="208">
        <f t="shared" si="71"/>
        <v>0</v>
      </c>
      <c r="AJ398" s="77" t="str">
        <f>IF(ISBLANK('Input|Fee Based'!$AK398),"",'Input|Fee Based'!$AK398)</f>
        <v/>
      </c>
      <c r="AK398" s="77" cm="1">
        <f t="array" ref="AK398">_xlfn.IFNA(LOOKUP(2,1/('Calc|Labour Rates'!$B$10:$B$39='Calc|Fee Based'!AJ398)/('Calc|Labour Rates'!$C$10:$C$39='Input|Fee Based'!AL398),'Calc|Labour Rates'!$I$10:$I$39),"-")</f>
        <v>0</v>
      </c>
      <c r="AL398" s="77">
        <f>IFERROR(AK398*'Input|Fee Based'!AM398*'Input|Fee Based'!AN398/'Input|Setup'!$E$19,0)</f>
        <v>0</v>
      </c>
      <c r="AM398" s="77">
        <f>IFERROR(AK398*'Input|Fee Based'!AM398*'Input|Fee Based'!AO398/'Input|Setup'!$E$19,0)</f>
        <v>0</v>
      </c>
      <c r="AN398" s="208">
        <f t="shared" si="72"/>
        <v>0</v>
      </c>
      <c r="AO398" s="199">
        <f t="shared" si="73"/>
        <v>0</v>
      </c>
      <c r="AP398" s="139">
        <f t="shared" si="74"/>
        <v>0</v>
      </c>
      <c r="AQ398" s="86">
        <f>'Input|Fee Based'!AQ398*CPI_Escalator_to_Y1*RealMaterials_Escalator_to_Y1</f>
        <v>0</v>
      </c>
      <c r="AR398" s="86">
        <f>'Input|Fee Based'!AR398*CPI_Escalator_to_Y1*RealContracts_Escalator_to_Y1</f>
        <v>0</v>
      </c>
      <c r="AS398" s="77">
        <f>'Input|Fee Based'!AS398*CPI_Escalator_to_Y1*RealVehicles_Escalator_to_Y1</f>
        <v>0</v>
      </c>
      <c r="AT398" s="86">
        <f>'Input|Fee Based'!AT398*CPI_Escalator_to_Y1*RealOther_Escalator_to_Y1</f>
        <v>0</v>
      </c>
      <c r="AU398" s="89"/>
      <c r="AV398" s="79">
        <f t="shared" si="75"/>
        <v>0</v>
      </c>
      <c r="AW398" s="84"/>
      <c r="AX398" s="162">
        <f>$AV398*'Input|Fee Based'!AV398</f>
        <v>0</v>
      </c>
      <c r="AY398" s="162">
        <f>$AV398*'Input|Fee Based'!AW398</f>
        <v>0</v>
      </c>
      <c r="AZ398" s="162">
        <f>$AV398*'Input|Fee Based'!AX398</f>
        <v>0</v>
      </c>
      <c r="BA398" s="163">
        <f>SUM($AV398,$AX398:$AZ398)*'Input|Fee Based'!$AY398</f>
        <v>0</v>
      </c>
      <c r="BB398" s="109"/>
      <c r="BC398" s="173"/>
      <c r="BD398" s="15"/>
    </row>
    <row r="399" spans="1:56" customFormat="1" x14ac:dyDescent="0.2">
      <c r="A399" s="16">
        <f t="shared" si="76"/>
        <v>390</v>
      </c>
      <c r="B399" s="128" t="str">
        <f>IF(ISBLANK('Input|Fee Based'!B399),"",'Input|Fee Based'!B399)</f>
        <v/>
      </c>
      <c r="C399" s="128" t="str">
        <f>IF(ISBLANK('Input|Fee Based'!C399),"",'Input|Fee Based'!C399)</f>
        <v/>
      </c>
      <c r="D399" s="129" t="str">
        <f>IF(ISBLANK('Input|Fee Based'!D399),"",'Input|Fee Based'!D399)</f>
        <v/>
      </c>
      <c r="E399" s="191" t="str">
        <f>IF(ISBLANK('Input|Fee Based'!E399),"",'Input|Fee Based'!E399)</f>
        <v/>
      </c>
      <c r="F399" s="129" t="str">
        <f>IF(ISBLANK('Input|Fee Based'!F399),"",'Input|Fee Based'!F399)</f>
        <v/>
      </c>
      <c r="G399" s="129" t="str">
        <f>IF(ISBLANK('Input|Fee Based'!G399),"",'Input|Fee Based'!G399)</f>
        <v/>
      </c>
      <c r="H399" s="120">
        <f t="shared" si="66"/>
        <v>0</v>
      </c>
      <c r="I399" s="14"/>
      <c r="J399" s="77" t="str">
        <f>IF(ISBLANK('Input|Fee Based'!I399),"",'Input|Fee Based'!I399)</f>
        <v/>
      </c>
      <c r="K399" s="77" cm="1">
        <f t="array" ref="K399">_xlfn.IFNA(LOOKUP(2,1/('Calc|Labour Rates'!$B$10:$B$39='Calc|Fee Based'!J399)/('Calc|Labour Rates'!$C$10:$C$39='Input|Fee Based'!J399),'Calc|Labour Rates'!$I$10:$I$39),"-")</f>
        <v>0</v>
      </c>
      <c r="L399" s="208">
        <f>IFERROR(K399*'Input|Fee Based'!K399*'Input|Fee Based'!L399/'Input|Setup'!$E$19,0)</f>
        <v>0</v>
      </c>
      <c r="M399" s="206" t="str">
        <f>IF(ISBLANK('Input|Fee Based'!M399),"",'Input|Fee Based'!M399)</f>
        <v/>
      </c>
      <c r="N399" s="77" cm="1">
        <f t="array" ref="N399">_xlfn.IFNA(LOOKUP(2,1/('Calc|Labour Rates'!$B$10:$B$39='Calc|Fee Based'!M399)/('Calc|Labour Rates'!$C$10:$C$39='Input|Fee Based'!N399),'Calc|Labour Rates'!$I$10:$I$39),"-")</f>
        <v>0</v>
      </c>
      <c r="O399" s="208">
        <f>IFERROR(N399*'Input|Fee Based'!O399*'Input|Fee Based'!P399/'Input|Setup'!$E$19,0)</f>
        <v>0</v>
      </c>
      <c r="P399" s="206" t="str">
        <f>IF(ISBLANK('Input|Fee Based'!Q399),"",'Input|Fee Based'!Q399)</f>
        <v/>
      </c>
      <c r="Q399" s="77" cm="1">
        <f t="array" ref="Q399">_xlfn.IFNA(LOOKUP(2,1/('Calc|Labour Rates'!$B$10:$B$39='Calc|Fee Based'!P399)/('Calc|Labour Rates'!$C$10:$C$39='Input|Fee Based'!R399),'Calc|Labour Rates'!$I$10:$I$39),"-")</f>
        <v>0</v>
      </c>
      <c r="R399" s="77">
        <f>IFERROR(Q399*'Input|Fee Based'!S399*'Input|Fee Based'!T399/'Input|Setup'!$E$19,0)</f>
        <v>0</v>
      </c>
      <c r="S399" s="197">
        <f t="shared" si="67"/>
        <v>0</v>
      </c>
      <c r="T399" s="139">
        <f t="shared" si="68"/>
        <v>0</v>
      </c>
      <c r="U399" s="77" t="str">
        <f>IF(ISBLANK('Input|Fee Based'!$V399),"",'Input|Fee Based'!$V399)</f>
        <v/>
      </c>
      <c r="V399" s="77" cm="1">
        <f t="array" ref="V399">_xlfn.IFNA(LOOKUP(2,1/('Calc|Labour Rates'!$B$10:$B$39='Calc|Fee Based'!U399)/('Calc|Labour Rates'!$C$10:$C$39='Input|Fee Based'!W399),'Calc|Labour Rates'!$I$10:$I$39),"-")</f>
        <v>0</v>
      </c>
      <c r="W399" s="77">
        <f>IFERROR(V399*'Input|Fee Based'!X399*'Input|Fee Based'!Y399/'Input|Setup'!$E$19,0)</f>
        <v>0</v>
      </c>
      <c r="X399" s="77">
        <f>IFERROR(V399*'Input|Fee Based'!X399*'Input|Fee Based'!Z399/'Input|Setup'!$E$19,0)</f>
        <v>0</v>
      </c>
      <c r="Y399" s="208">
        <f t="shared" si="69"/>
        <v>0</v>
      </c>
      <c r="Z399" s="206" t="str">
        <f>IF(ISBLANK('Input|Fee Based'!$AA399),"",'Input|Fee Based'!$AA399)</f>
        <v/>
      </c>
      <c r="AA399" s="77" cm="1">
        <f t="array" ref="AA399">_xlfn.IFNA(LOOKUP(2,1/('Calc|Labour Rates'!$B$10:$B$39='Calc|Fee Based'!Z399)/('Calc|Labour Rates'!$C$10:$C$39='Input|Fee Based'!AB399),'Calc|Labour Rates'!$I$10:$I$39),"-")</f>
        <v>0</v>
      </c>
      <c r="AB399" s="77">
        <f>IFERROR(AA399*'Input|Fee Based'!AC399*'Input|Fee Based'!AD399/'Input|Setup'!$E$19,0)</f>
        <v>0</v>
      </c>
      <c r="AC399" s="77">
        <f>IFERROR(AA399*'Input|Fee Based'!AC399*'Input|Fee Based'!AE399/'Input|Setup'!$E$19,0)</f>
        <v>0</v>
      </c>
      <c r="AD399" s="208">
        <f t="shared" si="70"/>
        <v>0</v>
      </c>
      <c r="AE399" s="77" t="str">
        <f>IF(ISBLANK('Input|Fee Based'!$AF399),"",'Input|Fee Based'!$AF399)</f>
        <v/>
      </c>
      <c r="AF399" s="77" cm="1">
        <f t="array" ref="AF399">_xlfn.IFNA(LOOKUP(2,1/('Calc|Labour Rates'!$B$10:$B$39='Calc|Fee Based'!AE399)/('Calc|Labour Rates'!$C$10:$C$39='Input|Fee Based'!AG399),'Calc|Labour Rates'!$I$10:$I$39),"-")</f>
        <v>0</v>
      </c>
      <c r="AG399" s="77">
        <f>IFERROR(AF399*'Input|Fee Based'!AH399*'Input|Fee Based'!AI399/'Input|Setup'!$E$19,0)</f>
        <v>0</v>
      </c>
      <c r="AH399" s="77">
        <f>IFERROR(AF399*'Input|Fee Based'!AH399*'Input|Fee Based'!AJ399/'Input|Setup'!$E$19,0)</f>
        <v>0</v>
      </c>
      <c r="AI399" s="208">
        <f t="shared" si="71"/>
        <v>0</v>
      </c>
      <c r="AJ399" s="77" t="str">
        <f>IF(ISBLANK('Input|Fee Based'!$AK399),"",'Input|Fee Based'!$AK399)</f>
        <v/>
      </c>
      <c r="AK399" s="77" cm="1">
        <f t="array" ref="AK399">_xlfn.IFNA(LOOKUP(2,1/('Calc|Labour Rates'!$B$10:$B$39='Calc|Fee Based'!AJ399)/('Calc|Labour Rates'!$C$10:$C$39='Input|Fee Based'!AL399),'Calc|Labour Rates'!$I$10:$I$39),"-")</f>
        <v>0</v>
      </c>
      <c r="AL399" s="77">
        <f>IFERROR(AK399*'Input|Fee Based'!AM399*'Input|Fee Based'!AN399/'Input|Setup'!$E$19,0)</f>
        <v>0</v>
      </c>
      <c r="AM399" s="77">
        <f>IFERROR(AK399*'Input|Fee Based'!AM399*'Input|Fee Based'!AO399/'Input|Setup'!$E$19,0)</f>
        <v>0</v>
      </c>
      <c r="AN399" s="208">
        <f t="shared" si="72"/>
        <v>0</v>
      </c>
      <c r="AO399" s="199">
        <f t="shared" si="73"/>
        <v>0</v>
      </c>
      <c r="AP399" s="139">
        <f t="shared" si="74"/>
        <v>0</v>
      </c>
      <c r="AQ399" s="86">
        <f>'Input|Fee Based'!AQ399*CPI_Escalator_to_Y1*RealMaterials_Escalator_to_Y1</f>
        <v>0</v>
      </c>
      <c r="AR399" s="86">
        <f>'Input|Fee Based'!AR399*CPI_Escalator_to_Y1*RealContracts_Escalator_to_Y1</f>
        <v>0</v>
      </c>
      <c r="AS399" s="77">
        <f>'Input|Fee Based'!AS399*CPI_Escalator_to_Y1*RealVehicles_Escalator_to_Y1</f>
        <v>0</v>
      </c>
      <c r="AT399" s="86">
        <f>'Input|Fee Based'!AT399*CPI_Escalator_to_Y1*RealOther_Escalator_to_Y1</f>
        <v>0</v>
      </c>
      <c r="AU399" s="89"/>
      <c r="AV399" s="79">
        <f t="shared" si="75"/>
        <v>0</v>
      </c>
      <c r="AW399" s="84"/>
      <c r="AX399" s="162">
        <f>$AV399*'Input|Fee Based'!AV399</f>
        <v>0</v>
      </c>
      <c r="AY399" s="162">
        <f>$AV399*'Input|Fee Based'!AW399</f>
        <v>0</v>
      </c>
      <c r="AZ399" s="162">
        <f>$AV399*'Input|Fee Based'!AX399</f>
        <v>0</v>
      </c>
      <c r="BA399" s="163">
        <f>SUM($AV399,$AX399:$AZ399)*'Input|Fee Based'!$AY399</f>
        <v>0</v>
      </c>
      <c r="BB399" s="109"/>
      <c r="BC399" s="173"/>
      <c r="BD399" s="15"/>
    </row>
    <row r="400" spans="1:56" customFormat="1" x14ac:dyDescent="0.2">
      <c r="A400" s="16">
        <f t="shared" si="76"/>
        <v>391</v>
      </c>
      <c r="B400" s="128" t="str">
        <f>IF(ISBLANK('Input|Fee Based'!B400),"",'Input|Fee Based'!B400)</f>
        <v/>
      </c>
      <c r="C400" s="128" t="str">
        <f>IF(ISBLANK('Input|Fee Based'!C400),"",'Input|Fee Based'!C400)</f>
        <v/>
      </c>
      <c r="D400" s="129" t="str">
        <f>IF(ISBLANK('Input|Fee Based'!D400),"",'Input|Fee Based'!D400)</f>
        <v/>
      </c>
      <c r="E400" s="191" t="str">
        <f>IF(ISBLANK('Input|Fee Based'!E400),"",'Input|Fee Based'!E400)</f>
        <v/>
      </c>
      <c r="F400" s="129" t="str">
        <f>IF(ISBLANK('Input|Fee Based'!F400),"",'Input|Fee Based'!F400)</f>
        <v/>
      </c>
      <c r="G400" s="129" t="str">
        <f>IF(ISBLANK('Input|Fee Based'!G400),"",'Input|Fee Based'!G400)</f>
        <v/>
      </c>
      <c r="H400" s="120">
        <f t="shared" si="66"/>
        <v>0</v>
      </c>
      <c r="I400" s="14"/>
      <c r="J400" s="77" t="str">
        <f>IF(ISBLANK('Input|Fee Based'!I400),"",'Input|Fee Based'!I400)</f>
        <v/>
      </c>
      <c r="K400" s="77" cm="1">
        <f t="array" ref="K400">_xlfn.IFNA(LOOKUP(2,1/('Calc|Labour Rates'!$B$10:$B$39='Calc|Fee Based'!J400)/('Calc|Labour Rates'!$C$10:$C$39='Input|Fee Based'!J400),'Calc|Labour Rates'!$I$10:$I$39),"-")</f>
        <v>0</v>
      </c>
      <c r="L400" s="208">
        <f>IFERROR(K400*'Input|Fee Based'!K400*'Input|Fee Based'!L400/'Input|Setup'!$E$19,0)</f>
        <v>0</v>
      </c>
      <c r="M400" s="206" t="str">
        <f>IF(ISBLANK('Input|Fee Based'!M400),"",'Input|Fee Based'!M400)</f>
        <v/>
      </c>
      <c r="N400" s="77" cm="1">
        <f t="array" ref="N400">_xlfn.IFNA(LOOKUP(2,1/('Calc|Labour Rates'!$B$10:$B$39='Calc|Fee Based'!M400)/('Calc|Labour Rates'!$C$10:$C$39='Input|Fee Based'!N400),'Calc|Labour Rates'!$I$10:$I$39),"-")</f>
        <v>0</v>
      </c>
      <c r="O400" s="208">
        <f>IFERROR(N400*'Input|Fee Based'!O400*'Input|Fee Based'!P400/'Input|Setup'!$E$19,0)</f>
        <v>0</v>
      </c>
      <c r="P400" s="206" t="str">
        <f>IF(ISBLANK('Input|Fee Based'!Q400),"",'Input|Fee Based'!Q400)</f>
        <v/>
      </c>
      <c r="Q400" s="77" cm="1">
        <f t="array" ref="Q400">_xlfn.IFNA(LOOKUP(2,1/('Calc|Labour Rates'!$B$10:$B$39='Calc|Fee Based'!P400)/('Calc|Labour Rates'!$C$10:$C$39='Input|Fee Based'!R400),'Calc|Labour Rates'!$I$10:$I$39),"-")</f>
        <v>0</v>
      </c>
      <c r="R400" s="77">
        <f>IFERROR(Q400*'Input|Fee Based'!S400*'Input|Fee Based'!T400/'Input|Setup'!$E$19,0)</f>
        <v>0</v>
      </c>
      <c r="S400" s="197">
        <f t="shared" si="67"/>
        <v>0</v>
      </c>
      <c r="T400" s="139">
        <f t="shared" si="68"/>
        <v>0</v>
      </c>
      <c r="U400" s="77" t="str">
        <f>IF(ISBLANK('Input|Fee Based'!$V400),"",'Input|Fee Based'!$V400)</f>
        <v/>
      </c>
      <c r="V400" s="77" cm="1">
        <f t="array" ref="V400">_xlfn.IFNA(LOOKUP(2,1/('Calc|Labour Rates'!$B$10:$B$39='Calc|Fee Based'!U400)/('Calc|Labour Rates'!$C$10:$C$39='Input|Fee Based'!W400),'Calc|Labour Rates'!$I$10:$I$39),"-")</f>
        <v>0</v>
      </c>
      <c r="W400" s="77">
        <f>IFERROR(V400*'Input|Fee Based'!X400*'Input|Fee Based'!Y400/'Input|Setup'!$E$19,0)</f>
        <v>0</v>
      </c>
      <c r="X400" s="77">
        <f>IFERROR(V400*'Input|Fee Based'!X400*'Input|Fee Based'!Z400/'Input|Setup'!$E$19,0)</f>
        <v>0</v>
      </c>
      <c r="Y400" s="208">
        <f t="shared" si="69"/>
        <v>0</v>
      </c>
      <c r="Z400" s="206" t="str">
        <f>IF(ISBLANK('Input|Fee Based'!$AA400),"",'Input|Fee Based'!$AA400)</f>
        <v/>
      </c>
      <c r="AA400" s="77" cm="1">
        <f t="array" ref="AA400">_xlfn.IFNA(LOOKUP(2,1/('Calc|Labour Rates'!$B$10:$B$39='Calc|Fee Based'!Z400)/('Calc|Labour Rates'!$C$10:$C$39='Input|Fee Based'!AB400),'Calc|Labour Rates'!$I$10:$I$39),"-")</f>
        <v>0</v>
      </c>
      <c r="AB400" s="77">
        <f>IFERROR(AA400*'Input|Fee Based'!AC400*'Input|Fee Based'!AD400/'Input|Setup'!$E$19,0)</f>
        <v>0</v>
      </c>
      <c r="AC400" s="77">
        <f>IFERROR(AA400*'Input|Fee Based'!AC400*'Input|Fee Based'!AE400/'Input|Setup'!$E$19,0)</f>
        <v>0</v>
      </c>
      <c r="AD400" s="208">
        <f t="shared" si="70"/>
        <v>0</v>
      </c>
      <c r="AE400" s="77" t="str">
        <f>IF(ISBLANK('Input|Fee Based'!$AF400),"",'Input|Fee Based'!$AF400)</f>
        <v/>
      </c>
      <c r="AF400" s="77" cm="1">
        <f t="array" ref="AF400">_xlfn.IFNA(LOOKUP(2,1/('Calc|Labour Rates'!$B$10:$B$39='Calc|Fee Based'!AE400)/('Calc|Labour Rates'!$C$10:$C$39='Input|Fee Based'!AG400),'Calc|Labour Rates'!$I$10:$I$39),"-")</f>
        <v>0</v>
      </c>
      <c r="AG400" s="77">
        <f>IFERROR(AF400*'Input|Fee Based'!AH400*'Input|Fee Based'!AI400/'Input|Setup'!$E$19,0)</f>
        <v>0</v>
      </c>
      <c r="AH400" s="77">
        <f>IFERROR(AF400*'Input|Fee Based'!AH400*'Input|Fee Based'!AJ400/'Input|Setup'!$E$19,0)</f>
        <v>0</v>
      </c>
      <c r="AI400" s="208">
        <f t="shared" si="71"/>
        <v>0</v>
      </c>
      <c r="AJ400" s="77" t="str">
        <f>IF(ISBLANK('Input|Fee Based'!$AK400),"",'Input|Fee Based'!$AK400)</f>
        <v/>
      </c>
      <c r="AK400" s="77" cm="1">
        <f t="array" ref="AK400">_xlfn.IFNA(LOOKUP(2,1/('Calc|Labour Rates'!$B$10:$B$39='Calc|Fee Based'!AJ400)/('Calc|Labour Rates'!$C$10:$C$39='Input|Fee Based'!AL400),'Calc|Labour Rates'!$I$10:$I$39),"-")</f>
        <v>0</v>
      </c>
      <c r="AL400" s="77">
        <f>IFERROR(AK400*'Input|Fee Based'!AM400*'Input|Fee Based'!AN400/'Input|Setup'!$E$19,0)</f>
        <v>0</v>
      </c>
      <c r="AM400" s="77">
        <f>IFERROR(AK400*'Input|Fee Based'!AM400*'Input|Fee Based'!AO400/'Input|Setup'!$E$19,0)</f>
        <v>0</v>
      </c>
      <c r="AN400" s="208">
        <f t="shared" si="72"/>
        <v>0</v>
      </c>
      <c r="AO400" s="199">
        <f t="shared" si="73"/>
        <v>0</v>
      </c>
      <c r="AP400" s="139">
        <f t="shared" si="74"/>
        <v>0</v>
      </c>
      <c r="AQ400" s="86">
        <f>'Input|Fee Based'!AQ400*CPI_Escalator_to_Y1*RealMaterials_Escalator_to_Y1</f>
        <v>0</v>
      </c>
      <c r="AR400" s="86">
        <f>'Input|Fee Based'!AR400*CPI_Escalator_to_Y1*RealContracts_Escalator_to_Y1</f>
        <v>0</v>
      </c>
      <c r="AS400" s="77">
        <f>'Input|Fee Based'!AS400*CPI_Escalator_to_Y1*RealVehicles_Escalator_to_Y1</f>
        <v>0</v>
      </c>
      <c r="AT400" s="86">
        <f>'Input|Fee Based'!AT400*CPI_Escalator_to_Y1*RealOther_Escalator_to_Y1</f>
        <v>0</v>
      </c>
      <c r="AU400" s="89"/>
      <c r="AV400" s="79">
        <f t="shared" si="75"/>
        <v>0</v>
      </c>
      <c r="AW400" s="84"/>
      <c r="AX400" s="162">
        <f>$AV400*'Input|Fee Based'!AV400</f>
        <v>0</v>
      </c>
      <c r="AY400" s="162">
        <f>$AV400*'Input|Fee Based'!AW400</f>
        <v>0</v>
      </c>
      <c r="AZ400" s="162">
        <f>$AV400*'Input|Fee Based'!AX400</f>
        <v>0</v>
      </c>
      <c r="BA400" s="163">
        <f>SUM($AV400,$AX400:$AZ400)*'Input|Fee Based'!$AY400</f>
        <v>0</v>
      </c>
      <c r="BB400" s="109"/>
      <c r="BC400" s="173"/>
      <c r="BD400" s="15"/>
    </row>
    <row r="401" spans="1:56" customFormat="1" x14ac:dyDescent="0.2">
      <c r="A401" s="16">
        <f t="shared" si="76"/>
        <v>392</v>
      </c>
      <c r="B401" s="128" t="str">
        <f>IF(ISBLANK('Input|Fee Based'!B401),"",'Input|Fee Based'!B401)</f>
        <v/>
      </c>
      <c r="C401" s="128" t="str">
        <f>IF(ISBLANK('Input|Fee Based'!C401),"",'Input|Fee Based'!C401)</f>
        <v/>
      </c>
      <c r="D401" s="129" t="str">
        <f>IF(ISBLANK('Input|Fee Based'!D401),"",'Input|Fee Based'!D401)</f>
        <v/>
      </c>
      <c r="E401" s="191" t="str">
        <f>IF(ISBLANK('Input|Fee Based'!E401),"",'Input|Fee Based'!E401)</f>
        <v/>
      </c>
      <c r="F401" s="129" t="str">
        <f>IF(ISBLANK('Input|Fee Based'!F401),"",'Input|Fee Based'!F401)</f>
        <v/>
      </c>
      <c r="G401" s="129" t="str">
        <f>IF(ISBLANK('Input|Fee Based'!G401),"",'Input|Fee Based'!G401)</f>
        <v/>
      </c>
      <c r="H401" s="120">
        <f t="shared" si="66"/>
        <v>0</v>
      </c>
      <c r="I401" s="14"/>
      <c r="J401" s="77" t="str">
        <f>IF(ISBLANK('Input|Fee Based'!I401),"",'Input|Fee Based'!I401)</f>
        <v/>
      </c>
      <c r="K401" s="77" cm="1">
        <f t="array" ref="K401">_xlfn.IFNA(LOOKUP(2,1/('Calc|Labour Rates'!$B$10:$B$39='Calc|Fee Based'!J401)/('Calc|Labour Rates'!$C$10:$C$39='Input|Fee Based'!J401),'Calc|Labour Rates'!$I$10:$I$39),"-")</f>
        <v>0</v>
      </c>
      <c r="L401" s="208">
        <f>IFERROR(K401*'Input|Fee Based'!K401*'Input|Fee Based'!L401/'Input|Setup'!$E$19,0)</f>
        <v>0</v>
      </c>
      <c r="M401" s="206" t="str">
        <f>IF(ISBLANK('Input|Fee Based'!M401),"",'Input|Fee Based'!M401)</f>
        <v/>
      </c>
      <c r="N401" s="77" cm="1">
        <f t="array" ref="N401">_xlfn.IFNA(LOOKUP(2,1/('Calc|Labour Rates'!$B$10:$B$39='Calc|Fee Based'!M401)/('Calc|Labour Rates'!$C$10:$C$39='Input|Fee Based'!N401),'Calc|Labour Rates'!$I$10:$I$39),"-")</f>
        <v>0</v>
      </c>
      <c r="O401" s="208">
        <f>IFERROR(N401*'Input|Fee Based'!O401*'Input|Fee Based'!P401/'Input|Setup'!$E$19,0)</f>
        <v>0</v>
      </c>
      <c r="P401" s="206" t="str">
        <f>IF(ISBLANK('Input|Fee Based'!Q401),"",'Input|Fee Based'!Q401)</f>
        <v/>
      </c>
      <c r="Q401" s="77" cm="1">
        <f t="array" ref="Q401">_xlfn.IFNA(LOOKUP(2,1/('Calc|Labour Rates'!$B$10:$B$39='Calc|Fee Based'!P401)/('Calc|Labour Rates'!$C$10:$C$39='Input|Fee Based'!R401),'Calc|Labour Rates'!$I$10:$I$39),"-")</f>
        <v>0</v>
      </c>
      <c r="R401" s="77">
        <f>IFERROR(Q401*'Input|Fee Based'!S401*'Input|Fee Based'!T401/'Input|Setup'!$E$19,0)</f>
        <v>0</v>
      </c>
      <c r="S401" s="197">
        <f t="shared" si="67"/>
        <v>0</v>
      </c>
      <c r="T401" s="139">
        <f t="shared" si="68"/>
        <v>0</v>
      </c>
      <c r="U401" s="77" t="str">
        <f>IF(ISBLANK('Input|Fee Based'!$V401),"",'Input|Fee Based'!$V401)</f>
        <v/>
      </c>
      <c r="V401" s="77" cm="1">
        <f t="array" ref="V401">_xlfn.IFNA(LOOKUP(2,1/('Calc|Labour Rates'!$B$10:$B$39='Calc|Fee Based'!U401)/('Calc|Labour Rates'!$C$10:$C$39='Input|Fee Based'!W401),'Calc|Labour Rates'!$I$10:$I$39),"-")</f>
        <v>0</v>
      </c>
      <c r="W401" s="77">
        <f>IFERROR(V401*'Input|Fee Based'!X401*'Input|Fee Based'!Y401/'Input|Setup'!$E$19,0)</f>
        <v>0</v>
      </c>
      <c r="X401" s="77">
        <f>IFERROR(V401*'Input|Fee Based'!X401*'Input|Fee Based'!Z401/'Input|Setup'!$E$19,0)</f>
        <v>0</v>
      </c>
      <c r="Y401" s="208">
        <f t="shared" si="69"/>
        <v>0</v>
      </c>
      <c r="Z401" s="206" t="str">
        <f>IF(ISBLANK('Input|Fee Based'!$AA401),"",'Input|Fee Based'!$AA401)</f>
        <v/>
      </c>
      <c r="AA401" s="77" cm="1">
        <f t="array" ref="AA401">_xlfn.IFNA(LOOKUP(2,1/('Calc|Labour Rates'!$B$10:$B$39='Calc|Fee Based'!Z401)/('Calc|Labour Rates'!$C$10:$C$39='Input|Fee Based'!AB401),'Calc|Labour Rates'!$I$10:$I$39),"-")</f>
        <v>0</v>
      </c>
      <c r="AB401" s="77">
        <f>IFERROR(AA401*'Input|Fee Based'!AC401*'Input|Fee Based'!AD401/'Input|Setup'!$E$19,0)</f>
        <v>0</v>
      </c>
      <c r="AC401" s="77">
        <f>IFERROR(AA401*'Input|Fee Based'!AC401*'Input|Fee Based'!AE401/'Input|Setup'!$E$19,0)</f>
        <v>0</v>
      </c>
      <c r="AD401" s="208">
        <f t="shared" si="70"/>
        <v>0</v>
      </c>
      <c r="AE401" s="77" t="str">
        <f>IF(ISBLANK('Input|Fee Based'!$AF401),"",'Input|Fee Based'!$AF401)</f>
        <v/>
      </c>
      <c r="AF401" s="77" cm="1">
        <f t="array" ref="AF401">_xlfn.IFNA(LOOKUP(2,1/('Calc|Labour Rates'!$B$10:$B$39='Calc|Fee Based'!AE401)/('Calc|Labour Rates'!$C$10:$C$39='Input|Fee Based'!AG401),'Calc|Labour Rates'!$I$10:$I$39),"-")</f>
        <v>0</v>
      </c>
      <c r="AG401" s="77">
        <f>IFERROR(AF401*'Input|Fee Based'!AH401*'Input|Fee Based'!AI401/'Input|Setup'!$E$19,0)</f>
        <v>0</v>
      </c>
      <c r="AH401" s="77">
        <f>IFERROR(AF401*'Input|Fee Based'!AH401*'Input|Fee Based'!AJ401/'Input|Setup'!$E$19,0)</f>
        <v>0</v>
      </c>
      <c r="AI401" s="208">
        <f t="shared" si="71"/>
        <v>0</v>
      </c>
      <c r="AJ401" s="77" t="str">
        <f>IF(ISBLANK('Input|Fee Based'!$AK401),"",'Input|Fee Based'!$AK401)</f>
        <v/>
      </c>
      <c r="AK401" s="77" cm="1">
        <f t="array" ref="AK401">_xlfn.IFNA(LOOKUP(2,1/('Calc|Labour Rates'!$B$10:$B$39='Calc|Fee Based'!AJ401)/('Calc|Labour Rates'!$C$10:$C$39='Input|Fee Based'!AL401),'Calc|Labour Rates'!$I$10:$I$39),"-")</f>
        <v>0</v>
      </c>
      <c r="AL401" s="77">
        <f>IFERROR(AK401*'Input|Fee Based'!AM401*'Input|Fee Based'!AN401/'Input|Setup'!$E$19,0)</f>
        <v>0</v>
      </c>
      <c r="AM401" s="77">
        <f>IFERROR(AK401*'Input|Fee Based'!AM401*'Input|Fee Based'!AO401/'Input|Setup'!$E$19,0)</f>
        <v>0</v>
      </c>
      <c r="AN401" s="208">
        <f t="shared" si="72"/>
        <v>0</v>
      </c>
      <c r="AO401" s="199">
        <f t="shared" si="73"/>
        <v>0</v>
      </c>
      <c r="AP401" s="139">
        <f t="shared" si="74"/>
        <v>0</v>
      </c>
      <c r="AQ401" s="86">
        <f>'Input|Fee Based'!AQ401*CPI_Escalator_to_Y1*RealMaterials_Escalator_to_Y1</f>
        <v>0</v>
      </c>
      <c r="AR401" s="86">
        <f>'Input|Fee Based'!AR401*CPI_Escalator_to_Y1*RealContracts_Escalator_to_Y1</f>
        <v>0</v>
      </c>
      <c r="AS401" s="77">
        <f>'Input|Fee Based'!AS401*CPI_Escalator_to_Y1*RealVehicles_Escalator_to_Y1</f>
        <v>0</v>
      </c>
      <c r="AT401" s="86">
        <f>'Input|Fee Based'!AT401*CPI_Escalator_to_Y1*RealOther_Escalator_to_Y1</f>
        <v>0</v>
      </c>
      <c r="AU401" s="89"/>
      <c r="AV401" s="79">
        <f t="shared" si="75"/>
        <v>0</v>
      </c>
      <c r="AW401" s="84"/>
      <c r="AX401" s="162">
        <f>$AV401*'Input|Fee Based'!AV401</f>
        <v>0</v>
      </c>
      <c r="AY401" s="162">
        <f>$AV401*'Input|Fee Based'!AW401</f>
        <v>0</v>
      </c>
      <c r="AZ401" s="162">
        <f>$AV401*'Input|Fee Based'!AX401</f>
        <v>0</v>
      </c>
      <c r="BA401" s="163">
        <f>SUM($AV401,$AX401:$AZ401)*'Input|Fee Based'!$AY401</f>
        <v>0</v>
      </c>
      <c r="BB401" s="109"/>
      <c r="BC401" s="173"/>
      <c r="BD401" s="15"/>
    </row>
    <row r="402" spans="1:56" customFormat="1" x14ac:dyDescent="0.2">
      <c r="A402" s="16">
        <f t="shared" si="76"/>
        <v>393</v>
      </c>
      <c r="B402" s="128" t="str">
        <f>IF(ISBLANK('Input|Fee Based'!B402),"",'Input|Fee Based'!B402)</f>
        <v/>
      </c>
      <c r="C402" s="128" t="str">
        <f>IF(ISBLANK('Input|Fee Based'!C402),"",'Input|Fee Based'!C402)</f>
        <v/>
      </c>
      <c r="D402" s="129" t="str">
        <f>IF(ISBLANK('Input|Fee Based'!D402),"",'Input|Fee Based'!D402)</f>
        <v/>
      </c>
      <c r="E402" s="191" t="str">
        <f>IF(ISBLANK('Input|Fee Based'!E402),"",'Input|Fee Based'!E402)</f>
        <v/>
      </c>
      <c r="F402" s="129" t="str">
        <f>IF(ISBLANK('Input|Fee Based'!F402),"",'Input|Fee Based'!F402)</f>
        <v/>
      </c>
      <c r="G402" s="129" t="str">
        <f>IF(ISBLANK('Input|Fee Based'!G402),"",'Input|Fee Based'!G402)</f>
        <v/>
      </c>
      <c r="H402" s="120">
        <f t="shared" si="66"/>
        <v>0</v>
      </c>
      <c r="I402" s="14"/>
      <c r="J402" s="77" t="str">
        <f>IF(ISBLANK('Input|Fee Based'!I402),"",'Input|Fee Based'!I402)</f>
        <v/>
      </c>
      <c r="K402" s="77" cm="1">
        <f t="array" ref="K402">_xlfn.IFNA(LOOKUP(2,1/('Calc|Labour Rates'!$B$10:$B$39='Calc|Fee Based'!J402)/('Calc|Labour Rates'!$C$10:$C$39='Input|Fee Based'!J402),'Calc|Labour Rates'!$I$10:$I$39),"-")</f>
        <v>0</v>
      </c>
      <c r="L402" s="208">
        <f>IFERROR(K402*'Input|Fee Based'!K402*'Input|Fee Based'!L402/'Input|Setup'!$E$19,0)</f>
        <v>0</v>
      </c>
      <c r="M402" s="206" t="str">
        <f>IF(ISBLANK('Input|Fee Based'!M402),"",'Input|Fee Based'!M402)</f>
        <v/>
      </c>
      <c r="N402" s="77" cm="1">
        <f t="array" ref="N402">_xlfn.IFNA(LOOKUP(2,1/('Calc|Labour Rates'!$B$10:$B$39='Calc|Fee Based'!M402)/('Calc|Labour Rates'!$C$10:$C$39='Input|Fee Based'!N402),'Calc|Labour Rates'!$I$10:$I$39),"-")</f>
        <v>0</v>
      </c>
      <c r="O402" s="208">
        <f>IFERROR(N402*'Input|Fee Based'!O402*'Input|Fee Based'!P402/'Input|Setup'!$E$19,0)</f>
        <v>0</v>
      </c>
      <c r="P402" s="206" t="str">
        <f>IF(ISBLANK('Input|Fee Based'!Q402),"",'Input|Fee Based'!Q402)</f>
        <v/>
      </c>
      <c r="Q402" s="77" cm="1">
        <f t="array" ref="Q402">_xlfn.IFNA(LOOKUP(2,1/('Calc|Labour Rates'!$B$10:$B$39='Calc|Fee Based'!P402)/('Calc|Labour Rates'!$C$10:$C$39='Input|Fee Based'!R402),'Calc|Labour Rates'!$I$10:$I$39),"-")</f>
        <v>0</v>
      </c>
      <c r="R402" s="77">
        <f>IFERROR(Q402*'Input|Fee Based'!S402*'Input|Fee Based'!T402/'Input|Setup'!$E$19,0)</f>
        <v>0</v>
      </c>
      <c r="S402" s="197">
        <f t="shared" si="67"/>
        <v>0</v>
      </c>
      <c r="T402" s="139">
        <f t="shared" si="68"/>
        <v>0</v>
      </c>
      <c r="U402" s="77" t="str">
        <f>IF(ISBLANK('Input|Fee Based'!$V402),"",'Input|Fee Based'!$V402)</f>
        <v/>
      </c>
      <c r="V402" s="77" cm="1">
        <f t="array" ref="V402">_xlfn.IFNA(LOOKUP(2,1/('Calc|Labour Rates'!$B$10:$B$39='Calc|Fee Based'!U402)/('Calc|Labour Rates'!$C$10:$C$39='Input|Fee Based'!W402),'Calc|Labour Rates'!$I$10:$I$39),"-")</f>
        <v>0</v>
      </c>
      <c r="W402" s="77">
        <f>IFERROR(V402*'Input|Fee Based'!X402*'Input|Fee Based'!Y402/'Input|Setup'!$E$19,0)</f>
        <v>0</v>
      </c>
      <c r="X402" s="77">
        <f>IFERROR(V402*'Input|Fee Based'!X402*'Input|Fee Based'!Z402/'Input|Setup'!$E$19,0)</f>
        <v>0</v>
      </c>
      <c r="Y402" s="208">
        <f t="shared" si="69"/>
        <v>0</v>
      </c>
      <c r="Z402" s="206" t="str">
        <f>IF(ISBLANK('Input|Fee Based'!$AA402),"",'Input|Fee Based'!$AA402)</f>
        <v/>
      </c>
      <c r="AA402" s="77" cm="1">
        <f t="array" ref="AA402">_xlfn.IFNA(LOOKUP(2,1/('Calc|Labour Rates'!$B$10:$B$39='Calc|Fee Based'!Z402)/('Calc|Labour Rates'!$C$10:$C$39='Input|Fee Based'!AB402),'Calc|Labour Rates'!$I$10:$I$39),"-")</f>
        <v>0</v>
      </c>
      <c r="AB402" s="77">
        <f>IFERROR(AA402*'Input|Fee Based'!AC402*'Input|Fee Based'!AD402/'Input|Setup'!$E$19,0)</f>
        <v>0</v>
      </c>
      <c r="AC402" s="77">
        <f>IFERROR(AA402*'Input|Fee Based'!AC402*'Input|Fee Based'!AE402/'Input|Setup'!$E$19,0)</f>
        <v>0</v>
      </c>
      <c r="AD402" s="208">
        <f t="shared" si="70"/>
        <v>0</v>
      </c>
      <c r="AE402" s="77" t="str">
        <f>IF(ISBLANK('Input|Fee Based'!$AF402),"",'Input|Fee Based'!$AF402)</f>
        <v/>
      </c>
      <c r="AF402" s="77" cm="1">
        <f t="array" ref="AF402">_xlfn.IFNA(LOOKUP(2,1/('Calc|Labour Rates'!$B$10:$B$39='Calc|Fee Based'!AE402)/('Calc|Labour Rates'!$C$10:$C$39='Input|Fee Based'!AG402),'Calc|Labour Rates'!$I$10:$I$39),"-")</f>
        <v>0</v>
      </c>
      <c r="AG402" s="77">
        <f>IFERROR(AF402*'Input|Fee Based'!AH402*'Input|Fee Based'!AI402/'Input|Setup'!$E$19,0)</f>
        <v>0</v>
      </c>
      <c r="AH402" s="77">
        <f>IFERROR(AF402*'Input|Fee Based'!AH402*'Input|Fee Based'!AJ402/'Input|Setup'!$E$19,0)</f>
        <v>0</v>
      </c>
      <c r="AI402" s="208">
        <f t="shared" si="71"/>
        <v>0</v>
      </c>
      <c r="AJ402" s="77" t="str">
        <f>IF(ISBLANK('Input|Fee Based'!$AK402),"",'Input|Fee Based'!$AK402)</f>
        <v/>
      </c>
      <c r="AK402" s="77" cm="1">
        <f t="array" ref="AK402">_xlfn.IFNA(LOOKUP(2,1/('Calc|Labour Rates'!$B$10:$B$39='Calc|Fee Based'!AJ402)/('Calc|Labour Rates'!$C$10:$C$39='Input|Fee Based'!AL402),'Calc|Labour Rates'!$I$10:$I$39),"-")</f>
        <v>0</v>
      </c>
      <c r="AL402" s="77">
        <f>IFERROR(AK402*'Input|Fee Based'!AM402*'Input|Fee Based'!AN402/'Input|Setup'!$E$19,0)</f>
        <v>0</v>
      </c>
      <c r="AM402" s="77">
        <f>IFERROR(AK402*'Input|Fee Based'!AM402*'Input|Fee Based'!AO402/'Input|Setup'!$E$19,0)</f>
        <v>0</v>
      </c>
      <c r="AN402" s="208">
        <f t="shared" si="72"/>
        <v>0</v>
      </c>
      <c r="AO402" s="199">
        <f t="shared" si="73"/>
        <v>0</v>
      </c>
      <c r="AP402" s="139">
        <f t="shared" si="74"/>
        <v>0</v>
      </c>
      <c r="AQ402" s="86">
        <f>'Input|Fee Based'!AQ402*CPI_Escalator_to_Y1*RealMaterials_Escalator_to_Y1</f>
        <v>0</v>
      </c>
      <c r="AR402" s="86">
        <f>'Input|Fee Based'!AR402*CPI_Escalator_to_Y1*RealContracts_Escalator_to_Y1</f>
        <v>0</v>
      </c>
      <c r="AS402" s="77">
        <f>'Input|Fee Based'!AS402*CPI_Escalator_to_Y1*RealVehicles_Escalator_to_Y1</f>
        <v>0</v>
      </c>
      <c r="AT402" s="86">
        <f>'Input|Fee Based'!AT402*CPI_Escalator_to_Y1*RealOther_Escalator_to_Y1</f>
        <v>0</v>
      </c>
      <c r="AU402" s="89"/>
      <c r="AV402" s="79">
        <f t="shared" si="75"/>
        <v>0</v>
      </c>
      <c r="AW402" s="84"/>
      <c r="AX402" s="162">
        <f>$AV402*'Input|Fee Based'!AV402</f>
        <v>0</v>
      </c>
      <c r="AY402" s="162">
        <f>$AV402*'Input|Fee Based'!AW402</f>
        <v>0</v>
      </c>
      <c r="AZ402" s="162">
        <f>$AV402*'Input|Fee Based'!AX402</f>
        <v>0</v>
      </c>
      <c r="BA402" s="163">
        <f>SUM($AV402,$AX402:$AZ402)*'Input|Fee Based'!$AY402</f>
        <v>0</v>
      </c>
      <c r="BB402" s="109"/>
      <c r="BC402" s="173"/>
      <c r="BD402" s="15"/>
    </row>
    <row r="403" spans="1:56" customFormat="1" x14ac:dyDescent="0.2">
      <c r="A403" s="16">
        <f t="shared" si="76"/>
        <v>394</v>
      </c>
      <c r="B403" s="128" t="str">
        <f>IF(ISBLANK('Input|Fee Based'!B403),"",'Input|Fee Based'!B403)</f>
        <v/>
      </c>
      <c r="C403" s="128" t="str">
        <f>IF(ISBLANK('Input|Fee Based'!C403),"",'Input|Fee Based'!C403)</f>
        <v/>
      </c>
      <c r="D403" s="129" t="str">
        <f>IF(ISBLANK('Input|Fee Based'!D403),"",'Input|Fee Based'!D403)</f>
        <v/>
      </c>
      <c r="E403" s="191" t="str">
        <f>IF(ISBLANK('Input|Fee Based'!E403),"",'Input|Fee Based'!E403)</f>
        <v/>
      </c>
      <c r="F403" s="129" t="str">
        <f>IF(ISBLANK('Input|Fee Based'!F403),"",'Input|Fee Based'!F403)</f>
        <v/>
      </c>
      <c r="G403" s="129" t="str">
        <f>IF(ISBLANK('Input|Fee Based'!G403),"",'Input|Fee Based'!G403)</f>
        <v/>
      </c>
      <c r="H403" s="120">
        <f t="shared" si="66"/>
        <v>0</v>
      </c>
      <c r="I403" s="14"/>
      <c r="J403" s="77" t="str">
        <f>IF(ISBLANK('Input|Fee Based'!I403),"",'Input|Fee Based'!I403)</f>
        <v/>
      </c>
      <c r="K403" s="77" cm="1">
        <f t="array" ref="K403">_xlfn.IFNA(LOOKUP(2,1/('Calc|Labour Rates'!$B$10:$B$39='Calc|Fee Based'!J403)/('Calc|Labour Rates'!$C$10:$C$39='Input|Fee Based'!J403),'Calc|Labour Rates'!$I$10:$I$39),"-")</f>
        <v>0</v>
      </c>
      <c r="L403" s="208">
        <f>IFERROR(K403*'Input|Fee Based'!K403*'Input|Fee Based'!L403/'Input|Setup'!$E$19,0)</f>
        <v>0</v>
      </c>
      <c r="M403" s="206" t="str">
        <f>IF(ISBLANK('Input|Fee Based'!M403),"",'Input|Fee Based'!M403)</f>
        <v/>
      </c>
      <c r="N403" s="77" cm="1">
        <f t="array" ref="N403">_xlfn.IFNA(LOOKUP(2,1/('Calc|Labour Rates'!$B$10:$B$39='Calc|Fee Based'!M403)/('Calc|Labour Rates'!$C$10:$C$39='Input|Fee Based'!N403),'Calc|Labour Rates'!$I$10:$I$39),"-")</f>
        <v>0</v>
      </c>
      <c r="O403" s="208">
        <f>IFERROR(N403*'Input|Fee Based'!O403*'Input|Fee Based'!P403/'Input|Setup'!$E$19,0)</f>
        <v>0</v>
      </c>
      <c r="P403" s="206" t="str">
        <f>IF(ISBLANK('Input|Fee Based'!Q403),"",'Input|Fee Based'!Q403)</f>
        <v/>
      </c>
      <c r="Q403" s="77" cm="1">
        <f t="array" ref="Q403">_xlfn.IFNA(LOOKUP(2,1/('Calc|Labour Rates'!$B$10:$B$39='Calc|Fee Based'!P403)/('Calc|Labour Rates'!$C$10:$C$39='Input|Fee Based'!R403),'Calc|Labour Rates'!$I$10:$I$39),"-")</f>
        <v>0</v>
      </c>
      <c r="R403" s="77">
        <f>IFERROR(Q403*'Input|Fee Based'!S403*'Input|Fee Based'!T403/'Input|Setup'!$E$19,0)</f>
        <v>0</v>
      </c>
      <c r="S403" s="197">
        <f t="shared" si="67"/>
        <v>0</v>
      </c>
      <c r="T403" s="139">
        <f t="shared" si="68"/>
        <v>0</v>
      </c>
      <c r="U403" s="77" t="str">
        <f>IF(ISBLANK('Input|Fee Based'!$V403),"",'Input|Fee Based'!$V403)</f>
        <v/>
      </c>
      <c r="V403" s="77" cm="1">
        <f t="array" ref="V403">_xlfn.IFNA(LOOKUP(2,1/('Calc|Labour Rates'!$B$10:$B$39='Calc|Fee Based'!U403)/('Calc|Labour Rates'!$C$10:$C$39='Input|Fee Based'!W403),'Calc|Labour Rates'!$I$10:$I$39),"-")</f>
        <v>0</v>
      </c>
      <c r="W403" s="77">
        <f>IFERROR(V403*'Input|Fee Based'!X403*'Input|Fee Based'!Y403/'Input|Setup'!$E$19,0)</f>
        <v>0</v>
      </c>
      <c r="X403" s="77">
        <f>IFERROR(V403*'Input|Fee Based'!X403*'Input|Fee Based'!Z403/'Input|Setup'!$E$19,0)</f>
        <v>0</v>
      </c>
      <c r="Y403" s="208">
        <f t="shared" si="69"/>
        <v>0</v>
      </c>
      <c r="Z403" s="206" t="str">
        <f>IF(ISBLANK('Input|Fee Based'!$AA403),"",'Input|Fee Based'!$AA403)</f>
        <v/>
      </c>
      <c r="AA403" s="77" cm="1">
        <f t="array" ref="AA403">_xlfn.IFNA(LOOKUP(2,1/('Calc|Labour Rates'!$B$10:$B$39='Calc|Fee Based'!Z403)/('Calc|Labour Rates'!$C$10:$C$39='Input|Fee Based'!AB403),'Calc|Labour Rates'!$I$10:$I$39),"-")</f>
        <v>0</v>
      </c>
      <c r="AB403" s="77">
        <f>IFERROR(AA403*'Input|Fee Based'!AC403*'Input|Fee Based'!AD403/'Input|Setup'!$E$19,0)</f>
        <v>0</v>
      </c>
      <c r="AC403" s="77">
        <f>IFERROR(AA403*'Input|Fee Based'!AC403*'Input|Fee Based'!AE403/'Input|Setup'!$E$19,0)</f>
        <v>0</v>
      </c>
      <c r="AD403" s="208">
        <f t="shared" si="70"/>
        <v>0</v>
      </c>
      <c r="AE403" s="77" t="str">
        <f>IF(ISBLANK('Input|Fee Based'!$AF403),"",'Input|Fee Based'!$AF403)</f>
        <v/>
      </c>
      <c r="AF403" s="77" cm="1">
        <f t="array" ref="AF403">_xlfn.IFNA(LOOKUP(2,1/('Calc|Labour Rates'!$B$10:$B$39='Calc|Fee Based'!AE403)/('Calc|Labour Rates'!$C$10:$C$39='Input|Fee Based'!AG403),'Calc|Labour Rates'!$I$10:$I$39),"-")</f>
        <v>0</v>
      </c>
      <c r="AG403" s="77">
        <f>IFERROR(AF403*'Input|Fee Based'!AH403*'Input|Fee Based'!AI403/'Input|Setup'!$E$19,0)</f>
        <v>0</v>
      </c>
      <c r="AH403" s="77">
        <f>IFERROR(AF403*'Input|Fee Based'!AH403*'Input|Fee Based'!AJ403/'Input|Setup'!$E$19,0)</f>
        <v>0</v>
      </c>
      <c r="AI403" s="208">
        <f t="shared" si="71"/>
        <v>0</v>
      </c>
      <c r="AJ403" s="77" t="str">
        <f>IF(ISBLANK('Input|Fee Based'!$AK403),"",'Input|Fee Based'!$AK403)</f>
        <v/>
      </c>
      <c r="AK403" s="77" cm="1">
        <f t="array" ref="AK403">_xlfn.IFNA(LOOKUP(2,1/('Calc|Labour Rates'!$B$10:$B$39='Calc|Fee Based'!AJ403)/('Calc|Labour Rates'!$C$10:$C$39='Input|Fee Based'!AL403),'Calc|Labour Rates'!$I$10:$I$39),"-")</f>
        <v>0</v>
      </c>
      <c r="AL403" s="77">
        <f>IFERROR(AK403*'Input|Fee Based'!AM403*'Input|Fee Based'!AN403/'Input|Setup'!$E$19,0)</f>
        <v>0</v>
      </c>
      <c r="AM403" s="77">
        <f>IFERROR(AK403*'Input|Fee Based'!AM403*'Input|Fee Based'!AO403/'Input|Setup'!$E$19,0)</f>
        <v>0</v>
      </c>
      <c r="AN403" s="208">
        <f t="shared" si="72"/>
        <v>0</v>
      </c>
      <c r="AO403" s="199">
        <f t="shared" si="73"/>
        <v>0</v>
      </c>
      <c r="AP403" s="139">
        <f t="shared" si="74"/>
        <v>0</v>
      </c>
      <c r="AQ403" s="86">
        <f>'Input|Fee Based'!AQ403*CPI_Escalator_to_Y1*RealMaterials_Escalator_to_Y1</f>
        <v>0</v>
      </c>
      <c r="AR403" s="86">
        <f>'Input|Fee Based'!AR403*CPI_Escalator_to_Y1*RealContracts_Escalator_to_Y1</f>
        <v>0</v>
      </c>
      <c r="AS403" s="77">
        <f>'Input|Fee Based'!AS403*CPI_Escalator_to_Y1*RealVehicles_Escalator_to_Y1</f>
        <v>0</v>
      </c>
      <c r="AT403" s="86">
        <f>'Input|Fee Based'!AT403*CPI_Escalator_to_Y1*RealOther_Escalator_to_Y1</f>
        <v>0</v>
      </c>
      <c r="AU403" s="89"/>
      <c r="AV403" s="79">
        <f t="shared" si="75"/>
        <v>0</v>
      </c>
      <c r="AW403" s="84"/>
      <c r="AX403" s="162">
        <f>$AV403*'Input|Fee Based'!AV403</f>
        <v>0</v>
      </c>
      <c r="AY403" s="162">
        <f>$AV403*'Input|Fee Based'!AW403</f>
        <v>0</v>
      </c>
      <c r="AZ403" s="162">
        <f>$AV403*'Input|Fee Based'!AX403</f>
        <v>0</v>
      </c>
      <c r="BA403" s="163">
        <f>SUM($AV403,$AX403:$AZ403)*'Input|Fee Based'!$AY403</f>
        <v>0</v>
      </c>
      <c r="BB403" s="109"/>
      <c r="BC403" s="173"/>
      <c r="BD403" s="15"/>
    </row>
    <row r="404" spans="1:56" customFormat="1" x14ac:dyDescent="0.2">
      <c r="A404" s="16">
        <f t="shared" si="76"/>
        <v>395</v>
      </c>
      <c r="B404" s="128" t="str">
        <f>IF(ISBLANK('Input|Fee Based'!B404),"",'Input|Fee Based'!B404)</f>
        <v/>
      </c>
      <c r="C404" s="128" t="str">
        <f>IF(ISBLANK('Input|Fee Based'!C404),"",'Input|Fee Based'!C404)</f>
        <v/>
      </c>
      <c r="D404" s="129" t="str">
        <f>IF(ISBLANK('Input|Fee Based'!D404),"",'Input|Fee Based'!D404)</f>
        <v/>
      </c>
      <c r="E404" s="191" t="str">
        <f>IF(ISBLANK('Input|Fee Based'!E404),"",'Input|Fee Based'!E404)</f>
        <v/>
      </c>
      <c r="F404" s="129" t="str">
        <f>IF(ISBLANK('Input|Fee Based'!F404),"",'Input|Fee Based'!F404)</f>
        <v/>
      </c>
      <c r="G404" s="129" t="str">
        <f>IF(ISBLANK('Input|Fee Based'!G404),"",'Input|Fee Based'!G404)</f>
        <v/>
      </c>
      <c r="H404" s="120">
        <f t="shared" si="66"/>
        <v>0</v>
      </c>
      <c r="I404" s="14"/>
      <c r="J404" s="77" t="str">
        <f>IF(ISBLANK('Input|Fee Based'!I404),"",'Input|Fee Based'!I404)</f>
        <v/>
      </c>
      <c r="K404" s="77" cm="1">
        <f t="array" ref="K404">_xlfn.IFNA(LOOKUP(2,1/('Calc|Labour Rates'!$B$10:$B$39='Calc|Fee Based'!J404)/('Calc|Labour Rates'!$C$10:$C$39='Input|Fee Based'!J404),'Calc|Labour Rates'!$I$10:$I$39),"-")</f>
        <v>0</v>
      </c>
      <c r="L404" s="208">
        <f>IFERROR(K404*'Input|Fee Based'!K404*'Input|Fee Based'!L404/'Input|Setup'!$E$19,0)</f>
        <v>0</v>
      </c>
      <c r="M404" s="206" t="str">
        <f>IF(ISBLANK('Input|Fee Based'!M404),"",'Input|Fee Based'!M404)</f>
        <v/>
      </c>
      <c r="N404" s="77" cm="1">
        <f t="array" ref="N404">_xlfn.IFNA(LOOKUP(2,1/('Calc|Labour Rates'!$B$10:$B$39='Calc|Fee Based'!M404)/('Calc|Labour Rates'!$C$10:$C$39='Input|Fee Based'!N404),'Calc|Labour Rates'!$I$10:$I$39),"-")</f>
        <v>0</v>
      </c>
      <c r="O404" s="208">
        <f>IFERROR(N404*'Input|Fee Based'!O404*'Input|Fee Based'!P404/'Input|Setup'!$E$19,0)</f>
        <v>0</v>
      </c>
      <c r="P404" s="206" t="str">
        <f>IF(ISBLANK('Input|Fee Based'!Q404),"",'Input|Fee Based'!Q404)</f>
        <v/>
      </c>
      <c r="Q404" s="77" cm="1">
        <f t="array" ref="Q404">_xlfn.IFNA(LOOKUP(2,1/('Calc|Labour Rates'!$B$10:$B$39='Calc|Fee Based'!P404)/('Calc|Labour Rates'!$C$10:$C$39='Input|Fee Based'!R404),'Calc|Labour Rates'!$I$10:$I$39),"-")</f>
        <v>0</v>
      </c>
      <c r="R404" s="77">
        <f>IFERROR(Q404*'Input|Fee Based'!S404*'Input|Fee Based'!T404/'Input|Setup'!$E$19,0)</f>
        <v>0</v>
      </c>
      <c r="S404" s="197">
        <f t="shared" si="67"/>
        <v>0</v>
      </c>
      <c r="T404" s="139">
        <f t="shared" si="68"/>
        <v>0</v>
      </c>
      <c r="U404" s="77" t="str">
        <f>IF(ISBLANK('Input|Fee Based'!$V404),"",'Input|Fee Based'!$V404)</f>
        <v/>
      </c>
      <c r="V404" s="77" cm="1">
        <f t="array" ref="V404">_xlfn.IFNA(LOOKUP(2,1/('Calc|Labour Rates'!$B$10:$B$39='Calc|Fee Based'!U404)/('Calc|Labour Rates'!$C$10:$C$39='Input|Fee Based'!W404),'Calc|Labour Rates'!$I$10:$I$39),"-")</f>
        <v>0</v>
      </c>
      <c r="W404" s="77">
        <f>IFERROR(V404*'Input|Fee Based'!X404*'Input|Fee Based'!Y404/'Input|Setup'!$E$19,0)</f>
        <v>0</v>
      </c>
      <c r="X404" s="77">
        <f>IFERROR(V404*'Input|Fee Based'!X404*'Input|Fee Based'!Z404/'Input|Setup'!$E$19,0)</f>
        <v>0</v>
      </c>
      <c r="Y404" s="208">
        <f t="shared" si="69"/>
        <v>0</v>
      </c>
      <c r="Z404" s="206" t="str">
        <f>IF(ISBLANK('Input|Fee Based'!$AA404),"",'Input|Fee Based'!$AA404)</f>
        <v/>
      </c>
      <c r="AA404" s="77" cm="1">
        <f t="array" ref="AA404">_xlfn.IFNA(LOOKUP(2,1/('Calc|Labour Rates'!$B$10:$B$39='Calc|Fee Based'!Z404)/('Calc|Labour Rates'!$C$10:$C$39='Input|Fee Based'!AB404),'Calc|Labour Rates'!$I$10:$I$39),"-")</f>
        <v>0</v>
      </c>
      <c r="AB404" s="77">
        <f>IFERROR(AA404*'Input|Fee Based'!AC404*'Input|Fee Based'!AD404/'Input|Setup'!$E$19,0)</f>
        <v>0</v>
      </c>
      <c r="AC404" s="77">
        <f>IFERROR(AA404*'Input|Fee Based'!AC404*'Input|Fee Based'!AE404/'Input|Setup'!$E$19,0)</f>
        <v>0</v>
      </c>
      <c r="AD404" s="208">
        <f t="shared" si="70"/>
        <v>0</v>
      </c>
      <c r="AE404" s="77" t="str">
        <f>IF(ISBLANK('Input|Fee Based'!$AF404),"",'Input|Fee Based'!$AF404)</f>
        <v/>
      </c>
      <c r="AF404" s="77" cm="1">
        <f t="array" ref="AF404">_xlfn.IFNA(LOOKUP(2,1/('Calc|Labour Rates'!$B$10:$B$39='Calc|Fee Based'!AE404)/('Calc|Labour Rates'!$C$10:$C$39='Input|Fee Based'!AG404),'Calc|Labour Rates'!$I$10:$I$39),"-")</f>
        <v>0</v>
      </c>
      <c r="AG404" s="77">
        <f>IFERROR(AF404*'Input|Fee Based'!AH404*'Input|Fee Based'!AI404/'Input|Setup'!$E$19,0)</f>
        <v>0</v>
      </c>
      <c r="AH404" s="77">
        <f>IFERROR(AF404*'Input|Fee Based'!AH404*'Input|Fee Based'!AJ404/'Input|Setup'!$E$19,0)</f>
        <v>0</v>
      </c>
      <c r="AI404" s="208">
        <f t="shared" si="71"/>
        <v>0</v>
      </c>
      <c r="AJ404" s="77" t="str">
        <f>IF(ISBLANK('Input|Fee Based'!$AK404),"",'Input|Fee Based'!$AK404)</f>
        <v/>
      </c>
      <c r="AK404" s="77" cm="1">
        <f t="array" ref="AK404">_xlfn.IFNA(LOOKUP(2,1/('Calc|Labour Rates'!$B$10:$B$39='Calc|Fee Based'!AJ404)/('Calc|Labour Rates'!$C$10:$C$39='Input|Fee Based'!AL404),'Calc|Labour Rates'!$I$10:$I$39),"-")</f>
        <v>0</v>
      </c>
      <c r="AL404" s="77">
        <f>IFERROR(AK404*'Input|Fee Based'!AM404*'Input|Fee Based'!AN404/'Input|Setup'!$E$19,0)</f>
        <v>0</v>
      </c>
      <c r="AM404" s="77">
        <f>IFERROR(AK404*'Input|Fee Based'!AM404*'Input|Fee Based'!AO404/'Input|Setup'!$E$19,0)</f>
        <v>0</v>
      </c>
      <c r="AN404" s="208">
        <f t="shared" si="72"/>
        <v>0</v>
      </c>
      <c r="AO404" s="199">
        <f t="shared" si="73"/>
        <v>0</v>
      </c>
      <c r="AP404" s="139">
        <f t="shared" si="74"/>
        <v>0</v>
      </c>
      <c r="AQ404" s="86">
        <f>'Input|Fee Based'!AQ404*CPI_Escalator_to_Y1*RealMaterials_Escalator_to_Y1</f>
        <v>0</v>
      </c>
      <c r="AR404" s="86">
        <f>'Input|Fee Based'!AR404*CPI_Escalator_to_Y1*RealContracts_Escalator_to_Y1</f>
        <v>0</v>
      </c>
      <c r="AS404" s="77">
        <f>'Input|Fee Based'!AS404*CPI_Escalator_to_Y1*RealVehicles_Escalator_to_Y1</f>
        <v>0</v>
      </c>
      <c r="AT404" s="86">
        <f>'Input|Fee Based'!AT404*CPI_Escalator_to_Y1*RealOther_Escalator_to_Y1</f>
        <v>0</v>
      </c>
      <c r="AU404" s="89"/>
      <c r="AV404" s="79">
        <f t="shared" si="75"/>
        <v>0</v>
      </c>
      <c r="AW404" s="84"/>
      <c r="AX404" s="162">
        <f>$AV404*'Input|Fee Based'!AV404</f>
        <v>0</v>
      </c>
      <c r="AY404" s="162">
        <f>$AV404*'Input|Fee Based'!AW404</f>
        <v>0</v>
      </c>
      <c r="AZ404" s="162">
        <f>$AV404*'Input|Fee Based'!AX404</f>
        <v>0</v>
      </c>
      <c r="BA404" s="163">
        <f>SUM($AV404,$AX404:$AZ404)*'Input|Fee Based'!$AY404</f>
        <v>0</v>
      </c>
      <c r="BB404" s="109"/>
      <c r="BC404" s="173"/>
      <c r="BD404" s="15"/>
    </row>
    <row r="405" spans="1:56" customFormat="1" x14ac:dyDescent="0.2">
      <c r="A405" s="16">
        <f t="shared" si="76"/>
        <v>396</v>
      </c>
      <c r="B405" s="128" t="str">
        <f>IF(ISBLANK('Input|Fee Based'!B405),"",'Input|Fee Based'!B405)</f>
        <v/>
      </c>
      <c r="C405" s="128" t="str">
        <f>IF(ISBLANK('Input|Fee Based'!C405),"",'Input|Fee Based'!C405)</f>
        <v/>
      </c>
      <c r="D405" s="129" t="str">
        <f>IF(ISBLANK('Input|Fee Based'!D405),"",'Input|Fee Based'!D405)</f>
        <v/>
      </c>
      <c r="E405" s="191" t="str">
        <f>IF(ISBLANK('Input|Fee Based'!E405),"",'Input|Fee Based'!E405)</f>
        <v/>
      </c>
      <c r="F405" s="129" t="str">
        <f>IF(ISBLANK('Input|Fee Based'!F405),"",'Input|Fee Based'!F405)</f>
        <v/>
      </c>
      <c r="G405" s="129" t="str">
        <f>IF(ISBLANK('Input|Fee Based'!G405),"",'Input|Fee Based'!G405)</f>
        <v/>
      </c>
      <c r="H405" s="120">
        <f t="shared" si="66"/>
        <v>0</v>
      </c>
      <c r="I405" s="14"/>
      <c r="J405" s="77" t="str">
        <f>IF(ISBLANK('Input|Fee Based'!I405),"",'Input|Fee Based'!I405)</f>
        <v/>
      </c>
      <c r="K405" s="77" cm="1">
        <f t="array" ref="K405">_xlfn.IFNA(LOOKUP(2,1/('Calc|Labour Rates'!$B$10:$B$39='Calc|Fee Based'!J405)/('Calc|Labour Rates'!$C$10:$C$39='Input|Fee Based'!J405),'Calc|Labour Rates'!$I$10:$I$39),"-")</f>
        <v>0</v>
      </c>
      <c r="L405" s="208">
        <f>IFERROR(K405*'Input|Fee Based'!K405*'Input|Fee Based'!L405/'Input|Setup'!$E$19,0)</f>
        <v>0</v>
      </c>
      <c r="M405" s="206" t="str">
        <f>IF(ISBLANK('Input|Fee Based'!M405),"",'Input|Fee Based'!M405)</f>
        <v/>
      </c>
      <c r="N405" s="77" cm="1">
        <f t="array" ref="N405">_xlfn.IFNA(LOOKUP(2,1/('Calc|Labour Rates'!$B$10:$B$39='Calc|Fee Based'!M405)/('Calc|Labour Rates'!$C$10:$C$39='Input|Fee Based'!N405),'Calc|Labour Rates'!$I$10:$I$39),"-")</f>
        <v>0</v>
      </c>
      <c r="O405" s="208">
        <f>IFERROR(N405*'Input|Fee Based'!O405*'Input|Fee Based'!P405/'Input|Setup'!$E$19,0)</f>
        <v>0</v>
      </c>
      <c r="P405" s="206" t="str">
        <f>IF(ISBLANK('Input|Fee Based'!Q405),"",'Input|Fee Based'!Q405)</f>
        <v/>
      </c>
      <c r="Q405" s="77" cm="1">
        <f t="array" ref="Q405">_xlfn.IFNA(LOOKUP(2,1/('Calc|Labour Rates'!$B$10:$B$39='Calc|Fee Based'!P405)/('Calc|Labour Rates'!$C$10:$C$39='Input|Fee Based'!R405),'Calc|Labour Rates'!$I$10:$I$39),"-")</f>
        <v>0</v>
      </c>
      <c r="R405" s="77">
        <f>IFERROR(Q405*'Input|Fee Based'!S405*'Input|Fee Based'!T405/'Input|Setup'!$E$19,0)</f>
        <v>0</v>
      </c>
      <c r="S405" s="197">
        <f t="shared" si="67"/>
        <v>0</v>
      </c>
      <c r="T405" s="139">
        <f t="shared" si="68"/>
        <v>0</v>
      </c>
      <c r="U405" s="77" t="str">
        <f>IF(ISBLANK('Input|Fee Based'!$V405),"",'Input|Fee Based'!$V405)</f>
        <v/>
      </c>
      <c r="V405" s="77" cm="1">
        <f t="array" ref="V405">_xlfn.IFNA(LOOKUP(2,1/('Calc|Labour Rates'!$B$10:$B$39='Calc|Fee Based'!U405)/('Calc|Labour Rates'!$C$10:$C$39='Input|Fee Based'!W405),'Calc|Labour Rates'!$I$10:$I$39),"-")</f>
        <v>0</v>
      </c>
      <c r="W405" s="77">
        <f>IFERROR(V405*'Input|Fee Based'!X405*'Input|Fee Based'!Y405/'Input|Setup'!$E$19,0)</f>
        <v>0</v>
      </c>
      <c r="X405" s="77">
        <f>IFERROR(V405*'Input|Fee Based'!X405*'Input|Fee Based'!Z405/'Input|Setup'!$E$19,0)</f>
        <v>0</v>
      </c>
      <c r="Y405" s="208">
        <f t="shared" si="69"/>
        <v>0</v>
      </c>
      <c r="Z405" s="206" t="str">
        <f>IF(ISBLANK('Input|Fee Based'!$AA405),"",'Input|Fee Based'!$AA405)</f>
        <v/>
      </c>
      <c r="AA405" s="77" cm="1">
        <f t="array" ref="AA405">_xlfn.IFNA(LOOKUP(2,1/('Calc|Labour Rates'!$B$10:$B$39='Calc|Fee Based'!Z405)/('Calc|Labour Rates'!$C$10:$C$39='Input|Fee Based'!AB405),'Calc|Labour Rates'!$I$10:$I$39),"-")</f>
        <v>0</v>
      </c>
      <c r="AB405" s="77">
        <f>IFERROR(AA405*'Input|Fee Based'!AC405*'Input|Fee Based'!AD405/'Input|Setup'!$E$19,0)</f>
        <v>0</v>
      </c>
      <c r="AC405" s="77">
        <f>IFERROR(AA405*'Input|Fee Based'!AC405*'Input|Fee Based'!AE405/'Input|Setup'!$E$19,0)</f>
        <v>0</v>
      </c>
      <c r="AD405" s="208">
        <f t="shared" si="70"/>
        <v>0</v>
      </c>
      <c r="AE405" s="77" t="str">
        <f>IF(ISBLANK('Input|Fee Based'!$AF405),"",'Input|Fee Based'!$AF405)</f>
        <v/>
      </c>
      <c r="AF405" s="77" cm="1">
        <f t="array" ref="AF405">_xlfn.IFNA(LOOKUP(2,1/('Calc|Labour Rates'!$B$10:$B$39='Calc|Fee Based'!AE405)/('Calc|Labour Rates'!$C$10:$C$39='Input|Fee Based'!AG405),'Calc|Labour Rates'!$I$10:$I$39),"-")</f>
        <v>0</v>
      </c>
      <c r="AG405" s="77">
        <f>IFERROR(AF405*'Input|Fee Based'!AH405*'Input|Fee Based'!AI405/'Input|Setup'!$E$19,0)</f>
        <v>0</v>
      </c>
      <c r="AH405" s="77">
        <f>IFERROR(AF405*'Input|Fee Based'!AH405*'Input|Fee Based'!AJ405/'Input|Setup'!$E$19,0)</f>
        <v>0</v>
      </c>
      <c r="AI405" s="208">
        <f t="shared" si="71"/>
        <v>0</v>
      </c>
      <c r="AJ405" s="77" t="str">
        <f>IF(ISBLANK('Input|Fee Based'!$AK405),"",'Input|Fee Based'!$AK405)</f>
        <v/>
      </c>
      <c r="AK405" s="77" cm="1">
        <f t="array" ref="AK405">_xlfn.IFNA(LOOKUP(2,1/('Calc|Labour Rates'!$B$10:$B$39='Calc|Fee Based'!AJ405)/('Calc|Labour Rates'!$C$10:$C$39='Input|Fee Based'!AL405),'Calc|Labour Rates'!$I$10:$I$39),"-")</f>
        <v>0</v>
      </c>
      <c r="AL405" s="77">
        <f>IFERROR(AK405*'Input|Fee Based'!AM405*'Input|Fee Based'!AN405/'Input|Setup'!$E$19,0)</f>
        <v>0</v>
      </c>
      <c r="AM405" s="77">
        <f>IFERROR(AK405*'Input|Fee Based'!AM405*'Input|Fee Based'!AO405/'Input|Setup'!$E$19,0)</f>
        <v>0</v>
      </c>
      <c r="AN405" s="208">
        <f t="shared" si="72"/>
        <v>0</v>
      </c>
      <c r="AO405" s="199">
        <f t="shared" si="73"/>
        <v>0</v>
      </c>
      <c r="AP405" s="139">
        <f t="shared" si="74"/>
        <v>0</v>
      </c>
      <c r="AQ405" s="86">
        <f>'Input|Fee Based'!AQ405*CPI_Escalator_to_Y1*RealMaterials_Escalator_to_Y1</f>
        <v>0</v>
      </c>
      <c r="AR405" s="86">
        <f>'Input|Fee Based'!AR405*CPI_Escalator_to_Y1*RealContracts_Escalator_to_Y1</f>
        <v>0</v>
      </c>
      <c r="AS405" s="77">
        <f>'Input|Fee Based'!AS405*CPI_Escalator_to_Y1*RealVehicles_Escalator_to_Y1</f>
        <v>0</v>
      </c>
      <c r="AT405" s="86">
        <f>'Input|Fee Based'!AT405*CPI_Escalator_to_Y1*RealOther_Escalator_to_Y1</f>
        <v>0</v>
      </c>
      <c r="AU405" s="89"/>
      <c r="AV405" s="79">
        <f t="shared" si="75"/>
        <v>0</v>
      </c>
      <c r="AW405" s="84"/>
      <c r="AX405" s="162">
        <f>$AV405*'Input|Fee Based'!AV405</f>
        <v>0</v>
      </c>
      <c r="AY405" s="162">
        <f>$AV405*'Input|Fee Based'!AW405</f>
        <v>0</v>
      </c>
      <c r="AZ405" s="162">
        <f>$AV405*'Input|Fee Based'!AX405</f>
        <v>0</v>
      </c>
      <c r="BA405" s="163">
        <f>SUM($AV405,$AX405:$AZ405)*'Input|Fee Based'!$AY405</f>
        <v>0</v>
      </c>
      <c r="BB405" s="109"/>
      <c r="BC405" s="173"/>
      <c r="BD405" s="15"/>
    </row>
    <row r="406" spans="1:56" customFormat="1" x14ac:dyDescent="0.2">
      <c r="A406" s="16">
        <f t="shared" si="76"/>
        <v>397</v>
      </c>
      <c r="B406" s="128" t="str">
        <f>IF(ISBLANK('Input|Fee Based'!B406),"",'Input|Fee Based'!B406)</f>
        <v/>
      </c>
      <c r="C406" s="128" t="str">
        <f>IF(ISBLANK('Input|Fee Based'!C406),"",'Input|Fee Based'!C406)</f>
        <v/>
      </c>
      <c r="D406" s="129" t="str">
        <f>IF(ISBLANK('Input|Fee Based'!D406),"",'Input|Fee Based'!D406)</f>
        <v/>
      </c>
      <c r="E406" s="191" t="str">
        <f>IF(ISBLANK('Input|Fee Based'!E406),"",'Input|Fee Based'!E406)</f>
        <v/>
      </c>
      <c r="F406" s="129" t="str">
        <f>IF(ISBLANK('Input|Fee Based'!F406),"",'Input|Fee Based'!F406)</f>
        <v/>
      </c>
      <c r="G406" s="129" t="str">
        <f>IF(ISBLANK('Input|Fee Based'!G406),"",'Input|Fee Based'!G406)</f>
        <v/>
      </c>
      <c r="H406" s="120">
        <f t="shared" si="66"/>
        <v>0</v>
      </c>
      <c r="I406" s="14"/>
      <c r="J406" s="77" t="str">
        <f>IF(ISBLANK('Input|Fee Based'!I406),"",'Input|Fee Based'!I406)</f>
        <v/>
      </c>
      <c r="K406" s="77" cm="1">
        <f t="array" ref="K406">_xlfn.IFNA(LOOKUP(2,1/('Calc|Labour Rates'!$B$10:$B$39='Calc|Fee Based'!J406)/('Calc|Labour Rates'!$C$10:$C$39='Input|Fee Based'!J406),'Calc|Labour Rates'!$I$10:$I$39),"-")</f>
        <v>0</v>
      </c>
      <c r="L406" s="208">
        <f>IFERROR(K406*'Input|Fee Based'!K406*'Input|Fee Based'!L406/'Input|Setup'!$E$19,0)</f>
        <v>0</v>
      </c>
      <c r="M406" s="206" t="str">
        <f>IF(ISBLANK('Input|Fee Based'!M406),"",'Input|Fee Based'!M406)</f>
        <v/>
      </c>
      <c r="N406" s="77" cm="1">
        <f t="array" ref="N406">_xlfn.IFNA(LOOKUP(2,1/('Calc|Labour Rates'!$B$10:$B$39='Calc|Fee Based'!M406)/('Calc|Labour Rates'!$C$10:$C$39='Input|Fee Based'!N406),'Calc|Labour Rates'!$I$10:$I$39),"-")</f>
        <v>0</v>
      </c>
      <c r="O406" s="208">
        <f>IFERROR(N406*'Input|Fee Based'!O406*'Input|Fee Based'!P406/'Input|Setup'!$E$19,0)</f>
        <v>0</v>
      </c>
      <c r="P406" s="206" t="str">
        <f>IF(ISBLANK('Input|Fee Based'!Q406),"",'Input|Fee Based'!Q406)</f>
        <v/>
      </c>
      <c r="Q406" s="77" cm="1">
        <f t="array" ref="Q406">_xlfn.IFNA(LOOKUP(2,1/('Calc|Labour Rates'!$B$10:$B$39='Calc|Fee Based'!P406)/('Calc|Labour Rates'!$C$10:$C$39='Input|Fee Based'!R406),'Calc|Labour Rates'!$I$10:$I$39),"-")</f>
        <v>0</v>
      </c>
      <c r="R406" s="77">
        <f>IFERROR(Q406*'Input|Fee Based'!S406*'Input|Fee Based'!T406/'Input|Setup'!$E$19,0)</f>
        <v>0</v>
      </c>
      <c r="S406" s="197">
        <f t="shared" si="67"/>
        <v>0</v>
      </c>
      <c r="T406" s="139">
        <f t="shared" si="68"/>
        <v>0</v>
      </c>
      <c r="U406" s="77" t="str">
        <f>IF(ISBLANK('Input|Fee Based'!$V406),"",'Input|Fee Based'!$V406)</f>
        <v/>
      </c>
      <c r="V406" s="77" cm="1">
        <f t="array" ref="V406">_xlfn.IFNA(LOOKUP(2,1/('Calc|Labour Rates'!$B$10:$B$39='Calc|Fee Based'!U406)/('Calc|Labour Rates'!$C$10:$C$39='Input|Fee Based'!W406),'Calc|Labour Rates'!$I$10:$I$39),"-")</f>
        <v>0</v>
      </c>
      <c r="W406" s="77">
        <f>IFERROR(V406*'Input|Fee Based'!X406*'Input|Fee Based'!Y406/'Input|Setup'!$E$19,0)</f>
        <v>0</v>
      </c>
      <c r="X406" s="77">
        <f>IFERROR(V406*'Input|Fee Based'!X406*'Input|Fee Based'!Z406/'Input|Setup'!$E$19,0)</f>
        <v>0</v>
      </c>
      <c r="Y406" s="208">
        <f t="shared" si="69"/>
        <v>0</v>
      </c>
      <c r="Z406" s="206" t="str">
        <f>IF(ISBLANK('Input|Fee Based'!$AA406),"",'Input|Fee Based'!$AA406)</f>
        <v/>
      </c>
      <c r="AA406" s="77" cm="1">
        <f t="array" ref="AA406">_xlfn.IFNA(LOOKUP(2,1/('Calc|Labour Rates'!$B$10:$B$39='Calc|Fee Based'!Z406)/('Calc|Labour Rates'!$C$10:$C$39='Input|Fee Based'!AB406),'Calc|Labour Rates'!$I$10:$I$39),"-")</f>
        <v>0</v>
      </c>
      <c r="AB406" s="77">
        <f>IFERROR(AA406*'Input|Fee Based'!AC406*'Input|Fee Based'!AD406/'Input|Setup'!$E$19,0)</f>
        <v>0</v>
      </c>
      <c r="AC406" s="77">
        <f>IFERROR(AA406*'Input|Fee Based'!AC406*'Input|Fee Based'!AE406/'Input|Setup'!$E$19,0)</f>
        <v>0</v>
      </c>
      <c r="AD406" s="208">
        <f t="shared" si="70"/>
        <v>0</v>
      </c>
      <c r="AE406" s="77" t="str">
        <f>IF(ISBLANK('Input|Fee Based'!$AF406),"",'Input|Fee Based'!$AF406)</f>
        <v/>
      </c>
      <c r="AF406" s="77" cm="1">
        <f t="array" ref="AF406">_xlfn.IFNA(LOOKUP(2,1/('Calc|Labour Rates'!$B$10:$B$39='Calc|Fee Based'!AE406)/('Calc|Labour Rates'!$C$10:$C$39='Input|Fee Based'!AG406),'Calc|Labour Rates'!$I$10:$I$39),"-")</f>
        <v>0</v>
      </c>
      <c r="AG406" s="77">
        <f>IFERROR(AF406*'Input|Fee Based'!AH406*'Input|Fee Based'!AI406/'Input|Setup'!$E$19,0)</f>
        <v>0</v>
      </c>
      <c r="AH406" s="77">
        <f>IFERROR(AF406*'Input|Fee Based'!AH406*'Input|Fee Based'!AJ406/'Input|Setup'!$E$19,0)</f>
        <v>0</v>
      </c>
      <c r="AI406" s="208">
        <f t="shared" si="71"/>
        <v>0</v>
      </c>
      <c r="AJ406" s="77" t="str">
        <f>IF(ISBLANK('Input|Fee Based'!$AK406),"",'Input|Fee Based'!$AK406)</f>
        <v/>
      </c>
      <c r="AK406" s="77" cm="1">
        <f t="array" ref="AK406">_xlfn.IFNA(LOOKUP(2,1/('Calc|Labour Rates'!$B$10:$B$39='Calc|Fee Based'!AJ406)/('Calc|Labour Rates'!$C$10:$C$39='Input|Fee Based'!AL406),'Calc|Labour Rates'!$I$10:$I$39),"-")</f>
        <v>0</v>
      </c>
      <c r="AL406" s="77">
        <f>IFERROR(AK406*'Input|Fee Based'!AM406*'Input|Fee Based'!AN406/'Input|Setup'!$E$19,0)</f>
        <v>0</v>
      </c>
      <c r="AM406" s="77">
        <f>IFERROR(AK406*'Input|Fee Based'!AM406*'Input|Fee Based'!AO406/'Input|Setup'!$E$19,0)</f>
        <v>0</v>
      </c>
      <c r="AN406" s="208">
        <f t="shared" si="72"/>
        <v>0</v>
      </c>
      <c r="AO406" s="199">
        <f t="shared" si="73"/>
        <v>0</v>
      </c>
      <c r="AP406" s="139">
        <f t="shared" si="74"/>
        <v>0</v>
      </c>
      <c r="AQ406" s="86">
        <f>'Input|Fee Based'!AQ406*CPI_Escalator_to_Y1*RealMaterials_Escalator_to_Y1</f>
        <v>0</v>
      </c>
      <c r="AR406" s="86">
        <f>'Input|Fee Based'!AR406*CPI_Escalator_to_Y1*RealContracts_Escalator_to_Y1</f>
        <v>0</v>
      </c>
      <c r="AS406" s="77">
        <f>'Input|Fee Based'!AS406*CPI_Escalator_to_Y1*RealVehicles_Escalator_to_Y1</f>
        <v>0</v>
      </c>
      <c r="AT406" s="86">
        <f>'Input|Fee Based'!AT406*CPI_Escalator_to_Y1*RealOther_Escalator_to_Y1</f>
        <v>0</v>
      </c>
      <c r="AU406" s="89"/>
      <c r="AV406" s="79">
        <f t="shared" si="75"/>
        <v>0</v>
      </c>
      <c r="AW406" s="84"/>
      <c r="AX406" s="162">
        <f>$AV406*'Input|Fee Based'!AV406</f>
        <v>0</v>
      </c>
      <c r="AY406" s="162">
        <f>$AV406*'Input|Fee Based'!AW406</f>
        <v>0</v>
      </c>
      <c r="AZ406" s="162">
        <f>$AV406*'Input|Fee Based'!AX406</f>
        <v>0</v>
      </c>
      <c r="BA406" s="163">
        <f>SUM($AV406,$AX406:$AZ406)*'Input|Fee Based'!$AY406</f>
        <v>0</v>
      </c>
      <c r="BB406" s="109"/>
      <c r="BC406" s="173"/>
      <c r="BD406" s="15"/>
    </row>
    <row r="407" spans="1:56" customFormat="1" x14ac:dyDescent="0.2">
      <c r="A407" s="16">
        <f t="shared" si="76"/>
        <v>398</v>
      </c>
      <c r="B407" s="128" t="str">
        <f>IF(ISBLANK('Input|Fee Based'!B407),"",'Input|Fee Based'!B407)</f>
        <v/>
      </c>
      <c r="C407" s="128" t="str">
        <f>IF(ISBLANK('Input|Fee Based'!C407),"",'Input|Fee Based'!C407)</f>
        <v/>
      </c>
      <c r="D407" s="129" t="str">
        <f>IF(ISBLANK('Input|Fee Based'!D407),"",'Input|Fee Based'!D407)</f>
        <v/>
      </c>
      <c r="E407" s="191" t="str">
        <f>IF(ISBLANK('Input|Fee Based'!E407),"",'Input|Fee Based'!E407)</f>
        <v/>
      </c>
      <c r="F407" s="129" t="str">
        <f>IF(ISBLANK('Input|Fee Based'!F407),"",'Input|Fee Based'!F407)</f>
        <v/>
      </c>
      <c r="G407" s="129" t="str">
        <f>IF(ISBLANK('Input|Fee Based'!G407),"",'Input|Fee Based'!G407)</f>
        <v/>
      </c>
      <c r="H407" s="120">
        <f t="shared" si="66"/>
        <v>0</v>
      </c>
      <c r="I407" s="14"/>
      <c r="J407" s="77" t="str">
        <f>IF(ISBLANK('Input|Fee Based'!I407),"",'Input|Fee Based'!I407)</f>
        <v/>
      </c>
      <c r="K407" s="77" cm="1">
        <f t="array" ref="K407">_xlfn.IFNA(LOOKUP(2,1/('Calc|Labour Rates'!$B$10:$B$39='Calc|Fee Based'!J407)/('Calc|Labour Rates'!$C$10:$C$39='Input|Fee Based'!J407),'Calc|Labour Rates'!$I$10:$I$39),"-")</f>
        <v>0</v>
      </c>
      <c r="L407" s="208">
        <f>IFERROR(K407*'Input|Fee Based'!K407*'Input|Fee Based'!L407/'Input|Setup'!$E$19,0)</f>
        <v>0</v>
      </c>
      <c r="M407" s="206" t="str">
        <f>IF(ISBLANK('Input|Fee Based'!M407),"",'Input|Fee Based'!M407)</f>
        <v/>
      </c>
      <c r="N407" s="77" cm="1">
        <f t="array" ref="N407">_xlfn.IFNA(LOOKUP(2,1/('Calc|Labour Rates'!$B$10:$B$39='Calc|Fee Based'!M407)/('Calc|Labour Rates'!$C$10:$C$39='Input|Fee Based'!N407),'Calc|Labour Rates'!$I$10:$I$39),"-")</f>
        <v>0</v>
      </c>
      <c r="O407" s="208">
        <f>IFERROR(N407*'Input|Fee Based'!O407*'Input|Fee Based'!P407/'Input|Setup'!$E$19,0)</f>
        <v>0</v>
      </c>
      <c r="P407" s="206" t="str">
        <f>IF(ISBLANK('Input|Fee Based'!Q407),"",'Input|Fee Based'!Q407)</f>
        <v/>
      </c>
      <c r="Q407" s="77" cm="1">
        <f t="array" ref="Q407">_xlfn.IFNA(LOOKUP(2,1/('Calc|Labour Rates'!$B$10:$B$39='Calc|Fee Based'!P407)/('Calc|Labour Rates'!$C$10:$C$39='Input|Fee Based'!R407),'Calc|Labour Rates'!$I$10:$I$39),"-")</f>
        <v>0</v>
      </c>
      <c r="R407" s="77">
        <f>IFERROR(Q407*'Input|Fee Based'!S407*'Input|Fee Based'!T407/'Input|Setup'!$E$19,0)</f>
        <v>0</v>
      </c>
      <c r="S407" s="197">
        <f t="shared" si="67"/>
        <v>0</v>
      </c>
      <c r="T407" s="139">
        <f t="shared" si="68"/>
        <v>0</v>
      </c>
      <c r="U407" s="77" t="str">
        <f>IF(ISBLANK('Input|Fee Based'!$V407),"",'Input|Fee Based'!$V407)</f>
        <v/>
      </c>
      <c r="V407" s="77" cm="1">
        <f t="array" ref="V407">_xlfn.IFNA(LOOKUP(2,1/('Calc|Labour Rates'!$B$10:$B$39='Calc|Fee Based'!U407)/('Calc|Labour Rates'!$C$10:$C$39='Input|Fee Based'!W407),'Calc|Labour Rates'!$I$10:$I$39),"-")</f>
        <v>0</v>
      </c>
      <c r="W407" s="77">
        <f>IFERROR(V407*'Input|Fee Based'!X407*'Input|Fee Based'!Y407/'Input|Setup'!$E$19,0)</f>
        <v>0</v>
      </c>
      <c r="X407" s="77">
        <f>IFERROR(V407*'Input|Fee Based'!X407*'Input|Fee Based'!Z407/'Input|Setup'!$E$19,0)</f>
        <v>0</v>
      </c>
      <c r="Y407" s="208">
        <f t="shared" si="69"/>
        <v>0</v>
      </c>
      <c r="Z407" s="206" t="str">
        <f>IF(ISBLANK('Input|Fee Based'!$AA407),"",'Input|Fee Based'!$AA407)</f>
        <v/>
      </c>
      <c r="AA407" s="77" cm="1">
        <f t="array" ref="AA407">_xlfn.IFNA(LOOKUP(2,1/('Calc|Labour Rates'!$B$10:$B$39='Calc|Fee Based'!Z407)/('Calc|Labour Rates'!$C$10:$C$39='Input|Fee Based'!AB407),'Calc|Labour Rates'!$I$10:$I$39),"-")</f>
        <v>0</v>
      </c>
      <c r="AB407" s="77">
        <f>IFERROR(AA407*'Input|Fee Based'!AC407*'Input|Fee Based'!AD407/'Input|Setup'!$E$19,0)</f>
        <v>0</v>
      </c>
      <c r="AC407" s="77">
        <f>IFERROR(AA407*'Input|Fee Based'!AC407*'Input|Fee Based'!AE407/'Input|Setup'!$E$19,0)</f>
        <v>0</v>
      </c>
      <c r="AD407" s="208">
        <f t="shared" si="70"/>
        <v>0</v>
      </c>
      <c r="AE407" s="77" t="str">
        <f>IF(ISBLANK('Input|Fee Based'!$AF407),"",'Input|Fee Based'!$AF407)</f>
        <v/>
      </c>
      <c r="AF407" s="77" cm="1">
        <f t="array" ref="AF407">_xlfn.IFNA(LOOKUP(2,1/('Calc|Labour Rates'!$B$10:$B$39='Calc|Fee Based'!AE407)/('Calc|Labour Rates'!$C$10:$C$39='Input|Fee Based'!AG407),'Calc|Labour Rates'!$I$10:$I$39),"-")</f>
        <v>0</v>
      </c>
      <c r="AG407" s="77">
        <f>IFERROR(AF407*'Input|Fee Based'!AH407*'Input|Fee Based'!AI407/'Input|Setup'!$E$19,0)</f>
        <v>0</v>
      </c>
      <c r="AH407" s="77">
        <f>IFERROR(AF407*'Input|Fee Based'!AH407*'Input|Fee Based'!AJ407/'Input|Setup'!$E$19,0)</f>
        <v>0</v>
      </c>
      <c r="AI407" s="208">
        <f t="shared" si="71"/>
        <v>0</v>
      </c>
      <c r="AJ407" s="77" t="str">
        <f>IF(ISBLANK('Input|Fee Based'!$AK407),"",'Input|Fee Based'!$AK407)</f>
        <v/>
      </c>
      <c r="AK407" s="77" cm="1">
        <f t="array" ref="AK407">_xlfn.IFNA(LOOKUP(2,1/('Calc|Labour Rates'!$B$10:$B$39='Calc|Fee Based'!AJ407)/('Calc|Labour Rates'!$C$10:$C$39='Input|Fee Based'!AL407),'Calc|Labour Rates'!$I$10:$I$39),"-")</f>
        <v>0</v>
      </c>
      <c r="AL407" s="77">
        <f>IFERROR(AK407*'Input|Fee Based'!AM407*'Input|Fee Based'!AN407/'Input|Setup'!$E$19,0)</f>
        <v>0</v>
      </c>
      <c r="AM407" s="77">
        <f>IFERROR(AK407*'Input|Fee Based'!AM407*'Input|Fee Based'!AO407/'Input|Setup'!$E$19,0)</f>
        <v>0</v>
      </c>
      <c r="AN407" s="208">
        <f t="shared" si="72"/>
        <v>0</v>
      </c>
      <c r="AO407" s="199">
        <f t="shared" si="73"/>
        <v>0</v>
      </c>
      <c r="AP407" s="139">
        <f t="shared" si="74"/>
        <v>0</v>
      </c>
      <c r="AQ407" s="86">
        <f>'Input|Fee Based'!AQ407*CPI_Escalator_to_Y1*RealMaterials_Escalator_to_Y1</f>
        <v>0</v>
      </c>
      <c r="AR407" s="86">
        <f>'Input|Fee Based'!AR407*CPI_Escalator_to_Y1*RealContracts_Escalator_to_Y1</f>
        <v>0</v>
      </c>
      <c r="AS407" s="77">
        <f>'Input|Fee Based'!AS407*CPI_Escalator_to_Y1*RealVehicles_Escalator_to_Y1</f>
        <v>0</v>
      </c>
      <c r="AT407" s="86">
        <f>'Input|Fee Based'!AT407*CPI_Escalator_to_Y1*RealOther_Escalator_to_Y1</f>
        <v>0</v>
      </c>
      <c r="AU407" s="89"/>
      <c r="AV407" s="79">
        <f t="shared" si="75"/>
        <v>0</v>
      </c>
      <c r="AW407" s="84"/>
      <c r="AX407" s="162">
        <f>$AV407*'Input|Fee Based'!AV407</f>
        <v>0</v>
      </c>
      <c r="AY407" s="162">
        <f>$AV407*'Input|Fee Based'!AW407</f>
        <v>0</v>
      </c>
      <c r="AZ407" s="162">
        <f>$AV407*'Input|Fee Based'!AX407</f>
        <v>0</v>
      </c>
      <c r="BA407" s="163">
        <f>SUM($AV407,$AX407:$AZ407)*'Input|Fee Based'!$AY407</f>
        <v>0</v>
      </c>
      <c r="BB407" s="109"/>
      <c r="BC407" s="173"/>
      <c r="BD407" s="15"/>
    </row>
    <row r="408" spans="1:56" customFormat="1" x14ac:dyDescent="0.2">
      <c r="A408" s="16">
        <f t="shared" si="76"/>
        <v>399</v>
      </c>
      <c r="B408" s="128" t="str">
        <f>IF(ISBLANK('Input|Fee Based'!B408),"",'Input|Fee Based'!B408)</f>
        <v/>
      </c>
      <c r="C408" s="128" t="str">
        <f>IF(ISBLANK('Input|Fee Based'!C408),"",'Input|Fee Based'!C408)</f>
        <v/>
      </c>
      <c r="D408" s="129" t="str">
        <f>IF(ISBLANK('Input|Fee Based'!D408),"",'Input|Fee Based'!D408)</f>
        <v/>
      </c>
      <c r="E408" s="191" t="str">
        <f>IF(ISBLANK('Input|Fee Based'!E408),"",'Input|Fee Based'!E408)</f>
        <v/>
      </c>
      <c r="F408" s="129" t="str">
        <f>IF(ISBLANK('Input|Fee Based'!F408),"",'Input|Fee Based'!F408)</f>
        <v/>
      </c>
      <c r="G408" s="129" t="str">
        <f>IF(ISBLANK('Input|Fee Based'!G408),"",'Input|Fee Based'!G408)</f>
        <v/>
      </c>
      <c r="H408" s="120">
        <f t="shared" si="66"/>
        <v>0</v>
      </c>
      <c r="I408" s="14"/>
      <c r="J408" s="77" t="str">
        <f>IF(ISBLANK('Input|Fee Based'!I408),"",'Input|Fee Based'!I408)</f>
        <v/>
      </c>
      <c r="K408" s="77" cm="1">
        <f t="array" ref="K408">_xlfn.IFNA(LOOKUP(2,1/('Calc|Labour Rates'!$B$10:$B$39='Calc|Fee Based'!J408)/('Calc|Labour Rates'!$C$10:$C$39='Input|Fee Based'!J408),'Calc|Labour Rates'!$I$10:$I$39),"-")</f>
        <v>0</v>
      </c>
      <c r="L408" s="208">
        <f>IFERROR(K408*'Input|Fee Based'!K408*'Input|Fee Based'!L408/'Input|Setup'!$E$19,0)</f>
        <v>0</v>
      </c>
      <c r="M408" s="206" t="str">
        <f>IF(ISBLANK('Input|Fee Based'!M408),"",'Input|Fee Based'!M408)</f>
        <v/>
      </c>
      <c r="N408" s="77" cm="1">
        <f t="array" ref="N408">_xlfn.IFNA(LOOKUP(2,1/('Calc|Labour Rates'!$B$10:$B$39='Calc|Fee Based'!M408)/('Calc|Labour Rates'!$C$10:$C$39='Input|Fee Based'!N408),'Calc|Labour Rates'!$I$10:$I$39),"-")</f>
        <v>0</v>
      </c>
      <c r="O408" s="208">
        <f>IFERROR(N408*'Input|Fee Based'!O408*'Input|Fee Based'!P408/'Input|Setup'!$E$19,0)</f>
        <v>0</v>
      </c>
      <c r="P408" s="206" t="str">
        <f>IF(ISBLANK('Input|Fee Based'!Q408),"",'Input|Fee Based'!Q408)</f>
        <v/>
      </c>
      <c r="Q408" s="77" cm="1">
        <f t="array" ref="Q408">_xlfn.IFNA(LOOKUP(2,1/('Calc|Labour Rates'!$B$10:$B$39='Calc|Fee Based'!P408)/('Calc|Labour Rates'!$C$10:$C$39='Input|Fee Based'!R408),'Calc|Labour Rates'!$I$10:$I$39),"-")</f>
        <v>0</v>
      </c>
      <c r="R408" s="77">
        <f>IFERROR(Q408*'Input|Fee Based'!S408*'Input|Fee Based'!T408/'Input|Setup'!$E$19,0)</f>
        <v>0</v>
      </c>
      <c r="S408" s="197">
        <f t="shared" si="67"/>
        <v>0</v>
      </c>
      <c r="T408" s="139">
        <f t="shared" si="68"/>
        <v>0</v>
      </c>
      <c r="U408" s="77" t="str">
        <f>IF(ISBLANK('Input|Fee Based'!$V408),"",'Input|Fee Based'!$V408)</f>
        <v/>
      </c>
      <c r="V408" s="77" cm="1">
        <f t="array" ref="V408">_xlfn.IFNA(LOOKUP(2,1/('Calc|Labour Rates'!$B$10:$B$39='Calc|Fee Based'!U408)/('Calc|Labour Rates'!$C$10:$C$39='Input|Fee Based'!W408),'Calc|Labour Rates'!$I$10:$I$39),"-")</f>
        <v>0</v>
      </c>
      <c r="W408" s="77">
        <f>IFERROR(V408*'Input|Fee Based'!X408*'Input|Fee Based'!Y408/'Input|Setup'!$E$19,0)</f>
        <v>0</v>
      </c>
      <c r="X408" s="77">
        <f>IFERROR(V408*'Input|Fee Based'!X408*'Input|Fee Based'!Z408/'Input|Setup'!$E$19,0)</f>
        <v>0</v>
      </c>
      <c r="Y408" s="208">
        <f t="shared" si="69"/>
        <v>0</v>
      </c>
      <c r="Z408" s="206" t="str">
        <f>IF(ISBLANK('Input|Fee Based'!$AA408),"",'Input|Fee Based'!$AA408)</f>
        <v/>
      </c>
      <c r="AA408" s="77" cm="1">
        <f t="array" ref="AA408">_xlfn.IFNA(LOOKUP(2,1/('Calc|Labour Rates'!$B$10:$B$39='Calc|Fee Based'!Z408)/('Calc|Labour Rates'!$C$10:$C$39='Input|Fee Based'!AB408),'Calc|Labour Rates'!$I$10:$I$39),"-")</f>
        <v>0</v>
      </c>
      <c r="AB408" s="77">
        <f>IFERROR(AA408*'Input|Fee Based'!AC408*'Input|Fee Based'!AD408/'Input|Setup'!$E$19,0)</f>
        <v>0</v>
      </c>
      <c r="AC408" s="77">
        <f>IFERROR(AA408*'Input|Fee Based'!AC408*'Input|Fee Based'!AE408/'Input|Setup'!$E$19,0)</f>
        <v>0</v>
      </c>
      <c r="AD408" s="208">
        <f t="shared" si="70"/>
        <v>0</v>
      </c>
      <c r="AE408" s="77" t="str">
        <f>IF(ISBLANK('Input|Fee Based'!$AF408),"",'Input|Fee Based'!$AF408)</f>
        <v/>
      </c>
      <c r="AF408" s="77" cm="1">
        <f t="array" ref="AF408">_xlfn.IFNA(LOOKUP(2,1/('Calc|Labour Rates'!$B$10:$B$39='Calc|Fee Based'!AE408)/('Calc|Labour Rates'!$C$10:$C$39='Input|Fee Based'!AG408),'Calc|Labour Rates'!$I$10:$I$39),"-")</f>
        <v>0</v>
      </c>
      <c r="AG408" s="77">
        <f>IFERROR(AF408*'Input|Fee Based'!AH408*'Input|Fee Based'!AI408/'Input|Setup'!$E$19,0)</f>
        <v>0</v>
      </c>
      <c r="AH408" s="77">
        <f>IFERROR(AF408*'Input|Fee Based'!AH408*'Input|Fee Based'!AJ408/'Input|Setup'!$E$19,0)</f>
        <v>0</v>
      </c>
      <c r="AI408" s="208">
        <f t="shared" si="71"/>
        <v>0</v>
      </c>
      <c r="AJ408" s="77" t="str">
        <f>IF(ISBLANK('Input|Fee Based'!$AK408),"",'Input|Fee Based'!$AK408)</f>
        <v/>
      </c>
      <c r="AK408" s="77" cm="1">
        <f t="array" ref="AK408">_xlfn.IFNA(LOOKUP(2,1/('Calc|Labour Rates'!$B$10:$B$39='Calc|Fee Based'!AJ408)/('Calc|Labour Rates'!$C$10:$C$39='Input|Fee Based'!AL408),'Calc|Labour Rates'!$I$10:$I$39),"-")</f>
        <v>0</v>
      </c>
      <c r="AL408" s="77">
        <f>IFERROR(AK408*'Input|Fee Based'!AM408*'Input|Fee Based'!AN408/'Input|Setup'!$E$19,0)</f>
        <v>0</v>
      </c>
      <c r="AM408" s="77">
        <f>IFERROR(AK408*'Input|Fee Based'!AM408*'Input|Fee Based'!AO408/'Input|Setup'!$E$19,0)</f>
        <v>0</v>
      </c>
      <c r="AN408" s="208">
        <f t="shared" si="72"/>
        <v>0</v>
      </c>
      <c r="AO408" s="199">
        <f t="shared" si="73"/>
        <v>0</v>
      </c>
      <c r="AP408" s="139">
        <f t="shared" si="74"/>
        <v>0</v>
      </c>
      <c r="AQ408" s="86">
        <f>'Input|Fee Based'!AQ408*CPI_Escalator_to_Y1*RealMaterials_Escalator_to_Y1</f>
        <v>0</v>
      </c>
      <c r="AR408" s="86">
        <f>'Input|Fee Based'!AR408*CPI_Escalator_to_Y1*RealContracts_Escalator_to_Y1</f>
        <v>0</v>
      </c>
      <c r="AS408" s="77">
        <f>'Input|Fee Based'!AS408*CPI_Escalator_to_Y1*RealVehicles_Escalator_to_Y1</f>
        <v>0</v>
      </c>
      <c r="AT408" s="86">
        <f>'Input|Fee Based'!AT408*CPI_Escalator_to_Y1*RealOther_Escalator_to_Y1</f>
        <v>0</v>
      </c>
      <c r="AU408" s="89"/>
      <c r="AV408" s="79">
        <f t="shared" si="75"/>
        <v>0</v>
      </c>
      <c r="AW408" s="84"/>
      <c r="AX408" s="162">
        <f>$AV408*'Input|Fee Based'!AV408</f>
        <v>0</v>
      </c>
      <c r="AY408" s="162">
        <f>$AV408*'Input|Fee Based'!AW408</f>
        <v>0</v>
      </c>
      <c r="AZ408" s="162">
        <f>$AV408*'Input|Fee Based'!AX408</f>
        <v>0</v>
      </c>
      <c r="BA408" s="163">
        <f>SUM($AV408,$AX408:$AZ408)*'Input|Fee Based'!$AY408</f>
        <v>0</v>
      </c>
      <c r="BB408" s="109"/>
      <c r="BC408" s="173"/>
      <c r="BD408" s="15"/>
    </row>
    <row r="409" spans="1:56" customFormat="1" x14ac:dyDescent="0.2">
      <c r="A409" s="16">
        <f t="shared" si="76"/>
        <v>400</v>
      </c>
      <c r="B409" s="128" t="str">
        <f>IF(ISBLANK('Input|Fee Based'!B409),"",'Input|Fee Based'!B409)</f>
        <v/>
      </c>
      <c r="C409" s="128" t="str">
        <f>IF(ISBLANK('Input|Fee Based'!C409),"",'Input|Fee Based'!C409)</f>
        <v/>
      </c>
      <c r="D409" s="129" t="str">
        <f>IF(ISBLANK('Input|Fee Based'!D409),"",'Input|Fee Based'!D409)</f>
        <v/>
      </c>
      <c r="E409" s="191" t="str">
        <f>IF(ISBLANK('Input|Fee Based'!E409),"",'Input|Fee Based'!E409)</f>
        <v/>
      </c>
      <c r="F409" s="129" t="str">
        <f>IF(ISBLANK('Input|Fee Based'!F409),"",'Input|Fee Based'!F409)</f>
        <v/>
      </c>
      <c r="G409" s="129" t="str">
        <f>IF(ISBLANK('Input|Fee Based'!G409),"",'Input|Fee Based'!G409)</f>
        <v/>
      </c>
      <c r="H409" s="120">
        <f t="shared" si="66"/>
        <v>0</v>
      </c>
      <c r="I409" s="14"/>
      <c r="J409" s="77" t="str">
        <f>IF(ISBLANK('Input|Fee Based'!I409),"",'Input|Fee Based'!I409)</f>
        <v/>
      </c>
      <c r="K409" s="77" cm="1">
        <f t="array" ref="K409">_xlfn.IFNA(LOOKUP(2,1/('Calc|Labour Rates'!$B$10:$B$39='Calc|Fee Based'!J409)/('Calc|Labour Rates'!$C$10:$C$39='Input|Fee Based'!J409),'Calc|Labour Rates'!$I$10:$I$39),"-")</f>
        <v>0</v>
      </c>
      <c r="L409" s="208">
        <f>IFERROR(K409*'Input|Fee Based'!K409*'Input|Fee Based'!L409/'Input|Setup'!$E$19,0)</f>
        <v>0</v>
      </c>
      <c r="M409" s="206" t="str">
        <f>IF(ISBLANK('Input|Fee Based'!M409),"",'Input|Fee Based'!M409)</f>
        <v/>
      </c>
      <c r="N409" s="77" cm="1">
        <f t="array" ref="N409">_xlfn.IFNA(LOOKUP(2,1/('Calc|Labour Rates'!$B$10:$B$39='Calc|Fee Based'!M409)/('Calc|Labour Rates'!$C$10:$C$39='Input|Fee Based'!N409),'Calc|Labour Rates'!$I$10:$I$39),"-")</f>
        <v>0</v>
      </c>
      <c r="O409" s="208">
        <f>IFERROR(N409*'Input|Fee Based'!O409*'Input|Fee Based'!P409/'Input|Setup'!$E$19,0)</f>
        <v>0</v>
      </c>
      <c r="P409" s="206" t="str">
        <f>IF(ISBLANK('Input|Fee Based'!Q409),"",'Input|Fee Based'!Q409)</f>
        <v/>
      </c>
      <c r="Q409" s="77" cm="1">
        <f t="array" ref="Q409">_xlfn.IFNA(LOOKUP(2,1/('Calc|Labour Rates'!$B$10:$B$39='Calc|Fee Based'!P409)/('Calc|Labour Rates'!$C$10:$C$39='Input|Fee Based'!R409),'Calc|Labour Rates'!$I$10:$I$39),"-")</f>
        <v>0</v>
      </c>
      <c r="R409" s="77">
        <f>IFERROR(Q409*'Input|Fee Based'!S409*'Input|Fee Based'!T409/'Input|Setup'!$E$19,0)</f>
        <v>0</v>
      </c>
      <c r="S409" s="197">
        <f t="shared" si="67"/>
        <v>0</v>
      </c>
      <c r="T409" s="139">
        <f t="shared" si="68"/>
        <v>0</v>
      </c>
      <c r="U409" s="77" t="str">
        <f>IF(ISBLANK('Input|Fee Based'!$V409),"",'Input|Fee Based'!$V409)</f>
        <v/>
      </c>
      <c r="V409" s="77" cm="1">
        <f t="array" ref="V409">_xlfn.IFNA(LOOKUP(2,1/('Calc|Labour Rates'!$B$10:$B$39='Calc|Fee Based'!U409)/('Calc|Labour Rates'!$C$10:$C$39='Input|Fee Based'!W409),'Calc|Labour Rates'!$I$10:$I$39),"-")</f>
        <v>0</v>
      </c>
      <c r="W409" s="77">
        <f>IFERROR(V409*'Input|Fee Based'!X409*'Input|Fee Based'!Y409/'Input|Setup'!$E$19,0)</f>
        <v>0</v>
      </c>
      <c r="X409" s="77">
        <f>IFERROR(V409*'Input|Fee Based'!X409*'Input|Fee Based'!Z409/'Input|Setup'!$E$19,0)</f>
        <v>0</v>
      </c>
      <c r="Y409" s="208">
        <f t="shared" si="69"/>
        <v>0</v>
      </c>
      <c r="Z409" s="206" t="str">
        <f>IF(ISBLANK('Input|Fee Based'!$AA409),"",'Input|Fee Based'!$AA409)</f>
        <v/>
      </c>
      <c r="AA409" s="77" cm="1">
        <f t="array" ref="AA409">_xlfn.IFNA(LOOKUP(2,1/('Calc|Labour Rates'!$B$10:$B$39='Calc|Fee Based'!Z409)/('Calc|Labour Rates'!$C$10:$C$39='Input|Fee Based'!AB409),'Calc|Labour Rates'!$I$10:$I$39),"-")</f>
        <v>0</v>
      </c>
      <c r="AB409" s="77">
        <f>IFERROR(AA409*'Input|Fee Based'!AC409*'Input|Fee Based'!AD409/'Input|Setup'!$E$19,0)</f>
        <v>0</v>
      </c>
      <c r="AC409" s="77">
        <f>IFERROR(AA409*'Input|Fee Based'!AC409*'Input|Fee Based'!AE409/'Input|Setup'!$E$19,0)</f>
        <v>0</v>
      </c>
      <c r="AD409" s="208">
        <f t="shared" si="70"/>
        <v>0</v>
      </c>
      <c r="AE409" s="77" t="str">
        <f>IF(ISBLANK('Input|Fee Based'!$AF409),"",'Input|Fee Based'!$AF409)</f>
        <v/>
      </c>
      <c r="AF409" s="77" cm="1">
        <f t="array" ref="AF409">_xlfn.IFNA(LOOKUP(2,1/('Calc|Labour Rates'!$B$10:$B$39='Calc|Fee Based'!AE409)/('Calc|Labour Rates'!$C$10:$C$39='Input|Fee Based'!AG409),'Calc|Labour Rates'!$I$10:$I$39),"-")</f>
        <v>0</v>
      </c>
      <c r="AG409" s="77">
        <f>IFERROR(AF409*'Input|Fee Based'!AH409*'Input|Fee Based'!AI409/'Input|Setup'!$E$19,0)</f>
        <v>0</v>
      </c>
      <c r="AH409" s="77">
        <f>IFERROR(AF409*'Input|Fee Based'!AH409*'Input|Fee Based'!AJ409/'Input|Setup'!$E$19,0)</f>
        <v>0</v>
      </c>
      <c r="AI409" s="208">
        <f t="shared" si="71"/>
        <v>0</v>
      </c>
      <c r="AJ409" s="77" t="str">
        <f>IF(ISBLANK('Input|Fee Based'!$AK409),"",'Input|Fee Based'!$AK409)</f>
        <v/>
      </c>
      <c r="AK409" s="77" cm="1">
        <f t="array" ref="AK409">_xlfn.IFNA(LOOKUP(2,1/('Calc|Labour Rates'!$B$10:$B$39='Calc|Fee Based'!AJ409)/('Calc|Labour Rates'!$C$10:$C$39='Input|Fee Based'!AL409),'Calc|Labour Rates'!$I$10:$I$39),"-")</f>
        <v>0</v>
      </c>
      <c r="AL409" s="77">
        <f>IFERROR(AK409*'Input|Fee Based'!AM409*'Input|Fee Based'!AN409/'Input|Setup'!$E$19,0)</f>
        <v>0</v>
      </c>
      <c r="AM409" s="77">
        <f>IFERROR(AK409*'Input|Fee Based'!AM409*'Input|Fee Based'!AO409/'Input|Setup'!$E$19,0)</f>
        <v>0</v>
      </c>
      <c r="AN409" s="208">
        <f t="shared" si="72"/>
        <v>0</v>
      </c>
      <c r="AO409" s="199">
        <f t="shared" si="73"/>
        <v>0</v>
      </c>
      <c r="AP409" s="139">
        <f t="shared" si="74"/>
        <v>0</v>
      </c>
      <c r="AQ409" s="86">
        <f>'Input|Fee Based'!AQ409*CPI_Escalator_to_Y1*RealMaterials_Escalator_to_Y1</f>
        <v>0</v>
      </c>
      <c r="AR409" s="86">
        <f>'Input|Fee Based'!AR409*CPI_Escalator_to_Y1*RealContracts_Escalator_to_Y1</f>
        <v>0</v>
      </c>
      <c r="AS409" s="77">
        <f>'Input|Fee Based'!AS409*CPI_Escalator_to_Y1*RealVehicles_Escalator_to_Y1</f>
        <v>0</v>
      </c>
      <c r="AT409" s="86">
        <f>'Input|Fee Based'!AT409*CPI_Escalator_to_Y1*RealOther_Escalator_to_Y1</f>
        <v>0</v>
      </c>
      <c r="AU409" s="89"/>
      <c r="AV409" s="79">
        <f t="shared" si="75"/>
        <v>0</v>
      </c>
      <c r="AW409" s="84"/>
      <c r="AX409" s="162">
        <f>$AV409*'Input|Fee Based'!AV409</f>
        <v>0</v>
      </c>
      <c r="AY409" s="162">
        <f>$AV409*'Input|Fee Based'!AW409</f>
        <v>0</v>
      </c>
      <c r="AZ409" s="162">
        <f>$AV409*'Input|Fee Based'!AX409</f>
        <v>0</v>
      </c>
      <c r="BA409" s="163">
        <f>SUM($AV409,$AX409:$AZ409)*'Input|Fee Based'!$AY409</f>
        <v>0</v>
      </c>
      <c r="BB409" s="109"/>
      <c r="BC409" s="173"/>
      <c r="BD409" s="15"/>
    </row>
    <row r="410" spans="1:56" customFormat="1" x14ac:dyDescent="0.2">
      <c r="A410" s="16">
        <f t="shared" si="76"/>
        <v>401</v>
      </c>
      <c r="B410" s="128" t="str">
        <f>IF(ISBLANK('Input|Fee Based'!B410),"",'Input|Fee Based'!B410)</f>
        <v/>
      </c>
      <c r="C410" s="128" t="str">
        <f>IF(ISBLANK('Input|Fee Based'!C410),"",'Input|Fee Based'!C410)</f>
        <v/>
      </c>
      <c r="D410" s="129" t="str">
        <f>IF(ISBLANK('Input|Fee Based'!D410),"",'Input|Fee Based'!D410)</f>
        <v/>
      </c>
      <c r="E410" s="191" t="str">
        <f>IF(ISBLANK('Input|Fee Based'!E410),"",'Input|Fee Based'!E410)</f>
        <v/>
      </c>
      <c r="F410" s="129" t="str">
        <f>IF(ISBLANK('Input|Fee Based'!F410),"",'Input|Fee Based'!F410)</f>
        <v/>
      </c>
      <c r="G410" s="129" t="str">
        <f>IF(ISBLANK('Input|Fee Based'!G410),"",'Input|Fee Based'!G410)</f>
        <v/>
      </c>
      <c r="H410" s="120">
        <f t="shared" si="66"/>
        <v>0</v>
      </c>
      <c r="I410" s="14"/>
      <c r="J410" s="77" t="str">
        <f>IF(ISBLANK('Input|Fee Based'!I410),"",'Input|Fee Based'!I410)</f>
        <v/>
      </c>
      <c r="K410" s="77" cm="1">
        <f t="array" ref="K410">_xlfn.IFNA(LOOKUP(2,1/('Calc|Labour Rates'!$B$10:$B$39='Calc|Fee Based'!J410)/('Calc|Labour Rates'!$C$10:$C$39='Input|Fee Based'!J410),'Calc|Labour Rates'!$I$10:$I$39),"-")</f>
        <v>0</v>
      </c>
      <c r="L410" s="208">
        <f>IFERROR(K410*'Input|Fee Based'!K410*'Input|Fee Based'!L410/'Input|Setup'!$E$19,0)</f>
        <v>0</v>
      </c>
      <c r="M410" s="206" t="str">
        <f>IF(ISBLANK('Input|Fee Based'!M410),"",'Input|Fee Based'!M410)</f>
        <v/>
      </c>
      <c r="N410" s="77" cm="1">
        <f t="array" ref="N410">_xlfn.IFNA(LOOKUP(2,1/('Calc|Labour Rates'!$B$10:$B$39='Calc|Fee Based'!M410)/('Calc|Labour Rates'!$C$10:$C$39='Input|Fee Based'!N410),'Calc|Labour Rates'!$I$10:$I$39),"-")</f>
        <v>0</v>
      </c>
      <c r="O410" s="208">
        <f>IFERROR(N410*'Input|Fee Based'!O410*'Input|Fee Based'!P410/'Input|Setup'!$E$19,0)</f>
        <v>0</v>
      </c>
      <c r="P410" s="206" t="str">
        <f>IF(ISBLANK('Input|Fee Based'!Q410),"",'Input|Fee Based'!Q410)</f>
        <v/>
      </c>
      <c r="Q410" s="77" cm="1">
        <f t="array" ref="Q410">_xlfn.IFNA(LOOKUP(2,1/('Calc|Labour Rates'!$B$10:$B$39='Calc|Fee Based'!P410)/('Calc|Labour Rates'!$C$10:$C$39='Input|Fee Based'!R410),'Calc|Labour Rates'!$I$10:$I$39),"-")</f>
        <v>0</v>
      </c>
      <c r="R410" s="77">
        <f>IFERROR(Q410*'Input|Fee Based'!S410*'Input|Fee Based'!T410/'Input|Setup'!$E$19,0)</f>
        <v>0</v>
      </c>
      <c r="S410" s="197">
        <f t="shared" si="67"/>
        <v>0</v>
      </c>
      <c r="T410" s="139">
        <f t="shared" si="68"/>
        <v>0</v>
      </c>
      <c r="U410" s="77" t="str">
        <f>IF(ISBLANK('Input|Fee Based'!$V410),"",'Input|Fee Based'!$V410)</f>
        <v/>
      </c>
      <c r="V410" s="77" cm="1">
        <f t="array" ref="V410">_xlfn.IFNA(LOOKUP(2,1/('Calc|Labour Rates'!$B$10:$B$39='Calc|Fee Based'!U410)/('Calc|Labour Rates'!$C$10:$C$39='Input|Fee Based'!W410),'Calc|Labour Rates'!$I$10:$I$39),"-")</f>
        <v>0</v>
      </c>
      <c r="W410" s="77">
        <f>IFERROR(V410*'Input|Fee Based'!X410*'Input|Fee Based'!Y410/'Input|Setup'!$E$19,0)</f>
        <v>0</v>
      </c>
      <c r="X410" s="77">
        <f>IFERROR(V410*'Input|Fee Based'!X410*'Input|Fee Based'!Z410/'Input|Setup'!$E$19,0)</f>
        <v>0</v>
      </c>
      <c r="Y410" s="208">
        <f t="shared" si="69"/>
        <v>0</v>
      </c>
      <c r="Z410" s="206" t="str">
        <f>IF(ISBLANK('Input|Fee Based'!$AA410),"",'Input|Fee Based'!$AA410)</f>
        <v/>
      </c>
      <c r="AA410" s="77" cm="1">
        <f t="array" ref="AA410">_xlfn.IFNA(LOOKUP(2,1/('Calc|Labour Rates'!$B$10:$B$39='Calc|Fee Based'!Z410)/('Calc|Labour Rates'!$C$10:$C$39='Input|Fee Based'!AB410),'Calc|Labour Rates'!$I$10:$I$39),"-")</f>
        <v>0</v>
      </c>
      <c r="AB410" s="77">
        <f>IFERROR(AA410*'Input|Fee Based'!AC410*'Input|Fee Based'!AD410/'Input|Setup'!$E$19,0)</f>
        <v>0</v>
      </c>
      <c r="AC410" s="77">
        <f>IFERROR(AA410*'Input|Fee Based'!AC410*'Input|Fee Based'!AE410/'Input|Setup'!$E$19,0)</f>
        <v>0</v>
      </c>
      <c r="AD410" s="208">
        <f t="shared" si="70"/>
        <v>0</v>
      </c>
      <c r="AE410" s="77" t="str">
        <f>IF(ISBLANK('Input|Fee Based'!$AF410),"",'Input|Fee Based'!$AF410)</f>
        <v/>
      </c>
      <c r="AF410" s="77" cm="1">
        <f t="array" ref="AF410">_xlfn.IFNA(LOOKUP(2,1/('Calc|Labour Rates'!$B$10:$B$39='Calc|Fee Based'!AE410)/('Calc|Labour Rates'!$C$10:$C$39='Input|Fee Based'!AG410),'Calc|Labour Rates'!$I$10:$I$39),"-")</f>
        <v>0</v>
      </c>
      <c r="AG410" s="77">
        <f>IFERROR(AF410*'Input|Fee Based'!AH410*'Input|Fee Based'!AI410/'Input|Setup'!$E$19,0)</f>
        <v>0</v>
      </c>
      <c r="AH410" s="77">
        <f>IFERROR(AF410*'Input|Fee Based'!AH410*'Input|Fee Based'!AJ410/'Input|Setup'!$E$19,0)</f>
        <v>0</v>
      </c>
      <c r="AI410" s="208">
        <f t="shared" si="71"/>
        <v>0</v>
      </c>
      <c r="AJ410" s="77" t="str">
        <f>IF(ISBLANK('Input|Fee Based'!$AK410),"",'Input|Fee Based'!$AK410)</f>
        <v/>
      </c>
      <c r="AK410" s="77" cm="1">
        <f t="array" ref="AK410">_xlfn.IFNA(LOOKUP(2,1/('Calc|Labour Rates'!$B$10:$B$39='Calc|Fee Based'!AJ410)/('Calc|Labour Rates'!$C$10:$C$39='Input|Fee Based'!AL410),'Calc|Labour Rates'!$I$10:$I$39),"-")</f>
        <v>0</v>
      </c>
      <c r="AL410" s="77">
        <f>IFERROR(AK410*'Input|Fee Based'!AM410*'Input|Fee Based'!AN410/'Input|Setup'!$E$19,0)</f>
        <v>0</v>
      </c>
      <c r="AM410" s="77">
        <f>IFERROR(AK410*'Input|Fee Based'!AM410*'Input|Fee Based'!AO410/'Input|Setup'!$E$19,0)</f>
        <v>0</v>
      </c>
      <c r="AN410" s="208">
        <f t="shared" si="72"/>
        <v>0</v>
      </c>
      <c r="AO410" s="199">
        <f t="shared" si="73"/>
        <v>0</v>
      </c>
      <c r="AP410" s="139">
        <f t="shared" si="74"/>
        <v>0</v>
      </c>
      <c r="AQ410" s="86">
        <f>'Input|Fee Based'!AQ410*CPI_Escalator_to_Y1*RealMaterials_Escalator_to_Y1</f>
        <v>0</v>
      </c>
      <c r="AR410" s="86">
        <f>'Input|Fee Based'!AR410*CPI_Escalator_to_Y1*RealContracts_Escalator_to_Y1</f>
        <v>0</v>
      </c>
      <c r="AS410" s="77">
        <f>'Input|Fee Based'!AS410*CPI_Escalator_to_Y1*RealVehicles_Escalator_to_Y1</f>
        <v>0</v>
      </c>
      <c r="AT410" s="86">
        <f>'Input|Fee Based'!AT410*CPI_Escalator_to_Y1*RealOther_Escalator_to_Y1</f>
        <v>0</v>
      </c>
      <c r="AU410" s="89"/>
      <c r="AV410" s="79">
        <f t="shared" si="75"/>
        <v>0</v>
      </c>
      <c r="AW410" s="84"/>
      <c r="AX410" s="162">
        <f>$AV410*'Input|Fee Based'!AV410</f>
        <v>0</v>
      </c>
      <c r="AY410" s="162">
        <f>$AV410*'Input|Fee Based'!AW410</f>
        <v>0</v>
      </c>
      <c r="AZ410" s="162">
        <f>$AV410*'Input|Fee Based'!AX410</f>
        <v>0</v>
      </c>
      <c r="BA410" s="163">
        <f>SUM($AV410,$AX410:$AZ410)*'Input|Fee Based'!$AY410</f>
        <v>0</v>
      </c>
      <c r="BB410" s="109"/>
      <c r="BC410" s="173"/>
      <c r="BD410" s="15"/>
    </row>
    <row r="411" spans="1:56" customFormat="1" x14ac:dyDescent="0.2">
      <c r="A411" s="16">
        <f t="shared" si="76"/>
        <v>402</v>
      </c>
      <c r="B411" s="128" t="str">
        <f>IF(ISBLANK('Input|Fee Based'!B411),"",'Input|Fee Based'!B411)</f>
        <v/>
      </c>
      <c r="C411" s="128" t="str">
        <f>IF(ISBLANK('Input|Fee Based'!C411),"",'Input|Fee Based'!C411)</f>
        <v/>
      </c>
      <c r="D411" s="129" t="str">
        <f>IF(ISBLANK('Input|Fee Based'!D411),"",'Input|Fee Based'!D411)</f>
        <v/>
      </c>
      <c r="E411" s="191" t="str">
        <f>IF(ISBLANK('Input|Fee Based'!E411),"",'Input|Fee Based'!E411)</f>
        <v/>
      </c>
      <c r="F411" s="129" t="str">
        <f>IF(ISBLANK('Input|Fee Based'!F411),"",'Input|Fee Based'!F411)</f>
        <v/>
      </c>
      <c r="G411" s="129" t="str">
        <f>IF(ISBLANK('Input|Fee Based'!G411),"",'Input|Fee Based'!G411)</f>
        <v/>
      </c>
      <c r="H411" s="120">
        <f t="shared" si="66"/>
        <v>0</v>
      </c>
      <c r="I411" s="14"/>
      <c r="J411" s="77" t="str">
        <f>IF(ISBLANK('Input|Fee Based'!I411),"",'Input|Fee Based'!I411)</f>
        <v/>
      </c>
      <c r="K411" s="77" cm="1">
        <f t="array" ref="K411">_xlfn.IFNA(LOOKUP(2,1/('Calc|Labour Rates'!$B$10:$B$39='Calc|Fee Based'!J411)/('Calc|Labour Rates'!$C$10:$C$39='Input|Fee Based'!J411),'Calc|Labour Rates'!$I$10:$I$39),"-")</f>
        <v>0</v>
      </c>
      <c r="L411" s="208">
        <f>IFERROR(K411*'Input|Fee Based'!K411*'Input|Fee Based'!L411/'Input|Setup'!$E$19,0)</f>
        <v>0</v>
      </c>
      <c r="M411" s="206" t="str">
        <f>IF(ISBLANK('Input|Fee Based'!M411),"",'Input|Fee Based'!M411)</f>
        <v/>
      </c>
      <c r="N411" s="77" cm="1">
        <f t="array" ref="N411">_xlfn.IFNA(LOOKUP(2,1/('Calc|Labour Rates'!$B$10:$B$39='Calc|Fee Based'!M411)/('Calc|Labour Rates'!$C$10:$C$39='Input|Fee Based'!N411),'Calc|Labour Rates'!$I$10:$I$39),"-")</f>
        <v>0</v>
      </c>
      <c r="O411" s="208">
        <f>IFERROR(N411*'Input|Fee Based'!O411*'Input|Fee Based'!P411/'Input|Setup'!$E$19,0)</f>
        <v>0</v>
      </c>
      <c r="P411" s="206" t="str">
        <f>IF(ISBLANK('Input|Fee Based'!Q411),"",'Input|Fee Based'!Q411)</f>
        <v/>
      </c>
      <c r="Q411" s="77" cm="1">
        <f t="array" ref="Q411">_xlfn.IFNA(LOOKUP(2,1/('Calc|Labour Rates'!$B$10:$B$39='Calc|Fee Based'!P411)/('Calc|Labour Rates'!$C$10:$C$39='Input|Fee Based'!R411),'Calc|Labour Rates'!$I$10:$I$39),"-")</f>
        <v>0</v>
      </c>
      <c r="R411" s="77">
        <f>IFERROR(Q411*'Input|Fee Based'!S411*'Input|Fee Based'!T411/'Input|Setup'!$E$19,0)</f>
        <v>0</v>
      </c>
      <c r="S411" s="197">
        <f t="shared" si="67"/>
        <v>0</v>
      </c>
      <c r="T411" s="139">
        <f t="shared" si="68"/>
        <v>0</v>
      </c>
      <c r="U411" s="77" t="str">
        <f>IF(ISBLANK('Input|Fee Based'!$V411),"",'Input|Fee Based'!$V411)</f>
        <v/>
      </c>
      <c r="V411" s="77" cm="1">
        <f t="array" ref="V411">_xlfn.IFNA(LOOKUP(2,1/('Calc|Labour Rates'!$B$10:$B$39='Calc|Fee Based'!U411)/('Calc|Labour Rates'!$C$10:$C$39='Input|Fee Based'!W411),'Calc|Labour Rates'!$I$10:$I$39),"-")</f>
        <v>0</v>
      </c>
      <c r="W411" s="77">
        <f>IFERROR(V411*'Input|Fee Based'!X411*'Input|Fee Based'!Y411/'Input|Setup'!$E$19,0)</f>
        <v>0</v>
      </c>
      <c r="X411" s="77">
        <f>IFERROR(V411*'Input|Fee Based'!X411*'Input|Fee Based'!Z411/'Input|Setup'!$E$19,0)</f>
        <v>0</v>
      </c>
      <c r="Y411" s="208">
        <f t="shared" si="69"/>
        <v>0</v>
      </c>
      <c r="Z411" s="206" t="str">
        <f>IF(ISBLANK('Input|Fee Based'!$AA411),"",'Input|Fee Based'!$AA411)</f>
        <v/>
      </c>
      <c r="AA411" s="77" cm="1">
        <f t="array" ref="AA411">_xlfn.IFNA(LOOKUP(2,1/('Calc|Labour Rates'!$B$10:$B$39='Calc|Fee Based'!Z411)/('Calc|Labour Rates'!$C$10:$C$39='Input|Fee Based'!AB411),'Calc|Labour Rates'!$I$10:$I$39),"-")</f>
        <v>0</v>
      </c>
      <c r="AB411" s="77">
        <f>IFERROR(AA411*'Input|Fee Based'!AC411*'Input|Fee Based'!AD411/'Input|Setup'!$E$19,0)</f>
        <v>0</v>
      </c>
      <c r="AC411" s="77">
        <f>IFERROR(AA411*'Input|Fee Based'!AC411*'Input|Fee Based'!AE411/'Input|Setup'!$E$19,0)</f>
        <v>0</v>
      </c>
      <c r="AD411" s="208">
        <f t="shared" si="70"/>
        <v>0</v>
      </c>
      <c r="AE411" s="77" t="str">
        <f>IF(ISBLANK('Input|Fee Based'!$AF411),"",'Input|Fee Based'!$AF411)</f>
        <v/>
      </c>
      <c r="AF411" s="77" cm="1">
        <f t="array" ref="AF411">_xlfn.IFNA(LOOKUP(2,1/('Calc|Labour Rates'!$B$10:$B$39='Calc|Fee Based'!AE411)/('Calc|Labour Rates'!$C$10:$C$39='Input|Fee Based'!AG411),'Calc|Labour Rates'!$I$10:$I$39),"-")</f>
        <v>0</v>
      </c>
      <c r="AG411" s="77">
        <f>IFERROR(AF411*'Input|Fee Based'!AH411*'Input|Fee Based'!AI411/'Input|Setup'!$E$19,0)</f>
        <v>0</v>
      </c>
      <c r="AH411" s="77">
        <f>IFERROR(AF411*'Input|Fee Based'!AH411*'Input|Fee Based'!AJ411/'Input|Setup'!$E$19,0)</f>
        <v>0</v>
      </c>
      <c r="AI411" s="208">
        <f t="shared" si="71"/>
        <v>0</v>
      </c>
      <c r="AJ411" s="77" t="str">
        <f>IF(ISBLANK('Input|Fee Based'!$AK411),"",'Input|Fee Based'!$AK411)</f>
        <v/>
      </c>
      <c r="AK411" s="77" cm="1">
        <f t="array" ref="AK411">_xlfn.IFNA(LOOKUP(2,1/('Calc|Labour Rates'!$B$10:$B$39='Calc|Fee Based'!AJ411)/('Calc|Labour Rates'!$C$10:$C$39='Input|Fee Based'!AL411),'Calc|Labour Rates'!$I$10:$I$39),"-")</f>
        <v>0</v>
      </c>
      <c r="AL411" s="77">
        <f>IFERROR(AK411*'Input|Fee Based'!AM411*'Input|Fee Based'!AN411/'Input|Setup'!$E$19,0)</f>
        <v>0</v>
      </c>
      <c r="AM411" s="77">
        <f>IFERROR(AK411*'Input|Fee Based'!AM411*'Input|Fee Based'!AO411/'Input|Setup'!$E$19,0)</f>
        <v>0</v>
      </c>
      <c r="AN411" s="208">
        <f t="shared" si="72"/>
        <v>0</v>
      </c>
      <c r="AO411" s="199">
        <f t="shared" si="73"/>
        <v>0</v>
      </c>
      <c r="AP411" s="139">
        <f t="shared" si="74"/>
        <v>0</v>
      </c>
      <c r="AQ411" s="86">
        <f>'Input|Fee Based'!AQ411*CPI_Escalator_to_Y1*RealMaterials_Escalator_to_Y1</f>
        <v>0</v>
      </c>
      <c r="AR411" s="86">
        <f>'Input|Fee Based'!AR411*CPI_Escalator_to_Y1*RealContracts_Escalator_to_Y1</f>
        <v>0</v>
      </c>
      <c r="AS411" s="77">
        <f>'Input|Fee Based'!AS411*CPI_Escalator_to_Y1*RealVehicles_Escalator_to_Y1</f>
        <v>0</v>
      </c>
      <c r="AT411" s="86">
        <f>'Input|Fee Based'!AT411*CPI_Escalator_to_Y1*RealOther_Escalator_to_Y1</f>
        <v>0</v>
      </c>
      <c r="AU411" s="89"/>
      <c r="AV411" s="79">
        <f t="shared" si="75"/>
        <v>0</v>
      </c>
      <c r="AW411" s="84"/>
      <c r="AX411" s="162">
        <f>$AV411*'Input|Fee Based'!AV411</f>
        <v>0</v>
      </c>
      <c r="AY411" s="162">
        <f>$AV411*'Input|Fee Based'!AW411</f>
        <v>0</v>
      </c>
      <c r="AZ411" s="162">
        <f>$AV411*'Input|Fee Based'!AX411</f>
        <v>0</v>
      </c>
      <c r="BA411" s="163">
        <f>SUM($AV411,$AX411:$AZ411)*'Input|Fee Based'!$AY411</f>
        <v>0</v>
      </c>
      <c r="BB411" s="109"/>
      <c r="BC411" s="173"/>
      <c r="BD411" s="15"/>
    </row>
    <row r="412" spans="1:56" customFormat="1" x14ac:dyDescent="0.2">
      <c r="A412" s="16">
        <f t="shared" si="76"/>
        <v>403</v>
      </c>
      <c r="B412" s="128" t="str">
        <f>IF(ISBLANK('Input|Fee Based'!B412),"",'Input|Fee Based'!B412)</f>
        <v/>
      </c>
      <c r="C412" s="128" t="str">
        <f>IF(ISBLANK('Input|Fee Based'!C412),"",'Input|Fee Based'!C412)</f>
        <v/>
      </c>
      <c r="D412" s="129" t="str">
        <f>IF(ISBLANK('Input|Fee Based'!D412),"",'Input|Fee Based'!D412)</f>
        <v/>
      </c>
      <c r="E412" s="191" t="str">
        <f>IF(ISBLANK('Input|Fee Based'!E412),"",'Input|Fee Based'!E412)</f>
        <v/>
      </c>
      <c r="F412" s="129" t="str">
        <f>IF(ISBLANK('Input|Fee Based'!F412),"",'Input|Fee Based'!F412)</f>
        <v/>
      </c>
      <c r="G412" s="129" t="str">
        <f>IF(ISBLANK('Input|Fee Based'!G412),"",'Input|Fee Based'!G412)</f>
        <v/>
      </c>
      <c r="H412" s="120">
        <f t="shared" si="66"/>
        <v>0</v>
      </c>
      <c r="I412" s="14"/>
      <c r="J412" s="77" t="str">
        <f>IF(ISBLANK('Input|Fee Based'!I412),"",'Input|Fee Based'!I412)</f>
        <v/>
      </c>
      <c r="K412" s="77" cm="1">
        <f t="array" ref="K412">_xlfn.IFNA(LOOKUP(2,1/('Calc|Labour Rates'!$B$10:$B$39='Calc|Fee Based'!J412)/('Calc|Labour Rates'!$C$10:$C$39='Input|Fee Based'!J412),'Calc|Labour Rates'!$I$10:$I$39),"-")</f>
        <v>0</v>
      </c>
      <c r="L412" s="208">
        <f>IFERROR(K412*'Input|Fee Based'!K412*'Input|Fee Based'!L412/'Input|Setup'!$E$19,0)</f>
        <v>0</v>
      </c>
      <c r="M412" s="206" t="str">
        <f>IF(ISBLANK('Input|Fee Based'!M412),"",'Input|Fee Based'!M412)</f>
        <v/>
      </c>
      <c r="N412" s="77" cm="1">
        <f t="array" ref="N412">_xlfn.IFNA(LOOKUP(2,1/('Calc|Labour Rates'!$B$10:$B$39='Calc|Fee Based'!M412)/('Calc|Labour Rates'!$C$10:$C$39='Input|Fee Based'!N412),'Calc|Labour Rates'!$I$10:$I$39),"-")</f>
        <v>0</v>
      </c>
      <c r="O412" s="208">
        <f>IFERROR(N412*'Input|Fee Based'!O412*'Input|Fee Based'!P412/'Input|Setup'!$E$19,0)</f>
        <v>0</v>
      </c>
      <c r="P412" s="206" t="str">
        <f>IF(ISBLANK('Input|Fee Based'!Q412),"",'Input|Fee Based'!Q412)</f>
        <v/>
      </c>
      <c r="Q412" s="77" cm="1">
        <f t="array" ref="Q412">_xlfn.IFNA(LOOKUP(2,1/('Calc|Labour Rates'!$B$10:$B$39='Calc|Fee Based'!P412)/('Calc|Labour Rates'!$C$10:$C$39='Input|Fee Based'!R412),'Calc|Labour Rates'!$I$10:$I$39),"-")</f>
        <v>0</v>
      </c>
      <c r="R412" s="77">
        <f>IFERROR(Q412*'Input|Fee Based'!S412*'Input|Fee Based'!T412/'Input|Setup'!$E$19,0)</f>
        <v>0</v>
      </c>
      <c r="S412" s="197">
        <f t="shared" si="67"/>
        <v>0</v>
      </c>
      <c r="T412" s="139">
        <f t="shared" si="68"/>
        <v>0</v>
      </c>
      <c r="U412" s="77" t="str">
        <f>IF(ISBLANK('Input|Fee Based'!$V412),"",'Input|Fee Based'!$V412)</f>
        <v/>
      </c>
      <c r="V412" s="77" cm="1">
        <f t="array" ref="V412">_xlfn.IFNA(LOOKUP(2,1/('Calc|Labour Rates'!$B$10:$B$39='Calc|Fee Based'!U412)/('Calc|Labour Rates'!$C$10:$C$39='Input|Fee Based'!W412),'Calc|Labour Rates'!$I$10:$I$39),"-")</f>
        <v>0</v>
      </c>
      <c r="W412" s="77">
        <f>IFERROR(V412*'Input|Fee Based'!X412*'Input|Fee Based'!Y412/'Input|Setup'!$E$19,0)</f>
        <v>0</v>
      </c>
      <c r="X412" s="77">
        <f>IFERROR(V412*'Input|Fee Based'!X412*'Input|Fee Based'!Z412/'Input|Setup'!$E$19,0)</f>
        <v>0</v>
      </c>
      <c r="Y412" s="208">
        <f t="shared" si="69"/>
        <v>0</v>
      </c>
      <c r="Z412" s="206" t="str">
        <f>IF(ISBLANK('Input|Fee Based'!$AA412),"",'Input|Fee Based'!$AA412)</f>
        <v/>
      </c>
      <c r="AA412" s="77" cm="1">
        <f t="array" ref="AA412">_xlfn.IFNA(LOOKUP(2,1/('Calc|Labour Rates'!$B$10:$B$39='Calc|Fee Based'!Z412)/('Calc|Labour Rates'!$C$10:$C$39='Input|Fee Based'!AB412),'Calc|Labour Rates'!$I$10:$I$39),"-")</f>
        <v>0</v>
      </c>
      <c r="AB412" s="77">
        <f>IFERROR(AA412*'Input|Fee Based'!AC412*'Input|Fee Based'!AD412/'Input|Setup'!$E$19,0)</f>
        <v>0</v>
      </c>
      <c r="AC412" s="77">
        <f>IFERROR(AA412*'Input|Fee Based'!AC412*'Input|Fee Based'!AE412/'Input|Setup'!$E$19,0)</f>
        <v>0</v>
      </c>
      <c r="AD412" s="208">
        <f t="shared" si="70"/>
        <v>0</v>
      </c>
      <c r="AE412" s="77" t="str">
        <f>IF(ISBLANK('Input|Fee Based'!$AF412),"",'Input|Fee Based'!$AF412)</f>
        <v/>
      </c>
      <c r="AF412" s="77" cm="1">
        <f t="array" ref="AF412">_xlfn.IFNA(LOOKUP(2,1/('Calc|Labour Rates'!$B$10:$B$39='Calc|Fee Based'!AE412)/('Calc|Labour Rates'!$C$10:$C$39='Input|Fee Based'!AG412),'Calc|Labour Rates'!$I$10:$I$39),"-")</f>
        <v>0</v>
      </c>
      <c r="AG412" s="77">
        <f>IFERROR(AF412*'Input|Fee Based'!AH412*'Input|Fee Based'!AI412/'Input|Setup'!$E$19,0)</f>
        <v>0</v>
      </c>
      <c r="AH412" s="77">
        <f>IFERROR(AF412*'Input|Fee Based'!AH412*'Input|Fee Based'!AJ412/'Input|Setup'!$E$19,0)</f>
        <v>0</v>
      </c>
      <c r="AI412" s="208">
        <f t="shared" si="71"/>
        <v>0</v>
      </c>
      <c r="AJ412" s="77" t="str">
        <f>IF(ISBLANK('Input|Fee Based'!$AK412),"",'Input|Fee Based'!$AK412)</f>
        <v/>
      </c>
      <c r="AK412" s="77" cm="1">
        <f t="array" ref="AK412">_xlfn.IFNA(LOOKUP(2,1/('Calc|Labour Rates'!$B$10:$B$39='Calc|Fee Based'!AJ412)/('Calc|Labour Rates'!$C$10:$C$39='Input|Fee Based'!AL412),'Calc|Labour Rates'!$I$10:$I$39),"-")</f>
        <v>0</v>
      </c>
      <c r="AL412" s="77">
        <f>IFERROR(AK412*'Input|Fee Based'!AM412*'Input|Fee Based'!AN412/'Input|Setup'!$E$19,0)</f>
        <v>0</v>
      </c>
      <c r="AM412" s="77">
        <f>IFERROR(AK412*'Input|Fee Based'!AM412*'Input|Fee Based'!AO412/'Input|Setup'!$E$19,0)</f>
        <v>0</v>
      </c>
      <c r="AN412" s="208">
        <f t="shared" si="72"/>
        <v>0</v>
      </c>
      <c r="AO412" s="199">
        <f t="shared" si="73"/>
        <v>0</v>
      </c>
      <c r="AP412" s="139">
        <f t="shared" si="74"/>
        <v>0</v>
      </c>
      <c r="AQ412" s="86">
        <f>'Input|Fee Based'!AQ412*CPI_Escalator_to_Y1*RealMaterials_Escalator_to_Y1</f>
        <v>0</v>
      </c>
      <c r="AR412" s="86">
        <f>'Input|Fee Based'!AR412*CPI_Escalator_to_Y1*RealContracts_Escalator_to_Y1</f>
        <v>0</v>
      </c>
      <c r="AS412" s="77">
        <f>'Input|Fee Based'!AS412*CPI_Escalator_to_Y1*RealVehicles_Escalator_to_Y1</f>
        <v>0</v>
      </c>
      <c r="AT412" s="86">
        <f>'Input|Fee Based'!AT412*CPI_Escalator_to_Y1*RealOther_Escalator_to_Y1</f>
        <v>0</v>
      </c>
      <c r="AU412" s="89"/>
      <c r="AV412" s="79">
        <f t="shared" si="75"/>
        <v>0</v>
      </c>
      <c r="AW412" s="84"/>
      <c r="AX412" s="162">
        <f>$AV412*'Input|Fee Based'!AV412</f>
        <v>0</v>
      </c>
      <c r="AY412" s="162">
        <f>$AV412*'Input|Fee Based'!AW412</f>
        <v>0</v>
      </c>
      <c r="AZ412" s="162">
        <f>$AV412*'Input|Fee Based'!AX412</f>
        <v>0</v>
      </c>
      <c r="BA412" s="163">
        <f>SUM($AV412,$AX412:$AZ412)*'Input|Fee Based'!$AY412</f>
        <v>0</v>
      </c>
      <c r="BB412" s="109"/>
      <c r="BC412" s="173"/>
      <c r="BD412" s="15"/>
    </row>
    <row r="413" spans="1:56" customFormat="1" x14ac:dyDescent="0.2">
      <c r="A413" s="16">
        <f t="shared" si="76"/>
        <v>404</v>
      </c>
      <c r="B413" s="128" t="str">
        <f>IF(ISBLANK('Input|Fee Based'!B413),"",'Input|Fee Based'!B413)</f>
        <v/>
      </c>
      <c r="C413" s="128" t="str">
        <f>IF(ISBLANK('Input|Fee Based'!C413),"",'Input|Fee Based'!C413)</f>
        <v/>
      </c>
      <c r="D413" s="129" t="str">
        <f>IF(ISBLANK('Input|Fee Based'!D413),"",'Input|Fee Based'!D413)</f>
        <v/>
      </c>
      <c r="E413" s="191" t="str">
        <f>IF(ISBLANK('Input|Fee Based'!E413),"",'Input|Fee Based'!E413)</f>
        <v/>
      </c>
      <c r="F413" s="129" t="str">
        <f>IF(ISBLANK('Input|Fee Based'!F413),"",'Input|Fee Based'!F413)</f>
        <v/>
      </c>
      <c r="G413" s="129" t="str">
        <f>IF(ISBLANK('Input|Fee Based'!G413),"",'Input|Fee Based'!G413)</f>
        <v/>
      </c>
      <c r="H413" s="120">
        <f t="shared" si="66"/>
        <v>0</v>
      </c>
      <c r="I413" s="14"/>
      <c r="J413" s="77" t="str">
        <f>IF(ISBLANK('Input|Fee Based'!I413),"",'Input|Fee Based'!I413)</f>
        <v/>
      </c>
      <c r="K413" s="77" cm="1">
        <f t="array" ref="K413">_xlfn.IFNA(LOOKUP(2,1/('Calc|Labour Rates'!$B$10:$B$39='Calc|Fee Based'!J413)/('Calc|Labour Rates'!$C$10:$C$39='Input|Fee Based'!J413),'Calc|Labour Rates'!$I$10:$I$39),"-")</f>
        <v>0</v>
      </c>
      <c r="L413" s="208">
        <f>IFERROR(K413*'Input|Fee Based'!K413*'Input|Fee Based'!L413/'Input|Setup'!$E$19,0)</f>
        <v>0</v>
      </c>
      <c r="M413" s="206" t="str">
        <f>IF(ISBLANK('Input|Fee Based'!M413),"",'Input|Fee Based'!M413)</f>
        <v/>
      </c>
      <c r="N413" s="77" cm="1">
        <f t="array" ref="N413">_xlfn.IFNA(LOOKUP(2,1/('Calc|Labour Rates'!$B$10:$B$39='Calc|Fee Based'!M413)/('Calc|Labour Rates'!$C$10:$C$39='Input|Fee Based'!N413),'Calc|Labour Rates'!$I$10:$I$39),"-")</f>
        <v>0</v>
      </c>
      <c r="O413" s="208">
        <f>IFERROR(N413*'Input|Fee Based'!O413*'Input|Fee Based'!P413/'Input|Setup'!$E$19,0)</f>
        <v>0</v>
      </c>
      <c r="P413" s="206" t="str">
        <f>IF(ISBLANK('Input|Fee Based'!Q413),"",'Input|Fee Based'!Q413)</f>
        <v/>
      </c>
      <c r="Q413" s="77" cm="1">
        <f t="array" ref="Q413">_xlfn.IFNA(LOOKUP(2,1/('Calc|Labour Rates'!$B$10:$B$39='Calc|Fee Based'!P413)/('Calc|Labour Rates'!$C$10:$C$39='Input|Fee Based'!R413),'Calc|Labour Rates'!$I$10:$I$39),"-")</f>
        <v>0</v>
      </c>
      <c r="R413" s="77">
        <f>IFERROR(Q413*'Input|Fee Based'!S413*'Input|Fee Based'!T413/'Input|Setup'!$E$19,0)</f>
        <v>0</v>
      </c>
      <c r="S413" s="197">
        <f t="shared" si="67"/>
        <v>0</v>
      </c>
      <c r="T413" s="139">
        <f t="shared" si="68"/>
        <v>0</v>
      </c>
      <c r="U413" s="77" t="str">
        <f>IF(ISBLANK('Input|Fee Based'!$V413),"",'Input|Fee Based'!$V413)</f>
        <v/>
      </c>
      <c r="V413" s="77" cm="1">
        <f t="array" ref="V413">_xlfn.IFNA(LOOKUP(2,1/('Calc|Labour Rates'!$B$10:$B$39='Calc|Fee Based'!U413)/('Calc|Labour Rates'!$C$10:$C$39='Input|Fee Based'!W413),'Calc|Labour Rates'!$I$10:$I$39),"-")</f>
        <v>0</v>
      </c>
      <c r="W413" s="77">
        <f>IFERROR(V413*'Input|Fee Based'!X413*'Input|Fee Based'!Y413/'Input|Setup'!$E$19,0)</f>
        <v>0</v>
      </c>
      <c r="X413" s="77">
        <f>IFERROR(V413*'Input|Fee Based'!X413*'Input|Fee Based'!Z413/'Input|Setup'!$E$19,0)</f>
        <v>0</v>
      </c>
      <c r="Y413" s="208">
        <f t="shared" si="69"/>
        <v>0</v>
      </c>
      <c r="Z413" s="206" t="str">
        <f>IF(ISBLANK('Input|Fee Based'!$AA413),"",'Input|Fee Based'!$AA413)</f>
        <v/>
      </c>
      <c r="AA413" s="77" cm="1">
        <f t="array" ref="AA413">_xlfn.IFNA(LOOKUP(2,1/('Calc|Labour Rates'!$B$10:$B$39='Calc|Fee Based'!Z413)/('Calc|Labour Rates'!$C$10:$C$39='Input|Fee Based'!AB413),'Calc|Labour Rates'!$I$10:$I$39),"-")</f>
        <v>0</v>
      </c>
      <c r="AB413" s="77">
        <f>IFERROR(AA413*'Input|Fee Based'!AC413*'Input|Fee Based'!AD413/'Input|Setup'!$E$19,0)</f>
        <v>0</v>
      </c>
      <c r="AC413" s="77">
        <f>IFERROR(AA413*'Input|Fee Based'!AC413*'Input|Fee Based'!AE413/'Input|Setup'!$E$19,0)</f>
        <v>0</v>
      </c>
      <c r="AD413" s="208">
        <f t="shared" si="70"/>
        <v>0</v>
      </c>
      <c r="AE413" s="77" t="str">
        <f>IF(ISBLANK('Input|Fee Based'!$AF413),"",'Input|Fee Based'!$AF413)</f>
        <v/>
      </c>
      <c r="AF413" s="77" cm="1">
        <f t="array" ref="AF413">_xlfn.IFNA(LOOKUP(2,1/('Calc|Labour Rates'!$B$10:$B$39='Calc|Fee Based'!AE413)/('Calc|Labour Rates'!$C$10:$C$39='Input|Fee Based'!AG413),'Calc|Labour Rates'!$I$10:$I$39),"-")</f>
        <v>0</v>
      </c>
      <c r="AG413" s="77">
        <f>IFERROR(AF413*'Input|Fee Based'!AH413*'Input|Fee Based'!AI413/'Input|Setup'!$E$19,0)</f>
        <v>0</v>
      </c>
      <c r="AH413" s="77">
        <f>IFERROR(AF413*'Input|Fee Based'!AH413*'Input|Fee Based'!AJ413/'Input|Setup'!$E$19,0)</f>
        <v>0</v>
      </c>
      <c r="AI413" s="208">
        <f t="shared" si="71"/>
        <v>0</v>
      </c>
      <c r="AJ413" s="77" t="str">
        <f>IF(ISBLANK('Input|Fee Based'!$AK413),"",'Input|Fee Based'!$AK413)</f>
        <v/>
      </c>
      <c r="AK413" s="77" cm="1">
        <f t="array" ref="AK413">_xlfn.IFNA(LOOKUP(2,1/('Calc|Labour Rates'!$B$10:$B$39='Calc|Fee Based'!AJ413)/('Calc|Labour Rates'!$C$10:$C$39='Input|Fee Based'!AL413),'Calc|Labour Rates'!$I$10:$I$39),"-")</f>
        <v>0</v>
      </c>
      <c r="AL413" s="77">
        <f>IFERROR(AK413*'Input|Fee Based'!AM413*'Input|Fee Based'!AN413/'Input|Setup'!$E$19,0)</f>
        <v>0</v>
      </c>
      <c r="AM413" s="77">
        <f>IFERROR(AK413*'Input|Fee Based'!AM413*'Input|Fee Based'!AO413/'Input|Setup'!$E$19,0)</f>
        <v>0</v>
      </c>
      <c r="AN413" s="208">
        <f t="shared" si="72"/>
        <v>0</v>
      </c>
      <c r="AO413" s="199">
        <f t="shared" si="73"/>
        <v>0</v>
      </c>
      <c r="AP413" s="139">
        <f t="shared" si="74"/>
        <v>0</v>
      </c>
      <c r="AQ413" s="86">
        <f>'Input|Fee Based'!AQ413*CPI_Escalator_to_Y1*RealMaterials_Escalator_to_Y1</f>
        <v>0</v>
      </c>
      <c r="AR413" s="86">
        <f>'Input|Fee Based'!AR413*CPI_Escalator_to_Y1*RealContracts_Escalator_to_Y1</f>
        <v>0</v>
      </c>
      <c r="AS413" s="77">
        <f>'Input|Fee Based'!AS413*CPI_Escalator_to_Y1*RealVehicles_Escalator_to_Y1</f>
        <v>0</v>
      </c>
      <c r="AT413" s="86">
        <f>'Input|Fee Based'!AT413*CPI_Escalator_to_Y1*RealOther_Escalator_to_Y1</f>
        <v>0</v>
      </c>
      <c r="AU413" s="89"/>
      <c r="AV413" s="79">
        <f t="shared" si="75"/>
        <v>0</v>
      </c>
      <c r="AW413" s="84"/>
      <c r="AX413" s="162">
        <f>$AV413*'Input|Fee Based'!AV413</f>
        <v>0</v>
      </c>
      <c r="AY413" s="162">
        <f>$AV413*'Input|Fee Based'!AW413</f>
        <v>0</v>
      </c>
      <c r="AZ413" s="162">
        <f>$AV413*'Input|Fee Based'!AX413</f>
        <v>0</v>
      </c>
      <c r="BA413" s="163">
        <f>SUM($AV413,$AX413:$AZ413)*'Input|Fee Based'!$AY413</f>
        <v>0</v>
      </c>
      <c r="BB413" s="109"/>
      <c r="BC413" s="173"/>
      <c r="BD413" s="15"/>
    </row>
    <row r="414" spans="1:56" customFormat="1" x14ac:dyDescent="0.2">
      <c r="A414" s="16">
        <f t="shared" si="76"/>
        <v>405</v>
      </c>
      <c r="B414" s="128" t="str">
        <f>IF(ISBLANK('Input|Fee Based'!B414),"",'Input|Fee Based'!B414)</f>
        <v/>
      </c>
      <c r="C414" s="128" t="str">
        <f>IF(ISBLANK('Input|Fee Based'!C414),"",'Input|Fee Based'!C414)</f>
        <v/>
      </c>
      <c r="D414" s="129" t="str">
        <f>IF(ISBLANK('Input|Fee Based'!D414),"",'Input|Fee Based'!D414)</f>
        <v/>
      </c>
      <c r="E414" s="191" t="str">
        <f>IF(ISBLANK('Input|Fee Based'!E414),"",'Input|Fee Based'!E414)</f>
        <v/>
      </c>
      <c r="F414" s="129" t="str">
        <f>IF(ISBLANK('Input|Fee Based'!F414),"",'Input|Fee Based'!F414)</f>
        <v/>
      </c>
      <c r="G414" s="129" t="str">
        <f>IF(ISBLANK('Input|Fee Based'!G414),"",'Input|Fee Based'!G414)</f>
        <v/>
      </c>
      <c r="H414" s="120">
        <f t="shared" si="66"/>
        <v>0</v>
      </c>
      <c r="I414" s="14"/>
      <c r="J414" s="77" t="str">
        <f>IF(ISBLANK('Input|Fee Based'!I414),"",'Input|Fee Based'!I414)</f>
        <v/>
      </c>
      <c r="K414" s="77" cm="1">
        <f t="array" ref="K414">_xlfn.IFNA(LOOKUP(2,1/('Calc|Labour Rates'!$B$10:$B$39='Calc|Fee Based'!J414)/('Calc|Labour Rates'!$C$10:$C$39='Input|Fee Based'!J414),'Calc|Labour Rates'!$I$10:$I$39),"-")</f>
        <v>0</v>
      </c>
      <c r="L414" s="208">
        <f>IFERROR(K414*'Input|Fee Based'!K414*'Input|Fee Based'!L414/'Input|Setup'!$E$19,0)</f>
        <v>0</v>
      </c>
      <c r="M414" s="206" t="str">
        <f>IF(ISBLANK('Input|Fee Based'!M414),"",'Input|Fee Based'!M414)</f>
        <v/>
      </c>
      <c r="N414" s="77" cm="1">
        <f t="array" ref="N414">_xlfn.IFNA(LOOKUP(2,1/('Calc|Labour Rates'!$B$10:$B$39='Calc|Fee Based'!M414)/('Calc|Labour Rates'!$C$10:$C$39='Input|Fee Based'!N414),'Calc|Labour Rates'!$I$10:$I$39),"-")</f>
        <v>0</v>
      </c>
      <c r="O414" s="208">
        <f>IFERROR(N414*'Input|Fee Based'!O414*'Input|Fee Based'!P414/'Input|Setup'!$E$19,0)</f>
        <v>0</v>
      </c>
      <c r="P414" s="206" t="str">
        <f>IF(ISBLANK('Input|Fee Based'!Q414),"",'Input|Fee Based'!Q414)</f>
        <v/>
      </c>
      <c r="Q414" s="77" cm="1">
        <f t="array" ref="Q414">_xlfn.IFNA(LOOKUP(2,1/('Calc|Labour Rates'!$B$10:$B$39='Calc|Fee Based'!P414)/('Calc|Labour Rates'!$C$10:$C$39='Input|Fee Based'!R414),'Calc|Labour Rates'!$I$10:$I$39),"-")</f>
        <v>0</v>
      </c>
      <c r="R414" s="77">
        <f>IFERROR(Q414*'Input|Fee Based'!S414*'Input|Fee Based'!T414/'Input|Setup'!$E$19,0)</f>
        <v>0</v>
      </c>
      <c r="S414" s="197">
        <f t="shared" si="67"/>
        <v>0</v>
      </c>
      <c r="T414" s="139">
        <f t="shared" si="68"/>
        <v>0</v>
      </c>
      <c r="U414" s="77" t="str">
        <f>IF(ISBLANK('Input|Fee Based'!$V414),"",'Input|Fee Based'!$V414)</f>
        <v/>
      </c>
      <c r="V414" s="77" cm="1">
        <f t="array" ref="V414">_xlfn.IFNA(LOOKUP(2,1/('Calc|Labour Rates'!$B$10:$B$39='Calc|Fee Based'!U414)/('Calc|Labour Rates'!$C$10:$C$39='Input|Fee Based'!W414),'Calc|Labour Rates'!$I$10:$I$39),"-")</f>
        <v>0</v>
      </c>
      <c r="W414" s="77">
        <f>IFERROR(V414*'Input|Fee Based'!X414*'Input|Fee Based'!Y414/'Input|Setup'!$E$19,0)</f>
        <v>0</v>
      </c>
      <c r="X414" s="77">
        <f>IFERROR(V414*'Input|Fee Based'!X414*'Input|Fee Based'!Z414/'Input|Setup'!$E$19,0)</f>
        <v>0</v>
      </c>
      <c r="Y414" s="208">
        <f t="shared" si="69"/>
        <v>0</v>
      </c>
      <c r="Z414" s="206" t="str">
        <f>IF(ISBLANK('Input|Fee Based'!$AA414),"",'Input|Fee Based'!$AA414)</f>
        <v/>
      </c>
      <c r="AA414" s="77" cm="1">
        <f t="array" ref="AA414">_xlfn.IFNA(LOOKUP(2,1/('Calc|Labour Rates'!$B$10:$B$39='Calc|Fee Based'!Z414)/('Calc|Labour Rates'!$C$10:$C$39='Input|Fee Based'!AB414),'Calc|Labour Rates'!$I$10:$I$39),"-")</f>
        <v>0</v>
      </c>
      <c r="AB414" s="77">
        <f>IFERROR(AA414*'Input|Fee Based'!AC414*'Input|Fee Based'!AD414/'Input|Setup'!$E$19,0)</f>
        <v>0</v>
      </c>
      <c r="AC414" s="77">
        <f>IFERROR(AA414*'Input|Fee Based'!AC414*'Input|Fee Based'!AE414/'Input|Setup'!$E$19,0)</f>
        <v>0</v>
      </c>
      <c r="AD414" s="208">
        <f t="shared" si="70"/>
        <v>0</v>
      </c>
      <c r="AE414" s="77" t="str">
        <f>IF(ISBLANK('Input|Fee Based'!$AF414),"",'Input|Fee Based'!$AF414)</f>
        <v/>
      </c>
      <c r="AF414" s="77" cm="1">
        <f t="array" ref="AF414">_xlfn.IFNA(LOOKUP(2,1/('Calc|Labour Rates'!$B$10:$B$39='Calc|Fee Based'!AE414)/('Calc|Labour Rates'!$C$10:$C$39='Input|Fee Based'!AG414),'Calc|Labour Rates'!$I$10:$I$39),"-")</f>
        <v>0</v>
      </c>
      <c r="AG414" s="77">
        <f>IFERROR(AF414*'Input|Fee Based'!AH414*'Input|Fee Based'!AI414/'Input|Setup'!$E$19,0)</f>
        <v>0</v>
      </c>
      <c r="AH414" s="77">
        <f>IFERROR(AF414*'Input|Fee Based'!AH414*'Input|Fee Based'!AJ414/'Input|Setup'!$E$19,0)</f>
        <v>0</v>
      </c>
      <c r="AI414" s="208">
        <f t="shared" si="71"/>
        <v>0</v>
      </c>
      <c r="AJ414" s="77" t="str">
        <f>IF(ISBLANK('Input|Fee Based'!$AK414),"",'Input|Fee Based'!$AK414)</f>
        <v/>
      </c>
      <c r="AK414" s="77" cm="1">
        <f t="array" ref="AK414">_xlfn.IFNA(LOOKUP(2,1/('Calc|Labour Rates'!$B$10:$B$39='Calc|Fee Based'!AJ414)/('Calc|Labour Rates'!$C$10:$C$39='Input|Fee Based'!AL414),'Calc|Labour Rates'!$I$10:$I$39),"-")</f>
        <v>0</v>
      </c>
      <c r="AL414" s="77">
        <f>IFERROR(AK414*'Input|Fee Based'!AM414*'Input|Fee Based'!AN414/'Input|Setup'!$E$19,0)</f>
        <v>0</v>
      </c>
      <c r="AM414" s="77">
        <f>IFERROR(AK414*'Input|Fee Based'!AM414*'Input|Fee Based'!AO414/'Input|Setup'!$E$19,0)</f>
        <v>0</v>
      </c>
      <c r="AN414" s="208">
        <f t="shared" si="72"/>
        <v>0</v>
      </c>
      <c r="AO414" s="199">
        <f t="shared" si="73"/>
        <v>0</v>
      </c>
      <c r="AP414" s="139">
        <f t="shared" si="74"/>
        <v>0</v>
      </c>
      <c r="AQ414" s="86">
        <f>'Input|Fee Based'!AQ414*CPI_Escalator_to_Y1*RealMaterials_Escalator_to_Y1</f>
        <v>0</v>
      </c>
      <c r="AR414" s="86">
        <f>'Input|Fee Based'!AR414*CPI_Escalator_to_Y1*RealContracts_Escalator_to_Y1</f>
        <v>0</v>
      </c>
      <c r="AS414" s="77">
        <f>'Input|Fee Based'!AS414*CPI_Escalator_to_Y1*RealVehicles_Escalator_to_Y1</f>
        <v>0</v>
      </c>
      <c r="AT414" s="86">
        <f>'Input|Fee Based'!AT414*CPI_Escalator_to_Y1*RealOther_Escalator_to_Y1</f>
        <v>0</v>
      </c>
      <c r="AU414" s="89"/>
      <c r="AV414" s="79">
        <f t="shared" si="75"/>
        <v>0</v>
      </c>
      <c r="AW414" s="84"/>
      <c r="AX414" s="162">
        <f>$AV414*'Input|Fee Based'!AV414</f>
        <v>0</v>
      </c>
      <c r="AY414" s="162">
        <f>$AV414*'Input|Fee Based'!AW414</f>
        <v>0</v>
      </c>
      <c r="AZ414" s="162">
        <f>$AV414*'Input|Fee Based'!AX414</f>
        <v>0</v>
      </c>
      <c r="BA414" s="163">
        <f>SUM($AV414,$AX414:$AZ414)*'Input|Fee Based'!$AY414</f>
        <v>0</v>
      </c>
      <c r="BB414" s="109"/>
      <c r="BC414" s="173"/>
      <c r="BD414" s="15"/>
    </row>
    <row r="415" spans="1:56" customFormat="1" x14ac:dyDescent="0.2">
      <c r="A415" s="16">
        <f t="shared" si="76"/>
        <v>406</v>
      </c>
      <c r="B415" s="128" t="str">
        <f>IF(ISBLANK('Input|Fee Based'!B415),"",'Input|Fee Based'!B415)</f>
        <v/>
      </c>
      <c r="C415" s="128" t="str">
        <f>IF(ISBLANK('Input|Fee Based'!C415),"",'Input|Fee Based'!C415)</f>
        <v/>
      </c>
      <c r="D415" s="129" t="str">
        <f>IF(ISBLANK('Input|Fee Based'!D415),"",'Input|Fee Based'!D415)</f>
        <v/>
      </c>
      <c r="E415" s="191" t="str">
        <f>IF(ISBLANK('Input|Fee Based'!E415),"",'Input|Fee Based'!E415)</f>
        <v/>
      </c>
      <c r="F415" s="129" t="str">
        <f>IF(ISBLANK('Input|Fee Based'!F415),"",'Input|Fee Based'!F415)</f>
        <v/>
      </c>
      <c r="G415" s="129" t="str">
        <f>IF(ISBLANK('Input|Fee Based'!G415),"",'Input|Fee Based'!G415)</f>
        <v/>
      </c>
      <c r="H415" s="120">
        <f t="shared" si="66"/>
        <v>0</v>
      </c>
      <c r="I415" s="14"/>
      <c r="J415" s="77" t="str">
        <f>IF(ISBLANK('Input|Fee Based'!I415),"",'Input|Fee Based'!I415)</f>
        <v/>
      </c>
      <c r="K415" s="77" cm="1">
        <f t="array" ref="K415">_xlfn.IFNA(LOOKUP(2,1/('Calc|Labour Rates'!$B$10:$B$39='Calc|Fee Based'!J415)/('Calc|Labour Rates'!$C$10:$C$39='Input|Fee Based'!J415),'Calc|Labour Rates'!$I$10:$I$39),"-")</f>
        <v>0</v>
      </c>
      <c r="L415" s="208">
        <f>IFERROR(K415*'Input|Fee Based'!K415*'Input|Fee Based'!L415/'Input|Setup'!$E$19,0)</f>
        <v>0</v>
      </c>
      <c r="M415" s="206" t="str">
        <f>IF(ISBLANK('Input|Fee Based'!M415),"",'Input|Fee Based'!M415)</f>
        <v/>
      </c>
      <c r="N415" s="77" cm="1">
        <f t="array" ref="N415">_xlfn.IFNA(LOOKUP(2,1/('Calc|Labour Rates'!$B$10:$B$39='Calc|Fee Based'!M415)/('Calc|Labour Rates'!$C$10:$C$39='Input|Fee Based'!N415),'Calc|Labour Rates'!$I$10:$I$39),"-")</f>
        <v>0</v>
      </c>
      <c r="O415" s="208">
        <f>IFERROR(N415*'Input|Fee Based'!O415*'Input|Fee Based'!P415/'Input|Setup'!$E$19,0)</f>
        <v>0</v>
      </c>
      <c r="P415" s="206" t="str">
        <f>IF(ISBLANK('Input|Fee Based'!Q415),"",'Input|Fee Based'!Q415)</f>
        <v/>
      </c>
      <c r="Q415" s="77" cm="1">
        <f t="array" ref="Q415">_xlfn.IFNA(LOOKUP(2,1/('Calc|Labour Rates'!$B$10:$B$39='Calc|Fee Based'!P415)/('Calc|Labour Rates'!$C$10:$C$39='Input|Fee Based'!R415),'Calc|Labour Rates'!$I$10:$I$39),"-")</f>
        <v>0</v>
      </c>
      <c r="R415" s="77">
        <f>IFERROR(Q415*'Input|Fee Based'!S415*'Input|Fee Based'!T415/'Input|Setup'!$E$19,0)</f>
        <v>0</v>
      </c>
      <c r="S415" s="197">
        <f t="shared" si="67"/>
        <v>0</v>
      </c>
      <c r="T415" s="139">
        <f t="shared" si="68"/>
        <v>0</v>
      </c>
      <c r="U415" s="77" t="str">
        <f>IF(ISBLANK('Input|Fee Based'!$V415),"",'Input|Fee Based'!$V415)</f>
        <v/>
      </c>
      <c r="V415" s="77" cm="1">
        <f t="array" ref="V415">_xlfn.IFNA(LOOKUP(2,1/('Calc|Labour Rates'!$B$10:$B$39='Calc|Fee Based'!U415)/('Calc|Labour Rates'!$C$10:$C$39='Input|Fee Based'!W415),'Calc|Labour Rates'!$I$10:$I$39),"-")</f>
        <v>0</v>
      </c>
      <c r="W415" s="77">
        <f>IFERROR(V415*'Input|Fee Based'!X415*'Input|Fee Based'!Y415/'Input|Setup'!$E$19,0)</f>
        <v>0</v>
      </c>
      <c r="X415" s="77">
        <f>IFERROR(V415*'Input|Fee Based'!X415*'Input|Fee Based'!Z415/'Input|Setup'!$E$19,0)</f>
        <v>0</v>
      </c>
      <c r="Y415" s="208">
        <f t="shared" si="69"/>
        <v>0</v>
      </c>
      <c r="Z415" s="206" t="str">
        <f>IF(ISBLANK('Input|Fee Based'!$AA415),"",'Input|Fee Based'!$AA415)</f>
        <v/>
      </c>
      <c r="AA415" s="77" cm="1">
        <f t="array" ref="AA415">_xlfn.IFNA(LOOKUP(2,1/('Calc|Labour Rates'!$B$10:$B$39='Calc|Fee Based'!Z415)/('Calc|Labour Rates'!$C$10:$C$39='Input|Fee Based'!AB415),'Calc|Labour Rates'!$I$10:$I$39),"-")</f>
        <v>0</v>
      </c>
      <c r="AB415" s="77">
        <f>IFERROR(AA415*'Input|Fee Based'!AC415*'Input|Fee Based'!AD415/'Input|Setup'!$E$19,0)</f>
        <v>0</v>
      </c>
      <c r="AC415" s="77">
        <f>IFERROR(AA415*'Input|Fee Based'!AC415*'Input|Fee Based'!AE415/'Input|Setup'!$E$19,0)</f>
        <v>0</v>
      </c>
      <c r="AD415" s="208">
        <f t="shared" si="70"/>
        <v>0</v>
      </c>
      <c r="AE415" s="77" t="str">
        <f>IF(ISBLANK('Input|Fee Based'!$AF415),"",'Input|Fee Based'!$AF415)</f>
        <v/>
      </c>
      <c r="AF415" s="77" cm="1">
        <f t="array" ref="AF415">_xlfn.IFNA(LOOKUP(2,1/('Calc|Labour Rates'!$B$10:$B$39='Calc|Fee Based'!AE415)/('Calc|Labour Rates'!$C$10:$C$39='Input|Fee Based'!AG415),'Calc|Labour Rates'!$I$10:$I$39),"-")</f>
        <v>0</v>
      </c>
      <c r="AG415" s="77">
        <f>IFERROR(AF415*'Input|Fee Based'!AH415*'Input|Fee Based'!AI415/'Input|Setup'!$E$19,0)</f>
        <v>0</v>
      </c>
      <c r="AH415" s="77">
        <f>IFERROR(AF415*'Input|Fee Based'!AH415*'Input|Fee Based'!AJ415/'Input|Setup'!$E$19,0)</f>
        <v>0</v>
      </c>
      <c r="AI415" s="208">
        <f t="shared" si="71"/>
        <v>0</v>
      </c>
      <c r="AJ415" s="77" t="str">
        <f>IF(ISBLANK('Input|Fee Based'!$AK415),"",'Input|Fee Based'!$AK415)</f>
        <v/>
      </c>
      <c r="AK415" s="77" cm="1">
        <f t="array" ref="AK415">_xlfn.IFNA(LOOKUP(2,1/('Calc|Labour Rates'!$B$10:$B$39='Calc|Fee Based'!AJ415)/('Calc|Labour Rates'!$C$10:$C$39='Input|Fee Based'!AL415),'Calc|Labour Rates'!$I$10:$I$39),"-")</f>
        <v>0</v>
      </c>
      <c r="AL415" s="77">
        <f>IFERROR(AK415*'Input|Fee Based'!AM415*'Input|Fee Based'!AN415/'Input|Setup'!$E$19,0)</f>
        <v>0</v>
      </c>
      <c r="AM415" s="77">
        <f>IFERROR(AK415*'Input|Fee Based'!AM415*'Input|Fee Based'!AO415/'Input|Setup'!$E$19,0)</f>
        <v>0</v>
      </c>
      <c r="AN415" s="208">
        <f t="shared" si="72"/>
        <v>0</v>
      </c>
      <c r="AO415" s="199">
        <f t="shared" si="73"/>
        <v>0</v>
      </c>
      <c r="AP415" s="139">
        <f t="shared" si="74"/>
        <v>0</v>
      </c>
      <c r="AQ415" s="86">
        <f>'Input|Fee Based'!AQ415*CPI_Escalator_to_Y1*RealMaterials_Escalator_to_Y1</f>
        <v>0</v>
      </c>
      <c r="AR415" s="86">
        <f>'Input|Fee Based'!AR415*CPI_Escalator_to_Y1*RealContracts_Escalator_to_Y1</f>
        <v>0</v>
      </c>
      <c r="AS415" s="77">
        <f>'Input|Fee Based'!AS415*CPI_Escalator_to_Y1*RealVehicles_Escalator_to_Y1</f>
        <v>0</v>
      </c>
      <c r="AT415" s="86">
        <f>'Input|Fee Based'!AT415*CPI_Escalator_to_Y1*RealOther_Escalator_to_Y1</f>
        <v>0</v>
      </c>
      <c r="AU415" s="89"/>
      <c r="AV415" s="79">
        <f t="shared" si="75"/>
        <v>0</v>
      </c>
      <c r="AW415" s="84"/>
      <c r="AX415" s="162">
        <f>$AV415*'Input|Fee Based'!AV415</f>
        <v>0</v>
      </c>
      <c r="AY415" s="162">
        <f>$AV415*'Input|Fee Based'!AW415</f>
        <v>0</v>
      </c>
      <c r="AZ415" s="162">
        <f>$AV415*'Input|Fee Based'!AX415</f>
        <v>0</v>
      </c>
      <c r="BA415" s="163">
        <f>SUM($AV415,$AX415:$AZ415)*'Input|Fee Based'!$AY415</f>
        <v>0</v>
      </c>
      <c r="BB415" s="109"/>
      <c r="BC415" s="173"/>
      <c r="BD415" s="15"/>
    </row>
    <row r="416" spans="1:56" customFormat="1" x14ac:dyDescent="0.2">
      <c r="A416" s="16">
        <f t="shared" si="76"/>
        <v>407</v>
      </c>
      <c r="B416" s="128" t="str">
        <f>IF(ISBLANK('Input|Fee Based'!B416),"",'Input|Fee Based'!B416)</f>
        <v/>
      </c>
      <c r="C416" s="128" t="str">
        <f>IF(ISBLANK('Input|Fee Based'!C416),"",'Input|Fee Based'!C416)</f>
        <v/>
      </c>
      <c r="D416" s="129" t="str">
        <f>IF(ISBLANK('Input|Fee Based'!D416),"",'Input|Fee Based'!D416)</f>
        <v/>
      </c>
      <c r="E416" s="191" t="str">
        <f>IF(ISBLANK('Input|Fee Based'!E416),"",'Input|Fee Based'!E416)</f>
        <v/>
      </c>
      <c r="F416" s="129" t="str">
        <f>IF(ISBLANK('Input|Fee Based'!F416),"",'Input|Fee Based'!F416)</f>
        <v/>
      </c>
      <c r="G416" s="129" t="str">
        <f>IF(ISBLANK('Input|Fee Based'!G416),"",'Input|Fee Based'!G416)</f>
        <v/>
      </c>
      <c r="H416" s="120">
        <f t="shared" si="66"/>
        <v>0</v>
      </c>
      <c r="I416" s="14"/>
      <c r="J416" s="77" t="str">
        <f>IF(ISBLANK('Input|Fee Based'!I416),"",'Input|Fee Based'!I416)</f>
        <v/>
      </c>
      <c r="K416" s="77" cm="1">
        <f t="array" ref="K416">_xlfn.IFNA(LOOKUP(2,1/('Calc|Labour Rates'!$B$10:$B$39='Calc|Fee Based'!J416)/('Calc|Labour Rates'!$C$10:$C$39='Input|Fee Based'!J416),'Calc|Labour Rates'!$I$10:$I$39),"-")</f>
        <v>0</v>
      </c>
      <c r="L416" s="208">
        <f>IFERROR(K416*'Input|Fee Based'!K416*'Input|Fee Based'!L416/'Input|Setup'!$E$19,0)</f>
        <v>0</v>
      </c>
      <c r="M416" s="206" t="str">
        <f>IF(ISBLANK('Input|Fee Based'!M416),"",'Input|Fee Based'!M416)</f>
        <v/>
      </c>
      <c r="N416" s="77" cm="1">
        <f t="array" ref="N416">_xlfn.IFNA(LOOKUP(2,1/('Calc|Labour Rates'!$B$10:$B$39='Calc|Fee Based'!M416)/('Calc|Labour Rates'!$C$10:$C$39='Input|Fee Based'!N416),'Calc|Labour Rates'!$I$10:$I$39),"-")</f>
        <v>0</v>
      </c>
      <c r="O416" s="208">
        <f>IFERROR(N416*'Input|Fee Based'!O416*'Input|Fee Based'!P416/'Input|Setup'!$E$19,0)</f>
        <v>0</v>
      </c>
      <c r="P416" s="206" t="str">
        <f>IF(ISBLANK('Input|Fee Based'!Q416),"",'Input|Fee Based'!Q416)</f>
        <v/>
      </c>
      <c r="Q416" s="77" cm="1">
        <f t="array" ref="Q416">_xlfn.IFNA(LOOKUP(2,1/('Calc|Labour Rates'!$B$10:$B$39='Calc|Fee Based'!P416)/('Calc|Labour Rates'!$C$10:$C$39='Input|Fee Based'!R416),'Calc|Labour Rates'!$I$10:$I$39),"-")</f>
        <v>0</v>
      </c>
      <c r="R416" s="77">
        <f>IFERROR(Q416*'Input|Fee Based'!S416*'Input|Fee Based'!T416/'Input|Setup'!$E$19,0)</f>
        <v>0</v>
      </c>
      <c r="S416" s="197">
        <f t="shared" si="67"/>
        <v>0</v>
      </c>
      <c r="T416" s="139">
        <f t="shared" si="68"/>
        <v>0</v>
      </c>
      <c r="U416" s="77" t="str">
        <f>IF(ISBLANK('Input|Fee Based'!$V416),"",'Input|Fee Based'!$V416)</f>
        <v/>
      </c>
      <c r="V416" s="77" cm="1">
        <f t="array" ref="V416">_xlfn.IFNA(LOOKUP(2,1/('Calc|Labour Rates'!$B$10:$B$39='Calc|Fee Based'!U416)/('Calc|Labour Rates'!$C$10:$C$39='Input|Fee Based'!W416),'Calc|Labour Rates'!$I$10:$I$39),"-")</f>
        <v>0</v>
      </c>
      <c r="W416" s="77">
        <f>IFERROR(V416*'Input|Fee Based'!X416*'Input|Fee Based'!Y416/'Input|Setup'!$E$19,0)</f>
        <v>0</v>
      </c>
      <c r="X416" s="77">
        <f>IFERROR(V416*'Input|Fee Based'!X416*'Input|Fee Based'!Z416/'Input|Setup'!$E$19,0)</f>
        <v>0</v>
      </c>
      <c r="Y416" s="208">
        <f t="shared" si="69"/>
        <v>0</v>
      </c>
      <c r="Z416" s="206" t="str">
        <f>IF(ISBLANK('Input|Fee Based'!$AA416),"",'Input|Fee Based'!$AA416)</f>
        <v/>
      </c>
      <c r="AA416" s="77" cm="1">
        <f t="array" ref="AA416">_xlfn.IFNA(LOOKUP(2,1/('Calc|Labour Rates'!$B$10:$B$39='Calc|Fee Based'!Z416)/('Calc|Labour Rates'!$C$10:$C$39='Input|Fee Based'!AB416),'Calc|Labour Rates'!$I$10:$I$39),"-")</f>
        <v>0</v>
      </c>
      <c r="AB416" s="77">
        <f>IFERROR(AA416*'Input|Fee Based'!AC416*'Input|Fee Based'!AD416/'Input|Setup'!$E$19,0)</f>
        <v>0</v>
      </c>
      <c r="AC416" s="77">
        <f>IFERROR(AA416*'Input|Fee Based'!AC416*'Input|Fee Based'!AE416/'Input|Setup'!$E$19,0)</f>
        <v>0</v>
      </c>
      <c r="AD416" s="208">
        <f t="shared" si="70"/>
        <v>0</v>
      </c>
      <c r="AE416" s="77" t="str">
        <f>IF(ISBLANK('Input|Fee Based'!$AF416),"",'Input|Fee Based'!$AF416)</f>
        <v/>
      </c>
      <c r="AF416" s="77" cm="1">
        <f t="array" ref="AF416">_xlfn.IFNA(LOOKUP(2,1/('Calc|Labour Rates'!$B$10:$B$39='Calc|Fee Based'!AE416)/('Calc|Labour Rates'!$C$10:$C$39='Input|Fee Based'!AG416),'Calc|Labour Rates'!$I$10:$I$39),"-")</f>
        <v>0</v>
      </c>
      <c r="AG416" s="77">
        <f>IFERROR(AF416*'Input|Fee Based'!AH416*'Input|Fee Based'!AI416/'Input|Setup'!$E$19,0)</f>
        <v>0</v>
      </c>
      <c r="AH416" s="77">
        <f>IFERROR(AF416*'Input|Fee Based'!AH416*'Input|Fee Based'!AJ416/'Input|Setup'!$E$19,0)</f>
        <v>0</v>
      </c>
      <c r="AI416" s="208">
        <f t="shared" si="71"/>
        <v>0</v>
      </c>
      <c r="AJ416" s="77" t="str">
        <f>IF(ISBLANK('Input|Fee Based'!$AK416),"",'Input|Fee Based'!$AK416)</f>
        <v/>
      </c>
      <c r="AK416" s="77" cm="1">
        <f t="array" ref="AK416">_xlfn.IFNA(LOOKUP(2,1/('Calc|Labour Rates'!$B$10:$B$39='Calc|Fee Based'!AJ416)/('Calc|Labour Rates'!$C$10:$C$39='Input|Fee Based'!AL416),'Calc|Labour Rates'!$I$10:$I$39),"-")</f>
        <v>0</v>
      </c>
      <c r="AL416" s="77">
        <f>IFERROR(AK416*'Input|Fee Based'!AM416*'Input|Fee Based'!AN416/'Input|Setup'!$E$19,0)</f>
        <v>0</v>
      </c>
      <c r="AM416" s="77">
        <f>IFERROR(AK416*'Input|Fee Based'!AM416*'Input|Fee Based'!AO416/'Input|Setup'!$E$19,0)</f>
        <v>0</v>
      </c>
      <c r="AN416" s="208">
        <f t="shared" si="72"/>
        <v>0</v>
      </c>
      <c r="AO416" s="199">
        <f t="shared" si="73"/>
        <v>0</v>
      </c>
      <c r="AP416" s="139">
        <f t="shared" si="74"/>
        <v>0</v>
      </c>
      <c r="AQ416" s="86">
        <f>'Input|Fee Based'!AQ416*CPI_Escalator_to_Y1*RealMaterials_Escalator_to_Y1</f>
        <v>0</v>
      </c>
      <c r="AR416" s="86">
        <f>'Input|Fee Based'!AR416*CPI_Escalator_to_Y1*RealContracts_Escalator_to_Y1</f>
        <v>0</v>
      </c>
      <c r="AS416" s="77">
        <f>'Input|Fee Based'!AS416*CPI_Escalator_to_Y1*RealVehicles_Escalator_to_Y1</f>
        <v>0</v>
      </c>
      <c r="AT416" s="86">
        <f>'Input|Fee Based'!AT416*CPI_Escalator_to_Y1*RealOther_Escalator_to_Y1</f>
        <v>0</v>
      </c>
      <c r="AU416" s="89"/>
      <c r="AV416" s="79">
        <f t="shared" si="75"/>
        <v>0</v>
      </c>
      <c r="AW416" s="84"/>
      <c r="AX416" s="162">
        <f>$AV416*'Input|Fee Based'!AV416</f>
        <v>0</v>
      </c>
      <c r="AY416" s="162">
        <f>$AV416*'Input|Fee Based'!AW416</f>
        <v>0</v>
      </c>
      <c r="AZ416" s="162">
        <f>$AV416*'Input|Fee Based'!AX416</f>
        <v>0</v>
      </c>
      <c r="BA416" s="163">
        <f>SUM($AV416,$AX416:$AZ416)*'Input|Fee Based'!$AY416</f>
        <v>0</v>
      </c>
      <c r="BB416" s="109"/>
      <c r="BC416" s="173"/>
      <c r="BD416" s="15"/>
    </row>
    <row r="417" spans="1:56" customFormat="1" x14ac:dyDescent="0.2">
      <c r="A417" s="16">
        <f t="shared" si="76"/>
        <v>408</v>
      </c>
      <c r="B417" s="128" t="str">
        <f>IF(ISBLANK('Input|Fee Based'!B417),"",'Input|Fee Based'!B417)</f>
        <v/>
      </c>
      <c r="C417" s="128" t="str">
        <f>IF(ISBLANK('Input|Fee Based'!C417),"",'Input|Fee Based'!C417)</f>
        <v/>
      </c>
      <c r="D417" s="129" t="str">
        <f>IF(ISBLANK('Input|Fee Based'!D417),"",'Input|Fee Based'!D417)</f>
        <v/>
      </c>
      <c r="E417" s="191" t="str">
        <f>IF(ISBLANK('Input|Fee Based'!E417),"",'Input|Fee Based'!E417)</f>
        <v/>
      </c>
      <c r="F417" s="129" t="str">
        <f>IF(ISBLANK('Input|Fee Based'!F417),"",'Input|Fee Based'!F417)</f>
        <v/>
      </c>
      <c r="G417" s="129" t="str">
        <f>IF(ISBLANK('Input|Fee Based'!G417),"",'Input|Fee Based'!G417)</f>
        <v/>
      </c>
      <c r="H417" s="120">
        <f t="shared" si="66"/>
        <v>0</v>
      </c>
      <c r="I417" s="14"/>
      <c r="J417" s="77" t="str">
        <f>IF(ISBLANK('Input|Fee Based'!I417),"",'Input|Fee Based'!I417)</f>
        <v/>
      </c>
      <c r="K417" s="77" cm="1">
        <f t="array" ref="K417">_xlfn.IFNA(LOOKUP(2,1/('Calc|Labour Rates'!$B$10:$B$39='Calc|Fee Based'!J417)/('Calc|Labour Rates'!$C$10:$C$39='Input|Fee Based'!J417),'Calc|Labour Rates'!$I$10:$I$39),"-")</f>
        <v>0</v>
      </c>
      <c r="L417" s="208">
        <f>IFERROR(K417*'Input|Fee Based'!K417*'Input|Fee Based'!L417/'Input|Setup'!$E$19,0)</f>
        <v>0</v>
      </c>
      <c r="M417" s="206" t="str">
        <f>IF(ISBLANK('Input|Fee Based'!M417),"",'Input|Fee Based'!M417)</f>
        <v/>
      </c>
      <c r="N417" s="77" cm="1">
        <f t="array" ref="N417">_xlfn.IFNA(LOOKUP(2,1/('Calc|Labour Rates'!$B$10:$B$39='Calc|Fee Based'!M417)/('Calc|Labour Rates'!$C$10:$C$39='Input|Fee Based'!N417),'Calc|Labour Rates'!$I$10:$I$39),"-")</f>
        <v>0</v>
      </c>
      <c r="O417" s="208">
        <f>IFERROR(N417*'Input|Fee Based'!O417*'Input|Fee Based'!P417/'Input|Setup'!$E$19,0)</f>
        <v>0</v>
      </c>
      <c r="P417" s="206" t="str">
        <f>IF(ISBLANK('Input|Fee Based'!Q417),"",'Input|Fee Based'!Q417)</f>
        <v/>
      </c>
      <c r="Q417" s="77" cm="1">
        <f t="array" ref="Q417">_xlfn.IFNA(LOOKUP(2,1/('Calc|Labour Rates'!$B$10:$B$39='Calc|Fee Based'!P417)/('Calc|Labour Rates'!$C$10:$C$39='Input|Fee Based'!R417),'Calc|Labour Rates'!$I$10:$I$39),"-")</f>
        <v>0</v>
      </c>
      <c r="R417" s="77">
        <f>IFERROR(Q417*'Input|Fee Based'!S417*'Input|Fee Based'!T417/'Input|Setup'!$E$19,0)</f>
        <v>0</v>
      </c>
      <c r="S417" s="197">
        <f t="shared" si="67"/>
        <v>0</v>
      </c>
      <c r="T417" s="139">
        <f t="shared" si="68"/>
        <v>0</v>
      </c>
      <c r="U417" s="77" t="str">
        <f>IF(ISBLANK('Input|Fee Based'!$V417),"",'Input|Fee Based'!$V417)</f>
        <v/>
      </c>
      <c r="V417" s="77" cm="1">
        <f t="array" ref="V417">_xlfn.IFNA(LOOKUP(2,1/('Calc|Labour Rates'!$B$10:$B$39='Calc|Fee Based'!U417)/('Calc|Labour Rates'!$C$10:$C$39='Input|Fee Based'!W417),'Calc|Labour Rates'!$I$10:$I$39),"-")</f>
        <v>0</v>
      </c>
      <c r="W417" s="77">
        <f>IFERROR(V417*'Input|Fee Based'!X417*'Input|Fee Based'!Y417/'Input|Setup'!$E$19,0)</f>
        <v>0</v>
      </c>
      <c r="X417" s="77">
        <f>IFERROR(V417*'Input|Fee Based'!X417*'Input|Fee Based'!Z417/'Input|Setup'!$E$19,0)</f>
        <v>0</v>
      </c>
      <c r="Y417" s="208">
        <f t="shared" si="69"/>
        <v>0</v>
      </c>
      <c r="Z417" s="206" t="str">
        <f>IF(ISBLANK('Input|Fee Based'!$AA417),"",'Input|Fee Based'!$AA417)</f>
        <v/>
      </c>
      <c r="AA417" s="77" cm="1">
        <f t="array" ref="AA417">_xlfn.IFNA(LOOKUP(2,1/('Calc|Labour Rates'!$B$10:$B$39='Calc|Fee Based'!Z417)/('Calc|Labour Rates'!$C$10:$C$39='Input|Fee Based'!AB417),'Calc|Labour Rates'!$I$10:$I$39),"-")</f>
        <v>0</v>
      </c>
      <c r="AB417" s="77">
        <f>IFERROR(AA417*'Input|Fee Based'!AC417*'Input|Fee Based'!AD417/'Input|Setup'!$E$19,0)</f>
        <v>0</v>
      </c>
      <c r="AC417" s="77">
        <f>IFERROR(AA417*'Input|Fee Based'!AC417*'Input|Fee Based'!AE417/'Input|Setup'!$E$19,0)</f>
        <v>0</v>
      </c>
      <c r="AD417" s="208">
        <f t="shared" si="70"/>
        <v>0</v>
      </c>
      <c r="AE417" s="77" t="str">
        <f>IF(ISBLANK('Input|Fee Based'!$AF417),"",'Input|Fee Based'!$AF417)</f>
        <v/>
      </c>
      <c r="AF417" s="77" cm="1">
        <f t="array" ref="AF417">_xlfn.IFNA(LOOKUP(2,1/('Calc|Labour Rates'!$B$10:$B$39='Calc|Fee Based'!AE417)/('Calc|Labour Rates'!$C$10:$C$39='Input|Fee Based'!AG417),'Calc|Labour Rates'!$I$10:$I$39),"-")</f>
        <v>0</v>
      </c>
      <c r="AG417" s="77">
        <f>IFERROR(AF417*'Input|Fee Based'!AH417*'Input|Fee Based'!AI417/'Input|Setup'!$E$19,0)</f>
        <v>0</v>
      </c>
      <c r="AH417" s="77">
        <f>IFERROR(AF417*'Input|Fee Based'!AH417*'Input|Fee Based'!AJ417/'Input|Setup'!$E$19,0)</f>
        <v>0</v>
      </c>
      <c r="AI417" s="208">
        <f t="shared" si="71"/>
        <v>0</v>
      </c>
      <c r="AJ417" s="77" t="str">
        <f>IF(ISBLANK('Input|Fee Based'!$AK417),"",'Input|Fee Based'!$AK417)</f>
        <v/>
      </c>
      <c r="AK417" s="77" cm="1">
        <f t="array" ref="AK417">_xlfn.IFNA(LOOKUP(2,1/('Calc|Labour Rates'!$B$10:$B$39='Calc|Fee Based'!AJ417)/('Calc|Labour Rates'!$C$10:$C$39='Input|Fee Based'!AL417),'Calc|Labour Rates'!$I$10:$I$39),"-")</f>
        <v>0</v>
      </c>
      <c r="AL417" s="77">
        <f>IFERROR(AK417*'Input|Fee Based'!AM417*'Input|Fee Based'!AN417/'Input|Setup'!$E$19,0)</f>
        <v>0</v>
      </c>
      <c r="AM417" s="77">
        <f>IFERROR(AK417*'Input|Fee Based'!AM417*'Input|Fee Based'!AO417/'Input|Setup'!$E$19,0)</f>
        <v>0</v>
      </c>
      <c r="AN417" s="208">
        <f t="shared" si="72"/>
        <v>0</v>
      </c>
      <c r="AO417" s="199">
        <f t="shared" si="73"/>
        <v>0</v>
      </c>
      <c r="AP417" s="139">
        <f t="shared" si="74"/>
        <v>0</v>
      </c>
      <c r="AQ417" s="86">
        <f>'Input|Fee Based'!AQ417*CPI_Escalator_to_Y1*RealMaterials_Escalator_to_Y1</f>
        <v>0</v>
      </c>
      <c r="AR417" s="86">
        <f>'Input|Fee Based'!AR417*CPI_Escalator_to_Y1*RealContracts_Escalator_to_Y1</f>
        <v>0</v>
      </c>
      <c r="AS417" s="77">
        <f>'Input|Fee Based'!AS417*CPI_Escalator_to_Y1*RealVehicles_Escalator_to_Y1</f>
        <v>0</v>
      </c>
      <c r="AT417" s="86">
        <f>'Input|Fee Based'!AT417*CPI_Escalator_to_Y1*RealOther_Escalator_to_Y1</f>
        <v>0</v>
      </c>
      <c r="AU417" s="89"/>
      <c r="AV417" s="79">
        <f t="shared" si="75"/>
        <v>0</v>
      </c>
      <c r="AW417" s="84"/>
      <c r="AX417" s="162">
        <f>$AV417*'Input|Fee Based'!AV417</f>
        <v>0</v>
      </c>
      <c r="AY417" s="162">
        <f>$AV417*'Input|Fee Based'!AW417</f>
        <v>0</v>
      </c>
      <c r="AZ417" s="162">
        <f>$AV417*'Input|Fee Based'!AX417</f>
        <v>0</v>
      </c>
      <c r="BA417" s="163">
        <f>SUM($AV417,$AX417:$AZ417)*'Input|Fee Based'!$AY417</f>
        <v>0</v>
      </c>
      <c r="BB417" s="109"/>
      <c r="BC417" s="173"/>
      <c r="BD417" s="15"/>
    </row>
    <row r="418" spans="1:56" customFormat="1" x14ac:dyDescent="0.2">
      <c r="A418" s="16">
        <f t="shared" si="76"/>
        <v>409</v>
      </c>
      <c r="B418" s="128" t="str">
        <f>IF(ISBLANK('Input|Fee Based'!B418),"",'Input|Fee Based'!B418)</f>
        <v/>
      </c>
      <c r="C418" s="128" t="str">
        <f>IF(ISBLANK('Input|Fee Based'!C418),"",'Input|Fee Based'!C418)</f>
        <v/>
      </c>
      <c r="D418" s="129" t="str">
        <f>IF(ISBLANK('Input|Fee Based'!D418),"",'Input|Fee Based'!D418)</f>
        <v/>
      </c>
      <c r="E418" s="191" t="str">
        <f>IF(ISBLANK('Input|Fee Based'!E418),"",'Input|Fee Based'!E418)</f>
        <v/>
      </c>
      <c r="F418" s="129" t="str">
        <f>IF(ISBLANK('Input|Fee Based'!F418),"",'Input|Fee Based'!F418)</f>
        <v/>
      </c>
      <c r="G418" s="129" t="str">
        <f>IF(ISBLANK('Input|Fee Based'!G418),"",'Input|Fee Based'!G418)</f>
        <v/>
      </c>
      <c r="H418" s="120">
        <f t="shared" si="66"/>
        <v>0</v>
      </c>
      <c r="I418" s="14"/>
      <c r="J418" s="77" t="str">
        <f>IF(ISBLANK('Input|Fee Based'!I418),"",'Input|Fee Based'!I418)</f>
        <v/>
      </c>
      <c r="K418" s="77" cm="1">
        <f t="array" ref="K418">_xlfn.IFNA(LOOKUP(2,1/('Calc|Labour Rates'!$B$10:$B$39='Calc|Fee Based'!J418)/('Calc|Labour Rates'!$C$10:$C$39='Input|Fee Based'!J418),'Calc|Labour Rates'!$I$10:$I$39),"-")</f>
        <v>0</v>
      </c>
      <c r="L418" s="208">
        <f>IFERROR(K418*'Input|Fee Based'!K418*'Input|Fee Based'!L418/'Input|Setup'!$E$19,0)</f>
        <v>0</v>
      </c>
      <c r="M418" s="206" t="str">
        <f>IF(ISBLANK('Input|Fee Based'!M418),"",'Input|Fee Based'!M418)</f>
        <v/>
      </c>
      <c r="N418" s="77" cm="1">
        <f t="array" ref="N418">_xlfn.IFNA(LOOKUP(2,1/('Calc|Labour Rates'!$B$10:$B$39='Calc|Fee Based'!M418)/('Calc|Labour Rates'!$C$10:$C$39='Input|Fee Based'!N418),'Calc|Labour Rates'!$I$10:$I$39),"-")</f>
        <v>0</v>
      </c>
      <c r="O418" s="208">
        <f>IFERROR(N418*'Input|Fee Based'!O418*'Input|Fee Based'!P418/'Input|Setup'!$E$19,0)</f>
        <v>0</v>
      </c>
      <c r="P418" s="206" t="str">
        <f>IF(ISBLANK('Input|Fee Based'!Q418),"",'Input|Fee Based'!Q418)</f>
        <v/>
      </c>
      <c r="Q418" s="77" cm="1">
        <f t="array" ref="Q418">_xlfn.IFNA(LOOKUP(2,1/('Calc|Labour Rates'!$B$10:$B$39='Calc|Fee Based'!P418)/('Calc|Labour Rates'!$C$10:$C$39='Input|Fee Based'!R418),'Calc|Labour Rates'!$I$10:$I$39),"-")</f>
        <v>0</v>
      </c>
      <c r="R418" s="77">
        <f>IFERROR(Q418*'Input|Fee Based'!S418*'Input|Fee Based'!T418/'Input|Setup'!$E$19,0)</f>
        <v>0</v>
      </c>
      <c r="S418" s="197">
        <f t="shared" si="67"/>
        <v>0</v>
      </c>
      <c r="T418" s="139">
        <f t="shared" si="68"/>
        <v>0</v>
      </c>
      <c r="U418" s="77" t="str">
        <f>IF(ISBLANK('Input|Fee Based'!$V418),"",'Input|Fee Based'!$V418)</f>
        <v/>
      </c>
      <c r="V418" s="77" cm="1">
        <f t="array" ref="V418">_xlfn.IFNA(LOOKUP(2,1/('Calc|Labour Rates'!$B$10:$B$39='Calc|Fee Based'!U418)/('Calc|Labour Rates'!$C$10:$C$39='Input|Fee Based'!W418),'Calc|Labour Rates'!$I$10:$I$39),"-")</f>
        <v>0</v>
      </c>
      <c r="W418" s="77">
        <f>IFERROR(V418*'Input|Fee Based'!X418*'Input|Fee Based'!Y418/'Input|Setup'!$E$19,0)</f>
        <v>0</v>
      </c>
      <c r="X418" s="77">
        <f>IFERROR(V418*'Input|Fee Based'!X418*'Input|Fee Based'!Z418/'Input|Setup'!$E$19,0)</f>
        <v>0</v>
      </c>
      <c r="Y418" s="208">
        <f t="shared" si="69"/>
        <v>0</v>
      </c>
      <c r="Z418" s="206" t="str">
        <f>IF(ISBLANK('Input|Fee Based'!$AA418),"",'Input|Fee Based'!$AA418)</f>
        <v/>
      </c>
      <c r="AA418" s="77" cm="1">
        <f t="array" ref="AA418">_xlfn.IFNA(LOOKUP(2,1/('Calc|Labour Rates'!$B$10:$B$39='Calc|Fee Based'!Z418)/('Calc|Labour Rates'!$C$10:$C$39='Input|Fee Based'!AB418),'Calc|Labour Rates'!$I$10:$I$39),"-")</f>
        <v>0</v>
      </c>
      <c r="AB418" s="77">
        <f>IFERROR(AA418*'Input|Fee Based'!AC418*'Input|Fee Based'!AD418/'Input|Setup'!$E$19,0)</f>
        <v>0</v>
      </c>
      <c r="AC418" s="77">
        <f>IFERROR(AA418*'Input|Fee Based'!AC418*'Input|Fee Based'!AE418/'Input|Setup'!$E$19,0)</f>
        <v>0</v>
      </c>
      <c r="AD418" s="208">
        <f t="shared" si="70"/>
        <v>0</v>
      </c>
      <c r="AE418" s="77" t="str">
        <f>IF(ISBLANK('Input|Fee Based'!$AF418),"",'Input|Fee Based'!$AF418)</f>
        <v/>
      </c>
      <c r="AF418" s="77" cm="1">
        <f t="array" ref="AF418">_xlfn.IFNA(LOOKUP(2,1/('Calc|Labour Rates'!$B$10:$B$39='Calc|Fee Based'!AE418)/('Calc|Labour Rates'!$C$10:$C$39='Input|Fee Based'!AG418),'Calc|Labour Rates'!$I$10:$I$39),"-")</f>
        <v>0</v>
      </c>
      <c r="AG418" s="77">
        <f>IFERROR(AF418*'Input|Fee Based'!AH418*'Input|Fee Based'!AI418/'Input|Setup'!$E$19,0)</f>
        <v>0</v>
      </c>
      <c r="AH418" s="77">
        <f>IFERROR(AF418*'Input|Fee Based'!AH418*'Input|Fee Based'!AJ418/'Input|Setup'!$E$19,0)</f>
        <v>0</v>
      </c>
      <c r="AI418" s="208">
        <f t="shared" si="71"/>
        <v>0</v>
      </c>
      <c r="AJ418" s="77" t="str">
        <f>IF(ISBLANK('Input|Fee Based'!$AK418),"",'Input|Fee Based'!$AK418)</f>
        <v/>
      </c>
      <c r="AK418" s="77" cm="1">
        <f t="array" ref="AK418">_xlfn.IFNA(LOOKUP(2,1/('Calc|Labour Rates'!$B$10:$B$39='Calc|Fee Based'!AJ418)/('Calc|Labour Rates'!$C$10:$C$39='Input|Fee Based'!AL418),'Calc|Labour Rates'!$I$10:$I$39),"-")</f>
        <v>0</v>
      </c>
      <c r="AL418" s="77">
        <f>IFERROR(AK418*'Input|Fee Based'!AM418*'Input|Fee Based'!AN418/'Input|Setup'!$E$19,0)</f>
        <v>0</v>
      </c>
      <c r="AM418" s="77">
        <f>IFERROR(AK418*'Input|Fee Based'!AM418*'Input|Fee Based'!AO418/'Input|Setup'!$E$19,0)</f>
        <v>0</v>
      </c>
      <c r="AN418" s="208">
        <f t="shared" si="72"/>
        <v>0</v>
      </c>
      <c r="AO418" s="199">
        <f t="shared" si="73"/>
        <v>0</v>
      </c>
      <c r="AP418" s="139">
        <f t="shared" si="74"/>
        <v>0</v>
      </c>
      <c r="AQ418" s="86">
        <f>'Input|Fee Based'!AQ418*CPI_Escalator_to_Y1*RealMaterials_Escalator_to_Y1</f>
        <v>0</v>
      </c>
      <c r="AR418" s="86">
        <f>'Input|Fee Based'!AR418*CPI_Escalator_to_Y1*RealContracts_Escalator_to_Y1</f>
        <v>0</v>
      </c>
      <c r="AS418" s="77">
        <f>'Input|Fee Based'!AS418*CPI_Escalator_to_Y1*RealVehicles_Escalator_to_Y1</f>
        <v>0</v>
      </c>
      <c r="AT418" s="86">
        <f>'Input|Fee Based'!AT418*CPI_Escalator_to_Y1*RealOther_Escalator_to_Y1</f>
        <v>0</v>
      </c>
      <c r="AU418" s="89"/>
      <c r="AV418" s="79">
        <f t="shared" si="75"/>
        <v>0</v>
      </c>
      <c r="AW418" s="84"/>
      <c r="AX418" s="162">
        <f>$AV418*'Input|Fee Based'!AV418</f>
        <v>0</v>
      </c>
      <c r="AY418" s="162">
        <f>$AV418*'Input|Fee Based'!AW418</f>
        <v>0</v>
      </c>
      <c r="AZ418" s="162">
        <f>$AV418*'Input|Fee Based'!AX418</f>
        <v>0</v>
      </c>
      <c r="BA418" s="163">
        <f>SUM($AV418,$AX418:$AZ418)*'Input|Fee Based'!$AY418</f>
        <v>0</v>
      </c>
      <c r="BB418" s="109"/>
      <c r="BC418" s="173"/>
      <c r="BD418" s="15"/>
    </row>
    <row r="419" spans="1:56" customFormat="1" x14ac:dyDescent="0.2">
      <c r="A419" s="16">
        <f t="shared" si="76"/>
        <v>410</v>
      </c>
      <c r="B419" s="128" t="str">
        <f>IF(ISBLANK('Input|Fee Based'!B419),"",'Input|Fee Based'!B419)</f>
        <v/>
      </c>
      <c r="C419" s="128" t="str">
        <f>IF(ISBLANK('Input|Fee Based'!C419),"",'Input|Fee Based'!C419)</f>
        <v/>
      </c>
      <c r="D419" s="129" t="str">
        <f>IF(ISBLANK('Input|Fee Based'!D419),"",'Input|Fee Based'!D419)</f>
        <v/>
      </c>
      <c r="E419" s="191" t="str">
        <f>IF(ISBLANK('Input|Fee Based'!E419),"",'Input|Fee Based'!E419)</f>
        <v/>
      </c>
      <c r="F419" s="129" t="str">
        <f>IF(ISBLANK('Input|Fee Based'!F419),"",'Input|Fee Based'!F419)</f>
        <v/>
      </c>
      <c r="G419" s="129" t="str">
        <f>IF(ISBLANK('Input|Fee Based'!G419),"",'Input|Fee Based'!G419)</f>
        <v/>
      </c>
      <c r="H419" s="120">
        <f t="shared" si="66"/>
        <v>0</v>
      </c>
      <c r="I419" s="14"/>
      <c r="J419" s="77" t="str">
        <f>IF(ISBLANK('Input|Fee Based'!I419),"",'Input|Fee Based'!I419)</f>
        <v/>
      </c>
      <c r="K419" s="77" cm="1">
        <f t="array" ref="K419">_xlfn.IFNA(LOOKUP(2,1/('Calc|Labour Rates'!$B$10:$B$39='Calc|Fee Based'!J419)/('Calc|Labour Rates'!$C$10:$C$39='Input|Fee Based'!J419),'Calc|Labour Rates'!$I$10:$I$39),"-")</f>
        <v>0</v>
      </c>
      <c r="L419" s="208">
        <f>IFERROR(K419*'Input|Fee Based'!K419*'Input|Fee Based'!L419/'Input|Setup'!$E$19,0)</f>
        <v>0</v>
      </c>
      <c r="M419" s="206" t="str">
        <f>IF(ISBLANK('Input|Fee Based'!M419),"",'Input|Fee Based'!M419)</f>
        <v/>
      </c>
      <c r="N419" s="77" cm="1">
        <f t="array" ref="N419">_xlfn.IFNA(LOOKUP(2,1/('Calc|Labour Rates'!$B$10:$B$39='Calc|Fee Based'!M419)/('Calc|Labour Rates'!$C$10:$C$39='Input|Fee Based'!N419),'Calc|Labour Rates'!$I$10:$I$39),"-")</f>
        <v>0</v>
      </c>
      <c r="O419" s="208">
        <f>IFERROR(N419*'Input|Fee Based'!O419*'Input|Fee Based'!P419/'Input|Setup'!$E$19,0)</f>
        <v>0</v>
      </c>
      <c r="P419" s="206" t="str">
        <f>IF(ISBLANK('Input|Fee Based'!Q419),"",'Input|Fee Based'!Q419)</f>
        <v/>
      </c>
      <c r="Q419" s="77" cm="1">
        <f t="array" ref="Q419">_xlfn.IFNA(LOOKUP(2,1/('Calc|Labour Rates'!$B$10:$B$39='Calc|Fee Based'!P419)/('Calc|Labour Rates'!$C$10:$C$39='Input|Fee Based'!R419),'Calc|Labour Rates'!$I$10:$I$39),"-")</f>
        <v>0</v>
      </c>
      <c r="R419" s="77">
        <f>IFERROR(Q419*'Input|Fee Based'!S419*'Input|Fee Based'!T419/'Input|Setup'!$E$19,0)</f>
        <v>0</v>
      </c>
      <c r="S419" s="197">
        <f t="shared" si="67"/>
        <v>0</v>
      </c>
      <c r="T419" s="139">
        <f t="shared" si="68"/>
        <v>0</v>
      </c>
      <c r="U419" s="77" t="str">
        <f>IF(ISBLANK('Input|Fee Based'!$V419),"",'Input|Fee Based'!$V419)</f>
        <v/>
      </c>
      <c r="V419" s="77" cm="1">
        <f t="array" ref="V419">_xlfn.IFNA(LOOKUP(2,1/('Calc|Labour Rates'!$B$10:$B$39='Calc|Fee Based'!U419)/('Calc|Labour Rates'!$C$10:$C$39='Input|Fee Based'!W419),'Calc|Labour Rates'!$I$10:$I$39),"-")</f>
        <v>0</v>
      </c>
      <c r="W419" s="77">
        <f>IFERROR(V419*'Input|Fee Based'!X419*'Input|Fee Based'!Y419/'Input|Setup'!$E$19,0)</f>
        <v>0</v>
      </c>
      <c r="X419" s="77">
        <f>IFERROR(V419*'Input|Fee Based'!X419*'Input|Fee Based'!Z419/'Input|Setup'!$E$19,0)</f>
        <v>0</v>
      </c>
      <c r="Y419" s="208">
        <f t="shared" si="69"/>
        <v>0</v>
      </c>
      <c r="Z419" s="206" t="str">
        <f>IF(ISBLANK('Input|Fee Based'!$AA419),"",'Input|Fee Based'!$AA419)</f>
        <v/>
      </c>
      <c r="AA419" s="77" cm="1">
        <f t="array" ref="AA419">_xlfn.IFNA(LOOKUP(2,1/('Calc|Labour Rates'!$B$10:$B$39='Calc|Fee Based'!Z419)/('Calc|Labour Rates'!$C$10:$C$39='Input|Fee Based'!AB419),'Calc|Labour Rates'!$I$10:$I$39),"-")</f>
        <v>0</v>
      </c>
      <c r="AB419" s="77">
        <f>IFERROR(AA419*'Input|Fee Based'!AC419*'Input|Fee Based'!AD419/'Input|Setup'!$E$19,0)</f>
        <v>0</v>
      </c>
      <c r="AC419" s="77">
        <f>IFERROR(AA419*'Input|Fee Based'!AC419*'Input|Fee Based'!AE419/'Input|Setup'!$E$19,0)</f>
        <v>0</v>
      </c>
      <c r="AD419" s="208">
        <f t="shared" si="70"/>
        <v>0</v>
      </c>
      <c r="AE419" s="77" t="str">
        <f>IF(ISBLANK('Input|Fee Based'!$AF419),"",'Input|Fee Based'!$AF419)</f>
        <v/>
      </c>
      <c r="AF419" s="77" cm="1">
        <f t="array" ref="AF419">_xlfn.IFNA(LOOKUP(2,1/('Calc|Labour Rates'!$B$10:$B$39='Calc|Fee Based'!AE419)/('Calc|Labour Rates'!$C$10:$C$39='Input|Fee Based'!AG419),'Calc|Labour Rates'!$I$10:$I$39),"-")</f>
        <v>0</v>
      </c>
      <c r="AG419" s="77">
        <f>IFERROR(AF419*'Input|Fee Based'!AH419*'Input|Fee Based'!AI419/'Input|Setup'!$E$19,0)</f>
        <v>0</v>
      </c>
      <c r="AH419" s="77">
        <f>IFERROR(AF419*'Input|Fee Based'!AH419*'Input|Fee Based'!AJ419/'Input|Setup'!$E$19,0)</f>
        <v>0</v>
      </c>
      <c r="AI419" s="208">
        <f t="shared" si="71"/>
        <v>0</v>
      </c>
      <c r="AJ419" s="77" t="str">
        <f>IF(ISBLANK('Input|Fee Based'!$AK419),"",'Input|Fee Based'!$AK419)</f>
        <v/>
      </c>
      <c r="AK419" s="77" cm="1">
        <f t="array" ref="AK419">_xlfn.IFNA(LOOKUP(2,1/('Calc|Labour Rates'!$B$10:$B$39='Calc|Fee Based'!AJ419)/('Calc|Labour Rates'!$C$10:$C$39='Input|Fee Based'!AL419),'Calc|Labour Rates'!$I$10:$I$39),"-")</f>
        <v>0</v>
      </c>
      <c r="AL419" s="77">
        <f>IFERROR(AK419*'Input|Fee Based'!AM419*'Input|Fee Based'!AN419/'Input|Setup'!$E$19,0)</f>
        <v>0</v>
      </c>
      <c r="AM419" s="77">
        <f>IFERROR(AK419*'Input|Fee Based'!AM419*'Input|Fee Based'!AO419/'Input|Setup'!$E$19,0)</f>
        <v>0</v>
      </c>
      <c r="AN419" s="208">
        <f t="shared" si="72"/>
        <v>0</v>
      </c>
      <c r="AO419" s="199">
        <f t="shared" si="73"/>
        <v>0</v>
      </c>
      <c r="AP419" s="139">
        <f t="shared" si="74"/>
        <v>0</v>
      </c>
      <c r="AQ419" s="86">
        <f>'Input|Fee Based'!AQ419*CPI_Escalator_to_Y1*RealMaterials_Escalator_to_Y1</f>
        <v>0</v>
      </c>
      <c r="AR419" s="86">
        <f>'Input|Fee Based'!AR419*CPI_Escalator_to_Y1*RealContracts_Escalator_to_Y1</f>
        <v>0</v>
      </c>
      <c r="AS419" s="77">
        <f>'Input|Fee Based'!AS419*CPI_Escalator_to_Y1*RealVehicles_Escalator_to_Y1</f>
        <v>0</v>
      </c>
      <c r="AT419" s="86">
        <f>'Input|Fee Based'!AT419*CPI_Escalator_to_Y1*RealOther_Escalator_to_Y1</f>
        <v>0</v>
      </c>
      <c r="AU419" s="89"/>
      <c r="AV419" s="79">
        <f t="shared" si="75"/>
        <v>0</v>
      </c>
      <c r="AW419" s="84"/>
      <c r="AX419" s="162">
        <f>$AV419*'Input|Fee Based'!AV419</f>
        <v>0</v>
      </c>
      <c r="AY419" s="162">
        <f>$AV419*'Input|Fee Based'!AW419</f>
        <v>0</v>
      </c>
      <c r="AZ419" s="162">
        <f>$AV419*'Input|Fee Based'!AX419</f>
        <v>0</v>
      </c>
      <c r="BA419" s="163">
        <f>SUM($AV419,$AX419:$AZ419)*'Input|Fee Based'!$AY419</f>
        <v>0</v>
      </c>
      <c r="BB419" s="109"/>
      <c r="BC419" s="173"/>
      <c r="BD419" s="15"/>
    </row>
    <row r="420" spans="1:56" customFormat="1" x14ac:dyDescent="0.2">
      <c r="A420" s="16">
        <f t="shared" si="76"/>
        <v>411</v>
      </c>
      <c r="B420" s="128" t="str">
        <f>IF(ISBLANK('Input|Fee Based'!B420),"",'Input|Fee Based'!B420)</f>
        <v/>
      </c>
      <c r="C420" s="128" t="str">
        <f>IF(ISBLANK('Input|Fee Based'!C420),"",'Input|Fee Based'!C420)</f>
        <v/>
      </c>
      <c r="D420" s="129" t="str">
        <f>IF(ISBLANK('Input|Fee Based'!D420),"",'Input|Fee Based'!D420)</f>
        <v/>
      </c>
      <c r="E420" s="191" t="str">
        <f>IF(ISBLANK('Input|Fee Based'!E420),"",'Input|Fee Based'!E420)</f>
        <v/>
      </c>
      <c r="F420" s="129" t="str">
        <f>IF(ISBLANK('Input|Fee Based'!F420),"",'Input|Fee Based'!F420)</f>
        <v/>
      </c>
      <c r="G420" s="129" t="str">
        <f>IF(ISBLANK('Input|Fee Based'!G420),"",'Input|Fee Based'!G420)</f>
        <v/>
      </c>
      <c r="H420" s="120">
        <f t="shared" si="66"/>
        <v>0</v>
      </c>
      <c r="I420" s="14"/>
      <c r="J420" s="77" t="str">
        <f>IF(ISBLANK('Input|Fee Based'!I420),"",'Input|Fee Based'!I420)</f>
        <v/>
      </c>
      <c r="K420" s="77" cm="1">
        <f t="array" ref="K420">_xlfn.IFNA(LOOKUP(2,1/('Calc|Labour Rates'!$B$10:$B$39='Calc|Fee Based'!J420)/('Calc|Labour Rates'!$C$10:$C$39='Input|Fee Based'!J420),'Calc|Labour Rates'!$I$10:$I$39),"-")</f>
        <v>0</v>
      </c>
      <c r="L420" s="208">
        <f>IFERROR(K420*'Input|Fee Based'!K420*'Input|Fee Based'!L420/'Input|Setup'!$E$19,0)</f>
        <v>0</v>
      </c>
      <c r="M420" s="206" t="str">
        <f>IF(ISBLANK('Input|Fee Based'!M420),"",'Input|Fee Based'!M420)</f>
        <v/>
      </c>
      <c r="N420" s="77" cm="1">
        <f t="array" ref="N420">_xlfn.IFNA(LOOKUP(2,1/('Calc|Labour Rates'!$B$10:$B$39='Calc|Fee Based'!M420)/('Calc|Labour Rates'!$C$10:$C$39='Input|Fee Based'!N420),'Calc|Labour Rates'!$I$10:$I$39),"-")</f>
        <v>0</v>
      </c>
      <c r="O420" s="208">
        <f>IFERROR(N420*'Input|Fee Based'!O420*'Input|Fee Based'!P420/'Input|Setup'!$E$19,0)</f>
        <v>0</v>
      </c>
      <c r="P420" s="206" t="str">
        <f>IF(ISBLANK('Input|Fee Based'!Q420),"",'Input|Fee Based'!Q420)</f>
        <v/>
      </c>
      <c r="Q420" s="77" cm="1">
        <f t="array" ref="Q420">_xlfn.IFNA(LOOKUP(2,1/('Calc|Labour Rates'!$B$10:$B$39='Calc|Fee Based'!P420)/('Calc|Labour Rates'!$C$10:$C$39='Input|Fee Based'!R420),'Calc|Labour Rates'!$I$10:$I$39),"-")</f>
        <v>0</v>
      </c>
      <c r="R420" s="77">
        <f>IFERROR(Q420*'Input|Fee Based'!S420*'Input|Fee Based'!T420/'Input|Setup'!$E$19,0)</f>
        <v>0</v>
      </c>
      <c r="S420" s="197">
        <f t="shared" si="67"/>
        <v>0</v>
      </c>
      <c r="T420" s="139">
        <f t="shared" si="68"/>
        <v>0</v>
      </c>
      <c r="U420" s="77" t="str">
        <f>IF(ISBLANK('Input|Fee Based'!$V420),"",'Input|Fee Based'!$V420)</f>
        <v/>
      </c>
      <c r="V420" s="77" cm="1">
        <f t="array" ref="V420">_xlfn.IFNA(LOOKUP(2,1/('Calc|Labour Rates'!$B$10:$B$39='Calc|Fee Based'!U420)/('Calc|Labour Rates'!$C$10:$C$39='Input|Fee Based'!W420),'Calc|Labour Rates'!$I$10:$I$39),"-")</f>
        <v>0</v>
      </c>
      <c r="W420" s="77">
        <f>IFERROR(V420*'Input|Fee Based'!X420*'Input|Fee Based'!Y420/'Input|Setup'!$E$19,0)</f>
        <v>0</v>
      </c>
      <c r="X420" s="77">
        <f>IFERROR(V420*'Input|Fee Based'!X420*'Input|Fee Based'!Z420/'Input|Setup'!$E$19,0)</f>
        <v>0</v>
      </c>
      <c r="Y420" s="208">
        <f t="shared" si="69"/>
        <v>0</v>
      </c>
      <c r="Z420" s="206" t="str">
        <f>IF(ISBLANK('Input|Fee Based'!$AA420),"",'Input|Fee Based'!$AA420)</f>
        <v/>
      </c>
      <c r="AA420" s="77" cm="1">
        <f t="array" ref="AA420">_xlfn.IFNA(LOOKUP(2,1/('Calc|Labour Rates'!$B$10:$B$39='Calc|Fee Based'!Z420)/('Calc|Labour Rates'!$C$10:$C$39='Input|Fee Based'!AB420),'Calc|Labour Rates'!$I$10:$I$39),"-")</f>
        <v>0</v>
      </c>
      <c r="AB420" s="77">
        <f>IFERROR(AA420*'Input|Fee Based'!AC420*'Input|Fee Based'!AD420/'Input|Setup'!$E$19,0)</f>
        <v>0</v>
      </c>
      <c r="AC420" s="77">
        <f>IFERROR(AA420*'Input|Fee Based'!AC420*'Input|Fee Based'!AE420/'Input|Setup'!$E$19,0)</f>
        <v>0</v>
      </c>
      <c r="AD420" s="208">
        <f t="shared" si="70"/>
        <v>0</v>
      </c>
      <c r="AE420" s="77" t="str">
        <f>IF(ISBLANK('Input|Fee Based'!$AF420),"",'Input|Fee Based'!$AF420)</f>
        <v/>
      </c>
      <c r="AF420" s="77" cm="1">
        <f t="array" ref="AF420">_xlfn.IFNA(LOOKUP(2,1/('Calc|Labour Rates'!$B$10:$B$39='Calc|Fee Based'!AE420)/('Calc|Labour Rates'!$C$10:$C$39='Input|Fee Based'!AG420),'Calc|Labour Rates'!$I$10:$I$39),"-")</f>
        <v>0</v>
      </c>
      <c r="AG420" s="77">
        <f>IFERROR(AF420*'Input|Fee Based'!AH420*'Input|Fee Based'!AI420/'Input|Setup'!$E$19,0)</f>
        <v>0</v>
      </c>
      <c r="AH420" s="77">
        <f>IFERROR(AF420*'Input|Fee Based'!AH420*'Input|Fee Based'!AJ420/'Input|Setup'!$E$19,0)</f>
        <v>0</v>
      </c>
      <c r="AI420" s="208">
        <f t="shared" si="71"/>
        <v>0</v>
      </c>
      <c r="AJ420" s="77" t="str">
        <f>IF(ISBLANK('Input|Fee Based'!$AK420),"",'Input|Fee Based'!$AK420)</f>
        <v/>
      </c>
      <c r="AK420" s="77" cm="1">
        <f t="array" ref="AK420">_xlfn.IFNA(LOOKUP(2,1/('Calc|Labour Rates'!$B$10:$B$39='Calc|Fee Based'!AJ420)/('Calc|Labour Rates'!$C$10:$C$39='Input|Fee Based'!AL420),'Calc|Labour Rates'!$I$10:$I$39),"-")</f>
        <v>0</v>
      </c>
      <c r="AL420" s="77">
        <f>IFERROR(AK420*'Input|Fee Based'!AM420*'Input|Fee Based'!AN420/'Input|Setup'!$E$19,0)</f>
        <v>0</v>
      </c>
      <c r="AM420" s="77">
        <f>IFERROR(AK420*'Input|Fee Based'!AM420*'Input|Fee Based'!AO420/'Input|Setup'!$E$19,0)</f>
        <v>0</v>
      </c>
      <c r="AN420" s="208">
        <f t="shared" si="72"/>
        <v>0</v>
      </c>
      <c r="AO420" s="199">
        <f t="shared" si="73"/>
        <v>0</v>
      </c>
      <c r="AP420" s="139">
        <f t="shared" si="74"/>
        <v>0</v>
      </c>
      <c r="AQ420" s="86">
        <f>'Input|Fee Based'!AQ420*CPI_Escalator_to_Y1*RealMaterials_Escalator_to_Y1</f>
        <v>0</v>
      </c>
      <c r="AR420" s="86">
        <f>'Input|Fee Based'!AR420*CPI_Escalator_to_Y1*RealContracts_Escalator_to_Y1</f>
        <v>0</v>
      </c>
      <c r="AS420" s="77">
        <f>'Input|Fee Based'!AS420*CPI_Escalator_to_Y1*RealVehicles_Escalator_to_Y1</f>
        <v>0</v>
      </c>
      <c r="AT420" s="86">
        <f>'Input|Fee Based'!AT420*CPI_Escalator_to_Y1*RealOther_Escalator_to_Y1</f>
        <v>0</v>
      </c>
      <c r="AU420" s="89"/>
      <c r="AV420" s="79">
        <f t="shared" si="75"/>
        <v>0</v>
      </c>
      <c r="AW420" s="84"/>
      <c r="AX420" s="162">
        <f>$AV420*'Input|Fee Based'!AV420</f>
        <v>0</v>
      </c>
      <c r="AY420" s="162">
        <f>$AV420*'Input|Fee Based'!AW420</f>
        <v>0</v>
      </c>
      <c r="AZ420" s="162">
        <f>$AV420*'Input|Fee Based'!AX420</f>
        <v>0</v>
      </c>
      <c r="BA420" s="163">
        <f>SUM($AV420,$AX420:$AZ420)*'Input|Fee Based'!$AY420</f>
        <v>0</v>
      </c>
      <c r="BB420" s="109"/>
      <c r="BC420" s="173"/>
      <c r="BD420" s="15"/>
    </row>
    <row r="421" spans="1:56" customFormat="1" x14ac:dyDescent="0.2">
      <c r="A421" s="16">
        <f t="shared" si="76"/>
        <v>412</v>
      </c>
      <c r="B421" s="128" t="str">
        <f>IF(ISBLANK('Input|Fee Based'!B421),"",'Input|Fee Based'!B421)</f>
        <v/>
      </c>
      <c r="C421" s="128" t="str">
        <f>IF(ISBLANK('Input|Fee Based'!C421),"",'Input|Fee Based'!C421)</f>
        <v/>
      </c>
      <c r="D421" s="129" t="str">
        <f>IF(ISBLANK('Input|Fee Based'!D421),"",'Input|Fee Based'!D421)</f>
        <v/>
      </c>
      <c r="E421" s="191" t="str">
        <f>IF(ISBLANK('Input|Fee Based'!E421),"",'Input|Fee Based'!E421)</f>
        <v/>
      </c>
      <c r="F421" s="129" t="str">
        <f>IF(ISBLANK('Input|Fee Based'!F421),"",'Input|Fee Based'!F421)</f>
        <v/>
      </c>
      <c r="G421" s="129" t="str">
        <f>IF(ISBLANK('Input|Fee Based'!G421),"",'Input|Fee Based'!G421)</f>
        <v/>
      </c>
      <c r="H421" s="120">
        <f t="shared" si="66"/>
        <v>0</v>
      </c>
      <c r="I421" s="14"/>
      <c r="J421" s="77" t="str">
        <f>IF(ISBLANK('Input|Fee Based'!I421),"",'Input|Fee Based'!I421)</f>
        <v/>
      </c>
      <c r="K421" s="77" cm="1">
        <f t="array" ref="K421">_xlfn.IFNA(LOOKUP(2,1/('Calc|Labour Rates'!$B$10:$B$39='Calc|Fee Based'!J421)/('Calc|Labour Rates'!$C$10:$C$39='Input|Fee Based'!J421),'Calc|Labour Rates'!$I$10:$I$39),"-")</f>
        <v>0</v>
      </c>
      <c r="L421" s="208">
        <f>IFERROR(K421*'Input|Fee Based'!K421*'Input|Fee Based'!L421/'Input|Setup'!$E$19,0)</f>
        <v>0</v>
      </c>
      <c r="M421" s="206" t="str">
        <f>IF(ISBLANK('Input|Fee Based'!M421),"",'Input|Fee Based'!M421)</f>
        <v/>
      </c>
      <c r="N421" s="77" cm="1">
        <f t="array" ref="N421">_xlfn.IFNA(LOOKUP(2,1/('Calc|Labour Rates'!$B$10:$B$39='Calc|Fee Based'!M421)/('Calc|Labour Rates'!$C$10:$C$39='Input|Fee Based'!N421),'Calc|Labour Rates'!$I$10:$I$39),"-")</f>
        <v>0</v>
      </c>
      <c r="O421" s="208">
        <f>IFERROR(N421*'Input|Fee Based'!O421*'Input|Fee Based'!P421/'Input|Setup'!$E$19,0)</f>
        <v>0</v>
      </c>
      <c r="P421" s="206" t="str">
        <f>IF(ISBLANK('Input|Fee Based'!Q421),"",'Input|Fee Based'!Q421)</f>
        <v/>
      </c>
      <c r="Q421" s="77" cm="1">
        <f t="array" ref="Q421">_xlfn.IFNA(LOOKUP(2,1/('Calc|Labour Rates'!$B$10:$B$39='Calc|Fee Based'!P421)/('Calc|Labour Rates'!$C$10:$C$39='Input|Fee Based'!R421),'Calc|Labour Rates'!$I$10:$I$39),"-")</f>
        <v>0</v>
      </c>
      <c r="R421" s="77">
        <f>IFERROR(Q421*'Input|Fee Based'!S421*'Input|Fee Based'!T421/'Input|Setup'!$E$19,0)</f>
        <v>0</v>
      </c>
      <c r="S421" s="197">
        <f t="shared" si="67"/>
        <v>0</v>
      </c>
      <c r="T421" s="139">
        <f t="shared" si="68"/>
        <v>0</v>
      </c>
      <c r="U421" s="77" t="str">
        <f>IF(ISBLANK('Input|Fee Based'!$V421),"",'Input|Fee Based'!$V421)</f>
        <v/>
      </c>
      <c r="V421" s="77" cm="1">
        <f t="array" ref="V421">_xlfn.IFNA(LOOKUP(2,1/('Calc|Labour Rates'!$B$10:$B$39='Calc|Fee Based'!U421)/('Calc|Labour Rates'!$C$10:$C$39='Input|Fee Based'!W421),'Calc|Labour Rates'!$I$10:$I$39),"-")</f>
        <v>0</v>
      </c>
      <c r="W421" s="77">
        <f>IFERROR(V421*'Input|Fee Based'!X421*'Input|Fee Based'!Y421/'Input|Setup'!$E$19,0)</f>
        <v>0</v>
      </c>
      <c r="X421" s="77">
        <f>IFERROR(V421*'Input|Fee Based'!X421*'Input|Fee Based'!Z421/'Input|Setup'!$E$19,0)</f>
        <v>0</v>
      </c>
      <c r="Y421" s="208">
        <f t="shared" si="69"/>
        <v>0</v>
      </c>
      <c r="Z421" s="206" t="str">
        <f>IF(ISBLANK('Input|Fee Based'!$AA421),"",'Input|Fee Based'!$AA421)</f>
        <v/>
      </c>
      <c r="AA421" s="77" cm="1">
        <f t="array" ref="AA421">_xlfn.IFNA(LOOKUP(2,1/('Calc|Labour Rates'!$B$10:$B$39='Calc|Fee Based'!Z421)/('Calc|Labour Rates'!$C$10:$C$39='Input|Fee Based'!AB421),'Calc|Labour Rates'!$I$10:$I$39),"-")</f>
        <v>0</v>
      </c>
      <c r="AB421" s="77">
        <f>IFERROR(AA421*'Input|Fee Based'!AC421*'Input|Fee Based'!AD421/'Input|Setup'!$E$19,0)</f>
        <v>0</v>
      </c>
      <c r="AC421" s="77">
        <f>IFERROR(AA421*'Input|Fee Based'!AC421*'Input|Fee Based'!AE421/'Input|Setup'!$E$19,0)</f>
        <v>0</v>
      </c>
      <c r="AD421" s="208">
        <f t="shared" si="70"/>
        <v>0</v>
      </c>
      <c r="AE421" s="77" t="str">
        <f>IF(ISBLANK('Input|Fee Based'!$AF421),"",'Input|Fee Based'!$AF421)</f>
        <v/>
      </c>
      <c r="AF421" s="77" cm="1">
        <f t="array" ref="AF421">_xlfn.IFNA(LOOKUP(2,1/('Calc|Labour Rates'!$B$10:$B$39='Calc|Fee Based'!AE421)/('Calc|Labour Rates'!$C$10:$C$39='Input|Fee Based'!AG421),'Calc|Labour Rates'!$I$10:$I$39),"-")</f>
        <v>0</v>
      </c>
      <c r="AG421" s="77">
        <f>IFERROR(AF421*'Input|Fee Based'!AH421*'Input|Fee Based'!AI421/'Input|Setup'!$E$19,0)</f>
        <v>0</v>
      </c>
      <c r="AH421" s="77">
        <f>IFERROR(AF421*'Input|Fee Based'!AH421*'Input|Fee Based'!AJ421/'Input|Setup'!$E$19,0)</f>
        <v>0</v>
      </c>
      <c r="AI421" s="208">
        <f t="shared" si="71"/>
        <v>0</v>
      </c>
      <c r="AJ421" s="77" t="str">
        <f>IF(ISBLANK('Input|Fee Based'!$AK421),"",'Input|Fee Based'!$AK421)</f>
        <v/>
      </c>
      <c r="AK421" s="77" cm="1">
        <f t="array" ref="AK421">_xlfn.IFNA(LOOKUP(2,1/('Calc|Labour Rates'!$B$10:$B$39='Calc|Fee Based'!AJ421)/('Calc|Labour Rates'!$C$10:$C$39='Input|Fee Based'!AL421),'Calc|Labour Rates'!$I$10:$I$39),"-")</f>
        <v>0</v>
      </c>
      <c r="AL421" s="77">
        <f>IFERROR(AK421*'Input|Fee Based'!AM421*'Input|Fee Based'!AN421/'Input|Setup'!$E$19,0)</f>
        <v>0</v>
      </c>
      <c r="AM421" s="77">
        <f>IFERROR(AK421*'Input|Fee Based'!AM421*'Input|Fee Based'!AO421/'Input|Setup'!$E$19,0)</f>
        <v>0</v>
      </c>
      <c r="AN421" s="208">
        <f t="shared" si="72"/>
        <v>0</v>
      </c>
      <c r="AO421" s="199">
        <f t="shared" si="73"/>
        <v>0</v>
      </c>
      <c r="AP421" s="139">
        <f t="shared" si="74"/>
        <v>0</v>
      </c>
      <c r="AQ421" s="86">
        <f>'Input|Fee Based'!AQ421*CPI_Escalator_to_Y1*RealMaterials_Escalator_to_Y1</f>
        <v>0</v>
      </c>
      <c r="AR421" s="86">
        <f>'Input|Fee Based'!AR421*CPI_Escalator_to_Y1*RealContracts_Escalator_to_Y1</f>
        <v>0</v>
      </c>
      <c r="AS421" s="77">
        <f>'Input|Fee Based'!AS421*CPI_Escalator_to_Y1*RealVehicles_Escalator_to_Y1</f>
        <v>0</v>
      </c>
      <c r="AT421" s="86">
        <f>'Input|Fee Based'!AT421*CPI_Escalator_to_Y1*RealOther_Escalator_to_Y1</f>
        <v>0</v>
      </c>
      <c r="AU421" s="89"/>
      <c r="AV421" s="79">
        <f t="shared" si="75"/>
        <v>0</v>
      </c>
      <c r="AW421" s="84"/>
      <c r="AX421" s="162">
        <f>$AV421*'Input|Fee Based'!AV421</f>
        <v>0</v>
      </c>
      <c r="AY421" s="162">
        <f>$AV421*'Input|Fee Based'!AW421</f>
        <v>0</v>
      </c>
      <c r="AZ421" s="162">
        <f>$AV421*'Input|Fee Based'!AX421</f>
        <v>0</v>
      </c>
      <c r="BA421" s="163">
        <f>SUM($AV421,$AX421:$AZ421)*'Input|Fee Based'!$AY421</f>
        <v>0</v>
      </c>
      <c r="BB421" s="109"/>
      <c r="BC421" s="173"/>
      <c r="BD421" s="15"/>
    </row>
    <row r="422" spans="1:56" customFormat="1" x14ac:dyDescent="0.2">
      <c r="A422" s="16">
        <f t="shared" si="76"/>
        <v>413</v>
      </c>
      <c r="B422" s="128" t="str">
        <f>IF(ISBLANK('Input|Fee Based'!B422),"",'Input|Fee Based'!B422)</f>
        <v/>
      </c>
      <c r="C422" s="128" t="str">
        <f>IF(ISBLANK('Input|Fee Based'!C422),"",'Input|Fee Based'!C422)</f>
        <v/>
      </c>
      <c r="D422" s="129" t="str">
        <f>IF(ISBLANK('Input|Fee Based'!D422),"",'Input|Fee Based'!D422)</f>
        <v/>
      </c>
      <c r="E422" s="191" t="str">
        <f>IF(ISBLANK('Input|Fee Based'!E422),"",'Input|Fee Based'!E422)</f>
        <v/>
      </c>
      <c r="F422" s="129" t="str">
        <f>IF(ISBLANK('Input|Fee Based'!F422),"",'Input|Fee Based'!F422)</f>
        <v/>
      </c>
      <c r="G422" s="129" t="str">
        <f>IF(ISBLANK('Input|Fee Based'!G422),"",'Input|Fee Based'!G422)</f>
        <v/>
      </c>
      <c r="H422" s="120">
        <f t="shared" si="66"/>
        <v>0</v>
      </c>
      <c r="I422" s="14"/>
      <c r="J422" s="77" t="str">
        <f>IF(ISBLANK('Input|Fee Based'!I422),"",'Input|Fee Based'!I422)</f>
        <v/>
      </c>
      <c r="K422" s="77" cm="1">
        <f t="array" ref="K422">_xlfn.IFNA(LOOKUP(2,1/('Calc|Labour Rates'!$B$10:$B$39='Calc|Fee Based'!J422)/('Calc|Labour Rates'!$C$10:$C$39='Input|Fee Based'!J422),'Calc|Labour Rates'!$I$10:$I$39),"-")</f>
        <v>0</v>
      </c>
      <c r="L422" s="208">
        <f>IFERROR(K422*'Input|Fee Based'!K422*'Input|Fee Based'!L422/'Input|Setup'!$E$19,0)</f>
        <v>0</v>
      </c>
      <c r="M422" s="206" t="str">
        <f>IF(ISBLANK('Input|Fee Based'!M422),"",'Input|Fee Based'!M422)</f>
        <v/>
      </c>
      <c r="N422" s="77" cm="1">
        <f t="array" ref="N422">_xlfn.IFNA(LOOKUP(2,1/('Calc|Labour Rates'!$B$10:$B$39='Calc|Fee Based'!M422)/('Calc|Labour Rates'!$C$10:$C$39='Input|Fee Based'!N422),'Calc|Labour Rates'!$I$10:$I$39),"-")</f>
        <v>0</v>
      </c>
      <c r="O422" s="208">
        <f>IFERROR(N422*'Input|Fee Based'!O422*'Input|Fee Based'!P422/'Input|Setup'!$E$19,0)</f>
        <v>0</v>
      </c>
      <c r="P422" s="206" t="str">
        <f>IF(ISBLANK('Input|Fee Based'!Q422),"",'Input|Fee Based'!Q422)</f>
        <v/>
      </c>
      <c r="Q422" s="77" cm="1">
        <f t="array" ref="Q422">_xlfn.IFNA(LOOKUP(2,1/('Calc|Labour Rates'!$B$10:$B$39='Calc|Fee Based'!P422)/('Calc|Labour Rates'!$C$10:$C$39='Input|Fee Based'!R422),'Calc|Labour Rates'!$I$10:$I$39),"-")</f>
        <v>0</v>
      </c>
      <c r="R422" s="77">
        <f>IFERROR(Q422*'Input|Fee Based'!S422*'Input|Fee Based'!T422/'Input|Setup'!$E$19,0)</f>
        <v>0</v>
      </c>
      <c r="S422" s="197">
        <f t="shared" si="67"/>
        <v>0</v>
      </c>
      <c r="T422" s="139">
        <f t="shared" si="68"/>
        <v>0</v>
      </c>
      <c r="U422" s="77" t="str">
        <f>IF(ISBLANK('Input|Fee Based'!$V422),"",'Input|Fee Based'!$V422)</f>
        <v/>
      </c>
      <c r="V422" s="77" cm="1">
        <f t="array" ref="V422">_xlfn.IFNA(LOOKUP(2,1/('Calc|Labour Rates'!$B$10:$B$39='Calc|Fee Based'!U422)/('Calc|Labour Rates'!$C$10:$C$39='Input|Fee Based'!W422),'Calc|Labour Rates'!$I$10:$I$39),"-")</f>
        <v>0</v>
      </c>
      <c r="W422" s="77">
        <f>IFERROR(V422*'Input|Fee Based'!X422*'Input|Fee Based'!Y422/'Input|Setup'!$E$19,0)</f>
        <v>0</v>
      </c>
      <c r="X422" s="77">
        <f>IFERROR(V422*'Input|Fee Based'!X422*'Input|Fee Based'!Z422/'Input|Setup'!$E$19,0)</f>
        <v>0</v>
      </c>
      <c r="Y422" s="208">
        <f t="shared" si="69"/>
        <v>0</v>
      </c>
      <c r="Z422" s="206" t="str">
        <f>IF(ISBLANK('Input|Fee Based'!$AA422),"",'Input|Fee Based'!$AA422)</f>
        <v/>
      </c>
      <c r="AA422" s="77" cm="1">
        <f t="array" ref="AA422">_xlfn.IFNA(LOOKUP(2,1/('Calc|Labour Rates'!$B$10:$B$39='Calc|Fee Based'!Z422)/('Calc|Labour Rates'!$C$10:$C$39='Input|Fee Based'!AB422),'Calc|Labour Rates'!$I$10:$I$39),"-")</f>
        <v>0</v>
      </c>
      <c r="AB422" s="77">
        <f>IFERROR(AA422*'Input|Fee Based'!AC422*'Input|Fee Based'!AD422/'Input|Setup'!$E$19,0)</f>
        <v>0</v>
      </c>
      <c r="AC422" s="77">
        <f>IFERROR(AA422*'Input|Fee Based'!AC422*'Input|Fee Based'!AE422/'Input|Setup'!$E$19,0)</f>
        <v>0</v>
      </c>
      <c r="AD422" s="208">
        <f t="shared" si="70"/>
        <v>0</v>
      </c>
      <c r="AE422" s="77" t="str">
        <f>IF(ISBLANK('Input|Fee Based'!$AF422),"",'Input|Fee Based'!$AF422)</f>
        <v/>
      </c>
      <c r="AF422" s="77" cm="1">
        <f t="array" ref="AF422">_xlfn.IFNA(LOOKUP(2,1/('Calc|Labour Rates'!$B$10:$B$39='Calc|Fee Based'!AE422)/('Calc|Labour Rates'!$C$10:$C$39='Input|Fee Based'!AG422),'Calc|Labour Rates'!$I$10:$I$39),"-")</f>
        <v>0</v>
      </c>
      <c r="AG422" s="77">
        <f>IFERROR(AF422*'Input|Fee Based'!AH422*'Input|Fee Based'!AI422/'Input|Setup'!$E$19,0)</f>
        <v>0</v>
      </c>
      <c r="AH422" s="77">
        <f>IFERROR(AF422*'Input|Fee Based'!AH422*'Input|Fee Based'!AJ422/'Input|Setup'!$E$19,0)</f>
        <v>0</v>
      </c>
      <c r="AI422" s="208">
        <f t="shared" si="71"/>
        <v>0</v>
      </c>
      <c r="AJ422" s="77" t="str">
        <f>IF(ISBLANK('Input|Fee Based'!$AK422),"",'Input|Fee Based'!$AK422)</f>
        <v/>
      </c>
      <c r="AK422" s="77" cm="1">
        <f t="array" ref="AK422">_xlfn.IFNA(LOOKUP(2,1/('Calc|Labour Rates'!$B$10:$B$39='Calc|Fee Based'!AJ422)/('Calc|Labour Rates'!$C$10:$C$39='Input|Fee Based'!AL422),'Calc|Labour Rates'!$I$10:$I$39),"-")</f>
        <v>0</v>
      </c>
      <c r="AL422" s="77">
        <f>IFERROR(AK422*'Input|Fee Based'!AM422*'Input|Fee Based'!AN422/'Input|Setup'!$E$19,0)</f>
        <v>0</v>
      </c>
      <c r="AM422" s="77">
        <f>IFERROR(AK422*'Input|Fee Based'!AM422*'Input|Fee Based'!AO422/'Input|Setup'!$E$19,0)</f>
        <v>0</v>
      </c>
      <c r="AN422" s="208">
        <f t="shared" si="72"/>
        <v>0</v>
      </c>
      <c r="AO422" s="199">
        <f t="shared" si="73"/>
        <v>0</v>
      </c>
      <c r="AP422" s="139">
        <f t="shared" si="74"/>
        <v>0</v>
      </c>
      <c r="AQ422" s="86">
        <f>'Input|Fee Based'!AQ422*CPI_Escalator_to_Y1*RealMaterials_Escalator_to_Y1</f>
        <v>0</v>
      </c>
      <c r="AR422" s="86">
        <f>'Input|Fee Based'!AR422*CPI_Escalator_to_Y1*RealContracts_Escalator_to_Y1</f>
        <v>0</v>
      </c>
      <c r="AS422" s="77">
        <f>'Input|Fee Based'!AS422*CPI_Escalator_to_Y1*RealVehicles_Escalator_to_Y1</f>
        <v>0</v>
      </c>
      <c r="AT422" s="86">
        <f>'Input|Fee Based'!AT422*CPI_Escalator_to_Y1*RealOther_Escalator_to_Y1</f>
        <v>0</v>
      </c>
      <c r="AU422" s="89"/>
      <c r="AV422" s="79">
        <f t="shared" si="75"/>
        <v>0</v>
      </c>
      <c r="AW422" s="84"/>
      <c r="AX422" s="162">
        <f>$AV422*'Input|Fee Based'!AV422</f>
        <v>0</v>
      </c>
      <c r="AY422" s="162">
        <f>$AV422*'Input|Fee Based'!AW422</f>
        <v>0</v>
      </c>
      <c r="AZ422" s="162">
        <f>$AV422*'Input|Fee Based'!AX422</f>
        <v>0</v>
      </c>
      <c r="BA422" s="163">
        <f>SUM($AV422,$AX422:$AZ422)*'Input|Fee Based'!$AY422</f>
        <v>0</v>
      </c>
      <c r="BB422" s="109"/>
      <c r="BC422" s="173"/>
      <c r="BD422" s="15"/>
    </row>
    <row r="423" spans="1:56" customFormat="1" x14ac:dyDescent="0.2">
      <c r="A423" s="16">
        <f t="shared" si="76"/>
        <v>414</v>
      </c>
      <c r="B423" s="128" t="str">
        <f>IF(ISBLANK('Input|Fee Based'!B423),"",'Input|Fee Based'!B423)</f>
        <v/>
      </c>
      <c r="C423" s="128" t="str">
        <f>IF(ISBLANK('Input|Fee Based'!C423),"",'Input|Fee Based'!C423)</f>
        <v/>
      </c>
      <c r="D423" s="129" t="str">
        <f>IF(ISBLANK('Input|Fee Based'!D423),"",'Input|Fee Based'!D423)</f>
        <v/>
      </c>
      <c r="E423" s="191" t="str">
        <f>IF(ISBLANK('Input|Fee Based'!E423),"",'Input|Fee Based'!E423)</f>
        <v/>
      </c>
      <c r="F423" s="129" t="str">
        <f>IF(ISBLANK('Input|Fee Based'!F423),"",'Input|Fee Based'!F423)</f>
        <v/>
      </c>
      <c r="G423" s="129" t="str">
        <f>IF(ISBLANK('Input|Fee Based'!G423),"",'Input|Fee Based'!G423)</f>
        <v/>
      </c>
      <c r="H423" s="120">
        <f t="shared" si="66"/>
        <v>0</v>
      </c>
      <c r="I423" s="14"/>
      <c r="J423" s="77" t="str">
        <f>IF(ISBLANK('Input|Fee Based'!I423),"",'Input|Fee Based'!I423)</f>
        <v/>
      </c>
      <c r="K423" s="77" cm="1">
        <f t="array" ref="K423">_xlfn.IFNA(LOOKUP(2,1/('Calc|Labour Rates'!$B$10:$B$39='Calc|Fee Based'!J423)/('Calc|Labour Rates'!$C$10:$C$39='Input|Fee Based'!J423),'Calc|Labour Rates'!$I$10:$I$39),"-")</f>
        <v>0</v>
      </c>
      <c r="L423" s="208">
        <f>IFERROR(K423*'Input|Fee Based'!K423*'Input|Fee Based'!L423/'Input|Setup'!$E$19,0)</f>
        <v>0</v>
      </c>
      <c r="M423" s="206" t="str">
        <f>IF(ISBLANK('Input|Fee Based'!M423),"",'Input|Fee Based'!M423)</f>
        <v/>
      </c>
      <c r="N423" s="77" cm="1">
        <f t="array" ref="N423">_xlfn.IFNA(LOOKUP(2,1/('Calc|Labour Rates'!$B$10:$B$39='Calc|Fee Based'!M423)/('Calc|Labour Rates'!$C$10:$C$39='Input|Fee Based'!N423),'Calc|Labour Rates'!$I$10:$I$39),"-")</f>
        <v>0</v>
      </c>
      <c r="O423" s="208">
        <f>IFERROR(N423*'Input|Fee Based'!O423*'Input|Fee Based'!P423/'Input|Setup'!$E$19,0)</f>
        <v>0</v>
      </c>
      <c r="P423" s="206" t="str">
        <f>IF(ISBLANK('Input|Fee Based'!Q423),"",'Input|Fee Based'!Q423)</f>
        <v/>
      </c>
      <c r="Q423" s="77" cm="1">
        <f t="array" ref="Q423">_xlfn.IFNA(LOOKUP(2,1/('Calc|Labour Rates'!$B$10:$B$39='Calc|Fee Based'!P423)/('Calc|Labour Rates'!$C$10:$C$39='Input|Fee Based'!R423),'Calc|Labour Rates'!$I$10:$I$39),"-")</f>
        <v>0</v>
      </c>
      <c r="R423" s="77">
        <f>IFERROR(Q423*'Input|Fee Based'!S423*'Input|Fee Based'!T423/'Input|Setup'!$E$19,0)</f>
        <v>0</v>
      </c>
      <c r="S423" s="197">
        <f t="shared" si="67"/>
        <v>0</v>
      </c>
      <c r="T423" s="139">
        <f t="shared" si="68"/>
        <v>0</v>
      </c>
      <c r="U423" s="77" t="str">
        <f>IF(ISBLANK('Input|Fee Based'!$V423),"",'Input|Fee Based'!$V423)</f>
        <v/>
      </c>
      <c r="V423" s="77" cm="1">
        <f t="array" ref="V423">_xlfn.IFNA(LOOKUP(2,1/('Calc|Labour Rates'!$B$10:$B$39='Calc|Fee Based'!U423)/('Calc|Labour Rates'!$C$10:$C$39='Input|Fee Based'!W423),'Calc|Labour Rates'!$I$10:$I$39),"-")</f>
        <v>0</v>
      </c>
      <c r="W423" s="77">
        <f>IFERROR(V423*'Input|Fee Based'!X423*'Input|Fee Based'!Y423/'Input|Setup'!$E$19,0)</f>
        <v>0</v>
      </c>
      <c r="X423" s="77">
        <f>IFERROR(V423*'Input|Fee Based'!X423*'Input|Fee Based'!Z423/'Input|Setup'!$E$19,0)</f>
        <v>0</v>
      </c>
      <c r="Y423" s="208">
        <f t="shared" si="69"/>
        <v>0</v>
      </c>
      <c r="Z423" s="206" t="str">
        <f>IF(ISBLANK('Input|Fee Based'!$AA423),"",'Input|Fee Based'!$AA423)</f>
        <v/>
      </c>
      <c r="AA423" s="77" cm="1">
        <f t="array" ref="AA423">_xlfn.IFNA(LOOKUP(2,1/('Calc|Labour Rates'!$B$10:$B$39='Calc|Fee Based'!Z423)/('Calc|Labour Rates'!$C$10:$C$39='Input|Fee Based'!AB423),'Calc|Labour Rates'!$I$10:$I$39),"-")</f>
        <v>0</v>
      </c>
      <c r="AB423" s="77">
        <f>IFERROR(AA423*'Input|Fee Based'!AC423*'Input|Fee Based'!AD423/'Input|Setup'!$E$19,0)</f>
        <v>0</v>
      </c>
      <c r="AC423" s="77">
        <f>IFERROR(AA423*'Input|Fee Based'!AC423*'Input|Fee Based'!AE423/'Input|Setup'!$E$19,0)</f>
        <v>0</v>
      </c>
      <c r="AD423" s="208">
        <f t="shared" si="70"/>
        <v>0</v>
      </c>
      <c r="AE423" s="77" t="str">
        <f>IF(ISBLANK('Input|Fee Based'!$AF423),"",'Input|Fee Based'!$AF423)</f>
        <v/>
      </c>
      <c r="AF423" s="77" cm="1">
        <f t="array" ref="AF423">_xlfn.IFNA(LOOKUP(2,1/('Calc|Labour Rates'!$B$10:$B$39='Calc|Fee Based'!AE423)/('Calc|Labour Rates'!$C$10:$C$39='Input|Fee Based'!AG423),'Calc|Labour Rates'!$I$10:$I$39),"-")</f>
        <v>0</v>
      </c>
      <c r="AG423" s="77">
        <f>IFERROR(AF423*'Input|Fee Based'!AH423*'Input|Fee Based'!AI423/'Input|Setup'!$E$19,0)</f>
        <v>0</v>
      </c>
      <c r="AH423" s="77">
        <f>IFERROR(AF423*'Input|Fee Based'!AH423*'Input|Fee Based'!AJ423/'Input|Setup'!$E$19,0)</f>
        <v>0</v>
      </c>
      <c r="AI423" s="208">
        <f t="shared" si="71"/>
        <v>0</v>
      </c>
      <c r="AJ423" s="77" t="str">
        <f>IF(ISBLANK('Input|Fee Based'!$AK423),"",'Input|Fee Based'!$AK423)</f>
        <v/>
      </c>
      <c r="AK423" s="77" cm="1">
        <f t="array" ref="AK423">_xlfn.IFNA(LOOKUP(2,1/('Calc|Labour Rates'!$B$10:$B$39='Calc|Fee Based'!AJ423)/('Calc|Labour Rates'!$C$10:$C$39='Input|Fee Based'!AL423),'Calc|Labour Rates'!$I$10:$I$39),"-")</f>
        <v>0</v>
      </c>
      <c r="AL423" s="77">
        <f>IFERROR(AK423*'Input|Fee Based'!AM423*'Input|Fee Based'!AN423/'Input|Setup'!$E$19,0)</f>
        <v>0</v>
      </c>
      <c r="AM423" s="77">
        <f>IFERROR(AK423*'Input|Fee Based'!AM423*'Input|Fee Based'!AO423/'Input|Setup'!$E$19,0)</f>
        <v>0</v>
      </c>
      <c r="AN423" s="208">
        <f t="shared" si="72"/>
        <v>0</v>
      </c>
      <c r="AO423" s="199">
        <f t="shared" si="73"/>
        <v>0</v>
      </c>
      <c r="AP423" s="139">
        <f t="shared" si="74"/>
        <v>0</v>
      </c>
      <c r="AQ423" s="86">
        <f>'Input|Fee Based'!AQ423*CPI_Escalator_to_Y1*RealMaterials_Escalator_to_Y1</f>
        <v>0</v>
      </c>
      <c r="AR423" s="86">
        <f>'Input|Fee Based'!AR423*CPI_Escalator_to_Y1*RealContracts_Escalator_to_Y1</f>
        <v>0</v>
      </c>
      <c r="AS423" s="77">
        <f>'Input|Fee Based'!AS423*CPI_Escalator_to_Y1*RealVehicles_Escalator_to_Y1</f>
        <v>0</v>
      </c>
      <c r="AT423" s="86">
        <f>'Input|Fee Based'!AT423*CPI_Escalator_to_Y1*RealOther_Escalator_to_Y1</f>
        <v>0</v>
      </c>
      <c r="AU423" s="89"/>
      <c r="AV423" s="79">
        <f t="shared" si="75"/>
        <v>0</v>
      </c>
      <c r="AW423" s="84"/>
      <c r="AX423" s="162">
        <f>$AV423*'Input|Fee Based'!AV423</f>
        <v>0</v>
      </c>
      <c r="AY423" s="162">
        <f>$AV423*'Input|Fee Based'!AW423</f>
        <v>0</v>
      </c>
      <c r="AZ423" s="162">
        <f>$AV423*'Input|Fee Based'!AX423</f>
        <v>0</v>
      </c>
      <c r="BA423" s="163">
        <f>SUM($AV423,$AX423:$AZ423)*'Input|Fee Based'!$AY423</f>
        <v>0</v>
      </c>
      <c r="BB423" s="109"/>
      <c r="BC423" s="173"/>
      <c r="BD423" s="15"/>
    </row>
    <row r="424" spans="1:56" customFormat="1" x14ac:dyDescent="0.2">
      <c r="A424" s="16">
        <f t="shared" si="76"/>
        <v>415</v>
      </c>
      <c r="B424" s="128" t="str">
        <f>IF(ISBLANK('Input|Fee Based'!B424),"",'Input|Fee Based'!B424)</f>
        <v/>
      </c>
      <c r="C424" s="128" t="str">
        <f>IF(ISBLANK('Input|Fee Based'!C424),"",'Input|Fee Based'!C424)</f>
        <v/>
      </c>
      <c r="D424" s="129" t="str">
        <f>IF(ISBLANK('Input|Fee Based'!D424),"",'Input|Fee Based'!D424)</f>
        <v/>
      </c>
      <c r="E424" s="191" t="str">
        <f>IF(ISBLANK('Input|Fee Based'!E424),"",'Input|Fee Based'!E424)</f>
        <v/>
      </c>
      <c r="F424" s="129" t="str">
        <f>IF(ISBLANK('Input|Fee Based'!F424),"",'Input|Fee Based'!F424)</f>
        <v/>
      </c>
      <c r="G424" s="129" t="str">
        <f>IF(ISBLANK('Input|Fee Based'!G424),"",'Input|Fee Based'!G424)</f>
        <v/>
      </c>
      <c r="H424" s="120">
        <f t="shared" si="66"/>
        <v>0</v>
      </c>
      <c r="I424" s="14"/>
      <c r="J424" s="77" t="str">
        <f>IF(ISBLANK('Input|Fee Based'!I424),"",'Input|Fee Based'!I424)</f>
        <v/>
      </c>
      <c r="K424" s="77" cm="1">
        <f t="array" ref="K424">_xlfn.IFNA(LOOKUP(2,1/('Calc|Labour Rates'!$B$10:$B$39='Calc|Fee Based'!J424)/('Calc|Labour Rates'!$C$10:$C$39='Input|Fee Based'!J424),'Calc|Labour Rates'!$I$10:$I$39),"-")</f>
        <v>0</v>
      </c>
      <c r="L424" s="208">
        <f>IFERROR(K424*'Input|Fee Based'!K424*'Input|Fee Based'!L424/'Input|Setup'!$E$19,0)</f>
        <v>0</v>
      </c>
      <c r="M424" s="206" t="str">
        <f>IF(ISBLANK('Input|Fee Based'!M424),"",'Input|Fee Based'!M424)</f>
        <v/>
      </c>
      <c r="N424" s="77" cm="1">
        <f t="array" ref="N424">_xlfn.IFNA(LOOKUP(2,1/('Calc|Labour Rates'!$B$10:$B$39='Calc|Fee Based'!M424)/('Calc|Labour Rates'!$C$10:$C$39='Input|Fee Based'!N424),'Calc|Labour Rates'!$I$10:$I$39),"-")</f>
        <v>0</v>
      </c>
      <c r="O424" s="208">
        <f>IFERROR(N424*'Input|Fee Based'!O424*'Input|Fee Based'!P424/'Input|Setup'!$E$19,0)</f>
        <v>0</v>
      </c>
      <c r="P424" s="206" t="str">
        <f>IF(ISBLANK('Input|Fee Based'!Q424),"",'Input|Fee Based'!Q424)</f>
        <v/>
      </c>
      <c r="Q424" s="77" cm="1">
        <f t="array" ref="Q424">_xlfn.IFNA(LOOKUP(2,1/('Calc|Labour Rates'!$B$10:$B$39='Calc|Fee Based'!P424)/('Calc|Labour Rates'!$C$10:$C$39='Input|Fee Based'!R424),'Calc|Labour Rates'!$I$10:$I$39),"-")</f>
        <v>0</v>
      </c>
      <c r="R424" s="77">
        <f>IFERROR(Q424*'Input|Fee Based'!S424*'Input|Fee Based'!T424/'Input|Setup'!$E$19,0)</f>
        <v>0</v>
      </c>
      <c r="S424" s="197">
        <f t="shared" si="67"/>
        <v>0</v>
      </c>
      <c r="T424" s="139">
        <f t="shared" si="68"/>
        <v>0</v>
      </c>
      <c r="U424" s="77" t="str">
        <f>IF(ISBLANK('Input|Fee Based'!$V424),"",'Input|Fee Based'!$V424)</f>
        <v/>
      </c>
      <c r="V424" s="77" cm="1">
        <f t="array" ref="V424">_xlfn.IFNA(LOOKUP(2,1/('Calc|Labour Rates'!$B$10:$B$39='Calc|Fee Based'!U424)/('Calc|Labour Rates'!$C$10:$C$39='Input|Fee Based'!W424),'Calc|Labour Rates'!$I$10:$I$39),"-")</f>
        <v>0</v>
      </c>
      <c r="W424" s="77">
        <f>IFERROR(V424*'Input|Fee Based'!X424*'Input|Fee Based'!Y424/'Input|Setup'!$E$19,0)</f>
        <v>0</v>
      </c>
      <c r="X424" s="77">
        <f>IFERROR(V424*'Input|Fee Based'!X424*'Input|Fee Based'!Z424/'Input|Setup'!$E$19,0)</f>
        <v>0</v>
      </c>
      <c r="Y424" s="208">
        <f t="shared" si="69"/>
        <v>0</v>
      </c>
      <c r="Z424" s="206" t="str">
        <f>IF(ISBLANK('Input|Fee Based'!$AA424),"",'Input|Fee Based'!$AA424)</f>
        <v/>
      </c>
      <c r="AA424" s="77" cm="1">
        <f t="array" ref="AA424">_xlfn.IFNA(LOOKUP(2,1/('Calc|Labour Rates'!$B$10:$B$39='Calc|Fee Based'!Z424)/('Calc|Labour Rates'!$C$10:$C$39='Input|Fee Based'!AB424),'Calc|Labour Rates'!$I$10:$I$39),"-")</f>
        <v>0</v>
      </c>
      <c r="AB424" s="77">
        <f>IFERROR(AA424*'Input|Fee Based'!AC424*'Input|Fee Based'!AD424/'Input|Setup'!$E$19,0)</f>
        <v>0</v>
      </c>
      <c r="AC424" s="77">
        <f>IFERROR(AA424*'Input|Fee Based'!AC424*'Input|Fee Based'!AE424/'Input|Setup'!$E$19,0)</f>
        <v>0</v>
      </c>
      <c r="AD424" s="208">
        <f t="shared" si="70"/>
        <v>0</v>
      </c>
      <c r="AE424" s="77" t="str">
        <f>IF(ISBLANK('Input|Fee Based'!$AF424),"",'Input|Fee Based'!$AF424)</f>
        <v/>
      </c>
      <c r="AF424" s="77" cm="1">
        <f t="array" ref="AF424">_xlfn.IFNA(LOOKUP(2,1/('Calc|Labour Rates'!$B$10:$B$39='Calc|Fee Based'!AE424)/('Calc|Labour Rates'!$C$10:$C$39='Input|Fee Based'!AG424),'Calc|Labour Rates'!$I$10:$I$39),"-")</f>
        <v>0</v>
      </c>
      <c r="AG424" s="77">
        <f>IFERROR(AF424*'Input|Fee Based'!AH424*'Input|Fee Based'!AI424/'Input|Setup'!$E$19,0)</f>
        <v>0</v>
      </c>
      <c r="AH424" s="77">
        <f>IFERROR(AF424*'Input|Fee Based'!AH424*'Input|Fee Based'!AJ424/'Input|Setup'!$E$19,0)</f>
        <v>0</v>
      </c>
      <c r="AI424" s="208">
        <f t="shared" si="71"/>
        <v>0</v>
      </c>
      <c r="AJ424" s="77" t="str">
        <f>IF(ISBLANK('Input|Fee Based'!$AK424),"",'Input|Fee Based'!$AK424)</f>
        <v/>
      </c>
      <c r="AK424" s="77" cm="1">
        <f t="array" ref="AK424">_xlfn.IFNA(LOOKUP(2,1/('Calc|Labour Rates'!$B$10:$B$39='Calc|Fee Based'!AJ424)/('Calc|Labour Rates'!$C$10:$C$39='Input|Fee Based'!AL424),'Calc|Labour Rates'!$I$10:$I$39),"-")</f>
        <v>0</v>
      </c>
      <c r="AL424" s="77">
        <f>IFERROR(AK424*'Input|Fee Based'!AM424*'Input|Fee Based'!AN424/'Input|Setup'!$E$19,0)</f>
        <v>0</v>
      </c>
      <c r="AM424" s="77">
        <f>IFERROR(AK424*'Input|Fee Based'!AM424*'Input|Fee Based'!AO424/'Input|Setup'!$E$19,0)</f>
        <v>0</v>
      </c>
      <c r="AN424" s="208">
        <f t="shared" si="72"/>
        <v>0</v>
      </c>
      <c r="AO424" s="199">
        <f t="shared" si="73"/>
        <v>0</v>
      </c>
      <c r="AP424" s="139">
        <f t="shared" si="74"/>
        <v>0</v>
      </c>
      <c r="AQ424" s="86">
        <f>'Input|Fee Based'!AQ424*CPI_Escalator_to_Y1*RealMaterials_Escalator_to_Y1</f>
        <v>0</v>
      </c>
      <c r="AR424" s="86">
        <f>'Input|Fee Based'!AR424*CPI_Escalator_to_Y1*RealContracts_Escalator_to_Y1</f>
        <v>0</v>
      </c>
      <c r="AS424" s="77">
        <f>'Input|Fee Based'!AS424*CPI_Escalator_to_Y1*RealVehicles_Escalator_to_Y1</f>
        <v>0</v>
      </c>
      <c r="AT424" s="86">
        <f>'Input|Fee Based'!AT424*CPI_Escalator_to_Y1*RealOther_Escalator_to_Y1</f>
        <v>0</v>
      </c>
      <c r="AU424" s="89"/>
      <c r="AV424" s="79">
        <f t="shared" si="75"/>
        <v>0</v>
      </c>
      <c r="AW424" s="84"/>
      <c r="AX424" s="162">
        <f>$AV424*'Input|Fee Based'!AV424</f>
        <v>0</v>
      </c>
      <c r="AY424" s="162">
        <f>$AV424*'Input|Fee Based'!AW424</f>
        <v>0</v>
      </c>
      <c r="AZ424" s="162">
        <f>$AV424*'Input|Fee Based'!AX424</f>
        <v>0</v>
      </c>
      <c r="BA424" s="163">
        <f>SUM($AV424,$AX424:$AZ424)*'Input|Fee Based'!$AY424</f>
        <v>0</v>
      </c>
      <c r="BB424" s="109"/>
      <c r="BC424" s="173"/>
      <c r="BD424" s="15"/>
    </row>
    <row r="425" spans="1:56" customFormat="1" x14ac:dyDescent="0.2">
      <c r="A425" s="16">
        <f t="shared" si="76"/>
        <v>416</v>
      </c>
      <c r="B425" s="128" t="str">
        <f>IF(ISBLANK('Input|Fee Based'!B425),"",'Input|Fee Based'!B425)</f>
        <v/>
      </c>
      <c r="C425" s="128" t="str">
        <f>IF(ISBLANK('Input|Fee Based'!C425),"",'Input|Fee Based'!C425)</f>
        <v/>
      </c>
      <c r="D425" s="129" t="str">
        <f>IF(ISBLANK('Input|Fee Based'!D425),"",'Input|Fee Based'!D425)</f>
        <v/>
      </c>
      <c r="E425" s="191" t="str">
        <f>IF(ISBLANK('Input|Fee Based'!E425),"",'Input|Fee Based'!E425)</f>
        <v/>
      </c>
      <c r="F425" s="129" t="str">
        <f>IF(ISBLANK('Input|Fee Based'!F425),"",'Input|Fee Based'!F425)</f>
        <v/>
      </c>
      <c r="G425" s="129" t="str">
        <f>IF(ISBLANK('Input|Fee Based'!G425),"",'Input|Fee Based'!G425)</f>
        <v/>
      </c>
      <c r="H425" s="120">
        <f t="shared" si="66"/>
        <v>0</v>
      </c>
      <c r="I425" s="14"/>
      <c r="J425" s="77" t="str">
        <f>IF(ISBLANK('Input|Fee Based'!I425),"",'Input|Fee Based'!I425)</f>
        <v/>
      </c>
      <c r="K425" s="77" cm="1">
        <f t="array" ref="K425">_xlfn.IFNA(LOOKUP(2,1/('Calc|Labour Rates'!$B$10:$B$39='Calc|Fee Based'!J425)/('Calc|Labour Rates'!$C$10:$C$39='Input|Fee Based'!J425),'Calc|Labour Rates'!$I$10:$I$39),"-")</f>
        <v>0</v>
      </c>
      <c r="L425" s="208">
        <f>IFERROR(K425*'Input|Fee Based'!K425*'Input|Fee Based'!L425/'Input|Setup'!$E$19,0)</f>
        <v>0</v>
      </c>
      <c r="M425" s="206" t="str">
        <f>IF(ISBLANK('Input|Fee Based'!M425),"",'Input|Fee Based'!M425)</f>
        <v/>
      </c>
      <c r="N425" s="77" cm="1">
        <f t="array" ref="N425">_xlfn.IFNA(LOOKUP(2,1/('Calc|Labour Rates'!$B$10:$B$39='Calc|Fee Based'!M425)/('Calc|Labour Rates'!$C$10:$C$39='Input|Fee Based'!N425),'Calc|Labour Rates'!$I$10:$I$39),"-")</f>
        <v>0</v>
      </c>
      <c r="O425" s="208">
        <f>IFERROR(N425*'Input|Fee Based'!O425*'Input|Fee Based'!P425/'Input|Setup'!$E$19,0)</f>
        <v>0</v>
      </c>
      <c r="P425" s="206" t="str">
        <f>IF(ISBLANK('Input|Fee Based'!Q425),"",'Input|Fee Based'!Q425)</f>
        <v/>
      </c>
      <c r="Q425" s="77" cm="1">
        <f t="array" ref="Q425">_xlfn.IFNA(LOOKUP(2,1/('Calc|Labour Rates'!$B$10:$B$39='Calc|Fee Based'!P425)/('Calc|Labour Rates'!$C$10:$C$39='Input|Fee Based'!R425),'Calc|Labour Rates'!$I$10:$I$39),"-")</f>
        <v>0</v>
      </c>
      <c r="R425" s="77">
        <f>IFERROR(Q425*'Input|Fee Based'!S425*'Input|Fee Based'!T425/'Input|Setup'!$E$19,0)</f>
        <v>0</v>
      </c>
      <c r="S425" s="197">
        <f t="shared" si="67"/>
        <v>0</v>
      </c>
      <c r="T425" s="139">
        <f t="shared" si="68"/>
        <v>0</v>
      </c>
      <c r="U425" s="77" t="str">
        <f>IF(ISBLANK('Input|Fee Based'!$V425),"",'Input|Fee Based'!$V425)</f>
        <v/>
      </c>
      <c r="V425" s="77" cm="1">
        <f t="array" ref="V425">_xlfn.IFNA(LOOKUP(2,1/('Calc|Labour Rates'!$B$10:$B$39='Calc|Fee Based'!U425)/('Calc|Labour Rates'!$C$10:$C$39='Input|Fee Based'!W425),'Calc|Labour Rates'!$I$10:$I$39),"-")</f>
        <v>0</v>
      </c>
      <c r="W425" s="77">
        <f>IFERROR(V425*'Input|Fee Based'!X425*'Input|Fee Based'!Y425/'Input|Setup'!$E$19,0)</f>
        <v>0</v>
      </c>
      <c r="X425" s="77">
        <f>IFERROR(V425*'Input|Fee Based'!X425*'Input|Fee Based'!Z425/'Input|Setup'!$E$19,0)</f>
        <v>0</v>
      </c>
      <c r="Y425" s="208">
        <f t="shared" si="69"/>
        <v>0</v>
      </c>
      <c r="Z425" s="206" t="str">
        <f>IF(ISBLANK('Input|Fee Based'!$AA425),"",'Input|Fee Based'!$AA425)</f>
        <v/>
      </c>
      <c r="AA425" s="77" cm="1">
        <f t="array" ref="AA425">_xlfn.IFNA(LOOKUP(2,1/('Calc|Labour Rates'!$B$10:$B$39='Calc|Fee Based'!Z425)/('Calc|Labour Rates'!$C$10:$C$39='Input|Fee Based'!AB425),'Calc|Labour Rates'!$I$10:$I$39),"-")</f>
        <v>0</v>
      </c>
      <c r="AB425" s="77">
        <f>IFERROR(AA425*'Input|Fee Based'!AC425*'Input|Fee Based'!AD425/'Input|Setup'!$E$19,0)</f>
        <v>0</v>
      </c>
      <c r="AC425" s="77">
        <f>IFERROR(AA425*'Input|Fee Based'!AC425*'Input|Fee Based'!AE425/'Input|Setup'!$E$19,0)</f>
        <v>0</v>
      </c>
      <c r="AD425" s="208">
        <f t="shared" si="70"/>
        <v>0</v>
      </c>
      <c r="AE425" s="77" t="str">
        <f>IF(ISBLANK('Input|Fee Based'!$AF425),"",'Input|Fee Based'!$AF425)</f>
        <v/>
      </c>
      <c r="AF425" s="77" cm="1">
        <f t="array" ref="AF425">_xlfn.IFNA(LOOKUP(2,1/('Calc|Labour Rates'!$B$10:$B$39='Calc|Fee Based'!AE425)/('Calc|Labour Rates'!$C$10:$C$39='Input|Fee Based'!AG425),'Calc|Labour Rates'!$I$10:$I$39),"-")</f>
        <v>0</v>
      </c>
      <c r="AG425" s="77">
        <f>IFERROR(AF425*'Input|Fee Based'!AH425*'Input|Fee Based'!AI425/'Input|Setup'!$E$19,0)</f>
        <v>0</v>
      </c>
      <c r="AH425" s="77">
        <f>IFERROR(AF425*'Input|Fee Based'!AH425*'Input|Fee Based'!AJ425/'Input|Setup'!$E$19,0)</f>
        <v>0</v>
      </c>
      <c r="AI425" s="208">
        <f t="shared" si="71"/>
        <v>0</v>
      </c>
      <c r="AJ425" s="77" t="str">
        <f>IF(ISBLANK('Input|Fee Based'!$AK425),"",'Input|Fee Based'!$AK425)</f>
        <v/>
      </c>
      <c r="AK425" s="77" cm="1">
        <f t="array" ref="AK425">_xlfn.IFNA(LOOKUP(2,1/('Calc|Labour Rates'!$B$10:$B$39='Calc|Fee Based'!AJ425)/('Calc|Labour Rates'!$C$10:$C$39='Input|Fee Based'!AL425),'Calc|Labour Rates'!$I$10:$I$39),"-")</f>
        <v>0</v>
      </c>
      <c r="AL425" s="77">
        <f>IFERROR(AK425*'Input|Fee Based'!AM425*'Input|Fee Based'!AN425/'Input|Setup'!$E$19,0)</f>
        <v>0</v>
      </c>
      <c r="AM425" s="77">
        <f>IFERROR(AK425*'Input|Fee Based'!AM425*'Input|Fee Based'!AO425/'Input|Setup'!$E$19,0)</f>
        <v>0</v>
      </c>
      <c r="AN425" s="208">
        <f t="shared" si="72"/>
        <v>0</v>
      </c>
      <c r="AO425" s="199">
        <f t="shared" si="73"/>
        <v>0</v>
      </c>
      <c r="AP425" s="139">
        <f t="shared" si="74"/>
        <v>0</v>
      </c>
      <c r="AQ425" s="86">
        <f>'Input|Fee Based'!AQ425*CPI_Escalator_to_Y1*RealMaterials_Escalator_to_Y1</f>
        <v>0</v>
      </c>
      <c r="AR425" s="86">
        <f>'Input|Fee Based'!AR425*CPI_Escalator_to_Y1*RealContracts_Escalator_to_Y1</f>
        <v>0</v>
      </c>
      <c r="AS425" s="77">
        <f>'Input|Fee Based'!AS425*CPI_Escalator_to_Y1*RealVehicles_Escalator_to_Y1</f>
        <v>0</v>
      </c>
      <c r="AT425" s="86">
        <f>'Input|Fee Based'!AT425*CPI_Escalator_to_Y1*RealOther_Escalator_to_Y1</f>
        <v>0</v>
      </c>
      <c r="AU425" s="89"/>
      <c r="AV425" s="79">
        <f t="shared" si="75"/>
        <v>0</v>
      </c>
      <c r="AW425" s="84"/>
      <c r="AX425" s="162">
        <f>$AV425*'Input|Fee Based'!AV425</f>
        <v>0</v>
      </c>
      <c r="AY425" s="162">
        <f>$AV425*'Input|Fee Based'!AW425</f>
        <v>0</v>
      </c>
      <c r="AZ425" s="162">
        <f>$AV425*'Input|Fee Based'!AX425</f>
        <v>0</v>
      </c>
      <c r="BA425" s="163">
        <f>SUM($AV425,$AX425:$AZ425)*'Input|Fee Based'!$AY425</f>
        <v>0</v>
      </c>
      <c r="BB425" s="109"/>
      <c r="BC425" s="173"/>
      <c r="BD425" s="15"/>
    </row>
    <row r="426" spans="1:56" customFormat="1" x14ac:dyDescent="0.2">
      <c r="A426" s="16">
        <f t="shared" si="76"/>
        <v>417</v>
      </c>
      <c r="B426" s="128" t="str">
        <f>IF(ISBLANK('Input|Fee Based'!B426),"",'Input|Fee Based'!B426)</f>
        <v/>
      </c>
      <c r="C426" s="128" t="str">
        <f>IF(ISBLANK('Input|Fee Based'!C426),"",'Input|Fee Based'!C426)</f>
        <v/>
      </c>
      <c r="D426" s="129" t="str">
        <f>IF(ISBLANK('Input|Fee Based'!D426),"",'Input|Fee Based'!D426)</f>
        <v/>
      </c>
      <c r="E426" s="191" t="str">
        <f>IF(ISBLANK('Input|Fee Based'!E426),"",'Input|Fee Based'!E426)</f>
        <v/>
      </c>
      <c r="F426" s="129" t="str">
        <f>IF(ISBLANK('Input|Fee Based'!F426),"",'Input|Fee Based'!F426)</f>
        <v/>
      </c>
      <c r="G426" s="129" t="str">
        <f>IF(ISBLANK('Input|Fee Based'!G426),"",'Input|Fee Based'!G426)</f>
        <v/>
      </c>
      <c r="H426" s="120">
        <f t="shared" si="66"/>
        <v>0</v>
      </c>
      <c r="I426" s="14"/>
      <c r="J426" s="77" t="str">
        <f>IF(ISBLANK('Input|Fee Based'!I426),"",'Input|Fee Based'!I426)</f>
        <v/>
      </c>
      <c r="K426" s="77" cm="1">
        <f t="array" ref="K426">_xlfn.IFNA(LOOKUP(2,1/('Calc|Labour Rates'!$B$10:$B$39='Calc|Fee Based'!J426)/('Calc|Labour Rates'!$C$10:$C$39='Input|Fee Based'!J426),'Calc|Labour Rates'!$I$10:$I$39),"-")</f>
        <v>0</v>
      </c>
      <c r="L426" s="208">
        <f>IFERROR(K426*'Input|Fee Based'!K426*'Input|Fee Based'!L426/'Input|Setup'!$E$19,0)</f>
        <v>0</v>
      </c>
      <c r="M426" s="206" t="str">
        <f>IF(ISBLANK('Input|Fee Based'!M426),"",'Input|Fee Based'!M426)</f>
        <v/>
      </c>
      <c r="N426" s="77" cm="1">
        <f t="array" ref="N426">_xlfn.IFNA(LOOKUP(2,1/('Calc|Labour Rates'!$B$10:$B$39='Calc|Fee Based'!M426)/('Calc|Labour Rates'!$C$10:$C$39='Input|Fee Based'!N426),'Calc|Labour Rates'!$I$10:$I$39),"-")</f>
        <v>0</v>
      </c>
      <c r="O426" s="208">
        <f>IFERROR(N426*'Input|Fee Based'!O426*'Input|Fee Based'!P426/'Input|Setup'!$E$19,0)</f>
        <v>0</v>
      </c>
      <c r="P426" s="206" t="str">
        <f>IF(ISBLANK('Input|Fee Based'!Q426),"",'Input|Fee Based'!Q426)</f>
        <v/>
      </c>
      <c r="Q426" s="77" cm="1">
        <f t="array" ref="Q426">_xlfn.IFNA(LOOKUP(2,1/('Calc|Labour Rates'!$B$10:$B$39='Calc|Fee Based'!P426)/('Calc|Labour Rates'!$C$10:$C$39='Input|Fee Based'!R426),'Calc|Labour Rates'!$I$10:$I$39),"-")</f>
        <v>0</v>
      </c>
      <c r="R426" s="77">
        <f>IFERROR(Q426*'Input|Fee Based'!S426*'Input|Fee Based'!T426/'Input|Setup'!$E$19,0)</f>
        <v>0</v>
      </c>
      <c r="S426" s="197">
        <f t="shared" si="67"/>
        <v>0</v>
      </c>
      <c r="T426" s="139">
        <f t="shared" si="68"/>
        <v>0</v>
      </c>
      <c r="U426" s="77" t="str">
        <f>IF(ISBLANK('Input|Fee Based'!$V426),"",'Input|Fee Based'!$V426)</f>
        <v/>
      </c>
      <c r="V426" s="77" cm="1">
        <f t="array" ref="V426">_xlfn.IFNA(LOOKUP(2,1/('Calc|Labour Rates'!$B$10:$B$39='Calc|Fee Based'!U426)/('Calc|Labour Rates'!$C$10:$C$39='Input|Fee Based'!W426),'Calc|Labour Rates'!$I$10:$I$39),"-")</f>
        <v>0</v>
      </c>
      <c r="W426" s="77">
        <f>IFERROR(V426*'Input|Fee Based'!X426*'Input|Fee Based'!Y426/'Input|Setup'!$E$19,0)</f>
        <v>0</v>
      </c>
      <c r="X426" s="77">
        <f>IFERROR(V426*'Input|Fee Based'!X426*'Input|Fee Based'!Z426/'Input|Setup'!$E$19,0)</f>
        <v>0</v>
      </c>
      <c r="Y426" s="208">
        <f t="shared" si="69"/>
        <v>0</v>
      </c>
      <c r="Z426" s="206" t="str">
        <f>IF(ISBLANK('Input|Fee Based'!$AA426),"",'Input|Fee Based'!$AA426)</f>
        <v/>
      </c>
      <c r="AA426" s="77" cm="1">
        <f t="array" ref="AA426">_xlfn.IFNA(LOOKUP(2,1/('Calc|Labour Rates'!$B$10:$B$39='Calc|Fee Based'!Z426)/('Calc|Labour Rates'!$C$10:$C$39='Input|Fee Based'!AB426),'Calc|Labour Rates'!$I$10:$I$39),"-")</f>
        <v>0</v>
      </c>
      <c r="AB426" s="77">
        <f>IFERROR(AA426*'Input|Fee Based'!AC426*'Input|Fee Based'!AD426/'Input|Setup'!$E$19,0)</f>
        <v>0</v>
      </c>
      <c r="AC426" s="77">
        <f>IFERROR(AA426*'Input|Fee Based'!AC426*'Input|Fee Based'!AE426/'Input|Setup'!$E$19,0)</f>
        <v>0</v>
      </c>
      <c r="AD426" s="208">
        <f t="shared" si="70"/>
        <v>0</v>
      </c>
      <c r="AE426" s="77" t="str">
        <f>IF(ISBLANK('Input|Fee Based'!$AF426),"",'Input|Fee Based'!$AF426)</f>
        <v/>
      </c>
      <c r="AF426" s="77" cm="1">
        <f t="array" ref="AF426">_xlfn.IFNA(LOOKUP(2,1/('Calc|Labour Rates'!$B$10:$B$39='Calc|Fee Based'!AE426)/('Calc|Labour Rates'!$C$10:$C$39='Input|Fee Based'!AG426),'Calc|Labour Rates'!$I$10:$I$39),"-")</f>
        <v>0</v>
      </c>
      <c r="AG426" s="77">
        <f>IFERROR(AF426*'Input|Fee Based'!AH426*'Input|Fee Based'!AI426/'Input|Setup'!$E$19,0)</f>
        <v>0</v>
      </c>
      <c r="AH426" s="77">
        <f>IFERROR(AF426*'Input|Fee Based'!AH426*'Input|Fee Based'!AJ426/'Input|Setup'!$E$19,0)</f>
        <v>0</v>
      </c>
      <c r="AI426" s="208">
        <f t="shared" si="71"/>
        <v>0</v>
      </c>
      <c r="AJ426" s="77" t="str">
        <f>IF(ISBLANK('Input|Fee Based'!$AK426),"",'Input|Fee Based'!$AK426)</f>
        <v/>
      </c>
      <c r="AK426" s="77" cm="1">
        <f t="array" ref="AK426">_xlfn.IFNA(LOOKUP(2,1/('Calc|Labour Rates'!$B$10:$B$39='Calc|Fee Based'!AJ426)/('Calc|Labour Rates'!$C$10:$C$39='Input|Fee Based'!AL426),'Calc|Labour Rates'!$I$10:$I$39),"-")</f>
        <v>0</v>
      </c>
      <c r="AL426" s="77">
        <f>IFERROR(AK426*'Input|Fee Based'!AM426*'Input|Fee Based'!AN426/'Input|Setup'!$E$19,0)</f>
        <v>0</v>
      </c>
      <c r="AM426" s="77">
        <f>IFERROR(AK426*'Input|Fee Based'!AM426*'Input|Fee Based'!AO426/'Input|Setup'!$E$19,0)</f>
        <v>0</v>
      </c>
      <c r="AN426" s="208">
        <f t="shared" si="72"/>
        <v>0</v>
      </c>
      <c r="AO426" s="199">
        <f t="shared" si="73"/>
        <v>0</v>
      </c>
      <c r="AP426" s="139">
        <f t="shared" si="74"/>
        <v>0</v>
      </c>
      <c r="AQ426" s="86">
        <f>'Input|Fee Based'!AQ426*CPI_Escalator_to_Y1*RealMaterials_Escalator_to_Y1</f>
        <v>0</v>
      </c>
      <c r="AR426" s="86">
        <f>'Input|Fee Based'!AR426*CPI_Escalator_to_Y1*RealContracts_Escalator_to_Y1</f>
        <v>0</v>
      </c>
      <c r="AS426" s="77">
        <f>'Input|Fee Based'!AS426*CPI_Escalator_to_Y1*RealVehicles_Escalator_to_Y1</f>
        <v>0</v>
      </c>
      <c r="AT426" s="86">
        <f>'Input|Fee Based'!AT426*CPI_Escalator_to_Y1*RealOther_Escalator_to_Y1</f>
        <v>0</v>
      </c>
      <c r="AU426" s="89"/>
      <c r="AV426" s="79">
        <f t="shared" si="75"/>
        <v>0</v>
      </c>
      <c r="AW426" s="84"/>
      <c r="AX426" s="162">
        <f>$AV426*'Input|Fee Based'!AV426</f>
        <v>0</v>
      </c>
      <c r="AY426" s="162">
        <f>$AV426*'Input|Fee Based'!AW426</f>
        <v>0</v>
      </c>
      <c r="AZ426" s="162">
        <f>$AV426*'Input|Fee Based'!AX426</f>
        <v>0</v>
      </c>
      <c r="BA426" s="163">
        <f>SUM($AV426,$AX426:$AZ426)*'Input|Fee Based'!$AY426</f>
        <v>0</v>
      </c>
      <c r="BB426" s="109"/>
      <c r="BC426" s="173"/>
      <c r="BD426" s="15"/>
    </row>
    <row r="427" spans="1:56" customFormat="1" x14ac:dyDescent="0.2">
      <c r="A427" s="16">
        <f t="shared" si="76"/>
        <v>418</v>
      </c>
      <c r="B427" s="128" t="str">
        <f>IF(ISBLANK('Input|Fee Based'!B427),"",'Input|Fee Based'!B427)</f>
        <v/>
      </c>
      <c r="C427" s="128" t="str">
        <f>IF(ISBLANK('Input|Fee Based'!C427),"",'Input|Fee Based'!C427)</f>
        <v/>
      </c>
      <c r="D427" s="129" t="str">
        <f>IF(ISBLANK('Input|Fee Based'!D427),"",'Input|Fee Based'!D427)</f>
        <v/>
      </c>
      <c r="E427" s="191" t="str">
        <f>IF(ISBLANK('Input|Fee Based'!E427),"",'Input|Fee Based'!E427)</f>
        <v/>
      </c>
      <c r="F427" s="129" t="str">
        <f>IF(ISBLANK('Input|Fee Based'!F427),"",'Input|Fee Based'!F427)</f>
        <v/>
      </c>
      <c r="G427" s="129" t="str">
        <f>IF(ISBLANK('Input|Fee Based'!G427),"",'Input|Fee Based'!G427)</f>
        <v/>
      </c>
      <c r="H427" s="120">
        <f t="shared" si="66"/>
        <v>0</v>
      </c>
      <c r="I427" s="14"/>
      <c r="J427" s="77" t="str">
        <f>IF(ISBLANK('Input|Fee Based'!I427),"",'Input|Fee Based'!I427)</f>
        <v/>
      </c>
      <c r="K427" s="77" cm="1">
        <f t="array" ref="K427">_xlfn.IFNA(LOOKUP(2,1/('Calc|Labour Rates'!$B$10:$B$39='Calc|Fee Based'!J427)/('Calc|Labour Rates'!$C$10:$C$39='Input|Fee Based'!J427),'Calc|Labour Rates'!$I$10:$I$39),"-")</f>
        <v>0</v>
      </c>
      <c r="L427" s="208">
        <f>IFERROR(K427*'Input|Fee Based'!K427*'Input|Fee Based'!L427/'Input|Setup'!$E$19,0)</f>
        <v>0</v>
      </c>
      <c r="M427" s="206" t="str">
        <f>IF(ISBLANK('Input|Fee Based'!M427),"",'Input|Fee Based'!M427)</f>
        <v/>
      </c>
      <c r="N427" s="77" cm="1">
        <f t="array" ref="N427">_xlfn.IFNA(LOOKUP(2,1/('Calc|Labour Rates'!$B$10:$B$39='Calc|Fee Based'!M427)/('Calc|Labour Rates'!$C$10:$C$39='Input|Fee Based'!N427),'Calc|Labour Rates'!$I$10:$I$39),"-")</f>
        <v>0</v>
      </c>
      <c r="O427" s="208">
        <f>IFERROR(N427*'Input|Fee Based'!O427*'Input|Fee Based'!P427/'Input|Setup'!$E$19,0)</f>
        <v>0</v>
      </c>
      <c r="P427" s="206" t="str">
        <f>IF(ISBLANK('Input|Fee Based'!Q427),"",'Input|Fee Based'!Q427)</f>
        <v/>
      </c>
      <c r="Q427" s="77" cm="1">
        <f t="array" ref="Q427">_xlfn.IFNA(LOOKUP(2,1/('Calc|Labour Rates'!$B$10:$B$39='Calc|Fee Based'!P427)/('Calc|Labour Rates'!$C$10:$C$39='Input|Fee Based'!R427),'Calc|Labour Rates'!$I$10:$I$39),"-")</f>
        <v>0</v>
      </c>
      <c r="R427" s="77">
        <f>IFERROR(Q427*'Input|Fee Based'!S427*'Input|Fee Based'!T427/'Input|Setup'!$E$19,0)</f>
        <v>0</v>
      </c>
      <c r="S427" s="197">
        <f t="shared" si="67"/>
        <v>0</v>
      </c>
      <c r="T427" s="139">
        <f t="shared" si="68"/>
        <v>0</v>
      </c>
      <c r="U427" s="77" t="str">
        <f>IF(ISBLANK('Input|Fee Based'!$V427),"",'Input|Fee Based'!$V427)</f>
        <v/>
      </c>
      <c r="V427" s="77" cm="1">
        <f t="array" ref="V427">_xlfn.IFNA(LOOKUP(2,1/('Calc|Labour Rates'!$B$10:$B$39='Calc|Fee Based'!U427)/('Calc|Labour Rates'!$C$10:$C$39='Input|Fee Based'!W427),'Calc|Labour Rates'!$I$10:$I$39),"-")</f>
        <v>0</v>
      </c>
      <c r="W427" s="77">
        <f>IFERROR(V427*'Input|Fee Based'!X427*'Input|Fee Based'!Y427/'Input|Setup'!$E$19,0)</f>
        <v>0</v>
      </c>
      <c r="X427" s="77">
        <f>IFERROR(V427*'Input|Fee Based'!X427*'Input|Fee Based'!Z427/'Input|Setup'!$E$19,0)</f>
        <v>0</v>
      </c>
      <c r="Y427" s="208">
        <f t="shared" si="69"/>
        <v>0</v>
      </c>
      <c r="Z427" s="206" t="str">
        <f>IF(ISBLANK('Input|Fee Based'!$AA427),"",'Input|Fee Based'!$AA427)</f>
        <v/>
      </c>
      <c r="AA427" s="77" cm="1">
        <f t="array" ref="AA427">_xlfn.IFNA(LOOKUP(2,1/('Calc|Labour Rates'!$B$10:$B$39='Calc|Fee Based'!Z427)/('Calc|Labour Rates'!$C$10:$C$39='Input|Fee Based'!AB427),'Calc|Labour Rates'!$I$10:$I$39),"-")</f>
        <v>0</v>
      </c>
      <c r="AB427" s="77">
        <f>IFERROR(AA427*'Input|Fee Based'!AC427*'Input|Fee Based'!AD427/'Input|Setup'!$E$19,0)</f>
        <v>0</v>
      </c>
      <c r="AC427" s="77">
        <f>IFERROR(AA427*'Input|Fee Based'!AC427*'Input|Fee Based'!AE427/'Input|Setup'!$E$19,0)</f>
        <v>0</v>
      </c>
      <c r="AD427" s="208">
        <f t="shared" si="70"/>
        <v>0</v>
      </c>
      <c r="AE427" s="77" t="str">
        <f>IF(ISBLANK('Input|Fee Based'!$AF427),"",'Input|Fee Based'!$AF427)</f>
        <v/>
      </c>
      <c r="AF427" s="77" cm="1">
        <f t="array" ref="AF427">_xlfn.IFNA(LOOKUP(2,1/('Calc|Labour Rates'!$B$10:$B$39='Calc|Fee Based'!AE427)/('Calc|Labour Rates'!$C$10:$C$39='Input|Fee Based'!AG427),'Calc|Labour Rates'!$I$10:$I$39),"-")</f>
        <v>0</v>
      </c>
      <c r="AG427" s="77">
        <f>IFERROR(AF427*'Input|Fee Based'!AH427*'Input|Fee Based'!AI427/'Input|Setup'!$E$19,0)</f>
        <v>0</v>
      </c>
      <c r="AH427" s="77">
        <f>IFERROR(AF427*'Input|Fee Based'!AH427*'Input|Fee Based'!AJ427/'Input|Setup'!$E$19,0)</f>
        <v>0</v>
      </c>
      <c r="AI427" s="208">
        <f t="shared" si="71"/>
        <v>0</v>
      </c>
      <c r="AJ427" s="77" t="str">
        <f>IF(ISBLANK('Input|Fee Based'!$AK427),"",'Input|Fee Based'!$AK427)</f>
        <v/>
      </c>
      <c r="AK427" s="77" cm="1">
        <f t="array" ref="AK427">_xlfn.IFNA(LOOKUP(2,1/('Calc|Labour Rates'!$B$10:$B$39='Calc|Fee Based'!AJ427)/('Calc|Labour Rates'!$C$10:$C$39='Input|Fee Based'!AL427),'Calc|Labour Rates'!$I$10:$I$39),"-")</f>
        <v>0</v>
      </c>
      <c r="AL427" s="77">
        <f>IFERROR(AK427*'Input|Fee Based'!AM427*'Input|Fee Based'!AN427/'Input|Setup'!$E$19,0)</f>
        <v>0</v>
      </c>
      <c r="AM427" s="77">
        <f>IFERROR(AK427*'Input|Fee Based'!AM427*'Input|Fee Based'!AO427/'Input|Setup'!$E$19,0)</f>
        <v>0</v>
      </c>
      <c r="AN427" s="208">
        <f t="shared" si="72"/>
        <v>0</v>
      </c>
      <c r="AO427" s="199">
        <f t="shared" si="73"/>
        <v>0</v>
      </c>
      <c r="AP427" s="139">
        <f t="shared" si="74"/>
        <v>0</v>
      </c>
      <c r="AQ427" s="86">
        <f>'Input|Fee Based'!AQ427*CPI_Escalator_to_Y1*RealMaterials_Escalator_to_Y1</f>
        <v>0</v>
      </c>
      <c r="AR427" s="86">
        <f>'Input|Fee Based'!AR427*CPI_Escalator_to_Y1*RealContracts_Escalator_to_Y1</f>
        <v>0</v>
      </c>
      <c r="AS427" s="77">
        <f>'Input|Fee Based'!AS427*CPI_Escalator_to_Y1*RealVehicles_Escalator_to_Y1</f>
        <v>0</v>
      </c>
      <c r="AT427" s="86">
        <f>'Input|Fee Based'!AT427*CPI_Escalator_to_Y1*RealOther_Escalator_to_Y1</f>
        <v>0</v>
      </c>
      <c r="AU427" s="89"/>
      <c r="AV427" s="79">
        <f t="shared" si="75"/>
        <v>0</v>
      </c>
      <c r="AW427" s="84"/>
      <c r="AX427" s="162">
        <f>$AV427*'Input|Fee Based'!AV427</f>
        <v>0</v>
      </c>
      <c r="AY427" s="162">
        <f>$AV427*'Input|Fee Based'!AW427</f>
        <v>0</v>
      </c>
      <c r="AZ427" s="162">
        <f>$AV427*'Input|Fee Based'!AX427</f>
        <v>0</v>
      </c>
      <c r="BA427" s="163">
        <f>SUM($AV427,$AX427:$AZ427)*'Input|Fee Based'!$AY427</f>
        <v>0</v>
      </c>
      <c r="BB427" s="109"/>
      <c r="BC427" s="173"/>
      <c r="BD427" s="15"/>
    </row>
    <row r="428" spans="1:56" customFormat="1" x14ac:dyDescent="0.2">
      <c r="A428" s="16">
        <f t="shared" si="76"/>
        <v>419</v>
      </c>
      <c r="B428" s="128" t="str">
        <f>IF(ISBLANK('Input|Fee Based'!B428),"",'Input|Fee Based'!B428)</f>
        <v/>
      </c>
      <c r="C428" s="128" t="str">
        <f>IF(ISBLANK('Input|Fee Based'!C428),"",'Input|Fee Based'!C428)</f>
        <v/>
      </c>
      <c r="D428" s="129" t="str">
        <f>IF(ISBLANK('Input|Fee Based'!D428),"",'Input|Fee Based'!D428)</f>
        <v/>
      </c>
      <c r="E428" s="191" t="str">
        <f>IF(ISBLANK('Input|Fee Based'!E428),"",'Input|Fee Based'!E428)</f>
        <v/>
      </c>
      <c r="F428" s="129" t="str">
        <f>IF(ISBLANK('Input|Fee Based'!F428),"",'Input|Fee Based'!F428)</f>
        <v/>
      </c>
      <c r="G428" s="129" t="str">
        <f>IF(ISBLANK('Input|Fee Based'!G428),"",'Input|Fee Based'!G428)</f>
        <v/>
      </c>
      <c r="H428" s="120">
        <f t="shared" si="66"/>
        <v>0</v>
      </c>
      <c r="I428" s="14"/>
      <c r="J428" s="77" t="str">
        <f>IF(ISBLANK('Input|Fee Based'!I428),"",'Input|Fee Based'!I428)</f>
        <v/>
      </c>
      <c r="K428" s="77" cm="1">
        <f t="array" ref="K428">_xlfn.IFNA(LOOKUP(2,1/('Calc|Labour Rates'!$B$10:$B$39='Calc|Fee Based'!J428)/('Calc|Labour Rates'!$C$10:$C$39='Input|Fee Based'!J428),'Calc|Labour Rates'!$I$10:$I$39),"-")</f>
        <v>0</v>
      </c>
      <c r="L428" s="208">
        <f>IFERROR(K428*'Input|Fee Based'!K428*'Input|Fee Based'!L428/'Input|Setup'!$E$19,0)</f>
        <v>0</v>
      </c>
      <c r="M428" s="206" t="str">
        <f>IF(ISBLANK('Input|Fee Based'!M428),"",'Input|Fee Based'!M428)</f>
        <v/>
      </c>
      <c r="N428" s="77" cm="1">
        <f t="array" ref="N428">_xlfn.IFNA(LOOKUP(2,1/('Calc|Labour Rates'!$B$10:$B$39='Calc|Fee Based'!M428)/('Calc|Labour Rates'!$C$10:$C$39='Input|Fee Based'!N428),'Calc|Labour Rates'!$I$10:$I$39),"-")</f>
        <v>0</v>
      </c>
      <c r="O428" s="208">
        <f>IFERROR(N428*'Input|Fee Based'!O428*'Input|Fee Based'!P428/'Input|Setup'!$E$19,0)</f>
        <v>0</v>
      </c>
      <c r="P428" s="206" t="str">
        <f>IF(ISBLANK('Input|Fee Based'!Q428),"",'Input|Fee Based'!Q428)</f>
        <v/>
      </c>
      <c r="Q428" s="77" cm="1">
        <f t="array" ref="Q428">_xlfn.IFNA(LOOKUP(2,1/('Calc|Labour Rates'!$B$10:$B$39='Calc|Fee Based'!P428)/('Calc|Labour Rates'!$C$10:$C$39='Input|Fee Based'!R428),'Calc|Labour Rates'!$I$10:$I$39),"-")</f>
        <v>0</v>
      </c>
      <c r="R428" s="77">
        <f>IFERROR(Q428*'Input|Fee Based'!S428*'Input|Fee Based'!T428/'Input|Setup'!$E$19,0)</f>
        <v>0</v>
      </c>
      <c r="S428" s="197">
        <f t="shared" si="67"/>
        <v>0</v>
      </c>
      <c r="T428" s="139">
        <f t="shared" si="68"/>
        <v>0</v>
      </c>
      <c r="U428" s="77" t="str">
        <f>IF(ISBLANK('Input|Fee Based'!$V428),"",'Input|Fee Based'!$V428)</f>
        <v/>
      </c>
      <c r="V428" s="77" cm="1">
        <f t="array" ref="V428">_xlfn.IFNA(LOOKUP(2,1/('Calc|Labour Rates'!$B$10:$B$39='Calc|Fee Based'!U428)/('Calc|Labour Rates'!$C$10:$C$39='Input|Fee Based'!W428),'Calc|Labour Rates'!$I$10:$I$39),"-")</f>
        <v>0</v>
      </c>
      <c r="W428" s="77">
        <f>IFERROR(V428*'Input|Fee Based'!X428*'Input|Fee Based'!Y428/'Input|Setup'!$E$19,0)</f>
        <v>0</v>
      </c>
      <c r="X428" s="77">
        <f>IFERROR(V428*'Input|Fee Based'!X428*'Input|Fee Based'!Z428/'Input|Setup'!$E$19,0)</f>
        <v>0</v>
      </c>
      <c r="Y428" s="208">
        <f t="shared" si="69"/>
        <v>0</v>
      </c>
      <c r="Z428" s="206" t="str">
        <f>IF(ISBLANK('Input|Fee Based'!$AA428),"",'Input|Fee Based'!$AA428)</f>
        <v/>
      </c>
      <c r="AA428" s="77" cm="1">
        <f t="array" ref="AA428">_xlfn.IFNA(LOOKUP(2,1/('Calc|Labour Rates'!$B$10:$B$39='Calc|Fee Based'!Z428)/('Calc|Labour Rates'!$C$10:$C$39='Input|Fee Based'!AB428),'Calc|Labour Rates'!$I$10:$I$39),"-")</f>
        <v>0</v>
      </c>
      <c r="AB428" s="77">
        <f>IFERROR(AA428*'Input|Fee Based'!AC428*'Input|Fee Based'!AD428/'Input|Setup'!$E$19,0)</f>
        <v>0</v>
      </c>
      <c r="AC428" s="77">
        <f>IFERROR(AA428*'Input|Fee Based'!AC428*'Input|Fee Based'!AE428/'Input|Setup'!$E$19,0)</f>
        <v>0</v>
      </c>
      <c r="AD428" s="208">
        <f t="shared" si="70"/>
        <v>0</v>
      </c>
      <c r="AE428" s="77" t="str">
        <f>IF(ISBLANK('Input|Fee Based'!$AF428),"",'Input|Fee Based'!$AF428)</f>
        <v/>
      </c>
      <c r="AF428" s="77" cm="1">
        <f t="array" ref="AF428">_xlfn.IFNA(LOOKUP(2,1/('Calc|Labour Rates'!$B$10:$B$39='Calc|Fee Based'!AE428)/('Calc|Labour Rates'!$C$10:$C$39='Input|Fee Based'!AG428),'Calc|Labour Rates'!$I$10:$I$39),"-")</f>
        <v>0</v>
      </c>
      <c r="AG428" s="77">
        <f>IFERROR(AF428*'Input|Fee Based'!AH428*'Input|Fee Based'!AI428/'Input|Setup'!$E$19,0)</f>
        <v>0</v>
      </c>
      <c r="AH428" s="77">
        <f>IFERROR(AF428*'Input|Fee Based'!AH428*'Input|Fee Based'!AJ428/'Input|Setup'!$E$19,0)</f>
        <v>0</v>
      </c>
      <c r="AI428" s="208">
        <f t="shared" si="71"/>
        <v>0</v>
      </c>
      <c r="AJ428" s="77" t="str">
        <f>IF(ISBLANK('Input|Fee Based'!$AK428),"",'Input|Fee Based'!$AK428)</f>
        <v/>
      </c>
      <c r="AK428" s="77" cm="1">
        <f t="array" ref="AK428">_xlfn.IFNA(LOOKUP(2,1/('Calc|Labour Rates'!$B$10:$B$39='Calc|Fee Based'!AJ428)/('Calc|Labour Rates'!$C$10:$C$39='Input|Fee Based'!AL428),'Calc|Labour Rates'!$I$10:$I$39),"-")</f>
        <v>0</v>
      </c>
      <c r="AL428" s="77">
        <f>IFERROR(AK428*'Input|Fee Based'!AM428*'Input|Fee Based'!AN428/'Input|Setup'!$E$19,0)</f>
        <v>0</v>
      </c>
      <c r="AM428" s="77">
        <f>IFERROR(AK428*'Input|Fee Based'!AM428*'Input|Fee Based'!AO428/'Input|Setup'!$E$19,0)</f>
        <v>0</v>
      </c>
      <c r="AN428" s="208">
        <f t="shared" si="72"/>
        <v>0</v>
      </c>
      <c r="AO428" s="199">
        <f t="shared" si="73"/>
        <v>0</v>
      </c>
      <c r="AP428" s="139">
        <f t="shared" si="74"/>
        <v>0</v>
      </c>
      <c r="AQ428" s="86">
        <f>'Input|Fee Based'!AQ428*CPI_Escalator_to_Y1*RealMaterials_Escalator_to_Y1</f>
        <v>0</v>
      </c>
      <c r="AR428" s="86">
        <f>'Input|Fee Based'!AR428*CPI_Escalator_to_Y1*RealContracts_Escalator_to_Y1</f>
        <v>0</v>
      </c>
      <c r="AS428" s="77">
        <f>'Input|Fee Based'!AS428*CPI_Escalator_to_Y1*RealVehicles_Escalator_to_Y1</f>
        <v>0</v>
      </c>
      <c r="AT428" s="86">
        <f>'Input|Fee Based'!AT428*CPI_Escalator_to_Y1*RealOther_Escalator_to_Y1</f>
        <v>0</v>
      </c>
      <c r="AU428" s="89"/>
      <c r="AV428" s="79">
        <f t="shared" si="75"/>
        <v>0</v>
      </c>
      <c r="AW428" s="84"/>
      <c r="AX428" s="162">
        <f>$AV428*'Input|Fee Based'!AV428</f>
        <v>0</v>
      </c>
      <c r="AY428" s="162">
        <f>$AV428*'Input|Fee Based'!AW428</f>
        <v>0</v>
      </c>
      <c r="AZ428" s="162">
        <f>$AV428*'Input|Fee Based'!AX428</f>
        <v>0</v>
      </c>
      <c r="BA428" s="163">
        <f>SUM($AV428,$AX428:$AZ428)*'Input|Fee Based'!$AY428</f>
        <v>0</v>
      </c>
      <c r="BB428" s="109"/>
      <c r="BC428" s="173"/>
      <c r="BD428" s="15"/>
    </row>
    <row r="429" spans="1:56" customFormat="1" x14ac:dyDescent="0.2">
      <c r="A429" s="16">
        <f t="shared" si="76"/>
        <v>420</v>
      </c>
      <c r="B429" s="128" t="str">
        <f>IF(ISBLANK('Input|Fee Based'!B429),"",'Input|Fee Based'!B429)</f>
        <v/>
      </c>
      <c r="C429" s="128" t="str">
        <f>IF(ISBLANK('Input|Fee Based'!C429),"",'Input|Fee Based'!C429)</f>
        <v/>
      </c>
      <c r="D429" s="129" t="str">
        <f>IF(ISBLANK('Input|Fee Based'!D429),"",'Input|Fee Based'!D429)</f>
        <v/>
      </c>
      <c r="E429" s="191" t="str">
        <f>IF(ISBLANK('Input|Fee Based'!E429),"",'Input|Fee Based'!E429)</f>
        <v/>
      </c>
      <c r="F429" s="129" t="str">
        <f>IF(ISBLANK('Input|Fee Based'!F429),"",'Input|Fee Based'!F429)</f>
        <v/>
      </c>
      <c r="G429" s="129" t="str">
        <f>IF(ISBLANK('Input|Fee Based'!G429),"",'Input|Fee Based'!G429)</f>
        <v/>
      </c>
      <c r="H429" s="120">
        <f t="shared" si="66"/>
        <v>0</v>
      </c>
      <c r="I429" s="14"/>
      <c r="J429" s="77" t="str">
        <f>IF(ISBLANK('Input|Fee Based'!I429),"",'Input|Fee Based'!I429)</f>
        <v/>
      </c>
      <c r="K429" s="77" cm="1">
        <f t="array" ref="K429">_xlfn.IFNA(LOOKUP(2,1/('Calc|Labour Rates'!$B$10:$B$39='Calc|Fee Based'!J429)/('Calc|Labour Rates'!$C$10:$C$39='Input|Fee Based'!J429),'Calc|Labour Rates'!$I$10:$I$39),"-")</f>
        <v>0</v>
      </c>
      <c r="L429" s="208">
        <f>IFERROR(K429*'Input|Fee Based'!K429*'Input|Fee Based'!L429/'Input|Setup'!$E$19,0)</f>
        <v>0</v>
      </c>
      <c r="M429" s="206" t="str">
        <f>IF(ISBLANK('Input|Fee Based'!M429),"",'Input|Fee Based'!M429)</f>
        <v/>
      </c>
      <c r="N429" s="77" cm="1">
        <f t="array" ref="N429">_xlfn.IFNA(LOOKUP(2,1/('Calc|Labour Rates'!$B$10:$B$39='Calc|Fee Based'!M429)/('Calc|Labour Rates'!$C$10:$C$39='Input|Fee Based'!N429),'Calc|Labour Rates'!$I$10:$I$39),"-")</f>
        <v>0</v>
      </c>
      <c r="O429" s="208">
        <f>IFERROR(N429*'Input|Fee Based'!O429*'Input|Fee Based'!P429/'Input|Setup'!$E$19,0)</f>
        <v>0</v>
      </c>
      <c r="P429" s="206" t="str">
        <f>IF(ISBLANK('Input|Fee Based'!Q429),"",'Input|Fee Based'!Q429)</f>
        <v/>
      </c>
      <c r="Q429" s="77" cm="1">
        <f t="array" ref="Q429">_xlfn.IFNA(LOOKUP(2,1/('Calc|Labour Rates'!$B$10:$B$39='Calc|Fee Based'!P429)/('Calc|Labour Rates'!$C$10:$C$39='Input|Fee Based'!R429),'Calc|Labour Rates'!$I$10:$I$39),"-")</f>
        <v>0</v>
      </c>
      <c r="R429" s="77">
        <f>IFERROR(Q429*'Input|Fee Based'!S429*'Input|Fee Based'!T429/'Input|Setup'!$E$19,0)</f>
        <v>0</v>
      </c>
      <c r="S429" s="197">
        <f t="shared" si="67"/>
        <v>0</v>
      </c>
      <c r="T429" s="139">
        <f t="shared" si="68"/>
        <v>0</v>
      </c>
      <c r="U429" s="77" t="str">
        <f>IF(ISBLANK('Input|Fee Based'!$V429),"",'Input|Fee Based'!$V429)</f>
        <v/>
      </c>
      <c r="V429" s="77" cm="1">
        <f t="array" ref="V429">_xlfn.IFNA(LOOKUP(2,1/('Calc|Labour Rates'!$B$10:$B$39='Calc|Fee Based'!U429)/('Calc|Labour Rates'!$C$10:$C$39='Input|Fee Based'!W429),'Calc|Labour Rates'!$I$10:$I$39),"-")</f>
        <v>0</v>
      </c>
      <c r="W429" s="77">
        <f>IFERROR(V429*'Input|Fee Based'!X429*'Input|Fee Based'!Y429/'Input|Setup'!$E$19,0)</f>
        <v>0</v>
      </c>
      <c r="X429" s="77">
        <f>IFERROR(V429*'Input|Fee Based'!X429*'Input|Fee Based'!Z429/'Input|Setup'!$E$19,0)</f>
        <v>0</v>
      </c>
      <c r="Y429" s="208">
        <f t="shared" si="69"/>
        <v>0</v>
      </c>
      <c r="Z429" s="206" t="str">
        <f>IF(ISBLANK('Input|Fee Based'!$AA429),"",'Input|Fee Based'!$AA429)</f>
        <v/>
      </c>
      <c r="AA429" s="77" cm="1">
        <f t="array" ref="AA429">_xlfn.IFNA(LOOKUP(2,1/('Calc|Labour Rates'!$B$10:$B$39='Calc|Fee Based'!Z429)/('Calc|Labour Rates'!$C$10:$C$39='Input|Fee Based'!AB429),'Calc|Labour Rates'!$I$10:$I$39),"-")</f>
        <v>0</v>
      </c>
      <c r="AB429" s="77">
        <f>IFERROR(AA429*'Input|Fee Based'!AC429*'Input|Fee Based'!AD429/'Input|Setup'!$E$19,0)</f>
        <v>0</v>
      </c>
      <c r="AC429" s="77">
        <f>IFERROR(AA429*'Input|Fee Based'!AC429*'Input|Fee Based'!AE429/'Input|Setup'!$E$19,0)</f>
        <v>0</v>
      </c>
      <c r="AD429" s="208">
        <f t="shared" si="70"/>
        <v>0</v>
      </c>
      <c r="AE429" s="77" t="str">
        <f>IF(ISBLANK('Input|Fee Based'!$AF429),"",'Input|Fee Based'!$AF429)</f>
        <v/>
      </c>
      <c r="AF429" s="77" cm="1">
        <f t="array" ref="AF429">_xlfn.IFNA(LOOKUP(2,1/('Calc|Labour Rates'!$B$10:$B$39='Calc|Fee Based'!AE429)/('Calc|Labour Rates'!$C$10:$C$39='Input|Fee Based'!AG429),'Calc|Labour Rates'!$I$10:$I$39),"-")</f>
        <v>0</v>
      </c>
      <c r="AG429" s="77">
        <f>IFERROR(AF429*'Input|Fee Based'!AH429*'Input|Fee Based'!AI429/'Input|Setup'!$E$19,0)</f>
        <v>0</v>
      </c>
      <c r="AH429" s="77">
        <f>IFERROR(AF429*'Input|Fee Based'!AH429*'Input|Fee Based'!AJ429/'Input|Setup'!$E$19,0)</f>
        <v>0</v>
      </c>
      <c r="AI429" s="208">
        <f t="shared" si="71"/>
        <v>0</v>
      </c>
      <c r="AJ429" s="77" t="str">
        <f>IF(ISBLANK('Input|Fee Based'!$AK429),"",'Input|Fee Based'!$AK429)</f>
        <v/>
      </c>
      <c r="AK429" s="77" cm="1">
        <f t="array" ref="AK429">_xlfn.IFNA(LOOKUP(2,1/('Calc|Labour Rates'!$B$10:$B$39='Calc|Fee Based'!AJ429)/('Calc|Labour Rates'!$C$10:$C$39='Input|Fee Based'!AL429),'Calc|Labour Rates'!$I$10:$I$39),"-")</f>
        <v>0</v>
      </c>
      <c r="AL429" s="77">
        <f>IFERROR(AK429*'Input|Fee Based'!AM429*'Input|Fee Based'!AN429/'Input|Setup'!$E$19,0)</f>
        <v>0</v>
      </c>
      <c r="AM429" s="77">
        <f>IFERROR(AK429*'Input|Fee Based'!AM429*'Input|Fee Based'!AO429/'Input|Setup'!$E$19,0)</f>
        <v>0</v>
      </c>
      <c r="AN429" s="208">
        <f t="shared" si="72"/>
        <v>0</v>
      </c>
      <c r="AO429" s="199">
        <f t="shared" si="73"/>
        <v>0</v>
      </c>
      <c r="AP429" s="139">
        <f t="shared" si="74"/>
        <v>0</v>
      </c>
      <c r="AQ429" s="86">
        <f>'Input|Fee Based'!AQ429*CPI_Escalator_to_Y1*RealMaterials_Escalator_to_Y1</f>
        <v>0</v>
      </c>
      <c r="AR429" s="86">
        <f>'Input|Fee Based'!AR429*CPI_Escalator_to_Y1*RealContracts_Escalator_to_Y1</f>
        <v>0</v>
      </c>
      <c r="AS429" s="77">
        <f>'Input|Fee Based'!AS429*CPI_Escalator_to_Y1*RealVehicles_Escalator_to_Y1</f>
        <v>0</v>
      </c>
      <c r="AT429" s="86">
        <f>'Input|Fee Based'!AT429*CPI_Escalator_to_Y1*RealOther_Escalator_to_Y1</f>
        <v>0</v>
      </c>
      <c r="AU429" s="89"/>
      <c r="AV429" s="79">
        <f t="shared" si="75"/>
        <v>0</v>
      </c>
      <c r="AW429" s="84"/>
      <c r="AX429" s="162">
        <f>$AV429*'Input|Fee Based'!AV429</f>
        <v>0</v>
      </c>
      <c r="AY429" s="162">
        <f>$AV429*'Input|Fee Based'!AW429</f>
        <v>0</v>
      </c>
      <c r="AZ429" s="162">
        <f>$AV429*'Input|Fee Based'!AX429</f>
        <v>0</v>
      </c>
      <c r="BA429" s="163">
        <f>SUM($AV429,$AX429:$AZ429)*'Input|Fee Based'!$AY429</f>
        <v>0</v>
      </c>
      <c r="BB429" s="109"/>
      <c r="BC429" s="173"/>
      <c r="BD429" s="15"/>
    </row>
    <row r="430" spans="1:56" customFormat="1" x14ac:dyDescent="0.2">
      <c r="A430" s="16">
        <f t="shared" si="76"/>
        <v>421</v>
      </c>
      <c r="B430" s="128" t="str">
        <f>IF(ISBLANK('Input|Fee Based'!B430),"",'Input|Fee Based'!B430)</f>
        <v/>
      </c>
      <c r="C430" s="128" t="str">
        <f>IF(ISBLANK('Input|Fee Based'!C430),"",'Input|Fee Based'!C430)</f>
        <v/>
      </c>
      <c r="D430" s="129" t="str">
        <f>IF(ISBLANK('Input|Fee Based'!D430),"",'Input|Fee Based'!D430)</f>
        <v/>
      </c>
      <c r="E430" s="191" t="str">
        <f>IF(ISBLANK('Input|Fee Based'!E430),"",'Input|Fee Based'!E430)</f>
        <v/>
      </c>
      <c r="F430" s="129" t="str">
        <f>IF(ISBLANK('Input|Fee Based'!F430),"",'Input|Fee Based'!F430)</f>
        <v/>
      </c>
      <c r="G430" s="129" t="str">
        <f>IF(ISBLANK('Input|Fee Based'!G430),"",'Input|Fee Based'!G430)</f>
        <v/>
      </c>
      <c r="H430" s="120">
        <f t="shared" si="66"/>
        <v>0</v>
      </c>
      <c r="I430" s="14"/>
      <c r="J430" s="77" t="str">
        <f>IF(ISBLANK('Input|Fee Based'!I430),"",'Input|Fee Based'!I430)</f>
        <v/>
      </c>
      <c r="K430" s="77" cm="1">
        <f t="array" ref="K430">_xlfn.IFNA(LOOKUP(2,1/('Calc|Labour Rates'!$B$10:$B$39='Calc|Fee Based'!J430)/('Calc|Labour Rates'!$C$10:$C$39='Input|Fee Based'!J430),'Calc|Labour Rates'!$I$10:$I$39),"-")</f>
        <v>0</v>
      </c>
      <c r="L430" s="208">
        <f>IFERROR(K430*'Input|Fee Based'!K430*'Input|Fee Based'!L430/'Input|Setup'!$E$19,0)</f>
        <v>0</v>
      </c>
      <c r="M430" s="206" t="str">
        <f>IF(ISBLANK('Input|Fee Based'!M430),"",'Input|Fee Based'!M430)</f>
        <v/>
      </c>
      <c r="N430" s="77" cm="1">
        <f t="array" ref="N430">_xlfn.IFNA(LOOKUP(2,1/('Calc|Labour Rates'!$B$10:$B$39='Calc|Fee Based'!M430)/('Calc|Labour Rates'!$C$10:$C$39='Input|Fee Based'!N430),'Calc|Labour Rates'!$I$10:$I$39),"-")</f>
        <v>0</v>
      </c>
      <c r="O430" s="208">
        <f>IFERROR(N430*'Input|Fee Based'!O430*'Input|Fee Based'!P430/'Input|Setup'!$E$19,0)</f>
        <v>0</v>
      </c>
      <c r="P430" s="206" t="str">
        <f>IF(ISBLANK('Input|Fee Based'!Q430),"",'Input|Fee Based'!Q430)</f>
        <v/>
      </c>
      <c r="Q430" s="77" cm="1">
        <f t="array" ref="Q430">_xlfn.IFNA(LOOKUP(2,1/('Calc|Labour Rates'!$B$10:$B$39='Calc|Fee Based'!P430)/('Calc|Labour Rates'!$C$10:$C$39='Input|Fee Based'!R430),'Calc|Labour Rates'!$I$10:$I$39),"-")</f>
        <v>0</v>
      </c>
      <c r="R430" s="77">
        <f>IFERROR(Q430*'Input|Fee Based'!S430*'Input|Fee Based'!T430/'Input|Setup'!$E$19,0)</f>
        <v>0</v>
      </c>
      <c r="S430" s="197">
        <f t="shared" si="67"/>
        <v>0</v>
      </c>
      <c r="T430" s="139">
        <f t="shared" si="68"/>
        <v>0</v>
      </c>
      <c r="U430" s="77" t="str">
        <f>IF(ISBLANK('Input|Fee Based'!$V430),"",'Input|Fee Based'!$V430)</f>
        <v/>
      </c>
      <c r="V430" s="77" cm="1">
        <f t="array" ref="V430">_xlfn.IFNA(LOOKUP(2,1/('Calc|Labour Rates'!$B$10:$B$39='Calc|Fee Based'!U430)/('Calc|Labour Rates'!$C$10:$C$39='Input|Fee Based'!W430),'Calc|Labour Rates'!$I$10:$I$39),"-")</f>
        <v>0</v>
      </c>
      <c r="W430" s="77">
        <f>IFERROR(V430*'Input|Fee Based'!X430*'Input|Fee Based'!Y430/'Input|Setup'!$E$19,0)</f>
        <v>0</v>
      </c>
      <c r="X430" s="77">
        <f>IFERROR(V430*'Input|Fee Based'!X430*'Input|Fee Based'!Z430/'Input|Setup'!$E$19,0)</f>
        <v>0</v>
      </c>
      <c r="Y430" s="208">
        <f t="shared" si="69"/>
        <v>0</v>
      </c>
      <c r="Z430" s="206" t="str">
        <f>IF(ISBLANK('Input|Fee Based'!$AA430),"",'Input|Fee Based'!$AA430)</f>
        <v/>
      </c>
      <c r="AA430" s="77" cm="1">
        <f t="array" ref="AA430">_xlfn.IFNA(LOOKUP(2,1/('Calc|Labour Rates'!$B$10:$B$39='Calc|Fee Based'!Z430)/('Calc|Labour Rates'!$C$10:$C$39='Input|Fee Based'!AB430),'Calc|Labour Rates'!$I$10:$I$39),"-")</f>
        <v>0</v>
      </c>
      <c r="AB430" s="77">
        <f>IFERROR(AA430*'Input|Fee Based'!AC430*'Input|Fee Based'!AD430/'Input|Setup'!$E$19,0)</f>
        <v>0</v>
      </c>
      <c r="AC430" s="77">
        <f>IFERROR(AA430*'Input|Fee Based'!AC430*'Input|Fee Based'!AE430/'Input|Setup'!$E$19,0)</f>
        <v>0</v>
      </c>
      <c r="AD430" s="208">
        <f t="shared" si="70"/>
        <v>0</v>
      </c>
      <c r="AE430" s="77" t="str">
        <f>IF(ISBLANK('Input|Fee Based'!$AF430),"",'Input|Fee Based'!$AF430)</f>
        <v/>
      </c>
      <c r="AF430" s="77" cm="1">
        <f t="array" ref="AF430">_xlfn.IFNA(LOOKUP(2,1/('Calc|Labour Rates'!$B$10:$B$39='Calc|Fee Based'!AE430)/('Calc|Labour Rates'!$C$10:$C$39='Input|Fee Based'!AG430),'Calc|Labour Rates'!$I$10:$I$39),"-")</f>
        <v>0</v>
      </c>
      <c r="AG430" s="77">
        <f>IFERROR(AF430*'Input|Fee Based'!AH430*'Input|Fee Based'!AI430/'Input|Setup'!$E$19,0)</f>
        <v>0</v>
      </c>
      <c r="AH430" s="77">
        <f>IFERROR(AF430*'Input|Fee Based'!AH430*'Input|Fee Based'!AJ430/'Input|Setup'!$E$19,0)</f>
        <v>0</v>
      </c>
      <c r="AI430" s="208">
        <f t="shared" si="71"/>
        <v>0</v>
      </c>
      <c r="AJ430" s="77" t="str">
        <f>IF(ISBLANK('Input|Fee Based'!$AK430),"",'Input|Fee Based'!$AK430)</f>
        <v/>
      </c>
      <c r="AK430" s="77" cm="1">
        <f t="array" ref="AK430">_xlfn.IFNA(LOOKUP(2,1/('Calc|Labour Rates'!$B$10:$B$39='Calc|Fee Based'!AJ430)/('Calc|Labour Rates'!$C$10:$C$39='Input|Fee Based'!AL430),'Calc|Labour Rates'!$I$10:$I$39),"-")</f>
        <v>0</v>
      </c>
      <c r="AL430" s="77">
        <f>IFERROR(AK430*'Input|Fee Based'!AM430*'Input|Fee Based'!AN430/'Input|Setup'!$E$19,0)</f>
        <v>0</v>
      </c>
      <c r="AM430" s="77">
        <f>IFERROR(AK430*'Input|Fee Based'!AM430*'Input|Fee Based'!AO430/'Input|Setup'!$E$19,0)</f>
        <v>0</v>
      </c>
      <c r="AN430" s="208">
        <f t="shared" si="72"/>
        <v>0</v>
      </c>
      <c r="AO430" s="199">
        <f t="shared" si="73"/>
        <v>0</v>
      </c>
      <c r="AP430" s="139">
        <f t="shared" si="74"/>
        <v>0</v>
      </c>
      <c r="AQ430" s="86">
        <f>'Input|Fee Based'!AQ430*CPI_Escalator_to_Y1*RealMaterials_Escalator_to_Y1</f>
        <v>0</v>
      </c>
      <c r="AR430" s="86">
        <f>'Input|Fee Based'!AR430*CPI_Escalator_to_Y1*RealContracts_Escalator_to_Y1</f>
        <v>0</v>
      </c>
      <c r="AS430" s="77">
        <f>'Input|Fee Based'!AS430*CPI_Escalator_to_Y1*RealVehicles_Escalator_to_Y1</f>
        <v>0</v>
      </c>
      <c r="AT430" s="86">
        <f>'Input|Fee Based'!AT430*CPI_Escalator_to_Y1*RealOther_Escalator_to_Y1</f>
        <v>0</v>
      </c>
      <c r="AU430" s="89"/>
      <c r="AV430" s="79">
        <f t="shared" si="75"/>
        <v>0</v>
      </c>
      <c r="AW430" s="84"/>
      <c r="AX430" s="162">
        <f>$AV430*'Input|Fee Based'!AV430</f>
        <v>0</v>
      </c>
      <c r="AY430" s="162">
        <f>$AV430*'Input|Fee Based'!AW430</f>
        <v>0</v>
      </c>
      <c r="AZ430" s="162">
        <f>$AV430*'Input|Fee Based'!AX430</f>
        <v>0</v>
      </c>
      <c r="BA430" s="163">
        <f>SUM($AV430,$AX430:$AZ430)*'Input|Fee Based'!$AY430</f>
        <v>0</v>
      </c>
      <c r="BB430" s="109"/>
      <c r="BC430" s="173"/>
      <c r="BD430" s="15"/>
    </row>
    <row r="431" spans="1:56" customFormat="1" x14ac:dyDescent="0.2">
      <c r="A431" s="16">
        <f t="shared" si="76"/>
        <v>422</v>
      </c>
      <c r="B431" s="128" t="str">
        <f>IF(ISBLANK('Input|Fee Based'!B431),"",'Input|Fee Based'!B431)</f>
        <v/>
      </c>
      <c r="C431" s="128" t="str">
        <f>IF(ISBLANK('Input|Fee Based'!C431),"",'Input|Fee Based'!C431)</f>
        <v/>
      </c>
      <c r="D431" s="129" t="str">
        <f>IF(ISBLANK('Input|Fee Based'!D431),"",'Input|Fee Based'!D431)</f>
        <v/>
      </c>
      <c r="E431" s="191" t="str">
        <f>IF(ISBLANK('Input|Fee Based'!E431),"",'Input|Fee Based'!E431)</f>
        <v/>
      </c>
      <c r="F431" s="129" t="str">
        <f>IF(ISBLANK('Input|Fee Based'!F431),"",'Input|Fee Based'!F431)</f>
        <v/>
      </c>
      <c r="G431" s="129" t="str">
        <f>IF(ISBLANK('Input|Fee Based'!G431),"",'Input|Fee Based'!G431)</f>
        <v/>
      </c>
      <c r="H431" s="120">
        <f t="shared" si="66"/>
        <v>0</v>
      </c>
      <c r="I431" s="14"/>
      <c r="J431" s="77" t="str">
        <f>IF(ISBLANK('Input|Fee Based'!I431),"",'Input|Fee Based'!I431)</f>
        <v/>
      </c>
      <c r="K431" s="77" cm="1">
        <f t="array" ref="K431">_xlfn.IFNA(LOOKUP(2,1/('Calc|Labour Rates'!$B$10:$B$39='Calc|Fee Based'!J431)/('Calc|Labour Rates'!$C$10:$C$39='Input|Fee Based'!J431),'Calc|Labour Rates'!$I$10:$I$39),"-")</f>
        <v>0</v>
      </c>
      <c r="L431" s="208">
        <f>IFERROR(K431*'Input|Fee Based'!K431*'Input|Fee Based'!L431/'Input|Setup'!$E$19,0)</f>
        <v>0</v>
      </c>
      <c r="M431" s="206" t="str">
        <f>IF(ISBLANK('Input|Fee Based'!M431),"",'Input|Fee Based'!M431)</f>
        <v/>
      </c>
      <c r="N431" s="77" cm="1">
        <f t="array" ref="N431">_xlfn.IFNA(LOOKUP(2,1/('Calc|Labour Rates'!$B$10:$B$39='Calc|Fee Based'!M431)/('Calc|Labour Rates'!$C$10:$C$39='Input|Fee Based'!N431),'Calc|Labour Rates'!$I$10:$I$39),"-")</f>
        <v>0</v>
      </c>
      <c r="O431" s="208">
        <f>IFERROR(N431*'Input|Fee Based'!O431*'Input|Fee Based'!P431/'Input|Setup'!$E$19,0)</f>
        <v>0</v>
      </c>
      <c r="P431" s="206" t="str">
        <f>IF(ISBLANK('Input|Fee Based'!Q431),"",'Input|Fee Based'!Q431)</f>
        <v/>
      </c>
      <c r="Q431" s="77" cm="1">
        <f t="array" ref="Q431">_xlfn.IFNA(LOOKUP(2,1/('Calc|Labour Rates'!$B$10:$B$39='Calc|Fee Based'!P431)/('Calc|Labour Rates'!$C$10:$C$39='Input|Fee Based'!R431),'Calc|Labour Rates'!$I$10:$I$39),"-")</f>
        <v>0</v>
      </c>
      <c r="R431" s="77">
        <f>IFERROR(Q431*'Input|Fee Based'!S431*'Input|Fee Based'!T431/'Input|Setup'!$E$19,0)</f>
        <v>0</v>
      </c>
      <c r="S431" s="197">
        <f t="shared" si="67"/>
        <v>0</v>
      </c>
      <c r="T431" s="139">
        <f t="shared" si="68"/>
        <v>0</v>
      </c>
      <c r="U431" s="77" t="str">
        <f>IF(ISBLANK('Input|Fee Based'!$V431),"",'Input|Fee Based'!$V431)</f>
        <v/>
      </c>
      <c r="V431" s="77" cm="1">
        <f t="array" ref="V431">_xlfn.IFNA(LOOKUP(2,1/('Calc|Labour Rates'!$B$10:$B$39='Calc|Fee Based'!U431)/('Calc|Labour Rates'!$C$10:$C$39='Input|Fee Based'!W431),'Calc|Labour Rates'!$I$10:$I$39),"-")</f>
        <v>0</v>
      </c>
      <c r="W431" s="77">
        <f>IFERROR(V431*'Input|Fee Based'!X431*'Input|Fee Based'!Y431/'Input|Setup'!$E$19,0)</f>
        <v>0</v>
      </c>
      <c r="X431" s="77">
        <f>IFERROR(V431*'Input|Fee Based'!X431*'Input|Fee Based'!Z431/'Input|Setup'!$E$19,0)</f>
        <v>0</v>
      </c>
      <c r="Y431" s="208">
        <f t="shared" si="69"/>
        <v>0</v>
      </c>
      <c r="Z431" s="206" t="str">
        <f>IF(ISBLANK('Input|Fee Based'!$AA431),"",'Input|Fee Based'!$AA431)</f>
        <v/>
      </c>
      <c r="AA431" s="77" cm="1">
        <f t="array" ref="AA431">_xlfn.IFNA(LOOKUP(2,1/('Calc|Labour Rates'!$B$10:$B$39='Calc|Fee Based'!Z431)/('Calc|Labour Rates'!$C$10:$C$39='Input|Fee Based'!AB431),'Calc|Labour Rates'!$I$10:$I$39),"-")</f>
        <v>0</v>
      </c>
      <c r="AB431" s="77">
        <f>IFERROR(AA431*'Input|Fee Based'!AC431*'Input|Fee Based'!AD431/'Input|Setup'!$E$19,0)</f>
        <v>0</v>
      </c>
      <c r="AC431" s="77">
        <f>IFERROR(AA431*'Input|Fee Based'!AC431*'Input|Fee Based'!AE431/'Input|Setup'!$E$19,0)</f>
        <v>0</v>
      </c>
      <c r="AD431" s="208">
        <f t="shared" si="70"/>
        <v>0</v>
      </c>
      <c r="AE431" s="77" t="str">
        <f>IF(ISBLANK('Input|Fee Based'!$AF431),"",'Input|Fee Based'!$AF431)</f>
        <v/>
      </c>
      <c r="AF431" s="77" cm="1">
        <f t="array" ref="AF431">_xlfn.IFNA(LOOKUP(2,1/('Calc|Labour Rates'!$B$10:$B$39='Calc|Fee Based'!AE431)/('Calc|Labour Rates'!$C$10:$C$39='Input|Fee Based'!AG431),'Calc|Labour Rates'!$I$10:$I$39),"-")</f>
        <v>0</v>
      </c>
      <c r="AG431" s="77">
        <f>IFERROR(AF431*'Input|Fee Based'!AH431*'Input|Fee Based'!AI431/'Input|Setup'!$E$19,0)</f>
        <v>0</v>
      </c>
      <c r="AH431" s="77">
        <f>IFERROR(AF431*'Input|Fee Based'!AH431*'Input|Fee Based'!AJ431/'Input|Setup'!$E$19,0)</f>
        <v>0</v>
      </c>
      <c r="AI431" s="208">
        <f t="shared" si="71"/>
        <v>0</v>
      </c>
      <c r="AJ431" s="77" t="str">
        <f>IF(ISBLANK('Input|Fee Based'!$AK431),"",'Input|Fee Based'!$AK431)</f>
        <v/>
      </c>
      <c r="AK431" s="77" cm="1">
        <f t="array" ref="AK431">_xlfn.IFNA(LOOKUP(2,1/('Calc|Labour Rates'!$B$10:$B$39='Calc|Fee Based'!AJ431)/('Calc|Labour Rates'!$C$10:$C$39='Input|Fee Based'!AL431),'Calc|Labour Rates'!$I$10:$I$39),"-")</f>
        <v>0</v>
      </c>
      <c r="AL431" s="77">
        <f>IFERROR(AK431*'Input|Fee Based'!AM431*'Input|Fee Based'!AN431/'Input|Setup'!$E$19,0)</f>
        <v>0</v>
      </c>
      <c r="AM431" s="77">
        <f>IFERROR(AK431*'Input|Fee Based'!AM431*'Input|Fee Based'!AO431/'Input|Setup'!$E$19,0)</f>
        <v>0</v>
      </c>
      <c r="AN431" s="208">
        <f t="shared" si="72"/>
        <v>0</v>
      </c>
      <c r="AO431" s="199">
        <f t="shared" si="73"/>
        <v>0</v>
      </c>
      <c r="AP431" s="139">
        <f t="shared" si="74"/>
        <v>0</v>
      </c>
      <c r="AQ431" s="86">
        <f>'Input|Fee Based'!AQ431*CPI_Escalator_to_Y1*RealMaterials_Escalator_to_Y1</f>
        <v>0</v>
      </c>
      <c r="AR431" s="86">
        <f>'Input|Fee Based'!AR431*CPI_Escalator_to_Y1*RealContracts_Escalator_to_Y1</f>
        <v>0</v>
      </c>
      <c r="AS431" s="77">
        <f>'Input|Fee Based'!AS431*CPI_Escalator_to_Y1*RealVehicles_Escalator_to_Y1</f>
        <v>0</v>
      </c>
      <c r="AT431" s="86">
        <f>'Input|Fee Based'!AT431*CPI_Escalator_to_Y1*RealOther_Escalator_to_Y1</f>
        <v>0</v>
      </c>
      <c r="AU431" s="89"/>
      <c r="AV431" s="79">
        <f t="shared" si="75"/>
        <v>0</v>
      </c>
      <c r="AW431" s="84"/>
      <c r="AX431" s="162">
        <f>$AV431*'Input|Fee Based'!AV431</f>
        <v>0</v>
      </c>
      <c r="AY431" s="162">
        <f>$AV431*'Input|Fee Based'!AW431</f>
        <v>0</v>
      </c>
      <c r="AZ431" s="162">
        <f>$AV431*'Input|Fee Based'!AX431</f>
        <v>0</v>
      </c>
      <c r="BA431" s="163">
        <f>SUM($AV431,$AX431:$AZ431)*'Input|Fee Based'!$AY431</f>
        <v>0</v>
      </c>
      <c r="BB431" s="109"/>
      <c r="BC431" s="173"/>
      <c r="BD431" s="15"/>
    </row>
    <row r="432" spans="1:56" customFormat="1" x14ac:dyDescent="0.2">
      <c r="A432" s="16">
        <f t="shared" si="76"/>
        <v>423</v>
      </c>
      <c r="B432" s="128" t="str">
        <f>IF(ISBLANK('Input|Fee Based'!B432),"",'Input|Fee Based'!B432)</f>
        <v/>
      </c>
      <c r="C432" s="128" t="str">
        <f>IF(ISBLANK('Input|Fee Based'!C432),"",'Input|Fee Based'!C432)</f>
        <v/>
      </c>
      <c r="D432" s="129" t="str">
        <f>IF(ISBLANK('Input|Fee Based'!D432),"",'Input|Fee Based'!D432)</f>
        <v/>
      </c>
      <c r="E432" s="191" t="str">
        <f>IF(ISBLANK('Input|Fee Based'!E432),"",'Input|Fee Based'!E432)</f>
        <v/>
      </c>
      <c r="F432" s="129" t="str">
        <f>IF(ISBLANK('Input|Fee Based'!F432),"",'Input|Fee Based'!F432)</f>
        <v/>
      </c>
      <c r="G432" s="129" t="str">
        <f>IF(ISBLANK('Input|Fee Based'!G432),"",'Input|Fee Based'!G432)</f>
        <v/>
      </c>
      <c r="H432" s="120">
        <f t="shared" si="66"/>
        <v>0</v>
      </c>
      <c r="I432" s="14"/>
      <c r="J432" s="77" t="str">
        <f>IF(ISBLANK('Input|Fee Based'!I432),"",'Input|Fee Based'!I432)</f>
        <v/>
      </c>
      <c r="K432" s="77" cm="1">
        <f t="array" ref="K432">_xlfn.IFNA(LOOKUP(2,1/('Calc|Labour Rates'!$B$10:$B$39='Calc|Fee Based'!J432)/('Calc|Labour Rates'!$C$10:$C$39='Input|Fee Based'!J432),'Calc|Labour Rates'!$I$10:$I$39),"-")</f>
        <v>0</v>
      </c>
      <c r="L432" s="208">
        <f>IFERROR(K432*'Input|Fee Based'!K432*'Input|Fee Based'!L432/'Input|Setup'!$E$19,0)</f>
        <v>0</v>
      </c>
      <c r="M432" s="206" t="str">
        <f>IF(ISBLANK('Input|Fee Based'!M432),"",'Input|Fee Based'!M432)</f>
        <v/>
      </c>
      <c r="N432" s="77" cm="1">
        <f t="array" ref="N432">_xlfn.IFNA(LOOKUP(2,1/('Calc|Labour Rates'!$B$10:$B$39='Calc|Fee Based'!M432)/('Calc|Labour Rates'!$C$10:$C$39='Input|Fee Based'!N432),'Calc|Labour Rates'!$I$10:$I$39),"-")</f>
        <v>0</v>
      </c>
      <c r="O432" s="208">
        <f>IFERROR(N432*'Input|Fee Based'!O432*'Input|Fee Based'!P432/'Input|Setup'!$E$19,0)</f>
        <v>0</v>
      </c>
      <c r="P432" s="206" t="str">
        <f>IF(ISBLANK('Input|Fee Based'!Q432),"",'Input|Fee Based'!Q432)</f>
        <v/>
      </c>
      <c r="Q432" s="77" cm="1">
        <f t="array" ref="Q432">_xlfn.IFNA(LOOKUP(2,1/('Calc|Labour Rates'!$B$10:$B$39='Calc|Fee Based'!P432)/('Calc|Labour Rates'!$C$10:$C$39='Input|Fee Based'!R432),'Calc|Labour Rates'!$I$10:$I$39),"-")</f>
        <v>0</v>
      </c>
      <c r="R432" s="77">
        <f>IFERROR(Q432*'Input|Fee Based'!S432*'Input|Fee Based'!T432/'Input|Setup'!$E$19,0)</f>
        <v>0</v>
      </c>
      <c r="S432" s="197">
        <f t="shared" si="67"/>
        <v>0</v>
      </c>
      <c r="T432" s="139">
        <f t="shared" si="68"/>
        <v>0</v>
      </c>
      <c r="U432" s="77" t="str">
        <f>IF(ISBLANK('Input|Fee Based'!$V432),"",'Input|Fee Based'!$V432)</f>
        <v/>
      </c>
      <c r="V432" s="77" cm="1">
        <f t="array" ref="V432">_xlfn.IFNA(LOOKUP(2,1/('Calc|Labour Rates'!$B$10:$B$39='Calc|Fee Based'!U432)/('Calc|Labour Rates'!$C$10:$C$39='Input|Fee Based'!W432),'Calc|Labour Rates'!$I$10:$I$39),"-")</f>
        <v>0</v>
      </c>
      <c r="W432" s="77">
        <f>IFERROR(V432*'Input|Fee Based'!X432*'Input|Fee Based'!Y432/'Input|Setup'!$E$19,0)</f>
        <v>0</v>
      </c>
      <c r="X432" s="77">
        <f>IFERROR(V432*'Input|Fee Based'!X432*'Input|Fee Based'!Z432/'Input|Setup'!$E$19,0)</f>
        <v>0</v>
      </c>
      <c r="Y432" s="208">
        <f t="shared" si="69"/>
        <v>0</v>
      </c>
      <c r="Z432" s="206" t="str">
        <f>IF(ISBLANK('Input|Fee Based'!$AA432),"",'Input|Fee Based'!$AA432)</f>
        <v/>
      </c>
      <c r="AA432" s="77" cm="1">
        <f t="array" ref="AA432">_xlfn.IFNA(LOOKUP(2,1/('Calc|Labour Rates'!$B$10:$B$39='Calc|Fee Based'!Z432)/('Calc|Labour Rates'!$C$10:$C$39='Input|Fee Based'!AB432),'Calc|Labour Rates'!$I$10:$I$39),"-")</f>
        <v>0</v>
      </c>
      <c r="AB432" s="77">
        <f>IFERROR(AA432*'Input|Fee Based'!AC432*'Input|Fee Based'!AD432/'Input|Setup'!$E$19,0)</f>
        <v>0</v>
      </c>
      <c r="AC432" s="77">
        <f>IFERROR(AA432*'Input|Fee Based'!AC432*'Input|Fee Based'!AE432/'Input|Setup'!$E$19,0)</f>
        <v>0</v>
      </c>
      <c r="AD432" s="208">
        <f t="shared" si="70"/>
        <v>0</v>
      </c>
      <c r="AE432" s="77" t="str">
        <f>IF(ISBLANK('Input|Fee Based'!$AF432),"",'Input|Fee Based'!$AF432)</f>
        <v/>
      </c>
      <c r="AF432" s="77" cm="1">
        <f t="array" ref="AF432">_xlfn.IFNA(LOOKUP(2,1/('Calc|Labour Rates'!$B$10:$B$39='Calc|Fee Based'!AE432)/('Calc|Labour Rates'!$C$10:$C$39='Input|Fee Based'!AG432),'Calc|Labour Rates'!$I$10:$I$39),"-")</f>
        <v>0</v>
      </c>
      <c r="AG432" s="77">
        <f>IFERROR(AF432*'Input|Fee Based'!AH432*'Input|Fee Based'!AI432/'Input|Setup'!$E$19,0)</f>
        <v>0</v>
      </c>
      <c r="AH432" s="77">
        <f>IFERROR(AF432*'Input|Fee Based'!AH432*'Input|Fee Based'!AJ432/'Input|Setup'!$E$19,0)</f>
        <v>0</v>
      </c>
      <c r="AI432" s="208">
        <f t="shared" si="71"/>
        <v>0</v>
      </c>
      <c r="AJ432" s="77" t="str">
        <f>IF(ISBLANK('Input|Fee Based'!$AK432),"",'Input|Fee Based'!$AK432)</f>
        <v/>
      </c>
      <c r="AK432" s="77" cm="1">
        <f t="array" ref="AK432">_xlfn.IFNA(LOOKUP(2,1/('Calc|Labour Rates'!$B$10:$B$39='Calc|Fee Based'!AJ432)/('Calc|Labour Rates'!$C$10:$C$39='Input|Fee Based'!AL432),'Calc|Labour Rates'!$I$10:$I$39),"-")</f>
        <v>0</v>
      </c>
      <c r="AL432" s="77">
        <f>IFERROR(AK432*'Input|Fee Based'!AM432*'Input|Fee Based'!AN432/'Input|Setup'!$E$19,0)</f>
        <v>0</v>
      </c>
      <c r="AM432" s="77">
        <f>IFERROR(AK432*'Input|Fee Based'!AM432*'Input|Fee Based'!AO432/'Input|Setup'!$E$19,0)</f>
        <v>0</v>
      </c>
      <c r="AN432" s="208">
        <f t="shared" si="72"/>
        <v>0</v>
      </c>
      <c r="AO432" s="199">
        <f t="shared" si="73"/>
        <v>0</v>
      </c>
      <c r="AP432" s="139">
        <f t="shared" si="74"/>
        <v>0</v>
      </c>
      <c r="AQ432" s="86">
        <f>'Input|Fee Based'!AQ432*CPI_Escalator_to_Y1*RealMaterials_Escalator_to_Y1</f>
        <v>0</v>
      </c>
      <c r="AR432" s="86">
        <f>'Input|Fee Based'!AR432*CPI_Escalator_to_Y1*RealContracts_Escalator_to_Y1</f>
        <v>0</v>
      </c>
      <c r="AS432" s="77">
        <f>'Input|Fee Based'!AS432*CPI_Escalator_to_Y1*RealVehicles_Escalator_to_Y1</f>
        <v>0</v>
      </c>
      <c r="AT432" s="86">
        <f>'Input|Fee Based'!AT432*CPI_Escalator_to_Y1*RealOther_Escalator_to_Y1</f>
        <v>0</v>
      </c>
      <c r="AU432" s="89"/>
      <c r="AV432" s="79">
        <f t="shared" si="75"/>
        <v>0</v>
      </c>
      <c r="AW432" s="84"/>
      <c r="AX432" s="162">
        <f>$AV432*'Input|Fee Based'!AV432</f>
        <v>0</v>
      </c>
      <c r="AY432" s="162">
        <f>$AV432*'Input|Fee Based'!AW432</f>
        <v>0</v>
      </c>
      <c r="AZ432" s="162">
        <f>$AV432*'Input|Fee Based'!AX432</f>
        <v>0</v>
      </c>
      <c r="BA432" s="163">
        <f>SUM($AV432,$AX432:$AZ432)*'Input|Fee Based'!$AY432</f>
        <v>0</v>
      </c>
      <c r="BB432" s="109"/>
      <c r="BC432" s="173"/>
      <c r="BD432" s="15"/>
    </row>
    <row r="433" spans="1:56" customFormat="1" x14ac:dyDescent="0.2">
      <c r="A433" s="16">
        <f t="shared" si="76"/>
        <v>424</v>
      </c>
      <c r="B433" s="128" t="str">
        <f>IF(ISBLANK('Input|Fee Based'!B433),"",'Input|Fee Based'!B433)</f>
        <v/>
      </c>
      <c r="C433" s="128" t="str">
        <f>IF(ISBLANK('Input|Fee Based'!C433),"",'Input|Fee Based'!C433)</f>
        <v/>
      </c>
      <c r="D433" s="129" t="str">
        <f>IF(ISBLANK('Input|Fee Based'!D433),"",'Input|Fee Based'!D433)</f>
        <v/>
      </c>
      <c r="E433" s="191" t="str">
        <f>IF(ISBLANK('Input|Fee Based'!E433),"",'Input|Fee Based'!E433)</f>
        <v/>
      </c>
      <c r="F433" s="129" t="str">
        <f>IF(ISBLANK('Input|Fee Based'!F433),"",'Input|Fee Based'!F433)</f>
        <v/>
      </c>
      <c r="G433" s="129" t="str">
        <f>IF(ISBLANK('Input|Fee Based'!G433),"",'Input|Fee Based'!G433)</f>
        <v/>
      </c>
      <c r="H433" s="120">
        <f t="shared" si="66"/>
        <v>0</v>
      </c>
      <c r="I433" s="14"/>
      <c r="J433" s="77" t="str">
        <f>IF(ISBLANK('Input|Fee Based'!I433),"",'Input|Fee Based'!I433)</f>
        <v/>
      </c>
      <c r="K433" s="77" cm="1">
        <f t="array" ref="K433">_xlfn.IFNA(LOOKUP(2,1/('Calc|Labour Rates'!$B$10:$B$39='Calc|Fee Based'!J433)/('Calc|Labour Rates'!$C$10:$C$39='Input|Fee Based'!J433),'Calc|Labour Rates'!$I$10:$I$39),"-")</f>
        <v>0</v>
      </c>
      <c r="L433" s="208">
        <f>IFERROR(K433*'Input|Fee Based'!K433*'Input|Fee Based'!L433/'Input|Setup'!$E$19,0)</f>
        <v>0</v>
      </c>
      <c r="M433" s="206" t="str">
        <f>IF(ISBLANK('Input|Fee Based'!M433),"",'Input|Fee Based'!M433)</f>
        <v/>
      </c>
      <c r="N433" s="77" cm="1">
        <f t="array" ref="N433">_xlfn.IFNA(LOOKUP(2,1/('Calc|Labour Rates'!$B$10:$B$39='Calc|Fee Based'!M433)/('Calc|Labour Rates'!$C$10:$C$39='Input|Fee Based'!N433),'Calc|Labour Rates'!$I$10:$I$39),"-")</f>
        <v>0</v>
      </c>
      <c r="O433" s="208">
        <f>IFERROR(N433*'Input|Fee Based'!O433*'Input|Fee Based'!P433/'Input|Setup'!$E$19,0)</f>
        <v>0</v>
      </c>
      <c r="P433" s="206" t="str">
        <f>IF(ISBLANK('Input|Fee Based'!Q433),"",'Input|Fee Based'!Q433)</f>
        <v/>
      </c>
      <c r="Q433" s="77" cm="1">
        <f t="array" ref="Q433">_xlfn.IFNA(LOOKUP(2,1/('Calc|Labour Rates'!$B$10:$B$39='Calc|Fee Based'!P433)/('Calc|Labour Rates'!$C$10:$C$39='Input|Fee Based'!R433),'Calc|Labour Rates'!$I$10:$I$39),"-")</f>
        <v>0</v>
      </c>
      <c r="R433" s="77">
        <f>IFERROR(Q433*'Input|Fee Based'!S433*'Input|Fee Based'!T433/'Input|Setup'!$E$19,0)</f>
        <v>0</v>
      </c>
      <c r="S433" s="197">
        <f t="shared" si="67"/>
        <v>0</v>
      </c>
      <c r="T433" s="139">
        <f t="shared" si="68"/>
        <v>0</v>
      </c>
      <c r="U433" s="77" t="str">
        <f>IF(ISBLANK('Input|Fee Based'!$V433),"",'Input|Fee Based'!$V433)</f>
        <v/>
      </c>
      <c r="V433" s="77" cm="1">
        <f t="array" ref="V433">_xlfn.IFNA(LOOKUP(2,1/('Calc|Labour Rates'!$B$10:$B$39='Calc|Fee Based'!U433)/('Calc|Labour Rates'!$C$10:$C$39='Input|Fee Based'!W433),'Calc|Labour Rates'!$I$10:$I$39),"-")</f>
        <v>0</v>
      </c>
      <c r="W433" s="77">
        <f>IFERROR(V433*'Input|Fee Based'!X433*'Input|Fee Based'!Y433/'Input|Setup'!$E$19,0)</f>
        <v>0</v>
      </c>
      <c r="X433" s="77">
        <f>IFERROR(V433*'Input|Fee Based'!X433*'Input|Fee Based'!Z433/'Input|Setup'!$E$19,0)</f>
        <v>0</v>
      </c>
      <c r="Y433" s="208">
        <f t="shared" si="69"/>
        <v>0</v>
      </c>
      <c r="Z433" s="206" t="str">
        <f>IF(ISBLANK('Input|Fee Based'!$AA433),"",'Input|Fee Based'!$AA433)</f>
        <v/>
      </c>
      <c r="AA433" s="77" cm="1">
        <f t="array" ref="AA433">_xlfn.IFNA(LOOKUP(2,1/('Calc|Labour Rates'!$B$10:$B$39='Calc|Fee Based'!Z433)/('Calc|Labour Rates'!$C$10:$C$39='Input|Fee Based'!AB433),'Calc|Labour Rates'!$I$10:$I$39),"-")</f>
        <v>0</v>
      </c>
      <c r="AB433" s="77">
        <f>IFERROR(AA433*'Input|Fee Based'!AC433*'Input|Fee Based'!AD433/'Input|Setup'!$E$19,0)</f>
        <v>0</v>
      </c>
      <c r="AC433" s="77">
        <f>IFERROR(AA433*'Input|Fee Based'!AC433*'Input|Fee Based'!AE433/'Input|Setup'!$E$19,0)</f>
        <v>0</v>
      </c>
      <c r="AD433" s="208">
        <f t="shared" si="70"/>
        <v>0</v>
      </c>
      <c r="AE433" s="77" t="str">
        <f>IF(ISBLANK('Input|Fee Based'!$AF433),"",'Input|Fee Based'!$AF433)</f>
        <v/>
      </c>
      <c r="AF433" s="77" cm="1">
        <f t="array" ref="AF433">_xlfn.IFNA(LOOKUP(2,1/('Calc|Labour Rates'!$B$10:$B$39='Calc|Fee Based'!AE433)/('Calc|Labour Rates'!$C$10:$C$39='Input|Fee Based'!AG433),'Calc|Labour Rates'!$I$10:$I$39),"-")</f>
        <v>0</v>
      </c>
      <c r="AG433" s="77">
        <f>IFERROR(AF433*'Input|Fee Based'!AH433*'Input|Fee Based'!AI433/'Input|Setup'!$E$19,0)</f>
        <v>0</v>
      </c>
      <c r="AH433" s="77">
        <f>IFERROR(AF433*'Input|Fee Based'!AH433*'Input|Fee Based'!AJ433/'Input|Setup'!$E$19,0)</f>
        <v>0</v>
      </c>
      <c r="AI433" s="208">
        <f t="shared" si="71"/>
        <v>0</v>
      </c>
      <c r="AJ433" s="77" t="str">
        <f>IF(ISBLANK('Input|Fee Based'!$AK433),"",'Input|Fee Based'!$AK433)</f>
        <v/>
      </c>
      <c r="AK433" s="77" cm="1">
        <f t="array" ref="AK433">_xlfn.IFNA(LOOKUP(2,1/('Calc|Labour Rates'!$B$10:$B$39='Calc|Fee Based'!AJ433)/('Calc|Labour Rates'!$C$10:$C$39='Input|Fee Based'!AL433),'Calc|Labour Rates'!$I$10:$I$39),"-")</f>
        <v>0</v>
      </c>
      <c r="AL433" s="77">
        <f>IFERROR(AK433*'Input|Fee Based'!AM433*'Input|Fee Based'!AN433/'Input|Setup'!$E$19,0)</f>
        <v>0</v>
      </c>
      <c r="AM433" s="77">
        <f>IFERROR(AK433*'Input|Fee Based'!AM433*'Input|Fee Based'!AO433/'Input|Setup'!$E$19,0)</f>
        <v>0</v>
      </c>
      <c r="AN433" s="208">
        <f t="shared" si="72"/>
        <v>0</v>
      </c>
      <c r="AO433" s="199">
        <f t="shared" si="73"/>
        <v>0</v>
      </c>
      <c r="AP433" s="139">
        <f t="shared" si="74"/>
        <v>0</v>
      </c>
      <c r="AQ433" s="86">
        <f>'Input|Fee Based'!AQ433*CPI_Escalator_to_Y1*RealMaterials_Escalator_to_Y1</f>
        <v>0</v>
      </c>
      <c r="AR433" s="86">
        <f>'Input|Fee Based'!AR433*CPI_Escalator_to_Y1*RealContracts_Escalator_to_Y1</f>
        <v>0</v>
      </c>
      <c r="AS433" s="77">
        <f>'Input|Fee Based'!AS433*CPI_Escalator_to_Y1*RealVehicles_Escalator_to_Y1</f>
        <v>0</v>
      </c>
      <c r="AT433" s="86">
        <f>'Input|Fee Based'!AT433*CPI_Escalator_to_Y1*RealOther_Escalator_to_Y1</f>
        <v>0</v>
      </c>
      <c r="AU433" s="89"/>
      <c r="AV433" s="79">
        <f t="shared" si="75"/>
        <v>0</v>
      </c>
      <c r="AW433" s="84"/>
      <c r="AX433" s="162">
        <f>$AV433*'Input|Fee Based'!AV433</f>
        <v>0</v>
      </c>
      <c r="AY433" s="162">
        <f>$AV433*'Input|Fee Based'!AW433</f>
        <v>0</v>
      </c>
      <c r="AZ433" s="162">
        <f>$AV433*'Input|Fee Based'!AX433</f>
        <v>0</v>
      </c>
      <c r="BA433" s="163">
        <f>SUM($AV433,$AX433:$AZ433)*'Input|Fee Based'!$AY433</f>
        <v>0</v>
      </c>
      <c r="BB433" s="109"/>
      <c r="BC433" s="173"/>
      <c r="BD433" s="15"/>
    </row>
    <row r="434" spans="1:56" customFormat="1" x14ac:dyDescent="0.2">
      <c r="A434" s="16">
        <f t="shared" si="76"/>
        <v>425</v>
      </c>
      <c r="B434" s="128" t="str">
        <f>IF(ISBLANK('Input|Fee Based'!B434),"",'Input|Fee Based'!B434)</f>
        <v/>
      </c>
      <c r="C434" s="128" t="str">
        <f>IF(ISBLANK('Input|Fee Based'!C434),"",'Input|Fee Based'!C434)</f>
        <v/>
      </c>
      <c r="D434" s="129" t="str">
        <f>IF(ISBLANK('Input|Fee Based'!D434),"",'Input|Fee Based'!D434)</f>
        <v/>
      </c>
      <c r="E434" s="191" t="str">
        <f>IF(ISBLANK('Input|Fee Based'!E434),"",'Input|Fee Based'!E434)</f>
        <v/>
      </c>
      <c r="F434" s="129" t="str">
        <f>IF(ISBLANK('Input|Fee Based'!F434),"",'Input|Fee Based'!F434)</f>
        <v/>
      </c>
      <c r="G434" s="129" t="str">
        <f>IF(ISBLANK('Input|Fee Based'!G434),"",'Input|Fee Based'!G434)</f>
        <v/>
      </c>
      <c r="H434" s="120">
        <f t="shared" si="66"/>
        <v>0</v>
      </c>
      <c r="I434" s="14"/>
      <c r="J434" s="77" t="str">
        <f>IF(ISBLANK('Input|Fee Based'!I434),"",'Input|Fee Based'!I434)</f>
        <v/>
      </c>
      <c r="K434" s="77" cm="1">
        <f t="array" ref="K434">_xlfn.IFNA(LOOKUP(2,1/('Calc|Labour Rates'!$B$10:$B$39='Calc|Fee Based'!J434)/('Calc|Labour Rates'!$C$10:$C$39='Input|Fee Based'!J434),'Calc|Labour Rates'!$I$10:$I$39),"-")</f>
        <v>0</v>
      </c>
      <c r="L434" s="208">
        <f>IFERROR(K434*'Input|Fee Based'!K434*'Input|Fee Based'!L434/'Input|Setup'!$E$19,0)</f>
        <v>0</v>
      </c>
      <c r="M434" s="206" t="str">
        <f>IF(ISBLANK('Input|Fee Based'!M434),"",'Input|Fee Based'!M434)</f>
        <v/>
      </c>
      <c r="N434" s="77" cm="1">
        <f t="array" ref="N434">_xlfn.IFNA(LOOKUP(2,1/('Calc|Labour Rates'!$B$10:$B$39='Calc|Fee Based'!M434)/('Calc|Labour Rates'!$C$10:$C$39='Input|Fee Based'!N434),'Calc|Labour Rates'!$I$10:$I$39),"-")</f>
        <v>0</v>
      </c>
      <c r="O434" s="208">
        <f>IFERROR(N434*'Input|Fee Based'!O434*'Input|Fee Based'!P434/'Input|Setup'!$E$19,0)</f>
        <v>0</v>
      </c>
      <c r="P434" s="206" t="str">
        <f>IF(ISBLANK('Input|Fee Based'!Q434),"",'Input|Fee Based'!Q434)</f>
        <v/>
      </c>
      <c r="Q434" s="77" cm="1">
        <f t="array" ref="Q434">_xlfn.IFNA(LOOKUP(2,1/('Calc|Labour Rates'!$B$10:$B$39='Calc|Fee Based'!P434)/('Calc|Labour Rates'!$C$10:$C$39='Input|Fee Based'!R434),'Calc|Labour Rates'!$I$10:$I$39),"-")</f>
        <v>0</v>
      </c>
      <c r="R434" s="77">
        <f>IFERROR(Q434*'Input|Fee Based'!S434*'Input|Fee Based'!T434/'Input|Setup'!$E$19,0)</f>
        <v>0</v>
      </c>
      <c r="S434" s="197">
        <f t="shared" si="67"/>
        <v>0</v>
      </c>
      <c r="T434" s="139">
        <f t="shared" si="68"/>
        <v>0</v>
      </c>
      <c r="U434" s="77" t="str">
        <f>IF(ISBLANK('Input|Fee Based'!$V434),"",'Input|Fee Based'!$V434)</f>
        <v/>
      </c>
      <c r="V434" s="77" cm="1">
        <f t="array" ref="V434">_xlfn.IFNA(LOOKUP(2,1/('Calc|Labour Rates'!$B$10:$B$39='Calc|Fee Based'!U434)/('Calc|Labour Rates'!$C$10:$C$39='Input|Fee Based'!W434),'Calc|Labour Rates'!$I$10:$I$39),"-")</f>
        <v>0</v>
      </c>
      <c r="W434" s="77">
        <f>IFERROR(V434*'Input|Fee Based'!X434*'Input|Fee Based'!Y434/'Input|Setup'!$E$19,0)</f>
        <v>0</v>
      </c>
      <c r="X434" s="77">
        <f>IFERROR(V434*'Input|Fee Based'!X434*'Input|Fee Based'!Z434/'Input|Setup'!$E$19,0)</f>
        <v>0</v>
      </c>
      <c r="Y434" s="208">
        <f t="shared" si="69"/>
        <v>0</v>
      </c>
      <c r="Z434" s="206" t="str">
        <f>IF(ISBLANK('Input|Fee Based'!$AA434),"",'Input|Fee Based'!$AA434)</f>
        <v/>
      </c>
      <c r="AA434" s="77" cm="1">
        <f t="array" ref="AA434">_xlfn.IFNA(LOOKUP(2,1/('Calc|Labour Rates'!$B$10:$B$39='Calc|Fee Based'!Z434)/('Calc|Labour Rates'!$C$10:$C$39='Input|Fee Based'!AB434),'Calc|Labour Rates'!$I$10:$I$39),"-")</f>
        <v>0</v>
      </c>
      <c r="AB434" s="77">
        <f>IFERROR(AA434*'Input|Fee Based'!AC434*'Input|Fee Based'!AD434/'Input|Setup'!$E$19,0)</f>
        <v>0</v>
      </c>
      <c r="AC434" s="77">
        <f>IFERROR(AA434*'Input|Fee Based'!AC434*'Input|Fee Based'!AE434/'Input|Setup'!$E$19,0)</f>
        <v>0</v>
      </c>
      <c r="AD434" s="208">
        <f t="shared" si="70"/>
        <v>0</v>
      </c>
      <c r="AE434" s="77" t="str">
        <f>IF(ISBLANK('Input|Fee Based'!$AF434),"",'Input|Fee Based'!$AF434)</f>
        <v/>
      </c>
      <c r="AF434" s="77" cm="1">
        <f t="array" ref="AF434">_xlfn.IFNA(LOOKUP(2,1/('Calc|Labour Rates'!$B$10:$B$39='Calc|Fee Based'!AE434)/('Calc|Labour Rates'!$C$10:$C$39='Input|Fee Based'!AG434),'Calc|Labour Rates'!$I$10:$I$39),"-")</f>
        <v>0</v>
      </c>
      <c r="AG434" s="77">
        <f>IFERROR(AF434*'Input|Fee Based'!AH434*'Input|Fee Based'!AI434/'Input|Setup'!$E$19,0)</f>
        <v>0</v>
      </c>
      <c r="AH434" s="77">
        <f>IFERROR(AF434*'Input|Fee Based'!AH434*'Input|Fee Based'!AJ434/'Input|Setup'!$E$19,0)</f>
        <v>0</v>
      </c>
      <c r="AI434" s="208">
        <f t="shared" si="71"/>
        <v>0</v>
      </c>
      <c r="AJ434" s="77" t="str">
        <f>IF(ISBLANK('Input|Fee Based'!$AK434),"",'Input|Fee Based'!$AK434)</f>
        <v/>
      </c>
      <c r="AK434" s="77" cm="1">
        <f t="array" ref="AK434">_xlfn.IFNA(LOOKUP(2,1/('Calc|Labour Rates'!$B$10:$B$39='Calc|Fee Based'!AJ434)/('Calc|Labour Rates'!$C$10:$C$39='Input|Fee Based'!AL434),'Calc|Labour Rates'!$I$10:$I$39),"-")</f>
        <v>0</v>
      </c>
      <c r="AL434" s="77">
        <f>IFERROR(AK434*'Input|Fee Based'!AM434*'Input|Fee Based'!AN434/'Input|Setup'!$E$19,0)</f>
        <v>0</v>
      </c>
      <c r="AM434" s="77">
        <f>IFERROR(AK434*'Input|Fee Based'!AM434*'Input|Fee Based'!AO434/'Input|Setup'!$E$19,0)</f>
        <v>0</v>
      </c>
      <c r="AN434" s="208">
        <f t="shared" si="72"/>
        <v>0</v>
      </c>
      <c r="AO434" s="199">
        <f t="shared" si="73"/>
        <v>0</v>
      </c>
      <c r="AP434" s="139">
        <f t="shared" si="74"/>
        <v>0</v>
      </c>
      <c r="AQ434" s="86">
        <f>'Input|Fee Based'!AQ434*CPI_Escalator_to_Y1*RealMaterials_Escalator_to_Y1</f>
        <v>0</v>
      </c>
      <c r="AR434" s="86">
        <f>'Input|Fee Based'!AR434*CPI_Escalator_to_Y1*RealContracts_Escalator_to_Y1</f>
        <v>0</v>
      </c>
      <c r="AS434" s="77">
        <f>'Input|Fee Based'!AS434*CPI_Escalator_to_Y1*RealVehicles_Escalator_to_Y1</f>
        <v>0</v>
      </c>
      <c r="AT434" s="86">
        <f>'Input|Fee Based'!AT434*CPI_Escalator_to_Y1*RealOther_Escalator_to_Y1</f>
        <v>0</v>
      </c>
      <c r="AU434" s="89"/>
      <c r="AV434" s="79">
        <f t="shared" si="75"/>
        <v>0</v>
      </c>
      <c r="AW434" s="84"/>
      <c r="AX434" s="162">
        <f>$AV434*'Input|Fee Based'!AV434</f>
        <v>0</v>
      </c>
      <c r="AY434" s="162">
        <f>$AV434*'Input|Fee Based'!AW434</f>
        <v>0</v>
      </c>
      <c r="AZ434" s="162">
        <f>$AV434*'Input|Fee Based'!AX434</f>
        <v>0</v>
      </c>
      <c r="BA434" s="163">
        <f>SUM($AV434,$AX434:$AZ434)*'Input|Fee Based'!$AY434</f>
        <v>0</v>
      </c>
      <c r="BB434" s="109"/>
      <c r="BC434" s="173"/>
      <c r="BD434" s="15"/>
    </row>
    <row r="435" spans="1:56" customFormat="1" x14ac:dyDescent="0.2">
      <c r="A435" s="16">
        <f t="shared" si="76"/>
        <v>426</v>
      </c>
      <c r="B435" s="128" t="str">
        <f>IF(ISBLANK('Input|Fee Based'!B435),"",'Input|Fee Based'!B435)</f>
        <v/>
      </c>
      <c r="C435" s="128" t="str">
        <f>IF(ISBLANK('Input|Fee Based'!C435),"",'Input|Fee Based'!C435)</f>
        <v/>
      </c>
      <c r="D435" s="129" t="str">
        <f>IF(ISBLANK('Input|Fee Based'!D435),"",'Input|Fee Based'!D435)</f>
        <v/>
      </c>
      <c r="E435" s="191" t="str">
        <f>IF(ISBLANK('Input|Fee Based'!E435),"",'Input|Fee Based'!E435)</f>
        <v/>
      </c>
      <c r="F435" s="129" t="str">
        <f>IF(ISBLANK('Input|Fee Based'!F435),"",'Input|Fee Based'!F435)</f>
        <v/>
      </c>
      <c r="G435" s="129" t="str">
        <f>IF(ISBLANK('Input|Fee Based'!G435),"",'Input|Fee Based'!G435)</f>
        <v/>
      </c>
      <c r="H435" s="120">
        <f t="shared" si="66"/>
        <v>0</v>
      </c>
      <c r="I435" s="14"/>
      <c r="J435" s="77" t="str">
        <f>IF(ISBLANK('Input|Fee Based'!I435),"",'Input|Fee Based'!I435)</f>
        <v/>
      </c>
      <c r="K435" s="77" cm="1">
        <f t="array" ref="K435">_xlfn.IFNA(LOOKUP(2,1/('Calc|Labour Rates'!$B$10:$B$39='Calc|Fee Based'!J435)/('Calc|Labour Rates'!$C$10:$C$39='Input|Fee Based'!J435),'Calc|Labour Rates'!$I$10:$I$39),"-")</f>
        <v>0</v>
      </c>
      <c r="L435" s="208">
        <f>IFERROR(K435*'Input|Fee Based'!K435*'Input|Fee Based'!L435/'Input|Setup'!$E$19,0)</f>
        <v>0</v>
      </c>
      <c r="M435" s="206" t="str">
        <f>IF(ISBLANK('Input|Fee Based'!M435),"",'Input|Fee Based'!M435)</f>
        <v/>
      </c>
      <c r="N435" s="77" cm="1">
        <f t="array" ref="N435">_xlfn.IFNA(LOOKUP(2,1/('Calc|Labour Rates'!$B$10:$B$39='Calc|Fee Based'!M435)/('Calc|Labour Rates'!$C$10:$C$39='Input|Fee Based'!N435),'Calc|Labour Rates'!$I$10:$I$39),"-")</f>
        <v>0</v>
      </c>
      <c r="O435" s="208">
        <f>IFERROR(N435*'Input|Fee Based'!O435*'Input|Fee Based'!P435/'Input|Setup'!$E$19,0)</f>
        <v>0</v>
      </c>
      <c r="P435" s="206" t="str">
        <f>IF(ISBLANK('Input|Fee Based'!Q435),"",'Input|Fee Based'!Q435)</f>
        <v/>
      </c>
      <c r="Q435" s="77" cm="1">
        <f t="array" ref="Q435">_xlfn.IFNA(LOOKUP(2,1/('Calc|Labour Rates'!$B$10:$B$39='Calc|Fee Based'!P435)/('Calc|Labour Rates'!$C$10:$C$39='Input|Fee Based'!R435),'Calc|Labour Rates'!$I$10:$I$39),"-")</f>
        <v>0</v>
      </c>
      <c r="R435" s="77">
        <f>IFERROR(Q435*'Input|Fee Based'!S435*'Input|Fee Based'!T435/'Input|Setup'!$E$19,0)</f>
        <v>0</v>
      </c>
      <c r="S435" s="197">
        <f t="shared" si="67"/>
        <v>0</v>
      </c>
      <c r="T435" s="139">
        <f t="shared" si="68"/>
        <v>0</v>
      </c>
      <c r="U435" s="77" t="str">
        <f>IF(ISBLANK('Input|Fee Based'!$V435),"",'Input|Fee Based'!$V435)</f>
        <v/>
      </c>
      <c r="V435" s="77" cm="1">
        <f t="array" ref="V435">_xlfn.IFNA(LOOKUP(2,1/('Calc|Labour Rates'!$B$10:$B$39='Calc|Fee Based'!U435)/('Calc|Labour Rates'!$C$10:$C$39='Input|Fee Based'!W435),'Calc|Labour Rates'!$I$10:$I$39),"-")</f>
        <v>0</v>
      </c>
      <c r="W435" s="77">
        <f>IFERROR(V435*'Input|Fee Based'!X435*'Input|Fee Based'!Y435/'Input|Setup'!$E$19,0)</f>
        <v>0</v>
      </c>
      <c r="X435" s="77">
        <f>IFERROR(V435*'Input|Fee Based'!X435*'Input|Fee Based'!Z435/'Input|Setup'!$E$19,0)</f>
        <v>0</v>
      </c>
      <c r="Y435" s="208">
        <f t="shared" si="69"/>
        <v>0</v>
      </c>
      <c r="Z435" s="206" t="str">
        <f>IF(ISBLANK('Input|Fee Based'!$AA435),"",'Input|Fee Based'!$AA435)</f>
        <v/>
      </c>
      <c r="AA435" s="77" cm="1">
        <f t="array" ref="AA435">_xlfn.IFNA(LOOKUP(2,1/('Calc|Labour Rates'!$B$10:$B$39='Calc|Fee Based'!Z435)/('Calc|Labour Rates'!$C$10:$C$39='Input|Fee Based'!AB435),'Calc|Labour Rates'!$I$10:$I$39),"-")</f>
        <v>0</v>
      </c>
      <c r="AB435" s="77">
        <f>IFERROR(AA435*'Input|Fee Based'!AC435*'Input|Fee Based'!AD435/'Input|Setup'!$E$19,0)</f>
        <v>0</v>
      </c>
      <c r="AC435" s="77">
        <f>IFERROR(AA435*'Input|Fee Based'!AC435*'Input|Fee Based'!AE435/'Input|Setup'!$E$19,0)</f>
        <v>0</v>
      </c>
      <c r="AD435" s="208">
        <f t="shared" si="70"/>
        <v>0</v>
      </c>
      <c r="AE435" s="77" t="str">
        <f>IF(ISBLANK('Input|Fee Based'!$AF435),"",'Input|Fee Based'!$AF435)</f>
        <v/>
      </c>
      <c r="AF435" s="77" cm="1">
        <f t="array" ref="AF435">_xlfn.IFNA(LOOKUP(2,1/('Calc|Labour Rates'!$B$10:$B$39='Calc|Fee Based'!AE435)/('Calc|Labour Rates'!$C$10:$C$39='Input|Fee Based'!AG435),'Calc|Labour Rates'!$I$10:$I$39),"-")</f>
        <v>0</v>
      </c>
      <c r="AG435" s="77">
        <f>IFERROR(AF435*'Input|Fee Based'!AH435*'Input|Fee Based'!AI435/'Input|Setup'!$E$19,0)</f>
        <v>0</v>
      </c>
      <c r="AH435" s="77">
        <f>IFERROR(AF435*'Input|Fee Based'!AH435*'Input|Fee Based'!AJ435/'Input|Setup'!$E$19,0)</f>
        <v>0</v>
      </c>
      <c r="AI435" s="208">
        <f t="shared" si="71"/>
        <v>0</v>
      </c>
      <c r="AJ435" s="77" t="str">
        <f>IF(ISBLANK('Input|Fee Based'!$AK435),"",'Input|Fee Based'!$AK435)</f>
        <v/>
      </c>
      <c r="AK435" s="77" cm="1">
        <f t="array" ref="AK435">_xlfn.IFNA(LOOKUP(2,1/('Calc|Labour Rates'!$B$10:$B$39='Calc|Fee Based'!AJ435)/('Calc|Labour Rates'!$C$10:$C$39='Input|Fee Based'!AL435),'Calc|Labour Rates'!$I$10:$I$39),"-")</f>
        <v>0</v>
      </c>
      <c r="AL435" s="77">
        <f>IFERROR(AK435*'Input|Fee Based'!AM435*'Input|Fee Based'!AN435/'Input|Setup'!$E$19,0)</f>
        <v>0</v>
      </c>
      <c r="AM435" s="77">
        <f>IFERROR(AK435*'Input|Fee Based'!AM435*'Input|Fee Based'!AO435/'Input|Setup'!$E$19,0)</f>
        <v>0</v>
      </c>
      <c r="AN435" s="208">
        <f t="shared" si="72"/>
        <v>0</v>
      </c>
      <c r="AO435" s="199">
        <f t="shared" si="73"/>
        <v>0</v>
      </c>
      <c r="AP435" s="139">
        <f t="shared" si="74"/>
        <v>0</v>
      </c>
      <c r="AQ435" s="86">
        <f>'Input|Fee Based'!AQ435*CPI_Escalator_to_Y1*RealMaterials_Escalator_to_Y1</f>
        <v>0</v>
      </c>
      <c r="AR435" s="86">
        <f>'Input|Fee Based'!AR435*CPI_Escalator_to_Y1*RealContracts_Escalator_to_Y1</f>
        <v>0</v>
      </c>
      <c r="AS435" s="77">
        <f>'Input|Fee Based'!AS435*CPI_Escalator_to_Y1*RealVehicles_Escalator_to_Y1</f>
        <v>0</v>
      </c>
      <c r="AT435" s="86">
        <f>'Input|Fee Based'!AT435*CPI_Escalator_to_Y1*RealOther_Escalator_to_Y1</f>
        <v>0</v>
      </c>
      <c r="AU435" s="89"/>
      <c r="AV435" s="79">
        <f t="shared" si="75"/>
        <v>0</v>
      </c>
      <c r="AW435" s="84"/>
      <c r="AX435" s="162">
        <f>$AV435*'Input|Fee Based'!AV435</f>
        <v>0</v>
      </c>
      <c r="AY435" s="162">
        <f>$AV435*'Input|Fee Based'!AW435</f>
        <v>0</v>
      </c>
      <c r="AZ435" s="162">
        <f>$AV435*'Input|Fee Based'!AX435</f>
        <v>0</v>
      </c>
      <c r="BA435" s="163">
        <f>SUM($AV435,$AX435:$AZ435)*'Input|Fee Based'!$AY435</f>
        <v>0</v>
      </c>
      <c r="BB435" s="109"/>
      <c r="BC435" s="173"/>
      <c r="BD435" s="15"/>
    </row>
    <row r="436" spans="1:56" customFormat="1" x14ac:dyDescent="0.2">
      <c r="A436" s="16">
        <f t="shared" si="76"/>
        <v>427</v>
      </c>
      <c r="B436" s="128" t="str">
        <f>IF(ISBLANK('Input|Fee Based'!B436),"",'Input|Fee Based'!B436)</f>
        <v/>
      </c>
      <c r="C436" s="128" t="str">
        <f>IF(ISBLANK('Input|Fee Based'!C436),"",'Input|Fee Based'!C436)</f>
        <v/>
      </c>
      <c r="D436" s="129" t="str">
        <f>IF(ISBLANK('Input|Fee Based'!D436),"",'Input|Fee Based'!D436)</f>
        <v/>
      </c>
      <c r="E436" s="191" t="str">
        <f>IF(ISBLANK('Input|Fee Based'!E436),"",'Input|Fee Based'!E436)</f>
        <v/>
      </c>
      <c r="F436" s="129" t="str">
        <f>IF(ISBLANK('Input|Fee Based'!F436),"",'Input|Fee Based'!F436)</f>
        <v/>
      </c>
      <c r="G436" s="129" t="str">
        <f>IF(ISBLANK('Input|Fee Based'!G436),"",'Input|Fee Based'!G436)</f>
        <v/>
      </c>
      <c r="H436" s="120">
        <f t="shared" si="66"/>
        <v>0</v>
      </c>
      <c r="I436" s="14"/>
      <c r="J436" s="77" t="str">
        <f>IF(ISBLANK('Input|Fee Based'!I436),"",'Input|Fee Based'!I436)</f>
        <v/>
      </c>
      <c r="K436" s="77" cm="1">
        <f t="array" ref="K436">_xlfn.IFNA(LOOKUP(2,1/('Calc|Labour Rates'!$B$10:$B$39='Calc|Fee Based'!J436)/('Calc|Labour Rates'!$C$10:$C$39='Input|Fee Based'!J436),'Calc|Labour Rates'!$I$10:$I$39),"-")</f>
        <v>0</v>
      </c>
      <c r="L436" s="208">
        <f>IFERROR(K436*'Input|Fee Based'!K436*'Input|Fee Based'!L436/'Input|Setup'!$E$19,0)</f>
        <v>0</v>
      </c>
      <c r="M436" s="206" t="str">
        <f>IF(ISBLANK('Input|Fee Based'!M436),"",'Input|Fee Based'!M436)</f>
        <v/>
      </c>
      <c r="N436" s="77" cm="1">
        <f t="array" ref="N436">_xlfn.IFNA(LOOKUP(2,1/('Calc|Labour Rates'!$B$10:$B$39='Calc|Fee Based'!M436)/('Calc|Labour Rates'!$C$10:$C$39='Input|Fee Based'!N436),'Calc|Labour Rates'!$I$10:$I$39),"-")</f>
        <v>0</v>
      </c>
      <c r="O436" s="208">
        <f>IFERROR(N436*'Input|Fee Based'!O436*'Input|Fee Based'!P436/'Input|Setup'!$E$19,0)</f>
        <v>0</v>
      </c>
      <c r="P436" s="206" t="str">
        <f>IF(ISBLANK('Input|Fee Based'!Q436),"",'Input|Fee Based'!Q436)</f>
        <v/>
      </c>
      <c r="Q436" s="77" cm="1">
        <f t="array" ref="Q436">_xlfn.IFNA(LOOKUP(2,1/('Calc|Labour Rates'!$B$10:$B$39='Calc|Fee Based'!P436)/('Calc|Labour Rates'!$C$10:$C$39='Input|Fee Based'!R436),'Calc|Labour Rates'!$I$10:$I$39),"-")</f>
        <v>0</v>
      </c>
      <c r="R436" s="77">
        <f>IFERROR(Q436*'Input|Fee Based'!S436*'Input|Fee Based'!T436/'Input|Setup'!$E$19,0)</f>
        <v>0</v>
      </c>
      <c r="S436" s="197">
        <f t="shared" si="67"/>
        <v>0</v>
      </c>
      <c r="T436" s="139">
        <f t="shared" si="68"/>
        <v>0</v>
      </c>
      <c r="U436" s="77" t="str">
        <f>IF(ISBLANK('Input|Fee Based'!$V436),"",'Input|Fee Based'!$V436)</f>
        <v/>
      </c>
      <c r="V436" s="77" cm="1">
        <f t="array" ref="V436">_xlfn.IFNA(LOOKUP(2,1/('Calc|Labour Rates'!$B$10:$B$39='Calc|Fee Based'!U436)/('Calc|Labour Rates'!$C$10:$C$39='Input|Fee Based'!W436),'Calc|Labour Rates'!$I$10:$I$39),"-")</f>
        <v>0</v>
      </c>
      <c r="W436" s="77">
        <f>IFERROR(V436*'Input|Fee Based'!X436*'Input|Fee Based'!Y436/'Input|Setup'!$E$19,0)</f>
        <v>0</v>
      </c>
      <c r="X436" s="77">
        <f>IFERROR(V436*'Input|Fee Based'!X436*'Input|Fee Based'!Z436/'Input|Setup'!$E$19,0)</f>
        <v>0</v>
      </c>
      <c r="Y436" s="208">
        <f t="shared" si="69"/>
        <v>0</v>
      </c>
      <c r="Z436" s="206" t="str">
        <f>IF(ISBLANK('Input|Fee Based'!$AA436),"",'Input|Fee Based'!$AA436)</f>
        <v/>
      </c>
      <c r="AA436" s="77" cm="1">
        <f t="array" ref="AA436">_xlfn.IFNA(LOOKUP(2,1/('Calc|Labour Rates'!$B$10:$B$39='Calc|Fee Based'!Z436)/('Calc|Labour Rates'!$C$10:$C$39='Input|Fee Based'!AB436),'Calc|Labour Rates'!$I$10:$I$39),"-")</f>
        <v>0</v>
      </c>
      <c r="AB436" s="77">
        <f>IFERROR(AA436*'Input|Fee Based'!AC436*'Input|Fee Based'!AD436/'Input|Setup'!$E$19,0)</f>
        <v>0</v>
      </c>
      <c r="AC436" s="77">
        <f>IFERROR(AA436*'Input|Fee Based'!AC436*'Input|Fee Based'!AE436/'Input|Setup'!$E$19,0)</f>
        <v>0</v>
      </c>
      <c r="AD436" s="208">
        <f t="shared" si="70"/>
        <v>0</v>
      </c>
      <c r="AE436" s="77" t="str">
        <f>IF(ISBLANK('Input|Fee Based'!$AF436),"",'Input|Fee Based'!$AF436)</f>
        <v/>
      </c>
      <c r="AF436" s="77" cm="1">
        <f t="array" ref="AF436">_xlfn.IFNA(LOOKUP(2,1/('Calc|Labour Rates'!$B$10:$B$39='Calc|Fee Based'!AE436)/('Calc|Labour Rates'!$C$10:$C$39='Input|Fee Based'!AG436),'Calc|Labour Rates'!$I$10:$I$39),"-")</f>
        <v>0</v>
      </c>
      <c r="AG436" s="77">
        <f>IFERROR(AF436*'Input|Fee Based'!AH436*'Input|Fee Based'!AI436/'Input|Setup'!$E$19,0)</f>
        <v>0</v>
      </c>
      <c r="AH436" s="77">
        <f>IFERROR(AF436*'Input|Fee Based'!AH436*'Input|Fee Based'!AJ436/'Input|Setup'!$E$19,0)</f>
        <v>0</v>
      </c>
      <c r="AI436" s="208">
        <f t="shared" si="71"/>
        <v>0</v>
      </c>
      <c r="AJ436" s="77" t="str">
        <f>IF(ISBLANK('Input|Fee Based'!$AK436),"",'Input|Fee Based'!$AK436)</f>
        <v/>
      </c>
      <c r="AK436" s="77" cm="1">
        <f t="array" ref="AK436">_xlfn.IFNA(LOOKUP(2,1/('Calc|Labour Rates'!$B$10:$B$39='Calc|Fee Based'!AJ436)/('Calc|Labour Rates'!$C$10:$C$39='Input|Fee Based'!AL436),'Calc|Labour Rates'!$I$10:$I$39),"-")</f>
        <v>0</v>
      </c>
      <c r="AL436" s="77">
        <f>IFERROR(AK436*'Input|Fee Based'!AM436*'Input|Fee Based'!AN436/'Input|Setup'!$E$19,0)</f>
        <v>0</v>
      </c>
      <c r="AM436" s="77">
        <f>IFERROR(AK436*'Input|Fee Based'!AM436*'Input|Fee Based'!AO436/'Input|Setup'!$E$19,0)</f>
        <v>0</v>
      </c>
      <c r="AN436" s="208">
        <f t="shared" si="72"/>
        <v>0</v>
      </c>
      <c r="AO436" s="199">
        <f t="shared" si="73"/>
        <v>0</v>
      </c>
      <c r="AP436" s="139">
        <f t="shared" si="74"/>
        <v>0</v>
      </c>
      <c r="AQ436" s="86">
        <f>'Input|Fee Based'!AQ436*CPI_Escalator_to_Y1*RealMaterials_Escalator_to_Y1</f>
        <v>0</v>
      </c>
      <c r="AR436" s="86">
        <f>'Input|Fee Based'!AR436*CPI_Escalator_to_Y1*RealContracts_Escalator_to_Y1</f>
        <v>0</v>
      </c>
      <c r="AS436" s="77">
        <f>'Input|Fee Based'!AS436*CPI_Escalator_to_Y1*RealVehicles_Escalator_to_Y1</f>
        <v>0</v>
      </c>
      <c r="AT436" s="86">
        <f>'Input|Fee Based'!AT436*CPI_Escalator_to_Y1*RealOther_Escalator_to_Y1</f>
        <v>0</v>
      </c>
      <c r="AU436" s="89"/>
      <c r="AV436" s="79">
        <f t="shared" si="75"/>
        <v>0</v>
      </c>
      <c r="AW436" s="84"/>
      <c r="AX436" s="162">
        <f>$AV436*'Input|Fee Based'!AV436</f>
        <v>0</v>
      </c>
      <c r="AY436" s="162">
        <f>$AV436*'Input|Fee Based'!AW436</f>
        <v>0</v>
      </c>
      <c r="AZ436" s="162">
        <f>$AV436*'Input|Fee Based'!AX436</f>
        <v>0</v>
      </c>
      <c r="BA436" s="163">
        <f>SUM($AV436,$AX436:$AZ436)*'Input|Fee Based'!$AY436</f>
        <v>0</v>
      </c>
      <c r="BB436" s="109"/>
      <c r="BC436" s="173"/>
      <c r="BD436" s="15"/>
    </row>
    <row r="437" spans="1:56" customFormat="1" x14ac:dyDescent="0.2">
      <c r="A437" s="16">
        <f t="shared" si="76"/>
        <v>428</v>
      </c>
      <c r="B437" s="128" t="str">
        <f>IF(ISBLANK('Input|Fee Based'!B437),"",'Input|Fee Based'!B437)</f>
        <v/>
      </c>
      <c r="C437" s="128" t="str">
        <f>IF(ISBLANK('Input|Fee Based'!C437),"",'Input|Fee Based'!C437)</f>
        <v/>
      </c>
      <c r="D437" s="129" t="str">
        <f>IF(ISBLANK('Input|Fee Based'!D437),"",'Input|Fee Based'!D437)</f>
        <v/>
      </c>
      <c r="E437" s="191" t="str">
        <f>IF(ISBLANK('Input|Fee Based'!E437),"",'Input|Fee Based'!E437)</f>
        <v/>
      </c>
      <c r="F437" s="129" t="str">
        <f>IF(ISBLANK('Input|Fee Based'!F437),"",'Input|Fee Based'!F437)</f>
        <v/>
      </c>
      <c r="G437" s="129" t="str">
        <f>IF(ISBLANK('Input|Fee Based'!G437),"",'Input|Fee Based'!G437)</f>
        <v/>
      </c>
      <c r="H437" s="120">
        <f t="shared" si="66"/>
        <v>0</v>
      </c>
      <c r="I437" s="14"/>
      <c r="J437" s="77" t="str">
        <f>IF(ISBLANK('Input|Fee Based'!I437),"",'Input|Fee Based'!I437)</f>
        <v/>
      </c>
      <c r="K437" s="77" cm="1">
        <f t="array" ref="K437">_xlfn.IFNA(LOOKUP(2,1/('Calc|Labour Rates'!$B$10:$B$39='Calc|Fee Based'!J437)/('Calc|Labour Rates'!$C$10:$C$39='Input|Fee Based'!J437),'Calc|Labour Rates'!$I$10:$I$39),"-")</f>
        <v>0</v>
      </c>
      <c r="L437" s="208">
        <f>IFERROR(K437*'Input|Fee Based'!K437*'Input|Fee Based'!L437/'Input|Setup'!$E$19,0)</f>
        <v>0</v>
      </c>
      <c r="M437" s="206" t="str">
        <f>IF(ISBLANK('Input|Fee Based'!M437),"",'Input|Fee Based'!M437)</f>
        <v/>
      </c>
      <c r="N437" s="77" cm="1">
        <f t="array" ref="N437">_xlfn.IFNA(LOOKUP(2,1/('Calc|Labour Rates'!$B$10:$B$39='Calc|Fee Based'!M437)/('Calc|Labour Rates'!$C$10:$C$39='Input|Fee Based'!N437),'Calc|Labour Rates'!$I$10:$I$39),"-")</f>
        <v>0</v>
      </c>
      <c r="O437" s="208">
        <f>IFERROR(N437*'Input|Fee Based'!O437*'Input|Fee Based'!P437/'Input|Setup'!$E$19,0)</f>
        <v>0</v>
      </c>
      <c r="P437" s="206" t="str">
        <f>IF(ISBLANK('Input|Fee Based'!Q437),"",'Input|Fee Based'!Q437)</f>
        <v/>
      </c>
      <c r="Q437" s="77" cm="1">
        <f t="array" ref="Q437">_xlfn.IFNA(LOOKUP(2,1/('Calc|Labour Rates'!$B$10:$B$39='Calc|Fee Based'!P437)/('Calc|Labour Rates'!$C$10:$C$39='Input|Fee Based'!R437),'Calc|Labour Rates'!$I$10:$I$39),"-")</f>
        <v>0</v>
      </c>
      <c r="R437" s="77">
        <f>IFERROR(Q437*'Input|Fee Based'!S437*'Input|Fee Based'!T437/'Input|Setup'!$E$19,0)</f>
        <v>0</v>
      </c>
      <c r="S437" s="197">
        <f t="shared" si="67"/>
        <v>0</v>
      </c>
      <c r="T437" s="139">
        <f t="shared" si="68"/>
        <v>0</v>
      </c>
      <c r="U437" s="77" t="str">
        <f>IF(ISBLANK('Input|Fee Based'!$V437),"",'Input|Fee Based'!$V437)</f>
        <v/>
      </c>
      <c r="V437" s="77" cm="1">
        <f t="array" ref="V437">_xlfn.IFNA(LOOKUP(2,1/('Calc|Labour Rates'!$B$10:$B$39='Calc|Fee Based'!U437)/('Calc|Labour Rates'!$C$10:$C$39='Input|Fee Based'!W437),'Calc|Labour Rates'!$I$10:$I$39),"-")</f>
        <v>0</v>
      </c>
      <c r="W437" s="77">
        <f>IFERROR(V437*'Input|Fee Based'!X437*'Input|Fee Based'!Y437/'Input|Setup'!$E$19,0)</f>
        <v>0</v>
      </c>
      <c r="X437" s="77">
        <f>IFERROR(V437*'Input|Fee Based'!X437*'Input|Fee Based'!Z437/'Input|Setup'!$E$19,0)</f>
        <v>0</v>
      </c>
      <c r="Y437" s="208">
        <f t="shared" si="69"/>
        <v>0</v>
      </c>
      <c r="Z437" s="206" t="str">
        <f>IF(ISBLANK('Input|Fee Based'!$AA437),"",'Input|Fee Based'!$AA437)</f>
        <v/>
      </c>
      <c r="AA437" s="77" cm="1">
        <f t="array" ref="AA437">_xlfn.IFNA(LOOKUP(2,1/('Calc|Labour Rates'!$B$10:$B$39='Calc|Fee Based'!Z437)/('Calc|Labour Rates'!$C$10:$C$39='Input|Fee Based'!AB437),'Calc|Labour Rates'!$I$10:$I$39),"-")</f>
        <v>0</v>
      </c>
      <c r="AB437" s="77">
        <f>IFERROR(AA437*'Input|Fee Based'!AC437*'Input|Fee Based'!AD437/'Input|Setup'!$E$19,0)</f>
        <v>0</v>
      </c>
      <c r="AC437" s="77">
        <f>IFERROR(AA437*'Input|Fee Based'!AC437*'Input|Fee Based'!AE437/'Input|Setup'!$E$19,0)</f>
        <v>0</v>
      </c>
      <c r="AD437" s="208">
        <f t="shared" si="70"/>
        <v>0</v>
      </c>
      <c r="AE437" s="77" t="str">
        <f>IF(ISBLANK('Input|Fee Based'!$AF437),"",'Input|Fee Based'!$AF437)</f>
        <v/>
      </c>
      <c r="AF437" s="77" cm="1">
        <f t="array" ref="AF437">_xlfn.IFNA(LOOKUP(2,1/('Calc|Labour Rates'!$B$10:$B$39='Calc|Fee Based'!AE437)/('Calc|Labour Rates'!$C$10:$C$39='Input|Fee Based'!AG437),'Calc|Labour Rates'!$I$10:$I$39),"-")</f>
        <v>0</v>
      </c>
      <c r="AG437" s="77">
        <f>IFERROR(AF437*'Input|Fee Based'!AH437*'Input|Fee Based'!AI437/'Input|Setup'!$E$19,0)</f>
        <v>0</v>
      </c>
      <c r="AH437" s="77">
        <f>IFERROR(AF437*'Input|Fee Based'!AH437*'Input|Fee Based'!AJ437/'Input|Setup'!$E$19,0)</f>
        <v>0</v>
      </c>
      <c r="AI437" s="208">
        <f t="shared" si="71"/>
        <v>0</v>
      </c>
      <c r="AJ437" s="77" t="str">
        <f>IF(ISBLANK('Input|Fee Based'!$AK437),"",'Input|Fee Based'!$AK437)</f>
        <v/>
      </c>
      <c r="AK437" s="77" cm="1">
        <f t="array" ref="AK437">_xlfn.IFNA(LOOKUP(2,1/('Calc|Labour Rates'!$B$10:$B$39='Calc|Fee Based'!AJ437)/('Calc|Labour Rates'!$C$10:$C$39='Input|Fee Based'!AL437),'Calc|Labour Rates'!$I$10:$I$39),"-")</f>
        <v>0</v>
      </c>
      <c r="AL437" s="77">
        <f>IFERROR(AK437*'Input|Fee Based'!AM437*'Input|Fee Based'!AN437/'Input|Setup'!$E$19,0)</f>
        <v>0</v>
      </c>
      <c r="AM437" s="77">
        <f>IFERROR(AK437*'Input|Fee Based'!AM437*'Input|Fee Based'!AO437/'Input|Setup'!$E$19,0)</f>
        <v>0</v>
      </c>
      <c r="AN437" s="208">
        <f t="shared" si="72"/>
        <v>0</v>
      </c>
      <c r="AO437" s="199">
        <f t="shared" si="73"/>
        <v>0</v>
      </c>
      <c r="AP437" s="139">
        <f t="shared" si="74"/>
        <v>0</v>
      </c>
      <c r="AQ437" s="86">
        <f>'Input|Fee Based'!AQ437*CPI_Escalator_to_Y1*RealMaterials_Escalator_to_Y1</f>
        <v>0</v>
      </c>
      <c r="AR437" s="86">
        <f>'Input|Fee Based'!AR437*CPI_Escalator_to_Y1*RealContracts_Escalator_to_Y1</f>
        <v>0</v>
      </c>
      <c r="AS437" s="77">
        <f>'Input|Fee Based'!AS437*CPI_Escalator_to_Y1*RealVehicles_Escalator_to_Y1</f>
        <v>0</v>
      </c>
      <c r="AT437" s="86">
        <f>'Input|Fee Based'!AT437*CPI_Escalator_to_Y1*RealOther_Escalator_to_Y1</f>
        <v>0</v>
      </c>
      <c r="AU437" s="89"/>
      <c r="AV437" s="79">
        <f t="shared" si="75"/>
        <v>0</v>
      </c>
      <c r="AW437" s="84"/>
      <c r="AX437" s="162">
        <f>$AV437*'Input|Fee Based'!AV437</f>
        <v>0</v>
      </c>
      <c r="AY437" s="162">
        <f>$AV437*'Input|Fee Based'!AW437</f>
        <v>0</v>
      </c>
      <c r="AZ437" s="162">
        <f>$AV437*'Input|Fee Based'!AX437</f>
        <v>0</v>
      </c>
      <c r="BA437" s="163">
        <f>SUM($AV437,$AX437:$AZ437)*'Input|Fee Based'!$AY437</f>
        <v>0</v>
      </c>
      <c r="BB437" s="109"/>
      <c r="BC437" s="173"/>
      <c r="BD437" s="15"/>
    </row>
    <row r="438" spans="1:56" customFormat="1" x14ac:dyDescent="0.2">
      <c r="A438" s="16">
        <f t="shared" si="76"/>
        <v>429</v>
      </c>
      <c r="B438" s="128" t="str">
        <f>IF(ISBLANK('Input|Fee Based'!B438),"",'Input|Fee Based'!B438)</f>
        <v/>
      </c>
      <c r="C438" s="128" t="str">
        <f>IF(ISBLANK('Input|Fee Based'!C438),"",'Input|Fee Based'!C438)</f>
        <v/>
      </c>
      <c r="D438" s="129" t="str">
        <f>IF(ISBLANK('Input|Fee Based'!D438),"",'Input|Fee Based'!D438)</f>
        <v/>
      </c>
      <c r="E438" s="191" t="str">
        <f>IF(ISBLANK('Input|Fee Based'!E438),"",'Input|Fee Based'!E438)</f>
        <v/>
      </c>
      <c r="F438" s="129" t="str">
        <f>IF(ISBLANK('Input|Fee Based'!F438),"",'Input|Fee Based'!F438)</f>
        <v/>
      </c>
      <c r="G438" s="129" t="str">
        <f>IF(ISBLANK('Input|Fee Based'!G438),"",'Input|Fee Based'!G438)</f>
        <v/>
      </c>
      <c r="H438" s="120">
        <f t="shared" si="66"/>
        <v>0</v>
      </c>
      <c r="I438" s="14"/>
      <c r="J438" s="77" t="str">
        <f>IF(ISBLANK('Input|Fee Based'!I438),"",'Input|Fee Based'!I438)</f>
        <v/>
      </c>
      <c r="K438" s="77" cm="1">
        <f t="array" ref="K438">_xlfn.IFNA(LOOKUP(2,1/('Calc|Labour Rates'!$B$10:$B$39='Calc|Fee Based'!J438)/('Calc|Labour Rates'!$C$10:$C$39='Input|Fee Based'!J438),'Calc|Labour Rates'!$I$10:$I$39),"-")</f>
        <v>0</v>
      </c>
      <c r="L438" s="208">
        <f>IFERROR(K438*'Input|Fee Based'!K438*'Input|Fee Based'!L438/'Input|Setup'!$E$19,0)</f>
        <v>0</v>
      </c>
      <c r="M438" s="206" t="str">
        <f>IF(ISBLANK('Input|Fee Based'!M438),"",'Input|Fee Based'!M438)</f>
        <v/>
      </c>
      <c r="N438" s="77" cm="1">
        <f t="array" ref="N438">_xlfn.IFNA(LOOKUP(2,1/('Calc|Labour Rates'!$B$10:$B$39='Calc|Fee Based'!M438)/('Calc|Labour Rates'!$C$10:$C$39='Input|Fee Based'!N438),'Calc|Labour Rates'!$I$10:$I$39),"-")</f>
        <v>0</v>
      </c>
      <c r="O438" s="208">
        <f>IFERROR(N438*'Input|Fee Based'!O438*'Input|Fee Based'!P438/'Input|Setup'!$E$19,0)</f>
        <v>0</v>
      </c>
      <c r="P438" s="206" t="str">
        <f>IF(ISBLANK('Input|Fee Based'!Q438),"",'Input|Fee Based'!Q438)</f>
        <v/>
      </c>
      <c r="Q438" s="77" cm="1">
        <f t="array" ref="Q438">_xlfn.IFNA(LOOKUP(2,1/('Calc|Labour Rates'!$B$10:$B$39='Calc|Fee Based'!P438)/('Calc|Labour Rates'!$C$10:$C$39='Input|Fee Based'!R438),'Calc|Labour Rates'!$I$10:$I$39),"-")</f>
        <v>0</v>
      </c>
      <c r="R438" s="77">
        <f>IFERROR(Q438*'Input|Fee Based'!S438*'Input|Fee Based'!T438/'Input|Setup'!$E$19,0)</f>
        <v>0</v>
      </c>
      <c r="S438" s="197">
        <f t="shared" si="67"/>
        <v>0</v>
      </c>
      <c r="T438" s="139">
        <f t="shared" si="68"/>
        <v>0</v>
      </c>
      <c r="U438" s="77" t="str">
        <f>IF(ISBLANK('Input|Fee Based'!$V438),"",'Input|Fee Based'!$V438)</f>
        <v/>
      </c>
      <c r="V438" s="77" cm="1">
        <f t="array" ref="V438">_xlfn.IFNA(LOOKUP(2,1/('Calc|Labour Rates'!$B$10:$B$39='Calc|Fee Based'!U438)/('Calc|Labour Rates'!$C$10:$C$39='Input|Fee Based'!W438),'Calc|Labour Rates'!$I$10:$I$39),"-")</f>
        <v>0</v>
      </c>
      <c r="W438" s="77">
        <f>IFERROR(V438*'Input|Fee Based'!X438*'Input|Fee Based'!Y438/'Input|Setup'!$E$19,0)</f>
        <v>0</v>
      </c>
      <c r="X438" s="77">
        <f>IFERROR(V438*'Input|Fee Based'!X438*'Input|Fee Based'!Z438/'Input|Setup'!$E$19,0)</f>
        <v>0</v>
      </c>
      <c r="Y438" s="208">
        <f t="shared" si="69"/>
        <v>0</v>
      </c>
      <c r="Z438" s="206" t="str">
        <f>IF(ISBLANK('Input|Fee Based'!$AA438),"",'Input|Fee Based'!$AA438)</f>
        <v/>
      </c>
      <c r="AA438" s="77" cm="1">
        <f t="array" ref="AA438">_xlfn.IFNA(LOOKUP(2,1/('Calc|Labour Rates'!$B$10:$B$39='Calc|Fee Based'!Z438)/('Calc|Labour Rates'!$C$10:$C$39='Input|Fee Based'!AB438),'Calc|Labour Rates'!$I$10:$I$39),"-")</f>
        <v>0</v>
      </c>
      <c r="AB438" s="77">
        <f>IFERROR(AA438*'Input|Fee Based'!AC438*'Input|Fee Based'!AD438/'Input|Setup'!$E$19,0)</f>
        <v>0</v>
      </c>
      <c r="AC438" s="77">
        <f>IFERROR(AA438*'Input|Fee Based'!AC438*'Input|Fee Based'!AE438/'Input|Setup'!$E$19,0)</f>
        <v>0</v>
      </c>
      <c r="AD438" s="208">
        <f t="shared" si="70"/>
        <v>0</v>
      </c>
      <c r="AE438" s="77" t="str">
        <f>IF(ISBLANK('Input|Fee Based'!$AF438),"",'Input|Fee Based'!$AF438)</f>
        <v/>
      </c>
      <c r="AF438" s="77" cm="1">
        <f t="array" ref="AF438">_xlfn.IFNA(LOOKUP(2,1/('Calc|Labour Rates'!$B$10:$B$39='Calc|Fee Based'!AE438)/('Calc|Labour Rates'!$C$10:$C$39='Input|Fee Based'!AG438),'Calc|Labour Rates'!$I$10:$I$39),"-")</f>
        <v>0</v>
      </c>
      <c r="AG438" s="77">
        <f>IFERROR(AF438*'Input|Fee Based'!AH438*'Input|Fee Based'!AI438/'Input|Setup'!$E$19,0)</f>
        <v>0</v>
      </c>
      <c r="AH438" s="77">
        <f>IFERROR(AF438*'Input|Fee Based'!AH438*'Input|Fee Based'!AJ438/'Input|Setup'!$E$19,0)</f>
        <v>0</v>
      </c>
      <c r="AI438" s="208">
        <f t="shared" si="71"/>
        <v>0</v>
      </c>
      <c r="AJ438" s="77" t="str">
        <f>IF(ISBLANK('Input|Fee Based'!$AK438),"",'Input|Fee Based'!$AK438)</f>
        <v/>
      </c>
      <c r="AK438" s="77" cm="1">
        <f t="array" ref="AK438">_xlfn.IFNA(LOOKUP(2,1/('Calc|Labour Rates'!$B$10:$B$39='Calc|Fee Based'!AJ438)/('Calc|Labour Rates'!$C$10:$C$39='Input|Fee Based'!AL438),'Calc|Labour Rates'!$I$10:$I$39),"-")</f>
        <v>0</v>
      </c>
      <c r="AL438" s="77">
        <f>IFERROR(AK438*'Input|Fee Based'!AM438*'Input|Fee Based'!AN438/'Input|Setup'!$E$19,0)</f>
        <v>0</v>
      </c>
      <c r="AM438" s="77">
        <f>IFERROR(AK438*'Input|Fee Based'!AM438*'Input|Fee Based'!AO438/'Input|Setup'!$E$19,0)</f>
        <v>0</v>
      </c>
      <c r="AN438" s="208">
        <f t="shared" si="72"/>
        <v>0</v>
      </c>
      <c r="AO438" s="199">
        <f t="shared" si="73"/>
        <v>0</v>
      </c>
      <c r="AP438" s="139">
        <f t="shared" si="74"/>
        <v>0</v>
      </c>
      <c r="AQ438" s="86">
        <f>'Input|Fee Based'!AQ438*CPI_Escalator_to_Y1*RealMaterials_Escalator_to_Y1</f>
        <v>0</v>
      </c>
      <c r="AR438" s="86">
        <f>'Input|Fee Based'!AR438*CPI_Escalator_to_Y1*RealContracts_Escalator_to_Y1</f>
        <v>0</v>
      </c>
      <c r="AS438" s="77">
        <f>'Input|Fee Based'!AS438*CPI_Escalator_to_Y1*RealVehicles_Escalator_to_Y1</f>
        <v>0</v>
      </c>
      <c r="AT438" s="86">
        <f>'Input|Fee Based'!AT438*CPI_Escalator_to_Y1*RealOther_Escalator_to_Y1</f>
        <v>0</v>
      </c>
      <c r="AU438" s="89"/>
      <c r="AV438" s="79">
        <f t="shared" si="75"/>
        <v>0</v>
      </c>
      <c r="AW438" s="84"/>
      <c r="AX438" s="162">
        <f>$AV438*'Input|Fee Based'!AV438</f>
        <v>0</v>
      </c>
      <c r="AY438" s="162">
        <f>$AV438*'Input|Fee Based'!AW438</f>
        <v>0</v>
      </c>
      <c r="AZ438" s="162">
        <f>$AV438*'Input|Fee Based'!AX438</f>
        <v>0</v>
      </c>
      <c r="BA438" s="163">
        <f>SUM($AV438,$AX438:$AZ438)*'Input|Fee Based'!$AY438</f>
        <v>0</v>
      </c>
      <c r="BB438" s="109"/>
      <c r="BC438" s="173"/>
      <c r="BD438" s="15"/>
    </row>
    <row r="439" spans="1:56" customFormat="1" x14ac:dyDescent="0.2">
      <c r="A439" s="16">
        <f t="shared" si="76"/>
        <v>430</v>
      </c>
      <c r="B439" s="128" t="str">
        <f>IF(ISBLANK('Input|Fee Based'!B439),"",'Input|Fee Based'!B439)</f>
        <v/>
      </c>
      <c r="C439" s="128" t="str">
        <f>IF(ISBLANK('Input|Fee Based'!C439),"",'Input|Fee Based'!C439)</f>
        <v/>
      </c>
      <c r="D439" s="129" t="str">
        <f>IF(ISBLANK('Input|Fee Based'!D439),"",'Input|Fee Based'!D439)</f>
        <v/>
      </c>
      <c r="E439" s="191" t="str">
        <f>IF(ISBLANK('Input|Fee Based'!E439),"",'Input|Fee Based'!E439)</f>
        <v/>
      </c>
      <c r="F439" s="129" t="str">
        <f>IF(ISBLANK('Input|Fee Based'!F439),"",'Input|Fee Based'!F439)</f>
        <v/>
      </c>
      <c r="G439" s="129" t="str">
        <f>IF(ISBLANK('Input|Fee Based'!G439),"",'Input|Fee Based'!G439)</f>
        <v/>
      </c>
      <c r="H439" s="120">
        <f t="shared" si="66"/>
        <v>0</v>
      </c>
      <c r="I439" s="14"/>
      <c r="J439" s="77" t="str">
        <f>IF(ISBLANK('Input|Fee Based'!I439),"",'Input|Fee Based'!I439)</f>
        <v/>
      </c>
      <c r="K439" s="77" cm="1">
        <f t="array" ref="K439">_xlfn.IFNA(LOOKUP(2,1/('Calc|Labour Rates'!$B$10:$B$39='Calc|Fee Based'!J439)/('Calc|Labour Rates'!$C$10:$C$39='Input|Fee Based'!J439),'Calc|Labour Rates'!$I$10:$I$39),"-")</f>
        <v>0</v>
      </c>
      <c r="L439" s="208">
        <f>IFERROR(K439*'Input|Fee Based'!K439*'Input|Fee Based'!L439/'Input|Setup'!$E$19,0)</f>
        <v>0</v>
      </c>
      <c r="M439" s="206" t="str">
        <f>IF(ISBLANK('Input|Fee Based'!M439),"",'Input|Fee Based'!M439)</f>
        <v/>
      </c>
      <c r="N439" s="77" cm="1">
        <f t="array" ref="N439">_xlfn.IFNA(LOOKUP(2,1/('Calc|Labour Rates'!$B$10:$B$39='Calc|Fee Based'!M439)/('Calc|Labour Rates'!$C$10:$C$39='Input|Fee Based'!N439),'Calc|Labour Rates'!$I$10:$I$39),"-")</f>
        <v>0</v>
      </c>
      <c r="O439" s="208">
        <f>IFERROR(N439*'Input|Fee Based'!O439*'Input|Fee Based'!P439/'Input|Setup'!$E$19,0)</f>
        <v>0</v>
      </c>
      <c r="P439" s="206" t="str">
        <f>IF(ISBLANK('Input|Fee Based'!Q439),"",'Input|Fee Based'!Q439)</f>
        <v/>
      </c>
      <c r="Q439" s="77" cm="1">
        <f t="array" ref="Q439">_xlfn.IFNA(LOOKUP(2,1/('Calc|Labour Rates'!$B$10:$B$39='Calc|Fee Based'!P439)/('Calc|Labour Rates'!$C$10:$C$39='Input|Fee Based'!R439),'Calc|Labour Rates'!$I$10:$I$39),"-")</f>
        <v>0</v>
      </c>
      <c r="R439" s="77">
        <f>IFERROR(Q439*'Input|Fee Based'!S439*'Input|Fee Based'!T439/'Input|Setup'!$E$19,0)</f>
        <v>0</v>
      </c>
      <c r="S439" s="197">
        <f t="shared" si="67"/>
        <v>0</v>
      </c>
      <c r="T439" s="139">
        <f t="shared" si="68"/>
        <v>0</v>
      </c>
      <c r="U439" s="77" t="str">
        <f>IF(ISBLANK('Input|Fee Based'!$V439),"",'Input|Fee Based'!$V439)</f>
        <v/>
      </c>
      <c r="V439" s="77" cm="1">
        <f t="array" ref="V439">_xlfn.IFNA(LOOKUP(2,1/('Calc|Labour Rates'!$B$10:$B$39='Calc|Fee Based'!U439)/('Calc|Labour Rates'!$C$10:$C$39='Input|Fee Based'!W439),'Calc|Labour Rates'!$I$10:$I$39),"-")</f>
        <v>0</v>
      </c>
      <c r="W439" s="77">
        <f>IFERROR(V439*'Input|Fee Based'!X439*'Input|Fee Based'!Y439/'Input|Setup'!$E$19,0)</f>
        <v>0</v>
      </c>
      <c r="X439" s="77">
        <f>IFERROR(V439*'Input|Fee Based'!X439*'Input|Fee Based'!Z439/'Input|Setup'!$E$19,0)</f>
        <v>0</v>
      </c>
      <c r="Y439" s="208">
        <f t="shared" si="69"/>
        <v>0</v>
      </c>
      <c r="Z439" s="206" t="str">
        <f>IF(ISBLANK('Input|Fee Based'!$AA439),"",'Input|Fee Based'!$AA439)</f>
        <v/>
      </c>
      <c r="AA439" s="77" cm="1">
        <f t="array" ref="AA439">_xlfn.IFNA(LOOKUP(2,1/('Calc|Labour Rates'!$B$10:$B$39='Calc|Fee Based'!Z439)/('Calc|Labour Rates'!$C$10:$C$39='Input|Fee Based'!AB439),'Calc|Labour Rates'!$I$10:$I$39),"-")</f>
        <v>0</v>
      </c>
      <c r="AB439" s="77">
        <f>IFERROR(AA439*'Input|Fee Based'!AC439*'Input|Fee Based'!AD439/'Input|Setup'!$E$19,0)</f>
        <v>0</v>
      </c>
      <c r="AC439" s="77">
        <f>IFERROR(AA439*'Input|Fee Based'!AC439*'Input|Fee Based'!AE439/'Input|Setup'!$E$19,0)</f>
        <v>0</v>
      </c>
      <c r="AD439" s="208">
        <f t="shared" si="70"/>
        <v>0</v>
      </c>
      <c r="AE439" s="77" t="str">
        <f>IF(ISBLANK('Input|Fee Based'!$AF439),"",'Input|Fee Based'!$AF439)</f>
        <v/>
      </c>
      <c r="AF439" s="77" cm="1">
        <f t="array" ref="AF439">_xlfn.IFNA(LOOKUP(2,1/('Calc|Labour Rates'!$B$10:$B$39='Calc|Fee Based'!AE439)/('Calc|Labour Rates'!$C$10:$C$39='Input|Fee Based'!AG439),'Calc|Labour Rates'!$I$10:$I$39),"-")</f>
        <v>0</v>
      </c>
      <c r="AG439" s="77">
        <f>IFERROR(AF439*'Input|Fee Based'!AH439*'Input|Fee Based'!AI439/'Input|Setup'!$E$19,0)</f>
        <v>0</v>
      </c>
      <c r="AH439" s="77">
        <f>IFERROR(AF439*'Input|Fee Based'!AH439*'Input|Fee Based'!AJ439/'Input|Setup'!$E$19,0)</f>
        <v>0</v>
      </c>
      <c r="AI439" s="208">
        <f t="shared" si="71"/>
        <v>0</v>
      </c>
      <c r="AJ439" s="77" t="str">
        <f>IF(ISBLANK('Input|Fee Based'!$AK439),"",'Input|Fee Based'!$AK439)</f>
        <v/>
      </c>
      <c r="AK439" s="77" cm="1">
        <f t="array" ref="AK439">_xlfn.IFNA(LOOKUP(2,1/('Calc|Labour Rates'!$B$10:$B$39='Calc|Fee Based'!AJ439)/('Calc|Labour Rates'!$C$10:$C$39='Input|Fee Based'!AL439),'Calc|Labour Rates'!$I$10:$I$39),"-")</f>
        <v>0</v>
      </c>
      <c r="AL439" s="77">
        <f>IFERROR(AK439*'Input|Fee Based'!AM439*'Input|Fee Based'!AN439/'Input|Setup'!$E$19,0)</f>
        <v>0</v>
      </c>
      <c r="AM439" s="77">
        <f>IFERROR(AK439*'Input|Fee Based'!AM439*'Input|Fee Based'!AO439/'Input|Setup'!$E$19,0)</f>
        <v>0</v>
      </c>
      <c r="AN439" s="208">
        <f t="shared" si="72"/>
        <v>0</v>
      </c>
      <c r="AO439" s="199">
        <f t="shared" si="73"/>
        <v>0</v>
      </c>
      <c r="AP439" s="139">
        <f t="shared" si="74"/>
        <v>0</v>
      </c>
      <c r="AQ439" s="86">
        <f>'Input|Fee Based'!AQ439*CPI_Escalator_to_Y1*RealMaterials_Escalator_to_Y1</f>
        <v>0</v>
      </c>
      <c r="AR439" s="86">
        <f>'Input|Fee Based'!AR439*CPI_Escalator_to_Y1*RealContracts_Escalator_to_Y1</f>
        <v>0</v>
      </c>
      <c r="AS439" s="77">
        <f>'Input|Fee Based'!AS439*CPI_Escalator_to_Y1*RealVehicles_Escalator_to_Y1</f>
        <v>0</v>
      </c>
      <c r="AT439" s="86">
        <f>'Input|Fee Based'!AT439*CPI_Escalator_to_Y1*RealOther_Escalator_to_Y1</f>
        <v>0</v>
      </c>
      <c r="AU439" s="89"/>
      <c r="AV439" s="79">
        <f t="shared" si="75"/>
        <v>0</v>
      </c>
      <c r="AW439" s="84"/>
      <c r="AX439" s="162">
        <f>$AV439*'Input|Fee Based'!AV439</f>
        <v>0</v>
      </c>
      <c r="AY439" s="162">
        <f>$AV439*'Input|Fee Based'!AW439</f>
        <v>0</v>
      </c>
      <c r="AZ439" s="162">
        <f>$AV439*'Input|Fee Based'!AX439</f>
        <v>0</v>
      </c>
      <c r="BA439" s="163">
        <f>SUM($AV439,$AX439:$AZ439)*'Input|Fee Based'!$AY439</f>
        <v>0</v>
      </c>
      <c r="BB439" s="109"/>
      <c r="BC439" s="173"/>
      <c r="BD439" s="15"/>
    </row>
    <row r="440" spans="1:56" customFormat="1" x14ac:dyDescent="0.2">
      <c r="A440" s="16">
        <f t="shared" si="76"/>
        <v>431</v>
      </c>
      <c r="B440" s="128" t="str">
        <f>IF(ISBLANK('Input|Fee Based'!B440),"",'Input|Fee Based'!B440)</f>
        <v/>
      </c>
      <c r="C440" s="128" t="str">
        <f>IF(ISBLANK('Input|Fee Based'!C440),"",'Input|Fee Based'!C440)</f>
        <v/>
      </c>
      <c r="D440" s="129" t="str">
        <f>IF(ISBLANK('Input|Fee Based'!D440),"",'Input|Fee Based'!D440)</f>
        <v/>
      </c>
      <c r="E440" s="191" t="str">
        <f>IF(ISBLANK('Input|Fee Based'!E440),"",'Input|Fee Based'!E440)</f>
        <v/>
      </c>
      <c r="F440" s="129" t="str">
        <f>IF(ISBLANK('Input|Fee Based'!F440),"",'Input|Fee Based'!F440)</f>
        <v/>
      </c>
      <c r="G440" s="129" t="str">
        <f>IF(ISBLANK('Input|Fee Based'!G440),"",'Input|Fee Based'!G440)</f>
        <v/>
      </c>
      <c r="H440" s="120">
        <f t="shared" si="66"/>
        <v>0</v>
      </c>
      <c r="I440" s="14"/>
      <c r="J440" s="77" t="str">
        <f>IF(ISBLANK('Input|Fee Based'!I440),"",'Input|Fee Based'!I440)</f>
        <v/>
      </c>
      <c r="K440" s="77" cm="1">
        <f t="array" ref="K440">_xlfn.IFNA(LOOKUP(2,1/('Calc|Labour Rates'!$B$10:$B$39='Calc|Fee Based'!J440)/('Calc|Labour Rates'!$C$10:$C$39='Input|Fee Based'!J440),'Calc|Labour Rates'!$I$10:$I$39),"-")</f>
        <v>0</v>
      </c>
      <c r="L440" s="208">
        <f>IFERROR(K440*'Input|Fee Based'!K440*'Input|Fee Based'!L440/'Input|Setup'!$E$19,0)</f>
        <v>0</v>
      </c>
      <c r="M440" s="206" t="str">
        <f>IF(ISBLANK('Input|Fee Based'!M440),"",'Input|Fee Based'!M440)</f>
        <v/>
      </c>
      <c r="N440" s="77" cm="1">
        <f t="array" ref="N440">_xlfn.IFNA(LOOKUP(2,1/('Calc|Labour Rates'!$B$10:$B$39='Calc|Fee Based'!M440)/('Calc|Labour Rates'!$C$10:$C$39='Input|Fee Based'!N440),'Calc|Labour Rates'!$I$10:$I$39),"-")</f>
        <v>0</v>
      </c>
      <c r="O440" s="208">
        <f>IFERROR(N440*'Input|Fee Based'!O440*'Input|Fee Based'!P440/'Input|Setup'!$E$19,0)</f>
        <v>0</v>
      </c>
      <c r="P440" s="206" t="str">
        <f>IF(ISBLANK('Input|Fee Based'!Q440),"",'Input|Fee Based'!Q440)</f>
        <v/>
      </c>
      <c r="Q440" s="77" cm="1">
        <f t="array" ref="Q440">_xlfn.IFNA(LOOKUP(2,1/('Calc|Labour Rates'!$B$10:$B$39='Calc|Fee Based'!P440)/('Calc|Labour Rates'!$C$10:$C$39='Input|Fee Based'!R440),'Calc|Labour Rates'!$I$10:$I$39),"-")</f>
        <v>0</v>
      </c>
      <c r="R440" s="77">
        <f>IFERROR(Q440*'Input|Fee Based'!S440*'Input|Fee Based'!T440/'Input|Setup'!$E$19,0)</f>
        <v>0</v>
      </c>
      <c r="S440" s="197">
        <f t="shared" si="67"/>
        <v>0</v>
      </c>
      <c r="T440" s="139">
        <f t="shared" si="68"/>
        <v>0</v>
      </c>
      <c r="U440" s="77" t="str">
        <f>IF(ISBLANK('Input|Fee Based'!$V440),"",'Input|Fee Based'!$V440)</f>
        <v/>
      </c>
      <c r="V440" s="77" cm="1">
        <f t="array" ref="V440">_xlfn.IFNA(LOOKUP(2,1/('Calc|Labour Rates'!$B$10:$B$39='Calc|Fee Based'!U440)/('Calc|Labour Rates'!$C$10:$C$39='Input|Fee Based'!W440),'Calc|Labour Rates'!$I$10:$I$39),"-")</f>
        <v>0</v>
      </c>
      <c r="W440" s="77">
        <f>IFERROR(V440*'Input|Fee Based'!X440*'Input|Fee Based'!Y440/'Input|Setup'!$E$19,0)</f>
        <v>0</v>
      </c>
      <c r="X440" s="77">
        <f>IFERROR(V440*'Input|Fee Based'!X440*'Input|Fee Based'!Z440/'Input|Setup'!$E$19,0)</f>
        <v>0</v>
      </c>
      <c r="Y440" s="208">
        <f t="shared" si="69"/>
        <v>0</v>
      </c>
      <c r="Z440" s="206" t="str">
        <f>IF(ISBLANK('Input|Fee Based'!$AA440),"",'Input|Fee Based'!$AA440)</f>
        <v/>
      </c>
      <c r="AA440" s="77" cm="1">
        <f t="array" ref="AA440">_xlfn.IFNA(LOOKUP(2,1/('Calc|Labour Rates'!$B$10:$B$39='Calc|Fee Based'!Z440)/('Calc|Labour Rates'!$C$10:$C$39='Input|Fee Based'!AB440),'Calc|Labour Rates'!$I$10:$I$39),"-")</f>
        <v>0</v>
      </c>
      <c r="AB440" s="77">
        <f>IFERROR(AA440*'Input|Fee Based'!AC440*'Input|Fee Based'!AD440/'Input|Setup'!$E$19,0)</f>
        <v>0</v>
      </c>
      <c r="AC440" s="77">
        <f>IFERROR(AA440*'Input|Fee Based'!AC440*'Input|Fee Based'!AE440/'Input|Setup'!$E$19,0)</f>
        <v>0</v>
      </c>
      <c r="AD440" s="208">
        <f t="shared" si="70"/>
        <v>0</v>
      </c>
      <c r="AE440" s="77" t="str">
        <f>IF(ISBLANK('Input|Fee Based'!$AF440),"",'Input|Fee Based'!$AF440)</f>
        <v/>
      </c>
      <c r="AF440" s="77" cm="1">
        <f t="array" ref="AF440">_xlfn.IFNA(LOOKUP(2,1/('Calc|Labour Rates'!$B$10:$B$39='Calc|Fee Based'!AE440)/('Calc|Labour Rates'!$C$10:$C$39='Input|Fee Based'!AG440),'Calc|Labour Rates'!$I$10:$I$39),"-")</f>
        <v>0</v>
      </c>
      <c r="AG440" s="77">
        <f>IFERROR(AF440*'Input|Fee Based'!AH440*'Input|Fee Based'!AI440/'Input|Setup'!$E$19,0)</f>
        <v>0</v>
      </c>
      <c r="AH440" s="77">
        <f>IFERROR(AF440*'Input|Fee Based'!AH440*'Input|Fee Based'!AJ440/'Input|Setup'!$E$19,0)</f>
        <v>0</v>
      </c>
      <c r="AI440" s="208">
        <f t="shared" si="71"/>
        <v>0</v>
      </c>
      <c r="AJ440" s="77" t="str">
        <f>IF(ISBLANK('Input|Fee Based'!$AK440),"",'Input|Fee Based'!$AK440)</f>
        <v/>
      </c>
      <c r="AK440" s="77" cm="1">
        <f t="array" ref="AK440">_xlfn.IFNA(LOOKUP(2,1/('Calc|Labour Rates'!$B$10:$B$39='Calc|Fee Based'!AJ440)/('Calc|Labour Rates'!$C$10:$C$39='Input|Fee Based'!AL440),'Calc|Labour Rates'!$I$10:$I$39),"-")</f>
        <v>0</v>
      </c>
      <c r="AL440" s="77">
        <f>IFERROR(AK440*'Input|Fee Based'!AM440*'Input|Fee Based'!AN440/'Input|Setup'!$E$19,0)</f>
        <v>0</v>
      </c>
      <c r="AM440" s="77">
        <f>IFERROR(AK440*'Input|Fee Based'!AM440*'Input|Fee Based'!AO440/'Input|Setup'!$E$19,0)</f>
        <v>0</v>
      </c>
      <c r="AN440" s="208">
        <f t="shared" si="72"/>
        <v>0</v>
      </c>
      <c r="AO440" s="199">
        <f t="shared" si="73"/>
        <v>0</v>
      </c>
      <c r="AP440" s="139">
        <f t="shared" si="74"/>
        <v>0</v>
      </c>
      <c r="AQ440" s="86">
        <f>'Input|Fee Based'!AQ440*CPI_Escalator_to_Y1*RealMaterials_Escalator_to_Y1</f>
        <v>0</v>
      </c>
      <c r="AR440" s="86">
        <f>'Input|Fee Based'!AR440*CPI_Escalator_to_Y1*RealContracts_Escalator_to_Y1</f>
        <v>0</v>
      </c>
      <c r="AS440" s="77">
        <f>'Input|Fee Based'!AS440*CPI_Escalator_to_Y1*RealVehicles_Escalator_to_Y1</f>
        <v>0</v>
      </c>
      <c r="AT440" s="86">
        <f>'Input|Fee Based'!AT440*CPI_Escalator_to_Y1*RealOther_Escalator_to_Y1</f>
        <v>0</v>
      </c>
      <c r="AU440" s="89"/>
      <c r="AV440" s="79">
        <f t="shared" si="75"/>
        <v>0</v>
      </c>
      <c r="AW440" s="84"/>
      <c r="AX440" s="162">
        <f>$AV440*'Input|Fee Based'!AV440</f>
        <v>0</v>
      </c>
      <c r="AY440" s="162">
        <f>$AV440*'Input|Fee Based'!AW440</f>
        <v>0</v>
      </c>
      <c r="AZ440" s="162">
        <f>$AV440*'Input|Fee Based'!AX440</f>
        <v>0</v>
      </c>
      <c r="BA440" s="163">
        <f>SUM($AV440,$AX440:$AZ440)*'Input|Fee Based'!$AY440</f>
        <v>0</v>
      </c>
      <c r="BB440" s="109"/>
      <c r="BC440" s="173"/>
      <c r="BD440" s="15"/>
    </row>
    <row r="441" spans="1:56" customFormat="1" x14ac:dyDescent="0.2">
      <c r="A441" s="16">
        <f t="shared" si="76"/>
        <v>432</v>
      </c>
      <c r="B441" s="128" t="str">
        <f>IF(ISBLANK('Input|Fee Based'!B441),"",'Input|Fee Based'!B441)</f>
        <v/>
      </c>
      <c r="C441" s="128" t="str">
        <f>IF(ISBLANK('Input|Fee Based'!C441),"",'Input|Fee Based'!C441)</f>
        <v/>
      </c>
      <c r="D441" s="129" t="str">
        <f>IF(ISBLANK('Input|Fee Based'!D441),"",'Input|Fee Based'!D441)</f>
        <v/>
      </c>
      <c r="E441" s="191" t="str">
        <f>IF(ISBLANK('Input|Fee Based'!E441),"",'Input|Fee Based'!E441)</f>
        <v/>
      </c>
      <c r="F441" s="129" t="str">
        <f>IF(ISBLANK('Input|Fee Based'!F441),"",'Input|Fee Based'!F441)</f>
        <v/>
      </c>
      <c r="G441" s="129" t="str">
        <f>IF(ISBLANK('Input|Fee Based'!G441),"",'Input|Fee Based'!G441)</f>
        <v/>
      </c>
      <c r="H441" s="120">
        <f t="shared" si="66"/>
        <v>0</v>
      </c>
      <c r="I441" s="14"/>
      <c r="J441" s="77" t="str">
        <f>IF(ISBLANK('Input|Fee Based'!I441),"",'Input|Fee Based'!I441)</f>
        <v/>
      </c>
      <c r="K441" s="77" cm="1">
        <f t="array" ref="K441">_xlfn.IFNA(LOOKUP(2,1/('Calc|Labour Rates'!$B$10:$B$39='Calc|Fee Based'!J441)/('Calc|Labour Rates'!$C$10:$C$39='Input|Fee Based'!J441),'Calc|Labour Rates'!$I$10:$I$39),"-")</f>
        <v>0</v>
      </c>
      <c r="L441" s="208">
        <f>IFERROR(K441*'Input|Fee Based'!K441*'Input|Fee Based'!L441/'Input|Setup'!$E$19,0)</f>
        <v>0</v>
      </c>
      <c r="M441" s="206" t="str">
        <f>IF(ISBLANK('Input|Fee Based'!M441),"",'Input|Fee Based'!M441)</f>
        <v/>
      </c>
      <c r="N441" s="77" cm="1">
        <f t="array" ref="N441">_xlfn.IFNA(LOOKUP(2,1/('Calc|Labour Rates'!$B$10:$B$39='Calc|Fee Based'!M441)/('Calc|Labour Rates'!$C$10:$C$39='Input|Fee Based'!N441),'Calc|Labour Rates'!$I$10:$I$39),"-")</f>
        <v>0</v>
      </c>
      <c r="O441" s="208">
        <f>IFERROR(N441*'Input|Fee Based'!O441*'Input|Fee Based'!P441/'Input|Setup'!$E$19,0)</f>
        <v>0</v>
      </c>
      <c r="P441" s="206" t="str">
        <f>IF(ISBLANK('Input|Fee Based'!Q441),"",'Input|Fee Based'!Q441)</f>
        <v/>
      </c>
      <c r="Q441" s="77" cm="1">
        <f t="array" ref="Q441">_xlfn.IFNA(LOOKUP(2,1/('Calc|Labour Rates'!$B$10:$B$39='Calc|Fee Based'!P441)/('Calc|Labour Rates'!$C$10:$C$39='Input|Fee Based'!R441),'Calc|Labour Rates'!$I$10:$I$39),"-")</f>
        <v>0</v>
      </c>
      <c r="R441" s="77">
        <f>IFERROR(Q441*'Input|Fee Based'!S441*'Input|Fee Based'!T441/'Input|Setup'!$E$19,0)</f>
        <v>0</v>
      </c>
      <c r="S441" s="197">
        <f t="shared" si="67"/>
        <v>0</v>
      </c>
      <c r="T441" s="139">
        <f t="shared" si="68"/>
        <v>0</v>
      </c>
      <c r="U441" s="77" t="str">
        <f>IF(ISBLANK('Input|Fee Based'!$V441),"",'Input|Fee Based'!$V441)</f>
        <v/>
      </c>
      <c r="V441" s="77" cm="1">
        <f t="array" ref="V441">_xlfn.IFNA(LOOKUP(2,1/('Calc|Labour Rates'!$B$10:$B$39='Calc|Fee Based'!U441)/('Calc|Labour Rates'!$C$10:$C$39='Input|Fee Based'!W441),'Calc|Labour Rates'!$I$10:$I$39),"-")</f>
        <v>0</v>
      </c>
      <c r="W441" s="77">
        <f>IFERROR(V441*'Input|Fee Based'!X441*'Input|Fee Based'!Y441/'Input|Setup'!$E$19,0)</f>
        <v>0</v>
      </c>
      <c r="X441" s="77">
        <f>IFERROR(V441*'Input|Fee Based'!X441*'Input|Fee Based'!Z441/'Input|Setup'!$E$19,0)</f>
        <v>0</v>
      </c>
      <c r="Y441" s="208">
        <f t="shared" si="69"/>
        <v>0</v>
      </c>
      <c r="Z441" s="206" t="str">
        <f>IF(ISBLANK('Input|Fee Based'!$AA441),"",'Input|Fee Based'!$AA441)</f>
        <v/>
      </c>
      <c r="AA441" s="77" cm="1">
        <f t="array" ref="AA441">_xlfn.IFNA(LOOKUP(2,1/('Calc|Labour Rates'!$B$10:$B$39='Calc|Fee Based'!Z441)/('Calc|Labour Rates'!$C$10:$C$39='Input|Fee Based'!AB441),'Calc|Labour Rates'!$I$10:$I$39),"-")</f>
        <v>0</v>
      </c>
      <c r="AB441" s="77">
        <f>IFERROR(AA441*'Input|Fee Based'!AC441*'Input|Fee Based'!AD441/'Input|Setup'!$E$19,0)</f>
        <v>0</v>
      </c>
      <c r="AC441" s="77">
        <f>IFERROR(AA441*'Input|Fee Based'!AC441*'Input|Fee Based'!AE441/'Input|Setup'!$E$19,0)</f>
        <v>0</v>
      </c>
      <c r="AD441" s="208">
        <f t="shared" si="70"/>
        <v>0</v>
      </c>
      <c r="AE441" s="77" t="str">
        <f>IF(ISBLANK('Input|Fee Based'!$AF441),"",'Input|Fee Based'!$AF441)</f>
        <v/>
      </c>
      <c r="AF441" s="77" cm="1">
        <f t="array" ref="AF441">_xlfn.IFNA(LOOKUP(2,1/('Calc|Labour Rates'!$B$10:$B$39='Calc|Fee Based'!AE441)/('Calc|Labour Rates'!$C$10:$C$39='Input|Fee Based'!AG441),'Calc|Labour Rates'!$I$10:$I$39),"-")</f>
        <v>0</v>
      </c>
      <c r="AG441" s="77">
        <f>IFERROR(AF441*'Input|Fee Based'!AH441*'Input|Fee Based'!AI441/'Input|Setup'!$E$19,0)</f>
        <v>0</v>
      </c>
      <c r="AH441" s="77">
        <f>IFERROR(AF441*'Input|Fee Based'!AH441*'Input|Fee Based'!AJ441/'Input|Setup'!$E$19,0)</f>
        <v>0</v>
      </c>
      <c r="AI441" s="208">
        <f t="shared" si="71"/>
        <v>0</v>
      </c>
      <c r="AJ441" s="77" t="str">
        <f>IF(ISBLANK('Input|Fee Based'!$AK441),"",'Input|Fee Based'!$AK441)</f>
        <v/>
      </c>
      <c r="AK441" s="77" cm="1">
        <f t="array" ref="AK441">_xlfn.IFNA(LOOKUP(2,1/('Calc|Labour Rates'!$B$10:$B$39='Calc|Fee Based'!AJ441)/('Calc|Labour Rates'!$C$10:$C$39='Input|Fee Based'!AL441),'Calc|Labour Rates'!$I$10:$I$39),"-")</f>
        <v>0</v>
      </c>
      <c r="AL441" s="77">
        <f>IFERROR(AK441*'Input|Fee Based'!AM441*'Input|Fee Based'!AN441/'Input|Setup'!$E$19,0)</f>
        <v>0</v>
      </c>
      <c r="AM441" s="77">
        <f>IFERROR(AK441*'Input|Fee Based'!AM441*'Input|Fee Based'!AO441/'Input|Setup'!$E$19,0)</f>
        <v>0</v>
      </c>
      <c r="AN441" s="208">
        <f t="shared" si="72"/>
        <v>0</v>
      </c>
      <c r="AO441" s="199">
        <f t="shared" si="73"/>
        <v>0</v>
      </c>
      <c r="AP441" s="139">
        <f t="shared" si="74"/>
        <v>0</v>
      </c>
      <c r="AQ441" s="86">
        <f>'Input|Fee Based'!AQ441*CPI_Escalator_to_Y1*RealMaterials_Escalator_to_Y1</f>
        <v>0</v>
      </c>
      <c r="AR441" s="86">
        <f>'Input|Fee Based'!AR441*CPI_Escalator_to_Y1*RealContracts_Escalator_to_Y1</f>
        <v>0</v>
      </c>
      <c r="AS441" s="77">
        <f>'Input|Fee Based'!AS441*CPI_Escalator_to_Y1*RealVehicles_Escalator_to_Y1</f>
        <v>0</v>
      </c>
      <c r="AT441" s="86">
        <f>'Input|Fee Based'!AT441*CPI_Escalator_to_Y1*RealOther_Escalator_to_Y1</f>
        <v>0</v>
      </c>
      <c r="AU441" s="89"/>
      <c r="AV441" s="79">
        <f t="shared" si="75"/>
        <v>0</v>
      </c>
      <c r="AW441" s="84"/>
      <c r="AX441" s="162">
        <f>$AV441*'Input|Fee Based'!AV441</f>
        <v>0</v>
      </c>
      <c r="AY441" s="162">
        <f>$AV441*'Input|Fee Based'!AW441</f>
        <v>0</v>
      </c>
      <c r="AZ441" s="162">
        <f>$AV441*'Input|Fee Based'!AX441</f>
        <v>0</v>
      </c>
      <c r="BA441" s="163">
        <f>SUM($AV441,$AX441:$AZ441)*'Input|Fee Based'!$AY441</f>
        <v>0</v>
      </c>
      <c r="BB441" s="109"/>
      <c r="BC441" s="173"/>
      <c r="BD441" s="15"/>
    </row>
    <row r="442" spans="1:56" customFormat="1" x14ac:dyDescent="0.2">
      <c r="A442" s="16">
        <f t="shared" si="76"/>
        <v>433</v>
      </c>
      <c r="B442" s="128" t="str">
        <f>IF(ISBLANK('Input|Fee Based'!B442),"",'Input|Fee Based'!B442)</f>
        <v/>
      </c>
      <c r="C442" s="128" t="str">
        <f>IF(ISBLANK('Input|Fee Based'!C442),"",'Input|Fee Based'!C442)</f>
        <v/>
      </c>
      <c r="D442" s="129" t="str">
        <f>IF(ISBLANK('Input|Fee Based'!D442),"",'Input|Fee Based'!D442)</f>
        <v/>
      </c>
      <c r="E442" s="191" t="str">
        <f>IF(ISBLANK('Input|Fee Based'!E442),"",'Input|Fee Based'!E442)</f>
        <v/>
      </c>
      <c r="F442" s="129" t="str">
        <f>IF(ISBLANK('Input|Fee Based'!F442),"",'Input|Fee Based'!F442)</f>
        <v/>
      </c>
      <c r="G442" s="129" t="str">
        <f>IF(ISBLANK('Input|Fee Based'!G442),"",'Input|Fee Based'!G442)</f>
        <v/>
      </c>
      <c r="H442" s="120">
        <f t="shared" si="66"/>
        <v>0</v>
      </c>
      <c r="I442" s="14"/>
      <c r="J442" s="77" t="str">
        <f>IF(ISBLANK('Input|Fee Based'!I442),"",'Input|Fee Based'!I442)</f>
        <v/>
      </c>
      <c r="K442" s="77" cm="1">
        <f t="array" ref="K442">_xlfn.IFNA(LOOKUP(2,1/('Calc|Labour Rates'!$B$10:$B$39='Calc|Fee Based'!J442)/('Calc|Labour Rates'!$C$10:$C$39='Input|Fee Based'!J442),'Calc|Labour Rates'!$I$10:$I$39),"-")</f>
        <v>0</v>
      </c>
      <c r="L442" s="208">
        <f>IFERROR(K442*'Input|Fee Based'!K442*'Input|Fee Based'!L442/'Input|Setup'!$E$19,0)</f>
        <v>0</v>
      </c>
      <c r="M442" s="206" t="str">
        <f>IF(ISBLANK('Input|Fee Based'!M442),"",'Input|Fee Based'!M442)</f>
        <v/>
      </c>
      <c r="N442" s="77" cm="1">
        <f t="array" ref="N442">_xlfn.IFNA(LOOKUP(2,1/('Calc|Labour Rates'!$B$10:$B$39='Calc|Fee Based'!M442)/('Calc|Labour Rates'!$C$10:$C$39='Input|Fee Based'!N442),'Calc|Labour Rates'!$I$10:$I$39),"-")</f>
        <v>0</v>
      </c>
      <c r="O442" s="208">
        <f>IFERROR(N442*'Input|Fee Based'!O442*'Input|Fee Based'!P442/'Input|Setup'!$E$19,0)</f>
        <v>0</v>
      </c>
      <c r="P442" s="206" t="str">
        <f>IF(ISBLANK('Input|Fee Based'!Q442),"",'Input|Fee Based'!Q442)</f>
        <v/>
      </c>
      <c r="Q442" s="77" cm="1">
        <f t="array" ref="Q442">_xlfn.IFNA(LOOKUP(2,1/('Calc|Labour Rates'!$B$10:$B$39='Calc|Fee Based'!P442)/('Calc|Labour Rates'!$C$10:$C$39='Input|Fee Based'!R442),'Calc|Labour Rates'!$I$10:$I$39),"-")</f>
        <v>0</v>
      </c>
      <c r="R442" s="77">
        <f>IFERROR(Q442*'Input|Fee Based'!S442*'Input|Fee Based'!T442/'Input|Setup'!$E$19,0)</f>
        <v>0</v>
      </c>
      <c r="S442" s="197">
        <f t="shared" si="67"/>
        <v>0</v>
      </c>
      <c r="T442" s="139">
        <f t="shared" si="68"/>
        <v>0</v>
      </c>
      <c r="U442" s="77" t="str">
        <f>IF(ISBLANK('Input|Fee Based'!$V442),"",'Input|Fee Based'!$V442)</f>
        <v/>
      </c>
      <c r="V442" s="77" cm="1">
        <f t="array" ref="V442">_xlfn.IFNA(LOOKUP(2,1/('Calc|Labour Rates'!$B$10:$B$39='Calc|Fee Based'!U442)/('Calc|Labour Rates'!$C$10:$C$39='Input|Fee Based'!W442),'Calc|Labour Rates'!$I$10:$I$39),"-")</f>
        <v>0</v>
      </c>
      <c r="W442" s="77">
        <f>IFERROR(V442*'Input|Fee Based'!X442*'Input|Fee Based'!Y442/'Input|Setup'!$E$19,0)</f>
        <v>0</v>
      </c>
      <c r="X442" s="77">
        <f>IFERROR(V442*'Input|Fee Based'!X442*'Input|Fee Based'!Z442/'Input|Setup'!$E$19,0)</f>
        <v>0</v>
      </c>
      <c r="Y442" s="208">
        <f t="shared" si="69"/>
        <v>0</v>
      </c>
      <c r="Z442" s="206" t="str">
        <f>IF(ISBLANK('Input|Fee Based'!$AA442),"",'Input|Fee Based'!$AA442)</f>
        <v/>
      </c>
      <c r="AA442" s="77" cm="1">
        <f t="array" ref="AA442">_xlfn.IFNA(LOOKUP(2,1/('Calc|Labour Rates'!$B$10:$B$39='Calc|Fee Based'!Z442)/('Calc|Labour Rates'!$C$10:$C$39='Input|Fee Based'!AB442),'Calc|Labour Rates'!$I$10:$I$39),"-")</f>
        <v>0</v>
      </c>
      <c r="AB442" s="77">
        <f>IFERROR(AA442*'Input|Fee Based'!AC442*'Input|Fee Based'!AD442/'Input|Setup'!$E$19,0)</f>
        <v>0</v>
      </c>
      <c r="AC442" s="77">
        <f>IFERROR(AA442*'Input|Fee Based'!AC442*'Input|Fee Based'!AE442/'Input|Setup'!$E$19,0)</f>
        <v>0</v>
      </c>
      <c r="AD442" s="208">
        <f t="shared" si="70"/>
        <v>0</v>
      </c>
      <c r="AE442" s="77" t="str">
        <f>IF(ISBLANK('Input|Fee Based'!$AF442),"",'Input|Fee Based'!$AF442)</f>
        <v/>
      </c>
      <c r="AF442" s="77" cm="1">
        <f t="array" ref="AF442">_xlfn.IFNA(LOOKUP(2,1/('Calc|Labour Rates'!$B$10:$B$39='Calc|Fee Based'!AE442)/('Calc|Labour Rates'!$C$10:$C$39='Input|Fee Based'!AG442),'Calc|Labour Rates'!$I$10:$I$39),"-")</f>
        <v>0</v>
      </c>
      <c r="AG442" s="77">
        <f>IFERROR(AF442*'Input|Fee Based'!AH442*'Input|Fee Based'!AI442/'Input|Setup'!$E$19,0)</f>
        <v>0</v>
      </c>
      <c r="AH442" s="77">
        <f>IFERROR(AF442*'Input|Fee Based'!AH442*'Input|Fee Based'!AJ442/'Input|Setup'!$E$19,0)</f>
        <v>0</v>
      </c>
      <c r="AI442" s="208">
        <f t="shared" si="71"/>
        <v>0</v>
      </c>
      <c r="AJ442" s="77" t="str">
        <f>IF(ISBLANK('Input|Fee Based'!$AK442),"",'Input|Fee Based'!$AK442)</f>
        <v/>
      </c>
      <c r="AK442" s="77" cm="1">
        <f t="array" ref="AK442">_xlfn.IFNA(LOOKUP(2,1/('Calc|Labour Rates'!$B$10:$B$39='Calc|Fee Based'!AJ442)/('Calc|Labour Rates'!$C$10:$C$39='Input|Fee Based'!AL442),'Calc|Labour Rates'!$I$10:$I$39),"-")</f>
        <v>0</v>
      </c>
      <c r="AL442" s="77">
        <f>IFERROR(AK442*'Input|Fee Based'!AM442*'Input|Fee Based'!AN442/'Input|Setup'!$E$19,0)</f>
        <v>0</v>
      </c>
      <c r="AM442" s="77">
        <f>IFERROR(AK442*'Input|Fee Based'!AM442*'Input|Fee Based'!AO442/'Input|Setup'!$E$19,0)</f>
        <v>0</v>
      </c>
      <c r="AN442" s="208">
        <f t="shared" si="72"/>
        <v>0</v>
      </c>
      <c r="AO442" s="199">
        <f t="shared" si="73"/>
        <v>0</v>
      </c>
      <c r="AP442" s="139">
        <f t="shared" si="74"/>
        <v>0</v>
      </c>
      <c r="AQ442" s="86">
        <f>'Input|Fee Based'!AQ442*CPI_Escalator_to_Y1*RealMaterials_Escalator_to_Y1</f>
        <v>0</v>
      </c>
      <c r="AR442" s="86">
        <f>'Input|Fee Based'!AR442*CPI_Escalator_to_Y1*RealContracts_Escalator_to_Y1</f>
        <v>0</v>
      </c>
      <c r="AS442" s="77">
        <f>'Input|Fee Based'!AS442*CPI_Escalator_to_Y1*RealVehicles_Escalator_to_Y1</f>
        <v>0</v>
      </c>
      <c r="AT442" s="86">
        <f>'Input|Fee Based'!AT442*CPI_Escalator_to_Y1*RealOther_Escalator_to_Y1</f>
        <v>0</v>
      </c>
      <c r="AU442" s="89"/>
      <c r="AV442" s="79">
        <f t="shared" si="75"/>
        <v>0</v>
      </c>
      <c r="AW442" s="84"/>
      <c r="AX442" s="162">
        <f>$AV442*'Input|Fee Based'!AV442</f>
        <v>0</v>
      </c>
      <c r="AY442" s="162">
        <f>$AV442*'Input|Fee Based'!AW442</f>
        <v>0</v>
      </c>
      <c r="AZ442" s="162">
        <f>$AV442*'Input|Fee Based'!AX442</f>
        <v>0</v>
      </c>
      <c r="BA442" s="163">
        <f>SUM($AV442,$AX442:$AZ442)*'Input|Fee Based'!$AY442</f>
        <v>0</v>
      </c>
      <c r="BB442" s="109"/>
      <c r="BC442" s="173"/>
      <c r="BD442" s="15"/>
    </row>
    <row r="443" spans="1:56" customFormat="1" x14ac:dyDescent="0.2">
      <c r="A443" s="16">
        <f t="shared" si="76"/>
        <v>434</v>
      </c>
      <c r="B443" s="128" t="str">
        <f>IF(ISBLANK('Input|Fee Based'!B443),"",'Input|Fee Based'!B443)</f>
        <v/>
      </c>
      <c r="C443" s="128" t="str">
        <f>IF(ISBLANK('Input|Fee Based'!C443),"",'Input|Fee Based'!C443)</f>
        <v/>
      </c>
      <c r="D443" s="129" t="str">
        <f>IF(ISBLANK('Input|Fee Based'!D443),"",'Input|Fee Based'!D443)</f>
        <v/>
      </c>
      <c r="E443" s="191" t="str">
        <f>IF(ISBLANK('Input|Fee Based'!E443),"",'Input|Fee Based'!E443)</f>
        <v/>
      </c>
      <c r="F443" s="129" t="str">
        <f>IF(ISBLANK('Input|Fee Based'!F443),"",'Input|Fee Based'!F443)</f>
        <v/>
      </c>
      <c r="G443" s="129" t="str">
        <f>IF(ISBLANK('Input|Fee Based'!G443),"",'Input|Fee Based'!G443)</f>
        <v/>
      </c>
      <c r="H443" s="120">
        <f t="shared" si="66"/>
        <v>0</v>
      </c>
      <c r="I443" s="14"/>
      <c r="J443" s="77" t="str">
        <f>IF(ISBLANK('Input|Fee Based'!I443),"",'Input|Fee Based'!I443)</f>
        <v/>
      </c>
      <c r="K443" s="77" cm="1">
        <f t="array" ref="K443">_xlfn.IFNA(LOOKUP(2,1/('Calc|Labour Rates'!$B$10:$B$39='Calc|Fee Based'!J443)/('Calc|Labour Rates'!$C$10:$C$39='Input|Fee Based'!J443),'Calc|Labour Rates'!$I$10:$I$39),"-")</f>
        <v>0</v>
      </c>
      <c r="L443" s="208">
        <f>IFERROR(K443*'Input|Fee Based'!K443*'Input|Fee Based'!L443/'Input|Setup'!$E$19,0)</f>
        <v>0</v>
      </c>
      <c r="M443" s="206" t="str">
        <f>IF(ISBLANK('Input|Fee Based'!M443),"",'Input|Fee Based'!M443)</f>
        <v/>
      </c>
      <c r="N443" s="77" cm="1">
        <f t="array" ref="N443">_xlfn.IFNA(LOOKUP(2,1/('Calc|Labour Rates'!$B$10:$B$39='Calc|Fee Based'!M443)/('Calc|Labour Rates'!$C$10:$C$39='Input|Fee Based'!N443),'Calc|Labour Rates'!$I$10:$I$39),"-")</f>
        <v>0</v>
      </c>
      <c r="O443" s="208">
        <f>IFERROR(N443*'Input|Fee Based'!O443*'Input|Fee Based'!P443/'Input|Setup'!$E$19,0)</f>
        <v>0</v>
      </c>
      <c r="P443" s="206" t="str">
        <f>IF(ISBLANK('Input|Fee Based'!Q443),"",'Input|Fee Based'!Q443)</f>
        <v/>
      </c>
      <c r="Q443" s="77" cm="1">
        <f t="array" ref="Q443">_xlfn.IFNA(LOOKUP(2,1/('Calc|Labour Rates'!$B$10:$B$39='Calc|Fee Based'!P443)/('Calc|Labour Rates'!$C$10:$C$39='Input|Fee Based'!R443),'Calc|Labour Rates'!$I$10:$I$39),"-")</f>
        <v>0</v>
      </c>
      <c r="R443" s="77">
        <f>IFERROR(Q443*'Input|Fee Based'!S443*'Input|Fee Based'!T443/'Input|Setup'!$E$19,0)</f>
        <v>0</v>
      </c>
      <c r="S443" s="197">
        <f t="shared" si="67"/>
        <v>0</v>
      </c>
      <c r="T443" s="139">
        <f t="shared" si="68"/>
        <v>0</v>
      </c>
      <c r="U443" s="77" t="str">
        <f>IF(ISBLANK('Input|Fee Based'!$V443),"",'Input|Fee Based'!$V443)</f>
        <v/>
      </c>
      <c r="V443" s="77" cm="1">
        <f t="array" ref="V443">_xlfn.IFNA(LOOKUP(2,1/('Calc|Labour Rates'!$B$10:$B$39='Calc|Fee Based'!U443)/('Calc|Labour Rates'!$C$10:$C$39='Input|Fee Based'!W443),'Calc|Labour Rates'!$I$10:$I$39),"-")</f>
        <v>0</v>
      </c>
      <c r="W443" s="77">
        <f>IFERROR(V443*'Input|Fee Based'!X443*'Input|Fee Based'!Y443/'Input|Setup'!$E$19,0)</f>
        <v>0</v>
      </c>
      <c r="X443" s="77">
        <f>IFERROR(V443*'Input|Fee Based'!X443*'Input|Fee Based'!Z443/'Input|Setup'!$E$19,0)</f>
        <v>0</v>
      </c>
      <c r="Y443" s="208">
        <f t="shared" si="69"/>
        <v>0</v>
      </c>
      <c r="Z443" s="206" t="str">
        <f>IF(ISBLANK('Input|Fee Based'!$AA443),"",'Input|Fee Based'!$AA443)</f>
        <v/>
      </c>
      <c r="AA443" s="77" cm="1">
        <f t="array" ref="AA443">_xlfn.IFNA(LOOKUP(2,1/('Calc|Labour Rates'!$B$10:$B$39='Calc|Fee Based'!Z443)/('Calc|Labour Rates'!$C$10:$C$39='Input|Fee Based'!AB443),'Calc|Labour Rates'!$I$10:$I$39),"-")</f>
        <v>0</v>
      </c>
      <c r="AB443" s="77">
        <f>IFERROR(AA443*'Input|Fee Based'!AC443*'Input|Fee Based'!AD443/'Input|Setup'!$E$19,0)</f>
        <v>0</v>
      </c>
      <c r="AC443" s="77">
        <f>IFERROR(AA443*'Input|Fee Based'!AC443*'Input|Fee Based'!AE443/'Input|Setup'!$E$19,0)</f>
        <v>0</v>
      </c>
      <c r="AD443" s="208">
        <f t="shared" si="70"/>
        <v>0</v>
      </c>
      <c r="AE443" s="77" t="str">
        <f>IF(ISBLANK('Input|Fee Based'!$AF443),"",'Input|Fee Based'!$AF443)</f>
        <v/>
      </c>
      <c r="AF443" s="77" cm="1">
        <f t="array" ref="AF443">_xlfn.IFNA(LOOKUP(2,1/('Calc|Labour Rates'!$B$10:$B$39='Calc|Fee Based'!AE443)/('Calc|Labour Rates'!$C$10:$C$39='Input|Fee Based'!AG443),'Calc|Labour Rates'!$I$10:$I$39),"-")</f>
        <v>0</v>
      </c>
      <c r="AG443" s="77">
        <f>IFERROR(AF443*'Input|Fee Based'!AH443*'Input|Fee Based'!AI443/'Input|Setup'!$E$19,0)</f>
        <v>0</v>
      </c>
      <c r="AH443" s="77">
        <f>IFERROR(AF443*'Input|Fee Based'!AH443*'Input|Fee Based'!AJ443/'Input|Setup'!$E$19,0)</f>
        <v>0</v>
      </c>
      <c r="AI443" s="208">
        <f t="shared" si="71"/>
        <v>0</v>
      </c>
      <c r="AJ443" s="77" t="str">
        <f>IF(ISBLANK('Input|Fee Based'!$AK443),"",'Input|Fee Based'!$AK443)</f>
        <v/>
      </c>
      <c r="AK443" s="77" cm="1">
        <f t="array" ref="AK443">_xlfn.IFNA(LOOKUP(2,1/('Calc|Labour Rates'!$B$10:$B$39='Calc|Fee Based'!AJ443)/('Calc|Labour Rates'!$C$10:$C$39='Input|Fee Based'!AL443),'Calc|Labour Rates'!$I$10:$I$39),"-")</f>
        <v>0</v>
      </c>
      <c r="AL443" s="77">
        <f>IFERROR(AK443*'Input|Fee Based'!AM443*'Input|Fee Based'!AN443/'Input|Setup'!$E$19,0)</f>
        <v>0</v>
      </c>
      <c r="AM443" s="77">
        <f>IFERROR(AK443*'Input|Fee Based'!AM443*'Input|Fee Based'!AO443/'Input|Setup'!$E$19,0)</f>
        <v>0</v>
      </c>
      <c r="AN443" s="208">
        <f t="shared" si="72"/>
        <v>0</v>
      </c>
      <c r="AO443" s="199">
        <f t="shared" si="73"/>
        <v>0</v>
      </c>
      <c r="AP443" s="139">
        <f t="shared" si="74"/>
        <v>0</v>
      </c>
      <c r="AQ443" s="86">
        <f>'Input|Fee Based'!AQ443*CPI_Escalator_to_Y1*RealMaterials_Escalator_to_Y1</f>
        <v>0</v>
      </c>
      <c r="AR443" s="86">
        <f>'Input|Fee Based'!AR443*CPI_Escalator_to_Y1*RealContracts_Escalator_to_Y1</f>
        <v>0</v>
      </c>
      <c r="AS443" s="77">
        <f>'Input|Fee Based'!AS443*CPI_Escalator_to_Y1*RealVehicles_Escalator_to_Y1</f>
        <v>0</v>
      </c>
      <c r="AT443" s="86">
        <f>'Input|Fee Based'!AT443*CPI_Escalator_to_Y1*RealOther_Escalator_to_Y1</f>
        <v>0</v>
      </c>
      <c r="AU443" s="89"/>
      <c r="AV443" s="79">
        <f t="shared" si="75"/>
        <v>0</v>
      </c>
      <c r="AW443" s="84"/>
      <c r="AX443" s="162">
        <f>$AV443*'Input|Fee Based'!AV443</f>
        <v>0</v>
      </c>
      <c r="AY443" s="162">
        <f>$AV443*'Input|Fee Based'!AW443</f>
        <v>0</v>
      </c>
      <c r="AZ443" s="162">
        <f>$AV443*'Input|Fee Based'!AX443</f>
        <v>0</v>
      </c>
      <c r="BA443" s="163">
        <f>SUM($AV443,$AX443:$AZ443)*'Input|Fee Based'!$AY443</f>
        <v>0</v>
      </c>
      <c r="BB443" s="109"/>
      <c r="BC443" s="173"/>
      <c r="BD443" s="15"/>
    </row>
    <row r="444" spans="1:56" customFormat="1" x14ac:dyDescent="0.2">
      <c r="A444" s="16">
        <f t="shared" si="76"/>
        <v>435</v>
      </c>
      <c r="B444" s="128" t="str">
        <f>IF(ISBLANK('Input|Fee Based'!B444),"",'Input|Fee Based'!B444)</f>
        <v/>
      </c>
      <c r="C444" s="128" t="str">
        <f>IF(ISBLANK('Input|Fee Based'!C444),"",'Input|Fee Based'!C444)</f>
        <v/>
      </c>
      <c r="D444" s="129" t="str">
        <f>IF(ISBLANK('Input|Fee Based'!D444),"",'Input|Fee Based'!D444)</f>
        <v/>
      </c>
      <c r="E444" s="191" t="str">
        <f>IF(ISBLANK('Input|Fee Based'!E444),"",'Input|Fee Based'!E444)</f>
        <v/>
      </c>
      <c r="F444" s="129" t="str">
        <f>IF(ISBLANK('Input|Fee Based'!F444),"",'Input|Fee Based'!F444)</f>
        <v/>
      </c>
      <c r="G444" s="129" t="str">
        <f>IF(ISBLANK('Input|Fee Based'!G444),"",'Input|Fee Based'!G444)</f>
        <v/>
      </c>
      <c r="H444" s="120">
        <f t="shared" si="66"/>
        <v>0</v>
      </c>
      <c r="I444" s="14"/>
      <c r="J444" s="77" t="str">
        <f>IF(ISBLANK('Input|Fee Based'!I444),"",'Input|Fee Based'!I444)</f>
        <v/>
      </c>
      <c r="K444" s="77" cm="1">
        <f t="array" ref="K444">_xlfn.IFNA(LOOKUP(2,1/('Calc|Labour Rates'!$B$10:$B$39='Calc|Fee Based'!J444)/('Calc|Labour Rates'!$C$10:$C$39='Input|Fee Based'!J444),'Calc|Labour Rates'!$I$10:$I$39),"-")</f>
        <v>0</v>
      </c>
      <c r="L444" s="208">
        <f>IFERROR(K444*'Input|Fee Based'!K444*'Input|Fee Based'!L444/'Input|Setup'!$E$19,0)</f>
        <v>0</v>
      </c>
      <c r="M444" s="206" t="str">
        <f>IF(ISBLANK('Input|Fee Based'!M444),"",'Input|Fee Based'!M444)</f>
        <v/>
      </c>
      <c r="N444" s="77" cm="1">
        <f t="array" ref="N444">_xlfn.IFNA(LOOKUP(2,1/('Calc|Labour Rates'!$B$10:$B$39='Calc|Fee Based'!M444)/('Calc|Labour Rates'!$C$10:$C$39='Input|Fee Based'!N444),'Calc|Labour Rates'!$I$10:$I$39),"-")</f>
        <v>0</v>
      </c>
      <c r="O444" s="208">
        <f>IFERROR(N444*'Input|Fee Based'!O444*'Input|Fee Based'!P444/'Input|Setup'!$E$19,0)</f>
        <v>0</v>
      </c>
      <c r="P444" s="206" t="str">
        <f>IF(ISBLANK('Input|Fee Based'!Q444),"",'Input|Fee Based'!Q444)</f>
        <v/>
      </c>
      <c r="Q444" s="77" cm="1">
        <f t="array" ref="Q444">_xlfn.IFNA(LOOKUP(2,1/('Calc|Labour Rates'!$B$10:$B$39='Calc|Fee Based'!P444)/('Calc|Labour Rates'!$C$10:$C$39='Input|Fee Based'!R444),'Calc|Labour Rates'!$I$10:$I$39),"-")</f>
        <v>0</v>
      </c>
      <c r="R444" s="77">
        <f>IFERROR(Q444*'Input|Fee Based'!S444*'Input|Fee Based'!T444/'Input|Setup'!$E$19,0)</f>
        <v>0</v>
      </c>
      <c r="S444" s="197">
        <f t="shared" si="67"/>
        <v>0</v>
      </c>
      <c r="T444" s="139">
        <f t="shared" si="68"/>
        <v>0</v>
      </c>
      <c r="U444" s="77" t="str">
        <f>IF(ISBLANK('Input|Fee Based'!$V444),"",'Input|Fee Based'!$V444)</f>
        <v/>
      </c>
      <c r="V444" s="77" cm="1">
        <f t="array" ref="V444">_xlfn.IFNA(LOOKUP(2,1/('Calc|Labour Rates'!$B$10:$B$39='Calc|Fee Based'!U444)/('Calc|Labour Rates'!$C$10:$C$39='Input|Fee Based'!W444),'Calc|Labour Rates'!$I$10:$I$39),"-")</f>
        <v>0</v>
      </c>
      <c r="W444" s="77">
        <f>IFERROR(V444*'Input|Fee Based'!X444*'Input|Fee Based'!Y444/'Input|Setup'!$E$19,0)</f>
        <v>0</v>
      </c>
      <c r="X444" s="77">
        <f>IFERROR(V444*'Input|Fee Based'!X444*'Input|Fee Based'!Z444/'Input|Setup'!$E$19,0)</f>
        <v>0</v>
      </c>
      <c r="Y444" s="208">
        <f t="shared" si="69"/>
        <v>0</v>
      </c>
      <c r="Z444" s="206" t="str">
        <f>IF(ISBLANK('Input|Fee Based'!$AA444),"",'Input|Fee Based'!$AA444)</f>
        <v/>
      </c>
      <c r="AA444" s="77" cm="1">
        <f t="array" ref="AA444">_xlfn.IFNA(LOOKUP(2,1/('Calc|Labour Rates'!$B$10:$B$39='Calc|Fee Based'!Z444)/('Calc|Labour Rates'!$C$10:$C$39='Input|Fee Based'!AB444),'Calc|Labour Rates'!$I$10:$I$39),"-")</f>
        <v>0</v>
      </c>
      <c r="AB444" s="77">
        <f>IFERROR(AA444*'Input|Fee Based'!AC444*'Input|Fee Based'!AD444/'Input|Setup'!$E$19,0)</f>
        <v>0</v>
      </c>
      <c r="AC444" s="77">
        <f>IFERROR(AA444*'Input|Fee Based'!AC444*'Input|Fee Based'!AE444/'Input|Setup'!$E$19,0)</f>
        <v>0</v>
      </c>
      <c r="AD444" s="208">
        <f t="shared" si="70"/>
        <v>0</v>
      </c>
      <c r="AE444" s="77" t="str">
        <f>IF(ISBLANK('Input|Fee Based'!$AF444),"",'Input|Fee Based'!$AF444)</f>
        <v/>
      </c>
      <c r="AF444" s="77" cm="1">
        <f t="array" ref="AF444">_xlfn.IFNA(LOOKUP(2,1/('Calc|Labour Rates'!$B$10:$B$39='Calc|Fee Based'!AE444)/('Calc|Labour Rates'!$C$10:$C$39='Input|Fee Based'!AG444),'Calc|Labour Rates'!$I$10:$I$39),"-")</f>
        <v>0</v>
      </c>
      <c r="AG444" s="77">
        <f>IFERROR(AF444*'Input|Fee Based'!AH444*'Input|Fee Based'!AI444/'Input|Setup'!$E$19,0)</f>
        <v>0</v>
      </c>
      <c r="AH444" s="77">
        <f>IFERROR(AF444*'Input|Fee Based'!AH444*'Input|Fee Based'!AJ444/'Input|Setup'!$E$19,0)</f>
        <v>0</v>
      </c>
      <c r="AI444" s="208">
        <f t="shared" si="71"/>
        <v>0</v>
      </c>
      <c r="AJ444" s="77" t="str">
        <f>IF(ISBLANK('Input|Fee Based'!$AK444),"",'Input|Fee Based'!$AK444)</f>
        <v/>
      </c>
      <c r="AK444" s="77" cm="1">
        <f t="array" ref="AK444">_xlfn.IFNA(LOOKUP(2,1/('Calc|Labour Rates'!$B$10:$B$39='Calc|Fee Based'!AJ444)/('Calc|Labour Rates'!$C$10:$C$39='Input|Fee Based'!AL444),'Calc|Labour Rates'!$I$10:$I$39),"-")</f>
        <v>0</v>
      </c>
      <c r="AL444" s="77">
        <f>IFERROR(AK444*'Input|Fee Based'!AM444*'Input|Fee Based'!AN444/'Input|Setup'!$E$19,0)</f>
        <v>0</v>
      </c>
      <c r="AM444" s="77">
        <f>IFERROR(AK444*'Input|Fee Based'!AM444*'Input|Fee Based'!AO444/'Input|Setup'!$E$19,0)</f>
        <v>0</v>
      </c>
      <c r="AN444" s="208">
        <f t="shared" si="72"/>
        <v>0</v>
      </c>
      <c r="AO444" s="199">
        <f t="shared" si="73"/>
        <v>0</v>
      </c>
      <c r="AP444" s="139">
        <f t="shared" si="74"/>
        <v>0</v>
      </c>
      <c r="AQ444" s="86">
        <f>'Input|Fee Based'!AQ444*CPI_Escalator_to_Y1*RealMaterials_Escalator_to_Y1</f>
        <v>0</v>
      </c>
      <c r="AR444" s="86">
        <f>'Input|Fee Based'!AR444*CPI_Escalator_to_Y1*RealContracts_Escalator_to_Y1</f>
        <v>0</v>
      </c>
      <c r="AS444" s="77">
        <f>'Input|Fee Based'!AS444*CPI_Escalator_to_Y1*RealVehicles_Escalator_to_Y1</f>
        <v>0</v>
      </c>
      <c r="AT444" s="86">
        <f>'Input|Fee Based'!AT444*CPI_Escalator_to_Y1*RealOther_Escalator_to_Y1</f>
        <v>0</v>
      </c>
      <c r="AU444" s="89"/>
      <c r="AV444" s="79">
        <f t="shared" si="75"/>
        <v>0</v>
      </c>
      <c r="AW444" s="84"/>
      <c r="AX444" s="162">
        <f>$AV444*'Input|Fee Based'!AV444</f>
        <v>0</v>
      </c>
      <c r="AY444" s="162">
        <f>$AV444*'Input|Fee Based'!AW444</f>
        <v>0</v>
      </c>
      <c r="AZ444" s="162">
        <f>$AV444*'Input|Fee Based'!AX444</f>
        <v>0</v>
      </c>
      <c r="BA444" s="163">
        <f>SUM($AV444,$AX444:$AZ444)*'Input|Fee Based'!$AY444</f>
        <v>0</v>
      </c>
      <c r="BB444" s="109"/>
      <c r="BC444" s="173"/>
      <c r="BD444" s="15"/>
    </row>
    <row r="445" spans="1:56" customFormat="1" x14ac:dyDescent="0.2">
      <c r="A445" s="16">
        <f t="shared" si="76"/>
        <v>436</v>
      </c>
      <c r="B445" s="128" t="str">
        <f>IF(ISBLANK('Input|Fee Based'!B445),"",'Input|Fee Based'!B445)</f>
        <v/>
      </c>
      <c r="C445" s="128" t="str">
        <f>IF(ISBLANK('Input|Fee Based'!C445),"",'Input|Fee Based'!C445)</f>
        <v/>
      </c>
      <c r="D445" s="129" t="str">
        <f>IF(ISBLANK('Input|Fee Based'!D445),"",'Input|Fee Based'!D445)</f>
        <v/>
      </c>
      <c r="E445" s="191" t="str">
        <f>IF(ISBLANK('Input|Fee Based'!E445),"",'Input|Fee Based'!E445)</f>
        <v/>
      </c>
      <c r="F445" s="129" t="str">
        <f>IF(ISBLANK('Input|Fee Based'!F445),"",'Input|Fee Based'!F445)</f>
        <v/>
      </c>
      <c r="G445" s="129" t="str">
        <f>IF(ISBLANK('Input|Fee Based'!G445),"",'Input|Fee Based'!G445)</f>
        <v/>
      </c>
      <c r="H445" s="120">
        <f t="shared" si="66"/>
        <v>0</v>
      </c>
      <c r="I445" s="14"/>
      <c r="J445" s="77" t="str">
        <f>IF(ISBLANK('Input|Fee Based'!I445),"",'Input|Fee Based'!I445)</f>
        <v/>
      </c>
      <c r="K445" s="77" cm="1">
        <f t="array" ref="K445">_xlfn.IFNA(LOOKUP(2,1/('Calc|Labour Rates'!$B$10:$B$39='Calc|Fee Based'!J445)/('Calc|Labour Rates'!$C$10:$C$39='Input|Fee Based'!J445),'Calc|Labour Rates'!$I$10:$I$39),"-")</f>
        <v>0</v>
      </c>
      <c r="L445" s="208">
        <f>IFERROR(K445*'Input|Fee Based'!K445*'Input|Fee Based'!L445/'Input|Setup'!$E$19,0)</f>
        <v>0</v>
      </c>
      <c r="M445" s="206" t="str">
        <f>IF(ISBLANK('Input|Fee Based'!M445),"",'Input|Fee Based'!M445)</f>
        <v/>
      </c>
      <c r="N445" s="77" cm="1">
        <f t="array" ref="N445">_xlfn.IFNA(LOOKUP(2,1/('Calc|Labour Rates'!$B$10:$B$39='Calc|Fee Based'!M445)/('Calc|Labour Rates'!$C$10:$C$39='Input|Fee Based'!N445),'Calc|Labour Rates'!$I$10:$I$39),"-")</f>
        <v>0</v>
      </c>
      <c r="O445" s="208">
        <f>IFERROR(N445*'Input|Fee Based'!O445*'Input|Fee Based'!P445/'Input|Setup'!$E$19,0)</f>
        <v>0</v>
      </c>
      <c r="P445" s="206" t="str">
        <f>IF(ISBLANK('Input|Fee Based'!Q445),"",'Input|Fee Based'!Q445)</f>
        <v/>
      </c>
      <c r="Q445" s="77" cm="1">
        <f t="array" ref="Q445">_xlfn.IFNA(LOOKUP(2,1/('Calc|Labour Rates'!$B$10:$B$39='Calc|Fee Based'!P445)/('Calc|Labour Rates'!$C$10:$C$39='Input|Fee Based'!R445),'Calc|Labour Rates'!$I$10:$I$39),"-")</f>
        <v>0</v>
      </c>
      <c r="R445" s="77">
        <f>IFERROR(Q445*'Input|Fee Based'!S445*'Input|Fee Based'!T445/'Input|Setup'!$E$19,0)</f>
        <v>0</v>
      </c>
      <c r="S445" s="197">
        <f t="shared" si="67"/>
        <v>0</v>
      </c>
      <c r="T445" s="139">
        <f t="shared" si="68"/>
        <v>0</v>
      </c>
      <c r="U445" s="77" t="str">
        <f>IF(ISBLANK('Input|Fee Based'!$V445),"",'Input|Fee Based'!$V445)</f>
        <v/>
      </c>
      <c r="V445" s="77" cm="1">
        <f t="array" ref="V445">_xlfn.IFNA(LOOKUP(2,1/('Calc|Labour Rates'!$B$10:$B$39='Calc|Fee Based'!U445)/('Calc|Labour Rates'!$C$10:$C$39='Input|Fee Based'!W445),'Calc|Labour Rates'!$I$10:$I$39),"-")</f>
        <v>0</v>
      </c>
      <c r="W445" s="77">
        <f>IFERROR(V445*'Input|Fee Based'!X445*'Input|Fee Based'!Y445/'Input|Setup'!$E$19,0)</f>
        <v>0</v>
      </c>
      <c r="X445" s="77">
        <f>IFERROR(V445*'Input|Fee Based'!X445*'Input|Fee Based'!Z445/'Input|Setup'!$E$19,0)</f>
        <v>0</v>
      </c>
      <c r="Y445" s="208">
        <f t="shared" si="69"/>
        <v>0</v>
      </c>
      <c r="Z445" s="206" t="str">
        <f>IF(ISBLANK('Input|Fee Based'!$AA445),"",'Input|Fee Based'!$AA445)</f>
        <v/>
      </c>
      <c r="AA445" s="77" cm="1">
        <f t="array" ref="AA445">_xlfn.IFNA(LOOKUP(2,1/('Calc|Labour Rates'!$B$10:$B$39='Calc|Fee Based'!Z445)/('Calc|Labour Rates'!$C$10:$C$39='Input|Fee Based'!AB445),'Calc|Labour Rates'!$I$10:$I$39),"-")</f>
        <v>0</v>
      </c>
      <c r="AB445" s="77">
        <f>IFERROR(AA445*'Input|Fee Based'!AC445*'Input|Fee Based'!AD445/'Input|Setup'!$E$19,0)</f>
        <v>0</v>
      </c>
      <c r="AC445" s="77">
        <f>IFERROR(AA445*'Input|Fee Based'!AC445*'Input|Fee Based'!AE445/'Input|Setup'!$E$19,0)</f>
        <v>0</v>
      </c>
      <c r="AD445" s="208">
        <f t="shared" si="70"/>
        <v>0</v>
      </c>
      <c r="AE445" s="77" t="str">
        <f>IF(ISBLANK('Input|Fee Based'!$AF445),"",'Input|Fee Based'!$AF445)</f>
        <v/>
      </c>
      <c r="AF445" s="77" cm="1">
        <f t="array" ref="AF445">_xlfn.IFNA(LOOKUP(2,1/('Calc|Labour Rates'!$B$10:$B$39='Calc|Fee Based'!AE445)/('Calc|Labour Rates'!$C$10:$C$39='Input|Fee Based'!AG445),'Calc|Labour Rates'!$I$10:$I$39),"-")</f>
        <v>0</v>
      </c>
      <c r="AG445" s="77">
        <f>IFERROR(AF445*'Input|Fee Based'!AH445*'Input|Fee Based'!AI445/'Input|Setup'!$E$19,0)</f>
        <v>0</v>
      </c>
      <c r="AH445" s="77">
        <f>IFERROR(AF445*'Input|Fee Based'!AH445*'Input|Fee Based'!AJ445/'Input|Setup'!$E$19,0)</f>
        <v>0</v>
      </c>
      <c r="AI445" s="208">
        <f t="shared" si="71"/>
        <v>0</v>
      </c>
      <c r="AJ445" s="77" t="str">
        <f>IF(ISBLANK('Input|Fee Based'!$AK445),"",'Input|Fee Based'!$AK445)</f>
        <v/>
      </c>
      <c r="AK445" s="77" cm="1">
        <f t="array" ref="AK445">_xlfn.IFNA(LOOKUP(2,1/('Calc|Labour Rates'!$B$10:$B$39='Calc|Fee Based'!AJ445)/('Calc|Labour Rates'!$C$10:$C$39='Input|Fee Based'!AL445),'Calc|Labour Rates'!$I$10:$I$39),"-")</f>
        <v>0</v>
      </c>
      <c r="AL445" s="77">
        <f>IFERROR(AK445*'Input|Fee Based'!AM445*'Input|Fee Based'!AN445/'Input|Setup'!$E$19,0)</f>
        <v>0</v>
      </c>
      <c r="AM445" s="77">
        <f>IFERROR(AK445*'Input|Fee Based'!AM445*'Input|Fee Based'!AO445/'Input|Setup'!$E$19,0)</f>
        <v>0</v>
      </c>
      <c r="AN445" s="208">
        <f t="shared" si="72"/>
        <v>0</v>
      </c>
      <c r="AO445" s="199">
        <f t="shared" si="73"/>
        <v>0</v>
      </c>
      <c r="AP445" s="139">
        <f t="shared" si="74"/>
        <v>0</v>
      </c>
      <c r="AQ445" s="86">
        <f>'Input|Fee Based'!AQ445*CPI_Escalator_to_Y1*RealMaterials_Escalator_to_Y1</f>
        <v>0</v>
      </c>
      <c r="AR445" s="86">
        <f>'Input|Fee Based'!AR445*CPI_Escalator_to_Y1*RealContracts_Escalator_to_Y1</f>
        <v>0</v>
      </c>
      <c r="AS445" s="77">
        <f>'Input|Fee Based'!AS445*CPI_Escalator_to_Y1*RealVehicles_Escalator_to_Y1</f>
        <v>0</v>
      </c>
      <c r="AT445" s="86">
        <f>'Input|Fee Based'!AT445*CPI_Escalator_to_Y1*RealOther_Escalator_to_Y1</f>
        <v>0</v>
      </c>
      <c r="AU445" s="89"/>
      <c r="AV445" s="79">
        <f t="shared" si="75"/>
        <v>0</v>
      </c>
      <c r="AW445" s="84"/>
      <c r="AX445" s="162">
        <f>$AV445*'Input|Fee Based'!AV445</f>
        <v>0</v>
      </c>
      <c r="AY445" s="162">
        <f>$AV445*'Input|Fee Based'!AW445</f>
        <v>0</v>
      </c>
      <c r="AZ445" s="162">
        <f>$AV445*'Input|Fee Based'!AX445</f>
        <v>0</v>
      </c>
      <c r="BA445" s="163">
        <f>SUM($AV445,$AX445:$AZ445)*'Input|Fee Based'!$AY445</f>
        <v>0</v>
      </c>
      <c r="BB445" s="109"/>
      <c r="BC445" s="173"/>
      <c r="BD445" s="15"/>
    </row>
    <row r="446" spans="1:56" customFormat="1" x14ac:dyDescent="0.2">
      <c r="A446" s="16">
        <f t="shared" si="76"/>
        <v>437</v>
      </c>
      <c r="B446" s="128" t="str">
        <f>IF(ISBLANK('Input|Fee Based'!B446),"",'Input|Fee Based'!B446)</f>
        <v/>
      </c>
      <c r="C446" s="128" t="str">
        <f>IF(ISBLANK('Input|Fee Based'!C446),"",'Input|Fee Based'!C446)</f>
        <v/>
      </c>
      <c r="D446" s="129" t="str">
        <f>IF(ISBLANK('Input|Fee Based'!D446),"",'Input|Fee Based'!D446)</f>
        <v/>
      </c>
      <c r="E446" s="191" t="str">
        <f>IF(ISBLANK('Input|Fee Based'!E446),"",'Input|Fee Based'!E446)</f>
        <v/>
      </c>
      <c r="F446" s="129" t="str">
        <f>IF(ISBLANK('Input|Fee Based'!F446),"",'Input|Fee Based'!F446)</f>
        <v/>
      </c>
      <c r="G446" s="129" t="str">
        <f>IF(ISBLANK('Input|Fee Based'!G446),"",'Input|Fee Based'!G446)</f>
        <v/>
      </c>
      <c r="H446" s="120">
        <f t="shared" si="66"/>
        <v>0</v>
      </c>
      <c r="I446" s="14"/>
      <c r="J446" s="77" t="str">
        <f>IF(ISBLANK('Input|Fee Based'!I446),"",'Input|Fee Based'!I446)</f>
        <v/>
      </c>
      <c r="K446" s="77" cm="1">
        <f t="array" ref="K446">_xlfn.IFNA(LOOKUP(2,1/('Calc|Labour Rates'!$B$10:$B$39='Calc|Fee Based'!J446)/('Calc|Labour Rates'!$C$10:$C$39='Input|Fee Based'!J446),'Calc|Labour Rates'!$I$10:$I$39),"-")</f>
        <v>0</v>
      </c>
      <c r="L446" s="208">
        <f>IFERROR(K446*'Input|Fee Based'!K446*'Input|Fee Based'!L446/'Input|Setup'!$E$19,0)</f>
        <v>0</v>
      </c>
      <c r="M446" s="206" t="str">
        <f>IF(ISBLANK('Input|Fee Based'!M446),"",'Input|Fee Based'!M446)</f>
        <v/>
      </c>
      <c r="N446" s="77" cm="1">
        <f t="array" ref="N446">_xlfn.IFNA(LOOKUP(2,1/('Calc|Labour Rates'!$B$10:$B$39='Calc|Fee Based'!M446)/('Calc|Labour Rates'!$C$10:$C$39='Input|Fee Based'!N446),'Calc|Labour Rates'!$I$10:$I$39),"-")</f>
        <v>0</v>
      </c>
      <c r="O446" s="208">
        <f>IFERROR(N446*'Input|Fee Based'!O446*'Input|Fee Based'!P446/'Input|Setup'!$E$19,0)</f>
        <v>0</v>
      </c>
      <c r="P446" s="206" t="str">
        <f>IF(ISBLANK('Input|Fee Based'!Q446),"",'Input|Fee Based'!Q446)</f>
        <v/>
      </c>
      <c r="Q446" s="77" cm="1">
        <f t="array" ref="Q446">_xlfn.IFNA(LOOKUP(2,1/('Calc|Labour Rates'!$B$10:$B$39='Calc|Fee Based'!P446)/('Calc|Labour Rates'!$C$10:$C$39='Input|Fee Based'!R446),'Calc|Labour Rates'!$I$10:$I$39),"-")</f>
        <v>0</v>
      </c>
      <c r="R446" s="77">
        <f>IFERROR(Q446*'Input|Fee Based'!S446*'Input|Fee Based'!T446/'Input|Setup'!$E$19,0)</f>
        <v>0</v>
      </c>
      <c r="S446" s="197">
        <f t="shared" si="67"/>
        <v>0</v>
      </c>
      <c r="T446" s="139">
        <f t="shared" si="68"/>
        <v>0</v>
      </c>
      <c r="U446" s="77" t="str">
        <f>IF(ISBLANK('Input|Fee Based'!$V446),"",'Input|Fee Based'!$V446)</f>
        <v/>
      </c>
      <c r="V446" s="77" cm="1">
        <f t="array" ref="V446">_xlfn.IFNA(LOOKUP(2,1/('Calc|Labour Rates'!$B$10:$B$39='Calc|Fee Based'!U446)/('Calc|Labour Rates'!$C$10:$C$39='Input|Fee Based'!W446),'Calc|Labour Rates'!$I$10:$I$39),"-")</f>
        <v>0</v>
      </c>
      <c r="W446" s="77">
        <f>IFERROR(V446*'Input|Fee Based'!X446*'Input|Fee Based'!Y446/'Input|Setup'!$E$19,0)</f>
        <v>0</v>
      </c>
      <c r="X446" s="77">
        <f>IFERROR(V446*'Input|Fee Based'!X446*'Input|Fee Based'!Z446/'Input|Setup'!$E$19,0)</f>
        <v>0</v>
      </c>
      <c r="Y446" s="208">
        <f t="shared" si="69"/>
        <v>0</v>
      </c>
      <c r="Z446" s="206" t="str">
        <f>IF(ISBLANK('Input|Fee Based'!$AA446),"",'Input|Fee Based'!$AA446)</f>
        <v/>
      </c>
      <c r="AA446" s="77" cm="1">
        <f t="array" ref="AA446">_xlfn.IFNA(LOOKUP(2,1/('Calc|Labour Rates'!$B$10:$B$39='Calc|Fee Based'!Z446)/('Calc|Labour Rates'!$C$10:$C$39='Input|Fee Based'!AB446),'Calc|Labour Rates'!$I$10:$I$39),"-")</f>
        <v>0</v>
      </c>
      <c r="AB446" s="77">
        <f>IFERROR(AA446*'Input|Fee Based'!AC446*'Input|Fee Based'!AD446/'Input|Setup'!$E$19,0)</f>
        <v>0</v>
      </c>
      <c r="AC446" s="77">
        <f>IFERROR(AA446*'Input|Fee Based'!AC446*'Input|Fee Based'!AE446/'Input|Setup'!$E$19,0)</f>
        <v>0</v>
      </c>
      <c r="AD446" s="208">
        <f t="shared" si="70"/>
        <v>0</v>
      </c>
      <c r="AE446" s="77" t="str">
        <f>IF(ISBLANK('Input|Fee Based'!$AF446),"",'Input|Fee Based'!$AF446)</f>
        <v/>
      </c>
      <c r="AF446" s="77" cm="1">
        <f t="array" ref="AF446">_xlfn.IFNA(LOOKUP(2,1/('Calc|Labour Rates'!$B$10:$B$39='Calc|Fee Based'!AE446)/('Calc|Labour Rates'!$C$10:$C$39='Input|Fee Based'!AG446),'Calc|Labour Rates'!$I$10:$I$39),"-")</f>
        <v>0</v>
      </c>
      <c r="AG446" s="77">
        <f>IFERROR(AF446*'Input|Fee Based'!AH446*'Input|Fee Based'!AI446/'Input|Setup'!$E$19,0)</f>
        <v>0</v>
      </c>
      <c r="AH446" s="77">
        <f>IFERROR(AF446*'Input|Fee Based'!AH446*'Input|Fee Based'!AJ446/'Input|Setup'!$E$19,0)</f>
        <v>0</v>
      </c>
      <c r="AI446" s="208">
        <f t="shared" si="71"/>
        <v>0</v>
      </c>
      <c r="AJ446" s="77" t="str">
        <f>IF(ISBLANK('Input|Fee Based'!$AK446),"",'Input|Fee Based'!$AK446)</f>
        <v/>
      </c>
      <c r="AK446" s="77" cm="1">
        <f t="array" ref="AK446">_xlfn.IFNA(LOOKUP(2,1/('Calc|Labour Rates'!$B$10:$B$39='Calc|Fee Based'!AJ446)/('Calc|Labour Rates'!$C$10:$C$39='Input|Fee Based'!AL446),'Calc|Labour Rates'!$I$10:$I$39),"-")</f>
        <v>0</v>
      </c>
      <c r="AL446" s="77">
        <f>IFERROR(AK446*'Input|Fee Based'!AM446*'Input|Fee Based'!AN446/'Input|Setup'!$E$19,0)</f>
        <v>0</v>
      </c>
      <c r="AM446" s="77">
        <f>IFERROR(AK446*'Input|Fee Based'!AM446*'Input|Fee Based'!AO446/'Input|Setup'!$E$19,0)</f>
        <v>0</v>
      </c>
      <c r="AN446" s="208">
        <f t="shared" si="72"/>
        <v>0</v>
      </c>
      <c r="AO446" s="199">
        <f t="shared" si="73"/>
        <v>0</v>
      </c>
      <c r="AP446" s="139">
        <f t="shared" si="74"/>
        <v>0</v>
      </c>
      <c r="AQ446" s="86">
        <f>'Input|Fee Based'!AQ446*CPI_Escalator_to_Y1*RealMaterials_Escalator_to_Y1</f>
        <v>0</v>
      </c>
      <c r="AR446" s="86">
        <f>'Input|Fee Based'!AR446*CPI_Escalator_to_Y1*RealContracts_Escalator_to_Y1</f>
        <v>0</v>
      </c>
      <c r="AS446" s="77">
        <f>'Input|Fee Based'!AS446*CPI_Escalator_to_Y1*RealVehicles_Escalator_to_Y1</f>
        <v>0</v>
      </c>
      <c r="AT446" s="86">
        <f>'Input|Fee Based'!AT446*CPI_Escalator_to_Y1*RealOther_Escalator_to_Y1</f>
        <v>0</v>
      </c>
      <c r="AU446" s="89"/>
      <c r="AV446" s="79">
        <f t="shared" si="75"/>
        <v>0</v>
      </c>
      <c r="AW446" s="84"/>
      <c r="AX446" s="162">
        <f>$AV446*'Input|Fee Based'!AV446</f>
        <v>0</v>
      </c>
      <c r="AY446" s="162">
        <f>$AV446*'Input|Fee Based'!AW446</f>
        <v>0</v>
      </c>
      <c r="AZ446" s="162">
        <f>$AV446*'Input|Fee Based'!AX446</f>
        <v>0</v>
      </c>
      <c r="BA446" s="163">
        <f>SUM($AV446,$AX446:$AZ446)*'Input|Fee Based'!$AY446</f>
        <v>0</v>
      </c>
      <c r="BB446" s="109"/>
      <c r="BC446" s="173"/>
      <c r="BD446" s="15"/>
    </row>
    <row r="447" spans="1:56" customFormat="1" x14ac:dyDescent="0.2">
      <c r="A447" s="16">
        <f t="shared" si="76"/>
        <v>438</v>
      </c>
      <c r="B447" s="128" t="str">
        <f>IF(ISBLANK('Input|Fee Based'!B447),"",'Input|Fee Based'!B447)</f>
        <v/>
      </c>
      <c r="C447" s="128" t="str">
        <f>IF(ISBLANK('Input|Fee Based'!C447),"",'Input|Fee Based'!C447)</f>
        <v/>
      </c>
      <c r="D447" s="129" t="str">
        <f>IF(ISBLANK('Input|Fee Based'!D447),"",'Input|Fee Based'!D447)</f>
        <v/>
      </c>
      <c r="E447" s="191" t="str">
        <f>IF(ISBLANK('Input|Fee Based'!E447),"",'Input|Fee Based'!E447)</f>
        <v/>
      </c>
      <c r="F447" s="129" t="str">
        <f>IF(ISBLANK('Input|Fee Based'!F447),"",'Input|Fee Based'!F447)</f>
        <v/>
      </c>
      <c r="G447" s="129" t="str">
        <f>IF(ISBLANK('Input|Fee Based'!G447),"",'Input|Fee Based'!G447)</f>
        <v/>
      </c>
      <c r="H447" s="120">
        <f t="shared" si="66"/>
        <v>0</v>
      </c>
      <c r="I447" s="14"/>
      <c r="J447" s="77" t="str">
        <f>IF(ISBLANK('Input|Fee Based'!I447),"",'Input|Fee Based'!I447)</f>
        <v/>
      </c>
      <c r="K447" s="77" cm="1">
        <f t="array" ref="K447">_xlfn.IFNA(LOOKUP(2,1/('Calc|Labour Rates'!$B$10:$B$39='Calc|Fee Based'!J447)/('Calc|Labour Rates'!$C$10:$C$39='Input|Fee Based'!J447),'Calc|Labour Rates'!$I$10:$I$39),"-")</f>
        <v>0</v>
      </c>
      <c r="L447" s="208">
        <f>IFERROR(K447*'Input|Fee Based'!K447*'Input|Fee Based'!L447/'Input|Setup'!$E$19,0)</f>
        <v>0</v>
      </c>
      <c r="M447" s="206" t="str">
        <f>IF(ISBLANK('Input|Fee Based'!M447),"",'Input|Fee Based'!M447)</f>
        <v/>
      </c>
      <c r="N447" s="77" cm="1">
        <f t="array" ref="N447">_xlfn.IFNA(LOOKUP(2,1/('Calc|Labour Rates'!$B$10:$B$39='Calc|Fee Based'!M447)/('Calc|Labour Rates'!$C$10:$C$39='Input|Fee Based'!N447),'Calc|Labour Rates'!$I$10:$I$39),"-")</f>
        <v>0</v>
      </c>
      <c r="O447" s="208">
        <f>IFERROR(N447*'Input|Fee Based'!O447*'Input|Fee Based'!P447/'Input|Setup'!$E$19,0)</f>
        <v>0</v>
      </c>
      <c r="P447" s="206" t="str">
        <f>IF(ISBLANK('Input|Fee Based'!Q447),"",'Input|Fee Based'!Q447)</f>
        <v/>
      </c>
      <c r="Q447" s="77" cm="1">
        <f t="array" ref="Q447">_xlfn.IFNA(LOOKUP(2,1/('Calc|Labour Rates'!$B$10:$B$39='Calc|Fee Based'!P447)/('Calc|Labour Rates'!$C$10:$C$39='Input|Fee Based'!R447),'Calc|Labour Rates'!$I$10:$I$39),"-")</f>
        <v>0</v>
      </c>
      <c r="R447" s="77">
        <f>IFERROR(Q447*'Input|Fee Based'!S447*'Input|Fee Based'!T447/'Input|Setup'!$E$19,0)</f>
        <v>0</v>
      </c>
      <c r="S447" s="197">
        <f t="shared" si="67"/>
        <v>0</v>
      </c>
      <c r="T447" s="139">
        <f t="shared" si="68"/>
        <v>0</v>
      </c>
      <c r="U447" s="77" t="str">
        <f>IF(ISBLANK('Input|Fee Based'!$V447),"",'Input|Fee Based'!$V447)</f>
        <v/>
      </c>
      <c r="V447" s="77" cm="1">
        <f t="array" ref="V447">_xlfn.IFNA(LOOKUP(2,1/('Calc|Labour Rates'!$B$10:$B$39='Calc|Fee Based'!U447)/('Calc|Labour Rates'!$C$10:$C$39='Input|Fee Based'!W447),'Calc|Labour Rates'!$I$10:$I$39),"-")</f>
        <v>0</v>
      </c>
      <c r="W447" s="77">
        <f>IFERROR(V447*'Input|Fee Based'!X447*'Input|Fee Based'!Y447/'Input|Setup'!$E$19,0)</f>
        <v>0</v>
      </c>
      <c r="X447" s="77">
        <f>IFERROR(V447*'Input|Fee Based'!X447*'Input|Fee Based'!Z447/'Input|Setup'!$E$19,0)</f>
        <v>0</v>
      </c>
      <c r="Y447" s="208">
        <f t="shared" si="69"/>
        <v>0</v>
      </c>
      <c r="Z447" s="206" t="str">
        <f>IF(ISBLANK('Input|Fee Based'!$AA447),"",'Input|Fee Based'!$AA447)</f>
        <v/>
      </c>
      <c r="AA447" s="77" cm="1">
        <f t="array" ref="AA447">_xlfn.IFNA(LOOKUP(2,1/('Calc|Labour Rates'!$B$10:$B$39='Calc|Fee Based'!Z447)/('Calc|Labour Rates'!$C$10:$C$39='Input|Fee Based'!AB447),'Calc|Labour Rates'!$I$10:$I$39),"-")</f>
        <v>0</v>
      </c>
      <c r="AB447" s="77">
        <f>IFERROR(AA447*'Input|Fee Based'!AC447*'Input|Fee Based'!AD447/'Input|Setup'!$E$19,0)</f>
        <v>0</v>
      </c>
      <c r="AC447" s="77">
        <f>IFERROR(AA447*'Input|Fee Based'!AC447*'Input|Fee Based'!AE447/'Input|Setup'!$E$19,0)</f>
        <v>0</v>
      </c>
      <c r="AD447" s="208">
        <f t="shared" si="70"/>
        <v>0</v>
      </c>
      <c r="AE447" s="77" t="str">
        <f>IF(ISBLANK('Input|Fee Based'!$AF447),"",'Input|Fee Based'!$AF447)</f>
        <v/>
      </c>
      <c r="AF447" s="77" cm="1">
        <f t="array" ref="AF447">_xlfn.IFNA(LOOKUP(2,1/('Calc|Labour Rates'!$B$10:$B$39='Calc|Fee Based'!AE447)/('Calc|Labour Rates'!$C$10:$C$39='Input|Fee Based'!AG447),'Calc|Labour Rates'!$I$10:$I$39),"-")</f>
        <v>0</v>
      </c>
      <c r="AG447" s="77">
        <f>IFERROR(AF447*'Input|Fee Based'!AH447*'Input|Fee Based'!AI447/'Input|Setup'!$E$19,0)</f>
        <v>0</v>
      </c>
      <c r="AH447" s="77">
        <f>IFERROR(AF447*'Input|Fee Based'!AH447*'Input|Fee Based'!AJ447/'Input|Setup'!$E$19,0)</f>
        <v>0</v>
      </c>
      <c r="AI447" s="208">
        <f t="shared" si="71"/>
        <v>0</v>
      </c>
      <c r="AJ447" s="77" t="str">
        <f>IF(ISBLANK('Input|Fee Based'!$AK447),"",'Input|Fee Based'!$AK447)</f>
        <v/>
      </c>
      <c r="AK447" s="77" cm="1">
        <f t="array" ref="AK447">_xlfn.IFNA(LOOKUP(2,1/('Calc|Labour Rates'!$B$10:$B$39='Calc|Fee Based'!AJ447)/('Calc|Labour Rates'!$C$10:$C$39='Input|Fee Based'!AL447),'Calc|Labour Rates'!$I$10:$I$39),"-")</f>
        <v>0</v>
      </c>
      <c r="AL447" s="77">
        <f>IFERROR(AK447*'Input|Fee Based'!AM447*'Input|Fee Based'!AN447/'Input|Setup'!$E$19,0)</f>
        <v>0</v>
      </c>
      <c r="AM447" s="77">
        <f>IFERROR(AK447*'Input|Fee Based'!AM447*'Input|Fee Based'!AO447/'Input|Setup'!$E$19,0)</f>
        <v>0</v>
      </c>
      <c r="AN447" s="208">
        <f t="shared" si="72"/>
        <v>0</v>
      </c>
      <c r="AO447" s="199">
        <f t="shared" si="73"/>
        <v>0</v>
      </c>
      <c r="AP447" s="139">
        <f t="shared" si="74"/>
        <v>0</v>
      </c>
      <c r="AQ447" s="86">
        <f>'Input|Fee Based'!AQ447*CPI_Escalator_to_Y1*RealMaterials_Escalator_to_Y1</f>
        <v>0</v>
      </c>
      <c r="AR447" s="86">
        <f>'Input|Fee Based'!AR447*CPI_Escalator_to_Y1*RealContracts_Escalator_to_Y1</f>
        <v>0</v>
      </c>
      <c r="AS447" s="77">
        <f>'Input|Fee Based'!AS447*CPI_Escalator_to_Y1*RealVehicles_Escalator_to_Y1</f>
        <v>0</v>
      </c>
      <c r="AT447" s="86">
        <f>'Input|Fee Based'!AT447*CPI_Escalator_to_Y1*RealOther_Escalator_to_Y1</f>
        <v>0</v>
      </c>
      <c r="AU447" s="89"/>
      <c r="AV447" s="79">
        <f t="shared" si="75"/>
        <v>0</v>
      </c>
      <c r="AW447" s="84"/>
      <c r="AX447" s="162">
        <f>$AV447*'Input|Fee Based'!AV447</f>
        <v>0</v>
      </c>
      <c r="AY447" s="162">
        <f>$AV447*'Input|Fee Based'!AW447</f>
        <v>0</v>
      </c>
      <c r="AZ447" s="162">
        <f>$AV447*'Input|Fee Based'!AX447</f>
        <v>0</v>
      </c>
      <c r="BA447" s="163">
        <f>SUM($AV447,$AX447:$AZ447)*'Input|Fee Based'!$AY447</f>
        <v>0</v>
      </c>
      <c r="BB447" s="109"/>
      <c r="BC447" s="173"/>
      <c r="BD447" s="15"/>
    </row>
    <row r="448" spans="1:56" customFormat="1" x14ac:dyDescent="0.2">
      <c r="A448" s="16">
        <f t="shared" si="76"/>
        <v>439</v>
      </c>
      <c r="B448" s="128" t="str">
        <f>IF(ISBLANK('Input|Fee Based'!B448),"",'Input|Fee Based'!B448)</f>
        <v/>
      </c>
      <c r="C448" s="128" t="str">
        <f>IF(ISBLANK('Input|Fee Based'!C448),"",'Input|Fee Based'!C448)</f>
        <v/>
      </c>
      <c r="D448" s="129" t="str">
        <f>IF(ISBLANK('Input|Fee Based'!D448),"",'Input|Fee Based'!D448)</f>
        <v/>
      </c>
      <c r="E448" s="191" t="str">
        <f>IF(ISBLANK('Input|Fee Based'!E448),"",'Input|Fee Based'!E448)</f>
        <v/>
      </c>
      <c r="F448" s="129" t="str">
        <f>IF(ISBLANK('Input|Fee Based'!F448),"",'Input|Fee Based'!F448)</f>
        <v/>
      </c>
      <c r="G448" s="129" t="str">
        <f>IF(ISBLANK('Input|Fee Based'!G448),"",'Input|Fee Based'!G448)</f>
        <v/>
      </c>
      <c r="H448" s="120">
        <f t="shared" si="66"/>
        <v>0</v>
      </c>
      <c r="I448" s="14"/>
      <c r="J448" s="77" t="str">
        <f>IF(ISBLANK('Input|Fee Based'!I448),"",'Input|Fee Based'!I448)</f>
        <v/>
      </c>
      <c r="K448" s="77" cm="1">
        <f t="array" ref="K448">_xlfn.IFNA(LOOKUP(2,1/('Calc|Labour Rates'!$B$10:$B$39='Calc|Fee Based'!J448)/('Calc|Labour Rates'!$C$10:$C$39='Input|Fee Based'!J448),'Calc|Labour Rates'!$I$10:$I$39),"-")</f>
        <v>0</v>
      </c>
      <c r="L448" s="208">
        <f>IFERROR(K448*'Input|Fee Based'!K448*'Input|Fee Based'!L448/'Input|Setup'!$E$19,0)</f>
        <v>0</v>
      </c>
      <c r="M448" s="206" t="str">
        <f>IF(ISBLANK('Input|Fee Based'!M448),"",'Input|Fee Based'!M448)</f>
        <v/>
      </c>
      <c r="N448" s="77" cm="1">
        <f t="array" ref="N448">_xlfn.IFNA(LOOKUP(2,1/('Calc|Labour Rates'!$B$10:$B$39='Calc|Fee Based'!M448)/('Calc|Labour Rates'!$C$10:$C$39='Input|Fee Based'!N448),'Calc|Labour Rates'!$I$10:$I$39),"-")</f>
        <v>0</v>
      </c>
      <c r="O448" s="208">
        <f>IFERROR(N448*'Input|Fee Based'!O448*'Input|Fee Based'!P448/'Input|Setup'!$E$19,0)</f>
        <v>0</v>
      </c>
      <c r="P448" s="206" t="str">
        <f>IF(ISBLANK('Input|Fee Based'!Q448),"",'Input|Fee Based'!Q448)</f>
        <v/>
      </c>
      <c r="Q448" s="77" cm="1">
        <f t="array" ref="Q448">_xlfn.IFNA(LOOKUP(2,1/('Calc|Labour Rates'!$B$10:$B$39='Calc|Fee Based'!P448)/('Calc|Labour Rates'!$C$10:$C$39='Input|Fee Based'!R448),'Calc|Labour Rates'!$I$10:$I$39),"-")</f>
        <v>0</v>
      </c>
      <c r="R448" s="77">
        <f>IFERROR(Q448*'Input|Fee Based'!S448*'Input|Fee Based'!T448/'Input|Setup'!$E$19,0)</f>
        <v>0</v>
      </c>
      <c r="S448" s="197">
        <f t="shared" si="67"/>
        <v>0</v>
      </c>
      <c r="T448" s="139">
        <f t="shared" si="68"/>
        <v>0</v>
      </c>
      <c r="U448" s="77" t="str">
        <f>IF(ISBLANK('Input|Fee Based'!$V448),"",'Input|Fee Based'!$V448)</f>
        <v/>
      </c>
      <c r="V448" s="77" cm="1">
        <f t="array" ref="V448">_xlfn.IFNA(LOOKUP(2,1/('Calc|Labour Rates'!$B$10:$B$39='Calc|Fee Based'!U448)/('Calc|Labour Rates'!$C$10:$C$39='Input|Fee Based'!W448),'Calc|Labour Rates'!$I$10:$I$39),"-")</f>
        <v>0</v>
      </c>
      <c r="W448" s="77">
        <f>IFERROR(V448*'Input|Fee Based'!X448*'Input|Fee Based'!Y448/'Input|Setup'!$E$19,0)</f>
        <v>0</v>
      </c>
      <c r="X448" s="77">
        <f>IFERROR(V448*'Input|Fee Based'!X448*'Input|Fee Based'!Z448/'Input|Setup'!$E$19,0)</f>
        <v>0</v>
      </c>
      <c r="Y448" s="208">
        <f t="shared" si="69"/>
        <v>0</v>
      </c>
      <c r="Z448" s="206" t="str">
        <f>IF(ISBLANK('Input|Fee Based'!$AA448),"",'Input|Fee Based'!$AA448)</f>
        <v/>
      </c>
      <c r="AA448" s="77" cm="1">
        <f t="array" ref="AA448">_xlfn.IFNA(LOOKUP(2,1/('Calc|Labour Rates'!$B$10:$B$39='Calc|Fee Based'!Z448)/('Calc|Labour Rates'!$C$10:$C$39='Input|Fee Based'!AB448),'Calc|Labour Rates'!$I$10:$I$39),"-")</f>
        <v>0</v>
      </c>
      <c r="AB448" s="77">
        <f>IFERROR(AA448*'Input|Fee Based'!AC448*'Input|Fee Based'!AD448/'Input|Setup'!$E$19,0)</f>
        <v>0</v>
      </c>
      <c r="AC448" s="77">
        <f>IFERROR(AA448*'Input|Fee Based'!AC448*'Input|Fee Based'!AE448/'Input|Setup'!$E$19,0)</f>
        <v>0</v>
      </c>
      <c r="AD448" s="208">
        <f t="shared" si="70"/>
        <v>0</v>
      </c>
      <c r="AE448" s="77" t="str">
        <f>IF(ISBLANK('Input|Fee Based'!$AF448),"",'Input|Fee Based'!$AF448)</f>
        <v/>
      </c>
      <c r="AF448" s="77" cm="1">
        <f t="array" ref="AF448">_xlfn.IFNA(LOOKUP(2,1/('Calc|Labour Rates'!$B$10:$B$39='Calc|Fee Based'!AE448)/('Calc|Labour Rates'!$C$10:$C$39='Input|Fee Based'!AG448),'Calc|Labour Rates'!$I$10:$I$39),"-")</f>
        <v>0</v>
      </c>
      <c r="AG448" s="77">
        <f>IFERROR(AF448*'Input|Fee Based'!AH448*'Input|Fee Based'!AI448/'Input|Setup'!$E$19,0)</f>
        <v>0</v>
      </c>
      <c r="AH448" s="77">
        <f>IFERROR(AF448*'Input|Fee Based'!AH448*'Input|Fee Based'!AJ448/'Input|Setup'!$E$19,0)</f>
        <v>0</v>
      </c>
      <c r="AI448" s="208">
        <f t="shared" si="71"/>
        <v>0</v>
      </c>
      <c r="AJ448" s="77" t="str">
        <f>IF(ISBLANK('Input|Fee Based'!$AK448),"",'Input|Fee Based'!$AK448)</f>
        <v/>
      </c>
      <c r="AK448" s="77" cm="1">
        <f t="array" ref="AK448">_xlfn.IFNA(LOOKUP(2,1/('Calc|Labour Rates'!$B$10:$B$39='Calc|Fee Based'!AJ448)/('Calc|Labour Rates'!$C$10:$C$39='Input|Fee Based'!AL448),'Calc|Labour Rates'!$I$10:$I$39),"-")</f>
        <v>0</v>
      </c>
      <c r="AL448" s="77">
        <f>IFERROR(AK448*'Input|Fee Based'!AM448*'Input|Fee Based'!AN448/'Input|Setup'!$E$19,0)</f>
        <v>0</v>
      </c>
      <c r="AM448" s="77">
        <f>IFERROR(AK448*'Input|Fee Based'!AM448*'Input|Fee Based'!AO448/'Input|Setup'!$E$19,0)</f>
        <v>0</v>
      </c>
      <c r="AN448" s="208">
        <f t="shared" si="72"/>
        <v>0</v>
      </c>
      <c r="AO448" s="199">
        <f t="shared" si="73"/>
        <v>0</v>
      </c>
      <c r="AP448" s="139">
        <f t="shared" si="74"/>
        <v>0</v>
      </c>
      <c r="AQ448" s="86">
        <f>'Input|Fee Based'!AQ448*CPI_Escalator_to_Y1*RealMaterials_Escalator_to_Y1</f>
        <v>0</v>
      </c>
      <c r="AR448" s="86">
        <f>'Input|Fee Based'!AR448*CPI_Escalator_to_Y1*RealContracts_Escalator_to_Y1</f>
        <v>0</v>
      </c>
      <c r="AS448" s="77">
        <f>'Input|Fee Based'!AS448*CPI_Escalator_to_Y1*RealVehicles_Escalator_to_Y1</f>
        <v>0</v>
      </c>
      <c r="AT448" s="86">
        <f>'Input|Fee Based'!AT448*CPI_Escalator_to_Y1*RealOther_Escalator_to_Y1</f>
        <v>0</v>
      </c>
      <c r="AU448" s="89"/>
      <c r="AV448" s="79">
        <f t="shared" si="75"/>
        <v>0</v>
      </c>
      <c r="AW448" s="84"/>
      <c r="AX448" s="162">
        <f>$AV448*'Input|Fee Based'!AV448</f>
        <v>0</v>
      </c>
      <c r="AY448" s="162">
        <f>$AV448*'Input|Fee Based'!AW448</f>
        <v>0</v>
      </c>
      <c r="AZ448" s="162">
        <f>$AV448*'Input|Fee Based'!AX448</f>
        <v>0</v>
      </c>
      <c r="BA448" s="163">
        <f>SUM($AV448,$AX448:$AZ448)*'Input|Fee Based'!$AY448</f>
        <v>0</v>
      </c>
      <c r="BB448" s="109"/>
      <c r="BC448" s="173"/>
      <c r="BD448" s="15"/>
    </row>
    <row r="449" spans="1:56" customFormat="1" x14ac:dyDescent="0.2">
      <c r="A449" s="16">
        <f t="shared" si="76"/>
        <v>440</v>
      </c>
      <c r="B449" s="128" t="str">
        <f>IF(ISBLANK('Input|Fee Based'!B449),"",'Input|Fee Based'!B449)</f>
        <v/>
      </c>
      <c r="C449" s="128" t="str">
        <f>IF(ISBLANK('Input|Fee Based'!C449),"",'Input|Fee Based'!C449)</f>
        <v/>
      </c>
      <c r="D449" s="129" t="str">
        <f>IF(ISBLANK('Input|Fee Based'!D449),"",'Input|Fee Based'!D449)</f>
        <v/>
      </c>
      <c r="E449" s="191" t="str">
        <f>IF(ISBLANK('Input|Fee Based'!E449),"",'Input|Fee Based'!E449)</f>
        <v/>
      </c>
      <c r="F449" s="129" t="str">
        <f>IF(ISBLANK('Input|Fee Based'!F449),"",'Input|Fee Based'!F449)</f>
        <v/>
      </c>
      <c r="G449" s="129" t="str">
        <f>IF(ISBLANK('Input|Fee Based'!G449),"",'Input|Fee Based'!G449)</f>
        <v/>
      </c>
      <c r="H449" s="120">
        <f t="shared" si="66"/>
        <v>0</v>
      </c>
      <c r="I449" s="14"/>
      <c r="J449" s="77" t="str">
        <f>IF(ISBLANK('Input|Fee Based'!I449),"",'Input|Fee Based'!I449)</f>
        <v/>
      </c>
      <c r="K449" s="77" cm="1">
        <f t="array" ref="K449">_xlfn.IFNA(LOOKUP(2,1/('Calc|Labour Rates'!$B$10:$B$39='Calc|Fee Based'!J449)/('Calc|Labour Rates'!$C$10:$C$39='Input|Fee Based'!J449),'Calc|Labour Rates'!$I$10:$I$39),"-")</f>
        <v>0</v>
      </c>
      <c r="L449" s="208">
        <f>IFERROR(K449*'Input|Fee Based'!K449*'Input|Fee Based'!L449/'Input|Setup'!$E$19,0)</f>
        <v>0</v>
      </c>
      <c r="M449" s="206" t="str">
        <f>IF(ISBLANK('Input|Fee Based'!M449),"",'Input|Fee Based'!M449)</f>
        <v/>
      </c>
      <c r="N449" s="77" cm="1">
        <f t="array" ref="N449">_xlfn.IFNA(LOOKUP(2,1/('Calc|Labour Rates'!$B$10:$B$39='Calc|Fee Based'!M449)/('Calc|Labour Rates'!$C$10:$C$39='Input|Fee Based'!N449),'Calc|Labour Rates'!$I$10:$I$39),"-")</f>
        <v>0</v>
      </c>
      <c r="O449" s="208">
        <f>IFERROR(N449*'Input|Fee Based'!O449*'Input|Fee Based'!P449/'Input|Setup'!$E$19,0)</f>
        <v>0</v>
      </c>
      <c r="P449" s="206" t="str">
        <f>IF(ISBLANK('Input|Fee Based'!Q449),"",'Input|Fee Based'!Q449)</f>
        <v/>
      </c>
      <c r="Q449" s="77" cm="1">
        <f t="array" ref="Q449">_xlfn.IFNA(LOOKUP(2,1/('Calc|Labour Rates'!$B$10:$B$39='Calc|Fee Based'!P449)/('Calc|Labour Rates'!$C$10:$C$39='Input|Fee Based'!R449),'Calc|Labour Rates'!$I$10:$I$39),"-")</f>
        <v>0</v>
      </c>
      <c r="R449" s="77">
        <f>IFERROR(Q449*'Input|Fee Based'!S449*'Input|Fee Based'!T449/'Input|Setup'!$E$19,0)</f>
        <v>0</v>
      </c>
      <c r="S449" s="197">
        <f t="shared" si="67"/>
        <v>0</v>
      </c>
      <c r="T449" s="139">
        <f t="shared" si="68"/>
        <v>0</v>
      </c>
      <c r="U449" s="77" t="str">
        <f>IF(ISBLANK('Input|Fee Based'!$V449),"",'Input|Fee Based'!$V449)</f>
        <v/>
      </c>
      <c r="V449" s="77" cm="1">
        <f t="array" ref="V449">_xlfn.IFNA(LOOKUP(2,1/('Calc|Labour Rates'!$B$10:$B$39='Calc|Fee Based'!U449)/('Calc|Labour Rates'!$C$10:$C$39='Input|Fee Based'!W449),'Calc|Labour Rates'!$I$10:$I$39),"-")</f>
        <v>0</v>
      </c>
      <c r="W449" s="77">
        <f>IFERROR(V449*'Input|Fee Based'!X449*'Input|Fee Based'!Y449/'Input|Setup'!$E$19,0)</f>
        <v>0</v>
      </c>
      <c r="X449" s="77">
        <f>IFERROR(V449*'Input|Fee Based'!X449*'Input|Fee Based'!Z449/'Input|Setup'!$E$19,0)</f>
        <v>0</v>
      </c>
      <c r="Y449" s="208">
        <f t="shared" si="69"/>
        <v>0</v>
      </c>
      <c r="Z449" s="206" t="str">
        <f>IF(ISBLANK('Input|Fee Based'!$AA449),"",'Input|Fee Based'!$AA449)</f>
        <v/>
      </c>
      <c r="AA449" s="77" cm="1">
        <f t="array" ref="AA449">_xlfn.IFNA(LOOKUP(2,1/('Calc|Labour Rates'!$B$10:$B$39='Calc|Fee Based'!Z449)/('Calc|Labour Rates'!$C$10:$C$39='Input|Fee Based'!AB449),'Calc|Labour Rates'!$I$10:$I$39),"-")</f>
        <v>0</v>
      </c>
      <c r="AB449" s="77">
        <f>IFERROR(AA449*'Input|Fee Based'!AC449*'Input|Fee Based'!AD449/'Input|Setup'!$E$19,0)</f>
        <v>0</v>
      </c>
      <c r="AC449" s="77">
        <f>IFERROR(AA449*'Input|Fee Based'!AC449*'Input|Fee Based'!AE449/'Input|Setup'!$E$19,0)</f>
        <v>0</v>
      </c>
      <c r="AD449" s="208">
        <f t="shared" si="70"/>
        <v>0</v>
      </c>
      <c r="AE449" s="77" t="str">
        <f>IF(ISBLANK('Input|Fee Based'!$AF449),"",'Input|Fee Based'!$AF449)</f>
        <v/>
      </c>
      <c r="AF449" s="77" cm="1">
        <f t="array" ref="AF449">_xlfn.IFNA(LOOKUP(2,1/('Calc|Labour Rates'!$B$10:$B$39='Calc|Fee Based'!AE449)/('Calc|Labour Rates'!$C$10:$C$39='Input|Fee Based'!AG449),'Calc|Labour Rates'!$I$10:$I$39),"-")</f>
        <v>0</v>
      </c>
      <c r="AG449" s="77">
        <f>IFERROR(AF449*'Input|Fee Based'!AH449*'Input|Fee Based'!AI449/'Input|Setup'!$E$19,0)</f>
        <v>0</v>
      </c>
      <c r="AH449" s="77">
        <f>IFERROR(AF449*'Input|Fee Based'!AH449*'Input|Fee Based'!AJ449/'Input|Setup'!$E$19,0)</f>
        <v>0</v>
      </c>
      <c r="AI449" s="208">
        <f t="shared" si="71"/>
        <v>0</v>
      </c>
      <c r="AJ449" s="77" t="str">
        <f>IF(ISBLANK('Input|Fee Based'!$AK449),"",'Input|Fee Based'!$AK449)</f>
        <v/>
      </c>
      <c r="AK449" s="77" cm="1">
        <f t="array" ref="AK449">_xlfn.IFNA(LOOKUP(2,1/('Calc|Labour Rates'!$B$10:$B$39='Calc|Fee Based'!AJ449)/('Calc|Labour Rates'!$C$10:$C$39='Input|Fee Based'!AL449),'Calc|Labour Rates'!$I$10:$I$39),"-")</f>
        <v>0</v>
      </c>
      <c r="AL449" s="77">
        <f>IFERROR(AK449*'Input|Fee Based'!AM449*'Input|Fee Based'!AN449/'Input|Setup'!$E$19,0)</f>
        <v>0</v>
      </c>
      <c r="AM449" s="77">
        <f>IFERROR(AK449*'Input|Fee Based'!AM449*'Input|Fee Based'!AO449/'Input|Setup'!$E$19,0)</f>
        <v>0</v>
      </c>
      <c r="AN449" s="208">
        <f t="shared" si="72"/>
        <v>0</v>
      </c>
      <c r="AO449" s="199">
        <f t="shared" si="73"/>
        <v>0</v>
      </c>
      <c r="AP449" s="139">
        <f t="shared" si="74"/>
        <v>0</v>
      </c>
      <c r="AQ449" s="86">
        <f>'Input|Fee Based'!AQ449*CPI_Escalator_to_Y1*RealMaterials_Escalator_to_Y1</f>
        <v>0</v>
      </c>
      <c r="AR449" s="86">
        <f>'Input|Fee Based'!AR449*CPI_Escalator_to_Y1*RealContracts_Escalator_to_Y1</f>
        <v>0</v>
      </c>
      <c r="AS449" s="77">
        <f>'Input|Fee Based'!AS449*CPI_Escalator_to_Y1*RealVehicles_Escalator_to_Y1</f>
        <v>0</v>
      </c>
      <c r="AT449" s="86">
        <f>'Input|Fee Based'!AT449*CPI_Escalator_to_Y1*RealOther_Escalator_to_Y1</f>
        <v>0</v>
      </c>
      <c r="AU449" s="89"/>
      <c r="AV449" s="79">
        <f t="shared" si="75"/>
        <v>0</v>
      </c>
      <c r="AW449" s="84"/>
      <c r="AX449" s="162">
        <f>$AV449*'Input|Fee Based'!AV449</f>
        <v>0</v>
      </c>
      <c r="AY449" s="162">
        <f>$AV449*'Input|Fee Based'!AW449</f>
        <v>0</v>
      </c>
      <c r="AZ449" s="162">
        <f>$AV449*'Input|Fee Based'!AX449</f>
        <v>0</v>
      </c>
      <c r="BA449" s="163">
        <f>SUM($AV449,$AX449:$AZ449)*'Input|Fee Based'!$AY449</f>
        <v>0</v>
      </c>
      <c r="BB449" s="109"/>
      <c r="BC449" s="173"/>
      <c r="BD449" s="15"/>
    </row>
    <row r="450" spans="1:56" customFormat="1" x14ac:dyDescent="0.2">
      <c r="A450" s="16">
        <f t="shared" si="76"/>
        <v>441</v>
      </c>
      <c r="B450" s="128" t="str">
        <f>IF(ISBLANK('Input|Fee Based'!B450),"",'Input|Fee Based'!B450)</f>
        <v/>
      </c>
      <c r="C450" s="128" t="str">
        <f>IF(ISBLANK('Input|Fee Based'!C450),"",'Input|Fee Based'!C450)</f>
        <v/>
      </c>
      <c r="D450" s="129" t="str">
        <f>IF(ISBLANK('Input|Fee Based'!D450),"",'Input|Fee Based'!D450)</f>
        <v/>
      </c>
      <c r="E450" s="191" t="str">
        <f>IF(ISBLANK('Input|Fee Based'!E450),"",'Input|Fee Based'!E450)</f>
        <v/>
      </c>
      <c r="F450" s="129" t="str">
        <f>IF(ISBLANK('Input|Fee Based'!F450),"",'Input|Fee Based'!F450)</f>
        <v/>
      </c>
      <c r="G450" s="129" t="str">
        <f>IF(ISBLANK('Input|Fee Based'!G450),"",'Input|Fee Based'!G450)</f>
        <v/>
      </c>
      <c r="H450" s="120">
        <f t="shared" si="66"/>
        <v>0</v>
      </c>
      <c r="I450" s="14"/>
      <c r="J450" s="77" t="str">
        <f>IF(ISBLANK('Input|Fee Based'!I450),"",'Input|Fee Based'!I450)</f>
        <v/>
      </c>
      <c r="K450" s="77" cm="1">
        <f t="array" ref="K450">_xlfn.IFNA(LOOKUP(2,1/('Calc|Labour Rates'!$B$10:$B$39='Calc|Fee Based'!J450)/('Calc|Labour Rates'!$C$10:$C$39='Input|Fee Based'!J450),'Calc|Labour Rates'!$I$10:$I$39),"-")</f>
        <v>0</v>
      </c>
      <c r="L450" s="208">
        <f>IFERROR(K450*'Input|Fee Based'!K450*'Input|Fee Based'!L450/'Input|Setup'!$E$19,0)</f>
        <v>0</v>
      </c>
      <c r="M450" s="206" t="str">
        <f>IF(ISBLANK('Input|Fee Based'!M450),"",'Input|Fee Based'!M450)</f>
        <v/>
      </c>
      <c r="N450" s="77" cm="1">
        <f t="array" ref="N450">_xlfn.IFNA(LOOKUP(2,1/('Calc|Labour Rates'!$B$10:$B$39='Calc|Fee Based'!M450)/('Calc|Labour Rates'!$C$10:$C$39='Input|Fee Based'!N450),'Calc|Labour Rates'!$I$10:$I$39),"-")</f>
        <v>0</v>
      </c>
      <c r="O450" s="208">
        <f>IFERROR(N450*'Input|Fee Based'!O450*'Input|Fee Based'!P450/'Input|Setup'!$E$19,0)</f>
        <v>0</v>
      </c>
      <c r="P450" s="206" t="str">
        <f>IF(ISBLANK('Input|Fee Based'!Q450),"",'Input|Fee Based'!Q450)</f>
        <v/>
      </c>
      <c r="Q450" s="77" cm="1">
        <f t="array" ref="Q450">_xlfn.IFNA(LOOKUP(2,1/('Calc|Labour Rates'!$B$10:$B$39='Calc|Fee Based'!P450)/('Calc|Labour Rates'!$C$10:$C$39='Input|Fee Based'!R450),'Calc|Labour Rates'!$I$10:$I$39),"-")</f>
        <v>0</v>
      </c>
      <c r="R450" s="77">
        <f>IFERROR(Q450*'Input|Fee Based'!S450*'Input|Fee Based'!T450/'Input|Setup'!$E$19,0)</f>
        <v>0</v>
      </c>
      <c r="S450" s="197">
        <f t="shared" si="67"/>
        <v>0</v>
      </c>
      <c r="T450" s="139">
        <f t="shared" si="68"/>
        <v>0</v>
      </c>
      <c r="U450" s="77" t="str">
        <f>IF(ISBLANK('Input|Fee Based'!$V450),"",'Input|Fee Based'!$V450)</f>
        <v/>
      </c>
      <c r="V450" s="77" cm="1">
        <f t="array" ref="V450">_xlfn.IFNA(LOOKUP(2,1/('Calc|Labour Rates'!$B$10:$B$39='Calc|Fee Based'!U450)/('Calc|Labour Rates'!$C$10:$C$39='Input|Fee Based'!W450),'Calc|Labour Rates'!$I$10:$I$39),"-")</f>
        <v>0</v>
      </c>
      <c r="W450" s="77">
        <f>IFERROR(V450*'Input|Fee Based'!X450*'Input|Fee Based'!Y450/'Input|Setup'!$E$19,0)</f>
        <v>0</v>
      </c>
      <c r="X450" s="77">
        <f>IFERROR(V450*'Input|Fee Based'!X450*'Input|Fee Based'!Z450/'Input|Setup'!$E$19,0)</f>
        <v>0</v>
      </c>
      <c r="Y450" s="208">
        <f t="shared" si="69"/>
        <v>0</v>
      </c>
      <c r="Z450" s="206" t="str">
        <f>IF(ISBLANK('Input|Fee Based'!$AA450),"",'Input|Fee Based'!$AA450)</f>
        <v/>
      </c>
      <c r="AA450" s="77" cm="1">
        <f t="array" ref="AA450">_xlfn.IFNA(LOOKUP(2,1/('Calc|Labour Rates'!$B$10:$B$39='Calc|Fee Based'!Z450)/('Calc|Labour Rates'!$C$10:$C$39='Input|Fee Based'!AB450),'Calc|Labour Rates'!$I$10:$I$39),"-")</f>
        <v>0</v>
      </c>
      <c r="AB450" s="77">
        <f>IFERROR(AA450*'Input|Fee Based'!AC450*'Input|Fee Based'!AD450/'Input|Setup'!$E$19,0)</f>
        <v>0</v>
      </c>
      <c r="AC450" s="77">
        <f>IFERROR(AA450*'Input|Fee Based'!AC450*'Input|Fee Based'!AE450/'Input|Setup'!$E$19,0)</f>
        <v>0</v>
      </c>
      <c r="AD450" s="208">
        <f t="shared" si="70"/>
        <v>0</v>
      </c>
      <c r="AE450" s="77" t="str">
        <f>IF(ISBLANK('Input|Fee Based'!$AF450),"",'Input|Fee Based'!$AF450)</f>
        <v/>
      </c>
      <c r="AF450" s="77" cm="1">
        <f t="array" ref="AF450">_xlfn.IFNA(LOOKUP(2,1/('Calc|Labour Rates'!$B$10:$B$39='Calc|Fee Based'!AE450)/('Calc|Labour Rates'!$C$10:$C$39='Input|Fee Based'!AG450),'Calc|Labour Rates'!$I$10:$I$39),"-")</f>
        <v>0</v>
      </c>
      <c r="AG450" s="77">
        <f>IFERROR(AF450*'Input|Fee Based'!AH450*'Input|Fee Based'!AI450/'Input|Setup'!$E$19,0)</f>
        <v>0</v>
      </c>
      <c r="AH450" s="77">
        <f>IFERROR(AF450*'Input|Fee Based'!AH450*'Input|Fee Based'!AJ450/'Input|Setup'!$E$19,0)</f>
        <v>0</v>
      </c>
      <c r="AI450" s="208">
        <f t="shared" si="71"/>
        <v>0</v>
      </c>
      <c r="AJ450" s="77" t="str">
        <f>IF(ISBLANK('Input|Fee Based'!$AK450),"",'Input|Fee Based'!$AK450)</f>
        <v/>
      </c>
      <c r="AK450" s="77" cm="1">
        <f t="array" ref="AK450">_xlfn.IFNA(LOOKUP(2,1/('Calc|Labour Rates'!$B$10:$B$39='Calc|Fee Based'!AJ450)/('Calc|Labour Rates'!$C$10:$C$39='Input|Fee Based'!AL450),'Calc|Labour Rates'!$I$10:$I$39),"-")</f>
        <v>0</v>
      </c>
      <c r="AL450" s="77">
        <f>IFERROR(AK450*'Input|Fee Based'!AM450*'Input|Fee Based'!AN450/'Input|Setup'!$E$19,0)</f>
        <v>0</v>
      </c>
      <c r="AM450" s="77">
        <f>IFERROR(AK450*'Input|Fee Based'!AM450*'Input|Fee Based'!AO450/'Input|Setup'!$E$19,0)</f>
        <v>0</v>
      </c>
      <c r="AN450" s="208">
        <f t="shared" si="72"/>
        <v>0</v>
      </c>
      <c r="AO450" s="199">
        <f t="shared" si="73"/>
        <v>0</v>
      </c>
      <c r="AP450" s="139">
        <f t="shared" si="74"/>
        <v>0</v>
      </c>
      <c r="AQ450" s="86">
        <f>'Input|Fee Based'!AQ450*CPI_Escalator_to_Y1*RealMaterials_Escalator_to_Y1</f>
        <v>0</v>
      </c>
      <c r="AR450" s="86">
        <f>'Input|Fee Based'!AR450*CPI_Escalator_to_Y1*RealContracts_Escalator_to_Y1</f>
        <v>0</v>
      </c>
      <c r="AS450" s="77">
        <f>'Input|Fee Based'!AS450*CPI_Escalator_to_Y1*RealVehicles_Escalator_to_Y1</f>
        <v>0</v>
      </c>
      <c r="AT450" s="86">
        <f>'Input|Fee Based'!AT450*CPI_Escalator_to_Y1*RealOther_Escalator_to_Y1</f>
        <v>0</v>
      </c>
      <c r="AU450" s="89"/>
      <c r="AV450" s="79">
        <f t="shared" si="75"/>
        <v>0</v>
      </c>
      <c r="AW450" s="84"/>
      <c r="AX450" s="162">
        <f>$AV450*'Input|Fee Based'!AV450</f>
        <v>0</v>
      </c>
      <c r="AY450" s="162">
        <f>$AV450*'Input|Fee Based'!AW450</f>
        <v>0</v>
      </c>
      <c r="AZ450" s="162">
        <f>$AV450*'Input|Fee Based'!AX450</f>
        <v>0</v>
      </c>
      <c r="BA450" s="163">
        <f>SUM($AV450,$AX450:$AZ450)*'Input|Fee Based'!$AY450</f>
        <v>0</v>
      </c>
      <c r="BB450" s="109"/>
      <c r="BC450" s="173"/>
      <c r="BD450" s="15"/>
    </row>
    <row r="451" spans="1:56" customFormat="1" x14ac:dyDescent="0.2">
      <c r="A451" s="16">
        <f t="shared" si="76"/>
        <v>442</v>
      </c>
      <c r="B451" s="128" t="str">
        <f>IF(ISBLANK('Input|Fee Based'!B451),"",'Input|Fee Based'!B451)</f>
        <v/>
      </c>
      <c r="C451" s="128" t="str">
        <f>IF(ISBLANK('Input|Fee Based'!C451),"",'Input|Fee Based'!C451)</f>
        <v/>
      </c>
      <c r="D451" s="129" t="str">
        <f>IF(ISBLANK('Input|Fee Based'!D451),"",'Input|Fee Based'!D451)</f>
        <v/>
      </c>
      <c r="E451" s="191" t="str">
        <f>IF(ISBLANK('Input|Fee Based'!E451),"",'Input|Fee Based'!E451)</f>
        <v/>
      </c>
      <c r="F451" s="129" t="str">
        <f>IF(ISBLANK('Input|Fee Based'!F451),"",'Input|Fee Based'!F451)</f>
        <v/>
      </c>
      <c r="G451" s="129" t="str">
        <f>IF(ISBLANK('Input|Fee Based'!G451),"",'Input|Fee Based'!G451)</f>
        <v/>
      </c>
      <c r="H451" s="120">
        <f t="shared" si="66"/>
        <v>0</v>
      </c>
      <c r="I451" s="14"/>
      <c r="J451" s="77" t="str">
        <f>IF(ISBLANK('Input|Fee Based'!I451),"",'Input|Fee Based'!I451)</f>
        <v/>
      </c>
      <c r="K451" s="77" cm="1">
        <f t="array" ref="K451">_xlfn.IFNA(LOOKUP(2,1/('Calc|Labour Rates'!$B$10:$B$39='Calc|Fee Based'!J451)/('Calc|Labour Rates'!$C$10:$C$39='Input|Fee Based'!J451),'Calc|Labour Rates'!$I$10:$I$39),"-")</f>
        <v>0</v>
      </c>
      <c r="L451" s="208">
        <f>IFERROR(K451*'Input|Fee Based'!K451*'Input|Fee Based'!L451/'Input|Setup'!$E$19,0)</f>
        <v>0</v>
      </c>
      <c r="M451" s="206" t="str">
        <f>IF(ISBLANK('Input|Fee Based'!M451),"",'Input|Fee Based'!M451)</f>
        <v/>
      </c>
      <c r="N451" s="77" cm="1">
        <f t="array" ref="N451">_xlfn.IFNA(LOOKUP(2,1/('Calc|Labour Rates'!$B$10:$B$39='Calc|Fee Based'!M451)/('Calc|Labour Rates'!$C$10:$C$39='Input|Fee Based'!N451),'Calc|Labour Rates'!$I$10:$I$39),"-")</f>
        <v>0</v>
      </c>
      <c r="O451" s="208">
        <f>IFERROR(N451*'Input|Fee Based'!O451*'Input|Fee Based'!P451/'Input|Setup'!$E$19,0)</f>
        <v>0</v>
      </c>
      <c r="P451" s="206" t="str">
        <f>IF(ISBLANK('Input|Fee Based'!Q451),"",'Input|Fee Based'!Q451)</f>
        <v/>
      </c>
      <c r="Q451" s="77" cm="1">
        <f t="array" ref="Q451">_xlfn.IFNA(LOOKUP(2,1/('Calc|Labour Rates'!$B$10:$B$39='Calc|Fee Based'!P451)/('Calc|Labour Rates'!$C$10:$C$39='Input|Fee Based'!R451),'Calc|Labour Rates'!$I$10:$I$39),"-")</f>
        <v>0</v>
      </c>
      <c r="R451" s="77">
        <f>IFERROR(Q451*'Input|Fee Based'!S451*'Input|Fee Based'!T451/'Input|Setup'!$E$19,0)</f>
        <v>0</v>
      </c>
      <c r="S451" s="197">
        <f t="shared" si="67"/>
        <v>0</v>
      </c>
      <c r="T451" s="139">
        <f t="shared" si="68"/>
        <v>0</v>
      </c>
      <c r="U451" s="77" t="str">
        <f>IF(ISBLANK('Input|Fee Based'!$V451),"",'Input|Fee Based'!$V451)</f>
        <v/>
      </c>
      <c r="V451" s="77" cm="1">
        <f t="array" ref="V451">_xlfn.IFNA(LOOKUP(2,1/('Calc|Labour Rates'!$B$10:$B$39='Calc|Fee Based'!U451)/('Calc|Labour Rates'!$C$10:$C$39='Input|Fee Based'!W451),'Calc|Labour Rates'!$I$10:$I$39),"-")</f>
        <v>0</v>
      </c>
      <c r="W451" s="77">
        <f>IFERROR(V451*'Input|Fee Based'!X451*'Input|Fee Based'!Y451/'Input|Setup'!$E$19,0)</f>
        <v>0</v>
      </c>
      <c r="X451" s="77">
        <f>IFERROR(V451*'Input|Fee Based'!X451*'Input|Fee Based'!Z451/'Input|Setup'!$E$19,0)</f>
        <v>0</v>
      </c>
      <c r="Y451" s="208">
        <f t="shared" si="69"/>
        <v>0</v>
      </c>
      <c r="Z451" s="206" t="str">
        <f>IF(ISBLANK('Input|Fee Based'!$AA451),"",'Input|Fee Based'!$AA451)</f>
        <v/>
      </c>
      <c r="AA451" s="77" cm="1">
        <f t="array" ref="AA451">_xlfn.IFNA(LOOKUP(2,1/('Calc|Labour Rates'!$B$10:$B$39='Calc|Fee Based'!Z451)/('Calc|Labour Rates'!$C$10:$C$39='Input|Fee Based'!AB451),'Calc|Labour Rates'!$I$10:$I$39),"-")</f>
        <v>0</v>
      </c>
      <c r="AB451" s="77">
        <f>IFERROR(AA451*'Input|Fee Based'!AC451*'Input|Fee Based'!AD451/'Input|Setup'!$E$19,0)</f>
        <v>0</v>
      </c>
      <c r="AC451" s="77">
        <f>IFERROR(AA451*'Input|Fee Based'!AC451*'Input|Fee Based'!AE451/'Input|Setup'!$E$19,0)</f>
        <v>0</v>
      </c>
      <c r="AD451" s="208">
        <f t="shared" si="70"/>
        <v>0</v>
      </c>
      <c r="AE451" s="77" t="str">
        <f>IF(ISBLANK('Input|Fee Based'!$AF451),"",'Input|Fee Based'!$AF451)</f>
        <v/>
      </c>
      <c r="AF451" s="77" cm="1">
        <f t="array" ref="AF451">_xlfn.IFNA(LOOKUP(2,1/('Calc|Labour Rates'!$B$10:$B$39='Calc|Fee Based'!AE451)/('Calc|Labour Rates'!$C$10:$C$39='Input|Fee Based'!AG451),'Calc|Labour Rates'!$I$10:$I$39),"-")</f>
        <v>0</v>
      </c>
      <c r="AG451" s="77">
        <f>IFERROR(AF451*'Input|Fee Based'!AH451*'Input|Fee Based'!AI451/'Input|Setup'!$E$19,0)</f>
        <v>0</v>
      </c>
      <c r="AH451" s="77">
        <f>IFERROR(AF451*'Input|Fee Based'!AH451*'Input|Fee Based'!AJ451/'Input|Setup'!$E$19,0)</f>
        <v>0</v>
      </c>
      <c r="AI451" s="208">
        <f t="shared" si="71"/>
        <v>0</v>
      </c>
      <c r="AJ451" s="77" t="str">
        <f>IF(ISBLANK('Input|Fee Based'!$AK451),"",'Input|Fee Based'!$AK451)</f>
        <v/>
      </c>
      <c r="AK451" s="77" cm="1">
        <f t="array" ref="AK451">_xlfn.IFNA(LOOKUP(2,1/('Calc|Labour Rates'!$B$10:$B$39='Calc|Fee Based'!AJ451)/('Calc|Labour Rates'!$C$10:$C$39='Input|Fee Based'!AL451),'Calc|Labour Rates'!$I$10:$I$39),"-")</f>
        <v>0</v>
      </c>
      <c r="AL451" s="77">
        <f>IFERROR(AK451*'Input|Fee Based'!AM451*'Input|Fee Based'!AN451/'Input|Setup'!$E$19,0)</f>
        <v>0</v>
      </c>
      <c r="AM451" s="77">
        <f>IFERROR(AK451*'Input|Fee Based'!AM451*'Input|Fee Based'!AO451/'Input|Setup'!$E$19,0)</f>
        <v>0</v>
      </c>
      <c r="AN451" s="208">
        <f t="shared" si="72"/>
        <v>0</v>
      </c>
      <c r="AO451" s="199">
        <f t="shared" si="73"/>
        <v>0</v>
      </c>
      <c r="AP451" s="139">
        <f t="shared" si="74"/>
        <v>0</v>
      </c>
      <c r="AQ451" s="86">
        <f>'Input|Fee Based'!AQ451*CPI_Escalator_to_Y1*RealMaterials_Escalator_to_Y1</f>
        <v>0</v>
      </c>
      <c r="AR451" s="86">
        <f>'Input|Fee Based'!AR451*CPI_Escalator_to_Y1*RealContracts_Escalator_to_Y1</f>
        <v>0</v>
      </c>
      <c r="AS451" s="77">
        <f>'Input|Fee Based'!AS451*CPI_Escalator_to_Y1*RealVehicles_Escalator_to_Y1</f>
        <v>0</v>
      </c>
      <c r="AT451" s="86">
        <f>'Input|Fee Based'!AT451*CPI_Escalator_to_Y1*RealOther_Escalator_to_Y1</f>
        <v>0</v>
      </c>
      <c r="AU451" s="89"/>
      <c r="AV451" s="79">
        <f t="shared" si="75"/>
        <v>0</v>
      </c>
      <c r="AW451" s="84"/>
      <c r="AX451" s="162">
        <f>$AV451*'Input|Fee Based'!AV451</f>
        <v>0</v>
      </c>
      <c r="AY451" s="162">
        <f>$AV451*'Input|Fee Based'!AW451</f>
        <v>0</v>
      </c>
      <c r="AZ451" s="162">
        <f>$AV451*'Input|Fee Based'!AX451</f>
        <v>0</v>
      </c>
      <c r="BA451" s="163">
        <f>SUM($AV451,$AX451:$AZ451)*'Input|Fee Based'!$AY451</f>
        <v>0</v>
      </c>
      <c r="BB451" s="109"/>
      <c r="BC451" s="173"/>
      <c r="BD451" s="15"/>
    </row>
    <row r="452" spans="1:56" customFormat="1" x14ac:dyDescent="0.2">
      <c r="A452" s="16">
        <f t="shared" si="76"/>
        <v>443</v>
      </c>
      <c r="B452" s="128" t="str">
        <f>IF(ISBLANK('Input|Fee Based'!B452),"",'Input|Fee Based'!B452)</f>
        <v/>
      </c>
      <c r="C452" s="128" t="str">
        <f>IF(ISBLANK('Input|Fee Based'!C452),"",'Input|Fee Based'!C452)</f>
        <v/>
      </c>
      <c r="D452" s="129" t="str">
        <f>IF(ISBLANK('Input|Fee Based'!D452),"",'Input|Fee Based'!D452)</f>
        <v/>
      </c>
      <c r="E452" s="191" t="str">
        <f>IF(ISBLANK('Input|Fee Based'!E452),"",'Input|Fee Based'!E452)</f>
        <v/>
      </c>
      <c r="F452" s="129" t="str">
        <f>IF(ISBLANK('Input|Fee Based'!F452),"",'Input|Fee Based'!F452)</f>
        <v/>
      </c>
      <c r="G452" s="129" t="str">
        <f>IF(ISBLANK('Input|Fee Based'!G452),"",'Input|Fee Based'!G452)</f>
        <v/>
      </c>
      <c r="H452" s="120">
        <f t="shared" si="66"/>
        <v>0</v>
      </c>
      <c r="I452" s="14"/>
      <c r="J452" s="77" t="str">
        <f>IF(ISBLANK('Input|Fee Based'!I452),"",'Input|Fee Based'!I452)</f>
        <v/>
      </c>
      <c r="K452" s="77" cm="1">
        <f t="array" ref="K452">_xlfn.IFNA(LOOKUP(2,1/('Calc|Labour Rates'!$B$10:$B$39='Calc|Fee Based'!J452)/('Calc|Labour Rates'!$C$10:$C$39='Input|Fee Based'!J452),'Calc|Labour Rates'!$I$10:$I$39),"-")</f>
        <v>0</v>
      </c>
      <c r="L452" s="208">
        <f>IFERROR(K452*'Input|Fee Based'!K452*'Input|Fee Based'!L452/'Input|Setup'!$E$19,0)</f>
        <v>0</v>
      </c>
      <c r="M452" s="206" t="str">
        <f>IF(ISBLANK('Input|Fee Based'!M452),"",'Input|Fee Based'!M452)</f>
        <v/>
      </c>
      <c r="N452" s="77" cm="1">
        <f t="array" ref="N452">_xlfn.IFNA(LOOKUP(2,1/('Calc|Labour Rates'!$B$10:$B$39='Calc|Fee Based'!M452)/('Calc|Labour Rates'!$C$10:$C$39='Input|Fee Based'!N452),'Calc|Labour Rates'!$I$10:$I$39),"-")</f>
        <v>0</v>
      </c>
      <c r="O452" s="208">
        <f>IFERROR(N452*'Input|Fee Based'!O452*'Input|Fee Based'!P452/'Input|Setup'!$E$19,0)</f>
        <v>0</v>
      </c>
      <c r="P452" s="206" t="str">
        <f>IF(ISBLANK('Input|Fee Based'!Q452),"",'Input|Fee Based'!Q452)</f>
        <v/>
      </c>
      <c r="Q452" s="77" cm="1">
        <f t="array" ref="Q452">_xlfn.IFNA(LOOKUP(2,1/('Calc|Labour Rates'!$B$10:$B$39='Calc|Fee Based'!P452)/('Calc|Labour Rates'!$C$10:$C$39='Input|Fee Based'!R452),'Calc|Labour Rates'!$I$10:$I$39),"-")</f>
        <v>0</v>
      </c>
      <c r="R452" s="77">
        <f>IFERROR(Q452*'Input|Fee Based'!S452*'Input|Fee Based'!T452/'Input|Setup'!$E$19,0)</f>
        <v>0</v>
      </c>
      <c r="S452" s="197">
        <f t="shared" si="67"/>
        <v>0</v>
      </c>
      <c r="T452" s="139">
        <f t="shared" si="68"/>
        <v>0</v>
      </c>
      <c r="U452" s="77" t="str">
        <f>IF(ISBLANK('Input|Fee Based'!$V452),"",'Input|Fee Based'!$V452)</f>
        <v/>
      </c>
      <c r="V452" s="77" cm="1">
        <f t="array" ref="V452">_xlfn.IFNA(LOOKUP(2,1/('Calc|Labour Rates'!$B$10:$B$39='Calc|Fee Based'!U452)/('Calc|Labour Rates'!$C$10:$C$39='Input|Fee Based'!W452),'Calc|Labour Rates'!$I$10:$I$39),"-")</f>
        <v>0</v>
      </c>
      <c r="W452" s="77">
        <f>IFERROR(V452*'Input|Fee Based'!X452*'Input|Fee Based'!Y452/'Input|Setup'!$E$19,0)</f>
        <v>0</v>
      </c>
      <c r="X452" s="77">
        <f>IFERROR(V452*'Input|Fee Based'!X452*'Input|Fee Based'!Z452/'Input|Setup'!$E$19,0)</f>
        <v>0</v>
      </c>
      <c r="Y452" s="208">
        <f t="shared" si="69"/>
        <v>0</v>
      </c>
      <c r="Z452" s="206" t="str">
        <f>IF(ISBLANK('Input|Fee Based'!$AA452),"",'Input|Fee Based'!$AA452)</f>
        <v/>
      </c>
      <c r="AA452" s="77" cm="1">
        <f t="array" ref="AA452">_xlfn.IFNA(LOOKUP(2,1/('Calc|Labour Rates'!$B$10:$B$39='Calc|Fee Based'!Z452)/('Calc|Labour Rates'!$C$10:$C$39='Input|Fee Based'!AB452),'Calc|Labour Rates'!$I$10:$I$39),"-")</f>
        <v>0</v>
      </c>
      <c r="AB452" s="77">
        <f>IFERROR(AA452*'Input|Fee Based'!AC452*'Input|Fee Based'!AD452/'Input|Setup'!$E$19,0)</f>
        <v>0</v>
      </c>
      <c r="AC452" s="77">
        <f>IFERROR(AA452*'Input|Fee Based'!AC452*'Input|Fee Based'!AE452/'Input|Setup'!$E$19,0)</f>
        <v>0</v>
      </c>
      <c r="AD452" s="208">
        <f t="shared" si="70"/>
        <v>0</v>
      </c>
      <c r="AE452" s="77" t="str">
        <f>IF(ISBLANK('Input|Fee Based'!$AF452),"",'Input|Fee Based'!$AF452)</f>
        <v/>
      </c>
      <c r="AF452" s="77" cm="1">
        <f t="array" ref="AF452">_xlfn.IFNA(LOOKUP(2,1/('Calc|Labour Rates'!$B$10:$B$39='Calc|Fee Based'!AE452)/('Calc|Labour Rates'!$C$10:$C$39='Input|Fee Based'!AG452),'Calc|Labour Rates'!$I$10:$I$39),"-")</f>
        <v>0</v>
      </c>
      <c r="AG452" s="77">
        <f>IFERROR(AF452*'Input|Fee Based'!AH452*'Input|Fee Based'!AI452/'Input|Setup'!$E$19,0)</f>
        <v>0</v>
      </c>
      <c r="AH452" s="77">
        <f>IFERROR(AF452*'Input|Fee Based'!AH452*'Input|Fee Based'!AJ452/'Input|Setup'!$E$19,0)</f>
        <v>0</v>
      </c>
      <c r="AI452" s="208">
        <f t="shared" si="71"/>
        <v>0</v>
      </c>
      <c r="AJ452" s="77" t="str">
        <f>IF(ISBLANK('Input|Fee Based'!$AK452),"",'Input|Fee Based'!$AK452)</f>
        <v/>
      </c>
      <c r="AK452" s="77" cm="1">
        <f t="array" ref="AK452">_xlfn.IFNA(LOOKUP(2,1/('Calc|Labour Rates'!$B$10:$B$39='Calc|Fee Based'!AJ452)/('Calc|Labour Rates'!$C$10:$C$39='Input|Fee Based'!AL452),'Calc|Labour Rates'!$I$10:$I$39),"-")</f>
        <v>0</v>
      </c>
      <c r="AL452" s="77">
        <f>IFERROR(AK452*'Input|Fee Based'!AM452*'Input|Fee Based'!AN452/'Input|Setup'!$E$19,0)</f>
        <v>0</v>
      </c>
      <c r="AM452" s="77">
        <f>IFERROR(AK452*'Input|Fee Based'!AM452*'Input|Fee Based'!AO452/'Input|Setup'!$E$19,0)</f>
        <v>0</v>
      </c>
      <c r="AN452" s="208">
        <f t="shared" si="72"/>
        <v>0</v>
      </c>
      <c r="AO452" s="199">
        <f t="shared" si="73"/>
        <v>0</v>
      </c>
      <c r="AP452" s="139">
        <f t="shared" si="74"/>
        <v>0</v>
      </c>
      <c r="AQ452" s="86">
        <f>'Input|Fee Based'!AQ452*CPI_Escalator_to_Y1*RealMaterials_Escalator_to_Y1</f>
        <v>0</v>
      </c>
      <c r="AR452" s="86">
        <f>'Input|Fee Based'!AR452*CPI_Escalator_to_Y1*RealContracts_Escalator_to_Y1</f>
        <v>0</v>
      </c>
      <c r="AS452" s="77">
        <f>'Input|Fee Based'!AS452*CPI_Escalator_to_Y1*RealVehicles_Escalator_to_Y1</f>
        <v>0</v>
      </c>
      <c r="AT452" s="86">
        <f>'Input|Fee Based'!AT452*CPI_Escalator_to_Y1*RealOther_Escalator_to_Y1</f>
        <v>0</v>
      </c>
      <c r="AU452" s="89"/>
      <c r="AV452" s="79">
        <f t="shared" si="75"/>
        <v>0</v>
      </c>
      <c r="AW452" s="84"/>
      <c r="AX452" s="162">
        <f>$AV452*'Input|Fee Based'!AV452</f>
        <v>0</v>
      </c>
      <c r="AY452" s="162">
        <f>$AV452*'Input|Fee Based'!AW452</f>
        <v>0</v>
      </c>
      <c r="AZ452" s="162">
        <f>$AV452*'Input|Fee Based'!AX452</f>
        <v>0</v>
      </c>
      <c r="BA452" s="163">
        <f>SUM($AV452,$AX452:$AZ452)*'Input|Fee Based'!$AY452</f>
        <v>0</v>
      </c>
      <c r="BB452" s="109"/>
      <c r="BC452" s="173"/>
      <c r="BD452" s="15"/>
    </row>
    <row r="453" spans="1:56" customFormat="1" x14ac:dyDescent="0.2">
      <c r="A453" s="16">
        <f t="shared" si="76"/>
        <v>444</v>
      </c>
      <c r="B453" s="128" t="str">
        <f>IF(ISBLANK('Input|Fee Based'!B453),"",'Input|Fee Based'!B453)</f>
        <v/>
      </c>
      <c r="C453" s="128" t="str">
        <f>IF(ISBLANK('Input|Fee Based'!C453),"",'Input|Fee Based'!C453)</f>
        <v/>
      </c>
      <c r="D453" s="129" t="str">
        <f>IF(ISBLANK('Input|Fee Based'!D453),"",'Input|Fee Based'!D453)</f>
        <v/>
      </c>
      <c r="E453" s="191" t="str">
        <f>IF(ISBLANK('Input|Fee Based'!E453),"",'Input|Fee Based'!E453)</f>
        <v/>
      </c>
      <c r="F453" s="129" t="str">
        <f>IF(ISBLANK('Input|Fee Based'!F453),"",'Input|Fee Based'!F453)</f>
        <v/>
      </c>
      <c r="G453" s="129" t="str">
        <f>IF(ISBLANK('Input|Fee Based'!G453),"",'Input|Fee Based'!G453)</f>
        <v/>
      </c>
      <c r="H453" s="120">
        <f t="shared" si="66"/>
        <v>0</v>
      </c>
      <c r="I453" s="14"/>
      <c r="J453" s="77" t="str">
        <f>IF(ISBLANK('Input|Fee Based'!I453),"",'Input|Fee Based'!I453)</f>
        <v/>
      </c>
      <c r="K453" s="77" cm="1">
        <f t="array" ref="K453">_xlfn.IFNA(LOOKUP(2,1/('Calc|Labour Rates'!$B$10:$B$39='Calc|Fee Based'!J453)/('Calc|Labour Rates'!$C$10:$C$39='Input|Fee Based'!J453),'Calc|Labour Rates'!$I$10:$I$39),"-")</f>
        <v>0</v>
      </c>
      <c r="L453" s="208">
        <f>IFERROR(K453*'Input|Fee Based'!K453*'Input|Fee Based'!L453/'Input|Setup'!$E$19,0)</f>
        <v>0</v>
      </c>
      <c r="M453" s="206" t="str">
        <f>IF(ISBLANK('Input|Fee Based'!M453),"",'Input|Fee Based'!M453)</f>
        <v/>
      </c>
      <c r="N453" s="77" cm="1">
        <f t="array" ref="N453">_xlfn.IFNA(LOOKUP(2,1/('Calc|Labour Rates'!$B$10:$B$39='Calc|Fee Based'!M453)/('Calc|Labour Rates'!$C$10:$C$39='Input|Fee Based'!N453),'Calc|Labour Rates'!$I$10:$I$39),"-")</f>
        <v>0</v>
      </c>
      <c r="O453" s="208">
        <f>IFERROR(N453*'Input|Fee Based'!O453*'Input|Fee Based'!P453/'Input|Setup'!$E$19,0)</f>
        <v>0</v>
      </c>
      <c r="P453" s="206" t="str">
        <f>IF(ISBLANK('Input|Fee Based'!Q453),"",'Input|Fee Based'!Q453)</f>
        <v/>
      </c>
      <c r="Q453" s="77" cm="1">
        <f t="array" ref="Q453">_xlfn.IFNA(LOOKUP(2,1/('Calc|Labour Rates'!$B$10:$B$39='Calc|Fee Based'!P453)/('Calc|Labour Rates'!$C$10:$C$39='Input|Fee Based'!R453),'Calc|Labour Rates'!$I$10:$I$39),"-")</f>
        <v>0</v>
      </c>
      <c r="R453" s="77">
        <f>IFERROR(Q453*'Input|Fee Based'!S453*'Input|Fee Based'!T453/'Input|Setup'!$E$19,0)</f>
        <v>0</v>
      </c>
      <c r="S453" s="197">
        <f t="shared" si="67"/>
        <v>0</v>
      </c>
      <c r="T453" s="139">
        <f t="shared" si="68"/>
        <v>0</v>
      </c>
      <c r="U453" s="77" t="str">
        <f>IF(ISBLANK('Input|Fee Based'!$V453),"",'Input|Fee Based'!$V453)</f>
        <v/>
      </c>
      <c r="V453" s="77" cm="1">
        <f t="array" ref="V453">_xlfn.IFNA(LOOKUP(2,1/('Calc|Labour Rates'!$B$10:$B$39='Calc|Fee Based'!U453)/('Calc|Labour Rates'!$C$10:$C$39='Input|Fee Based'!W453),'Calc|Labour Rates'!$I$10:$I$39),"-")</f>
        <v>0</v>
      </c>
      <c r="W453" s="77">
        <f>IFERROR(V453*'Input|Fee Based'!X453*'Input|Fee Based'!Y453/'Input|Setup'!$E$19,0)</f>
        <v>0</v>
      </c>
      <c r="X453" s="77">
        <f>IFERROR(V453*'Input|Fee Based'!X453*'Input|Fee Based'!Z453/'Input|Setup'!$E$19,0)</f>
        <v>0</v>
      </c>
      <c r="Y453" s="208">
        <f t="shared" si="69"/>
        <v>0</v>
      </c>
      <c r="Z453" s="206" t="str">
        <f>IF(ISBLANK('Input|Fee Based'!$AA453),"",'Input|Fee Based'!$AA453)</f>
        <v/>
      </c>
      <c r="AA453" s="77" cm="1">
        <f t="array" ref="AA453">_xlfn.IFNA(LOOKUP(2,1/('Calc|Labour Rates'!$B$10:$B$39='Calc|Fee Based'!Z453)/('Calc|Labour Rates'!$C$10:$C$39='Input|Fee Based'!AB453),'Calc|Labour Rates'!$I$10:$I$39),"-")</f>
        <v>0</v>
      </c>
      <c r="AB453" s="77">
        <f>IFERROR(AA453*'Input|Fee Based'!AC453*'Input|Fee Based'!AD453/'Input|Setup'!$E$19,0)</f>
        <v>0</v>
      </c>
      <c r="AC453" s="77">
        <f>IFERROR(AA453*'Input|Fee Based'!AC453*'Input|Fee Based'!AE453/'Input|Setup'!$E$19,0)</f>
        <v>0</v>
      </c>
      <c r="AD453" s="208">
        <f t="shared" si="70"/>
        <v>0</v>
      </c>
      <c r="AE453" s="77" t="str">
        <f>IF(ISBLANK('Input|Fee Based'!$AF453),"",'Input|Fee Based'!$AF453)</f>
        <v/>
      </c>
      <c r="AF453" s="77" cm="1">
        <f t="array" ref="AF453">_xlfn.IFNA(LOOKUP(2,1/('Calc|Labour Rates'!$B$10:$B$39='Calc|Fee Based'!AE453)/('Calc|Labour Rates'!$C$10:$C$39='Input|Fee Based'!AG453),'Calc|Labour Rates'!$I$10:$I$39),"-")</f>
        <v>0</v>
      </c>
      <c r="AG453" s="77">
        <f>IFERROR(AF453*'Input|Fee Based'!AH453*'Input|Fee Based'!AI453/'Input|Setup'!$E$19,0)</f>
        <v>0</v>
      </c>
      <c r="AH453" s="77">
        <f>IFERROR(AF453*'Input|Fee Based'!AH453*'Input|Fee Based'!AJ453/'Input|Setup'!$E$19,0)</f>
        <v>0</v>
      </c>
      <c r="AI453" s="208">
        <f t="shared" si="71"/>
        <v>0</v>
      </c>
      <c r="AJ453" s="77" t="str">
        <f>IF(ISBLANK('Input|Fee Based'!$AK453),"",'Input|Fee Based'!$AK453)</f>
        <v/>
      </c>
      <c r="AK453" s="77" cm="1">
        <f t="array" ref="AK453">_xlfn.IFNA(LOOKUP(2,1/('Calc|Labour Rates'!$B$10:$B$39='Calc|Fee Based'!AJ453)/('Calc|Labour Rates'!$C$10:$C$39='Input|Fee Based'!AL453),'Calc|Labour Rates'!$I$10:$I$39),"-")</f>
        <v>0</v>
      </c>
      <c r="AL453" s="77">
        <f>IFERROR(AK453*'Input|Fee Based'!AM453*'Input|Fee Based'!AN453/'Input|Setup'!$E$19,0)</f>
        <v>0</v>
      </c>
      <c r="AM453" s="77">
        <f>IFERROR(AK453*'Input|Fee Based'!AM453*'Input|Fee Based'!AO453/'Input|Setup'!$E$19,0)</f>
        <v>0</v>
      </c>
      <c r="AN453" s="208">
        <f t="shared" si="72"/>
        <v>0</v>
      </c>
      <c r="AO453" s="199">
        <f t="shared" si="73"/>
        <v>0</v>
      </c>
      <c r="AP453" s="139">
        <f t="shared" si="74"/>
        <v>0</v>
      </c>
      <c r="AQ453" s="86">
        <f>'Input|Fee Based'!AQ453*CPI_Escalator_to_Y1*RealMaterials_Escalator_to_Y1</f>
        <v>0</v>
      </c>
      <c r="AR453" s="86">
        <f>'Input|Fee Based'!AR453*CPI_Escalator_to_Y1*RealContracts_Escalator_to_Y1</f>
        <v>0</v>
      </c>
      <c r="AS453" s="77">
        <f>'Input|Fee Based'!AS453*CPI_Escalator_to_Y1*RealVehicles_Escalator_to_Y1</f>
        <v>0</v>
      </c>
      <c r="AT453" s="86">
        <f>'Input|Fee Based'!AT453*CPI_Escalator_to_Y1*RealOther_Escalator_to_Y1</f>
        <v>0</v>
      </c>
      <c r="AU453" s="89"/>
      <c r="AV453" s="79">
        <f t="shared" si="75"/>
        <v>0</v>
      </c>
      <c r="AW453" s="84"/>
      <c r="AX453" s="162">
        <f>$AV453*'Input|Fee Based'!AV453</f>
        <v>0</v>
      </c>
      <c r="AY453" s="162">
        <f>$AV453*'Input|Fee Based'!AW453</f>
        <v>0</v>
      </c>
      <c r="AZ453" s="162">
        <f>$AV453*'Input|Fee Based'!AX453</f>
        <v>0</v>
      </c>
      <c r="BA453" s="163">
        <f>SUM($AV453,$AX453:$AZ453)*'Input|Fee Based'!$AY453</f>
        <v>0</v>
      </c>
      <c r="BB453" s="109"/>
      <c r="BC453" s="173"/>
      <c r="BD453" s="15"/>
    </row>
    <row r="454" spans="1:56" customFormat="1" x14ac:dyDescent="0.2">
      <c r="A454" s="16">
        <f t="shared" si="76"/>
        <v>445</v>
      </c>
      <c r="B454" s="128" t="str">
        <f>IF(ISBLANK('Input|Fee Based'!B454),"",'Input|Fee Based'!B454)</f>
        <v/>
      </c>
      <c r="C454" s="128" t="str">
        <f>IF(ISBLANK('Input|Fee Based'!C454),"",'Input|Fee Based'!C454)</f>
        <v/>
      </c>
      <c r="D454" s="129" t="str">
        <f>IF(ISBLANK('Input|Fee Based'!D454),"",'Input|Fee Based'!D454)</f>
        <v/>
      </c>
      <c r="E454" s="191" t="str">
        <f>IF(ISBLANK('Input|Fee Based'!E454),"",'Input|Fee Based'!E454)</f>
        <v/>
      </c>
      <c r="F454" s="129" t="str">
        <f>IF(ISBLANK('Input|Fee Based'!F454),"",'Input|Fee Based'!F454)</f>
        <v/>
      </c>
      <c r="G454" s="129" t="str">
        <f>IF(ISBLANK('Input|Fee Based'!G454),"",'Input|Fee Based'!G454)</f>
        <v/>
      </c>
      <c r="H454" s="120">
        <f t="shared" si="66"/>
        <v>0</v>
      </c>
      <c r="I454" s="14"/>
      <c r="J454" s="77" t="str">
        <f>IF(ISBLANK('Input|Fee Based'!I454),"",'Input|Fee Based'!I454)</f>
        <v/>
      </c>
      <c r="K454" s="77" cm="1">
        <f t="array" ref="K454">_xlfn.IFNA(LOOKUP(2,1/('Calc|Labour Rates'!$B$10:$B$39='Calc|Fee Based'!J454)/('Calc|Labour Rates'!$C$10:$C$39='Input|Fee Based'!J454),'Calc|Labour Rates'!$I$10:$I$39),"-")</f>
        <v>0</v>
      </c>
      <c r="L454" s="208">
        <f>IFERROR(K454*'Input|Fee Based'!K454*'Input|Fee Based'!L454/'Input|Setup'!$E$19,0)</f>
        <v>0</v>
      </c>
      <c r="M454" s="206" t="str">
        <f>IF(ISBLANK('Input|Fee Based'!M454),"",'Input|Fee Based'!M454)</f>
        <v/>
      </c>
      <c r="N454" s="77" cm="1">
        <f t="array" ref="N454">_xlfn.IFNA(LOOKUP(2,1/('Calc|Labour Rates'!$B$10:$B$39='Calc|Fee Based'!M454)/('Calc|Labour Rates'!$C$10:$C$39='Input|Fee Based'!N454),'Calc|Labour Rates'!$I$10:$I$39),"-")</f>
        <v>0</v>
      </c>
      <c r="O454" s="208">
        <f>IFERROR(N454*'Input|Fee Based'!O454*'Input|Fee Based'!P454/'Input|Setup'!$E$19,0)</f>
        <v>0</v>
      </c>
      <c r="P454" s="206" t="str">
        <f>IF(ISBLANK('Input|Fee Based'!Q454),"",'Input|Fee Based'!Q454)</f>
        <v/>
      </c>
      <c r="Q454" s="77" cm="1">
        <f t="array" ref="Q454">_xlfn.IFNA(LOOKUP(2,1/('Calc|Labour Rates'!$B$10:$B$39='Calc|Fee Based'!P454)/('Calc|Labour Rates'!$C$10:$C$39='Input|Fee Based'!R454),'Calc|Labour Rates'!$I$10:$I$39),"-")</f>
        <v>0</v>
      </c>
      <c r="R454" s="77">
        <f>IFERROR(Q454*'Input|Fee Based'!S454*'Input|Fee Based'!T454/'Input|Setup'!$E$19,0)</f>
        <v>0</v>
      </c>
      <c r="S454" s="197">
        <f t="shared" si="67"/>
        <v>0</v>
      </c>
      <c r="T454" s="139">
        <f t="shared" si="68"/>
        <v>0</v>
      </c>
      <c r="U454" s="77" t="str">
        <f>IF(ISBLANK('Input|Fee Based'!$V454),"",'Input|Fee Based'!$V454)</f>
        <v/>
      </c>
      <c r="V454" s="77" cm="1">
        <f t="array" ref="V454">_xlfn.IFNA(LOOKUP(2,1/('Calc|Labour Rates'!$B$10:$B$39='Calc|Fee Based'!U454)/('Calc|Labour Rates'!$C$10:$C$39='Input|Fee Based'!W454),'Calc|Labour Rates'!$I$10:$I$39),"-")</f>
        <v>0</v>
      </c>
      <c r="W454" s="77">
        <f>IFERROR(V454*'Input|Fee Based'!X454*'Input|Fee Based'!Y454/'Input|Setup'!$E$19,0)</f>
        <v>0</v>
      </c>
      <c r="X454" s="77">
        <f>IFERROR(V454*'Input|Fee Based'!X454*'Input|Fee Based'!Z454/'Input|Setup'!$E$19,0)</f>
        <v>0</v>
      </c>
      <c r="Y454" s="208">
        <f t="shared" si="69"/>
        <v>0</v>
      </c>
      <c r="Z454" s="206" t="str">
        <f>IF(ISBLANK('Input|Fee Based'!$AA454),"",'Input|Fee Based'!$AA454)</f>
        <v/>
      </c>
      <c r="AA454" s="77" cm="1">
        <f t="array" ref="AA454">_xlfn.IFNA(LOOKUP(2,1/('Calc|Labour Rates'!$B$10:$B$39='Calc|Fee Based'!Z454)/('Calc|Labour Rates'!$C$10:$C$39='Input|Fee Based'!AB454),'Calc|Labour Rates'!$I$10:$I$39),"-")</f>
        <v>0</v>
      </c>
      <c r="AB454" s="77">
        <f>IFERROR(AA454*'Input|Fee Based'!AC454*'Input|Fee Based'!AD454/'Input|Setup'!$E$19,0)</f>
        <v>0</v>
      </c>
      <c r="AC454" s="77">
        <f>IFERROR(AA454*'Input|Fee Based'!AC454*'Input|Fee Based'!AE454/'Input|Setup'!$E$19,0)</f>
        <v>0</v>
      </c>
      <c r="AD454" s="208">
        <f t="shared" si="70"/>
        <v>0</v>
      </c>
      <c r="AE454" s="77" t="str">
        <f>IF(ISBLANK('Input|Fee Based'!$AF454),"",'Input|Fee Based'!$AF454)</f>
        <v/>
      </c>
      <c r="AF454" s="77" cm="1">
        <f t="array" ref="AF454">_xlfn.IFNA(LOOKUP(2,1/('Calc|Labour Rates'!$B$10:$B$39='Calc|Fee Based'!AE454)/('Calc|Labour Rates'!$C$10:$C$39='Input|Fee Based'!AG454),'Calc|Labour Rates'!$I$10:$I$39),"-")</f>
        <v>0</v>
      </c>
      <c r="AG454" s="77">
        <f>IFERROR(AF454*'Input|Fee Based'!AH454*'Input|Fee Based'!AI454/'Input|Setup'!$E$19,0)</f>
        <v>0</v>
      </c>
      <c r="AH454" s="77">
        <f>IFERROR(AF454*'Input|Fee Based'!AH454*'Input|Fee Based'!AJ454/'Input|Setup'!$E$19,0)</f>
        <v>0</v>
      </c>
      <c r="AI454" s="208">
        <f t="shared" si="71"/>
        <v>0</v>
      </c>
      <c r="AJ454" s="77" t="str">
        <f>IF(ISBLANK('Input|Fee Based'!$AK454),"",'Input|Fee Based'!$AK454)</f>
        <v/>
      </c>
      <c r="AK454" s="77" cm="1">
        <f t="array" ref="AK454">_xlfn.IFNA(LOOKUP(2,1/('Calc|Labour Rates'!$B$10:$B$39='Calc|Fee Based'!AJ454)/('Calc|Labour Rates'!$C$10:$C$39='Input|Fee Based'!AL454),'Calc|Labour Rates'!$I$10:$I$39),"-")</f>
        <v>0</v>
      </c>
      <c r="AL454" s="77">
        <f>IFERROR(AK454*'Input|Fee Based'!AM454*'Input|Fee Based'!AN454/'Input|Setup'!$E$19,0)</f>
        <v>0</v>
      </c>
      <c r="AM454" s="77">
        <f>IFERROR(AK454*'Input|Fee Based'!AM454*'Input|Fee Based'!AO454/'Input|Setup'!$E$19,0)</f>
        <v>0</v>
      </c>
      <c r="AN454" s="208">
        <f t="shared" si="72"/>
        <v>0</v>
      </c>
      <c r="AO454" s="199">
        <f t="shared" si="73"/>
        <v>0</v>
      </c>
      <c r="AP454" s="139">
        <f t="shared" si="74"/>
        <v>0</v>
      </c>
      <c r="AQ454" s="86">
        <f>'Input|Fee Based'!AQ454*CPI_Escalator_to_Y1*RealMaterials_Escalator_to_Y1</f>
        <v>0</v>
      </c>
      <c r="AR454" s="86">
        <f>'Input|Fee Based'!AR454*CPI_Escalator_to_Y1*RealContracts_Escalator_to_Y1</f>
        <v>0</v>
      </c>
      <c r="AS454" s="77">
        <f>'Input|Fee Based'!AS454*CPI_Escalator_to_Y1*RealVehicles_Escalator_to_Y1</f>
        <v>0</v>
      </c>
      <c r="AT454" s="86">
        <f>'Input|Fee Based'!AT454*CPI_Escalator_to_Y1*RealOther_Escalator_to_Y1</f>
        <v>0</v>
      </c>
      <c r="AU454" s="89"/>
      <c r="AV454" s="79">
        <f t="shared" si="75"/>
        <v>0</v>
      </c>
      <c r="AW454" s="84"/>
      <c r="AX454" s="162">
        <f>$AV454*'Input|Fee Based'!AV454</f>
        <v>0</v>
      </c>
      <c r="AY454" s="162">
        <f>$AV454*'Input|Fee Based'!AW454</f>
        <v>0</v>
      </c>
      <c r="AZ454" s="162">
        <f>$AV454*'Input|Fee Based'!AX454</f>
        <v>0</v>
      </c>
      <c r="BA454" s="163">
        <f>SUM($AV454,$AX454:$AZ454)*'Input|Fee Based'!$AY454</f>
        <v>0</v>
      </c>
      <c r="BB454" s="109"/>
      <c r="BC454" s="173"/>
      <c r="BD454" s="15"/>
    </row>
    <row r="455" spans="1:56" customFormat="1" x14ac:dyDescent="0.2">
      <c r="A455" s="16">
        <f t="shared" si="76"/>
        <v>446</v>
      </c>
      <c r="B455" s="128" t="str">
        <f>IF(ISBLANK('Input|Fee Based'!B455),"",'Input|Fee Based'!B455)</f>
        <v/>
      </c>
      <c r="C455" s="128" t="str">
        <f>IF(ISBLANK('Input|Fee Based'!C455),"",'Input|Fee Based'!C455)</f>
        <v/>
      </c>
      <c r="D455" s="129" t="str">
        <f>IF(ISBLANK('Input|Fee Based'!D455),"",'Input|Fee Based'!D455)</f>
        <v/>
      </c>
      <c r="E455" s="191" t="str">
        <f>IF(ISBLANK('Input|Fee Based'!E455),"",'Input|Fee Based'!E455)</f>
        <v/>
      </c>
      <c r="F455" s="129" t="str">
        <f>IF(ISBLANK('Input|Fee Based'!F455),"",'Input|Fee Based'!F455)</f>
        <v/>
      </c>
      <c r="G455" s="129" t="str">
        <f>IF(ISBLANK('Input|Fee Based'!G455),"",'Input|Fee Based'!G455)</f>
        <v/>
      </c>
      <c r="H455" s="120">
        <f t="shared" si="66"/>
        <v>0</v>
      </c>
      <c r="I455" s="14"/>
      <c r="J455" s="77" t="str">
        <f>IF(ISBLANK('Input|Fee Based'!I455),"",'Input|Fee Based'!I455)</f>
        <v/>
      </c>
      <c r="K455" s="77" cm="1">
        <f t="array" ref="K455">_xlfn.IFNA(LOOKUP(2,1/('Calc|Labour Rates'!$B$10:$B$39='Calc|Fee Based'!J455)/('Calc|Labour Rates'!$C$10:$C$39='Input|Fee Based'!J455),'Calc|Labour Rates'!$I$10:$I$39),"-")</f>
        <v>0</v>
      </c>
      <c r="L455" s="208">
        <f>IFERROR(K455*'Input|Fee Based'!K455*'Input|Fee Based'!L455/'Input|Setup'!$E$19,0)</f>
        <v>0</v>
      </c>
      <c r="M455" s="206" t="str">
        <f>IF(ISBLANK('Input|Fee Based'!M455),"",'Input|Fee Based'!M455)</f>
        <v/>
      </c>
      <c r="N455" s="77" cm="1">
        <f t="array" ref="N455">_xlfn.IFNA(LOOKUP(2,1/('Calc|Labour Rates'!$B$10:$B$39='Calc|Fee Based'!M455)/('Calc|Labour Rates'!$C$10:$C$39='Input|Fee Based'!N455),'Calc|Labour Rates'!$I$10:$I$39),"-")</f>
        <v>0</v>
      </c>
      <c r="O455" s="208">
        <f>IFERROR(N455*'Input|Fee Based'!O455*'Input|Fee Based'!P455/'Input|Setup'!$E$19,0)</f>
        <v>0</v>
      </c>
      <c r="P455" s="206" t="str">
        <f>IF(ISBLANK('Input|Fee Based'!Q455),"",'Input|Fee Based'!Q455)</f>
        <v/>
      </c>
      <c r="Q455" s="77" cm="1">
        <f t="array" ref="Q455">_xlfn.IFNA(LOOKUP(2,1/('Calc|Labour Rates'!$B$10:$B$39='Calc|Fee Based'!P455)/('Calc|Labour Rates'!$C$10:$C$39='Input|Fee Based'!R455),'Calc|Labour Rates'!$I$10:$I$39),"-")</f>
        <v>0</v>
      </c>
      <c r="R455" s="77">
        <f>IFERROR(Q455*'Input|Fee Based'!S455*'Input|Fee Based'!T455/'Input|Setup'!$E$19,0)</f>
        <v>0</v>
      </c>
      <c r="S455" s="197">
        <f t="shared" si="67"/>
        <v>0</v>
      </c>
      <c r="T455" s="139">
        <f t="shared" si="68"/>
        <v>0</v>
      </c>
      <c r="U455" s="77" t="str">
        <f>IF(ISBLANK('Input|Fee Based'!$V455),"",'Input|Fee Based'!$V455)</f>
        <v/>
      </c>
      <c r="V455" s="77" cm="1">
        <f t="array" ref="V455">_xlfn.IFNA(LOOKUP(2,1/('Calc|Labour Rates'!$B$10:$B$39='Calc|Fee Based'!U455)/('Calc|Labour Rates'!$C$10:$C$39='Input|Fee Based'!W455),'Calc|Labour Rates'!$I$10:$I$39),"-")</f>
        <v>0</v>
      </c>
      <c r="W455" s="77">
        <f>IFERROR(V455*'Input|Fee Based'!X455*'Input|Fee Based'!Y455/'Input|Setup'!$E$19,0)</f>
        <v>0</v>
      </c>
      <c r="X455" s="77">
        <f>IFERROR(V455*'Input|Fee Based'!X455*'Input|Fee Based'!Z455/'Input|Setup'!$E$19,0)</f>
        <v>0</v>
      </c>
      <c r="Y455" s="208">
        <f t="shared" si="69"/>
        <v>0</v>
      </c>
      <c r="Z455" s="206" t="str">
        <f>IF(ISBLANK('Input|Fee Based'!$AA455),"",'Input|Fee Based'!$AA455)</f>
        <v/>
      </c>
      <c r="AA455" s="77" cm="1">
        <f t="array" ref="AA455">_xlfn.IFNA(LOOKUP(2,1/('Calc|Labour Rates'!$B$10:$B$39='Calc|Fee Based'!Z455)/('Calc|Labour Rates'!$C$10:$C$39='Input|Fee Based'!AB455),'Calc|Labour Rates'!$I$10:$I$39),"-")</f>
        <v>0</v>
      </c>
      <c r="AB455" s="77">
        <f>IFERROR(AA455*'Input|Fee Based'!AC455*'Input|Fee Based'!AD455/'Input|Setup'!$E$19,0)</f>
        <v>0</v>
      </c>
      <c r="AC455" s="77">
        <f>IFERROR(AA455*'Input|Fee Based'!AC455*'Input|Fee Based'!AE455/'Input|Setup'!$E$19,0)</f>
        <v>0</v>
      </c>
      <c r="AD455" s="208">
        <f t="shared" si="70"/>
        <v>0</v>
      </c>
      <c r="AE455" s="77" t="str">
        <f>IF(ISBLANK('Input|Fee Based'!$AF455),"",'Input|Fee Based'!$AF455)</f>
        <v/>
      </c>
      <c r="AF455" s="77" cm="1">
        <f t="array" ref="AF455">_xlfn.IFNA(LOOKUP(2,1/('Calc|Labour Rates'!$B$10:$B$39='Calc|Fee Based'!AE455)/('Calc|Labour Rates'!$C$10:$C$39='Input|Fee Based'!AG455),'Calc|Labour Rates'!$I$10:$I$39),"-")</f>
        <v>0</v>
      </c>
      <c r="AG455" s="77">
        <f>IFERROR(AF455*'Input|Fee Based'!AH455*'Input|Fee Based'!AI455/'Input|Setup'!$E$19,0)</f>
        <v>0</v>
      </c>
      <c r="AH455" s="77">
        <f>IFERROR(AF455*'Input|Fee Based'!AH455*'Input|Fee Based'!AJ455/'Input|Setup'!$E$19,0)</f>
        <v>0</v>
      </c>
      <c r="AI455" s="208">
        <f t="shared" si="71"/>
        <v>0</v>
      </c>
      <c r="AJ455" s="77" t="str">
        <f>IF(ISBLANK('Input|Fee Based'!$AK455),"",'Input|Fee Based'!$AK455)</f>
        <v/>
      </c>
      <c r="AK455" s="77" cm="1">
        <f t="array" ref="AK455">_xlfn.IFNA(LOOKUP(2,1/('Calc|Labour Rates'!$B$10:$B$39='Calc|Fee Based'!AJ455)/('Calc|Labour Rates'!$C$10:$C$39='Input|Fee Based'!AL455),'Calc|Labour Rates'!$I$10:$I$39),"-")</f>
        <v>0</v>
      </c>
      <c r="AL455" s="77">
        <f>IFERROR(AK455*'Input|Fee Based'!AM455*'Input|Fee Based'!AN455/'Input|Setup'!$E$19,0)</f>
        <v>0</v>
      </c>
      <c r="AM455" s="77">
        <f>IFERROR(AK455*'Input|Fee Based'!AM455*'Input|Fee Based'!AO455/'Input|Setup'!$E$19,0)</f>
        <v>0</v>
      </c>
      <c r="AN455" s="208">
        <f t="shared" si="72"/>
        <v>0</v>
      </c>
      <c r="AO455" s="199">
        <f t="shared" si="73"/>
        <v>0</v>
      </c>
      <c r="AP455" s="139">
        <f t="shared" si="74"/>
        <v>0</v>
      </c>
      <c r="AQ455" s="86">
        <f>'Input|Fee Based'!AQ455*CPI_Escalator_to_Y1*RealMaterials_Escalator_to_Y1</f>
        <v>0</v>
      </c>
      <c r="AR455" s="86">
        <f>'Input|Fee Based'!AR455*CPI_Escalator_to_Y1*RealContracts_Escalator_to_Y1</f>
        <v>0</v>
      </c>
      <c r="AS455" s="77">
        <f>'Input|Fee Based'!AS455*CPI_Escalator_to_Y1*RealVehicles_Escalator_to_Y1</f>
        <v>0</v>
      </c>
      <c r="AT455" s="86">
        <f>'Input|Fee Based'!AT455*CPI_Escalator_to_Y1*RealOther_Escalator_to_Y1</f>
        <v>0</v>
      </c>
      <c r="AU455" s="89"/>
      <c r="AV455" s="79">
        <f t="shared" si="75"/>
        <v>0</v>
      </c>
      <c r="AW455" s="84"/>
      <c r="AX455" s="162">
        <f>$AV455*'Input|Fee Based'!AV455</f>
        <v>0</v>
      </c>
      <c r="AY455" s="162">
        <f>$AV455*'Input|Fee Based'!AW455</f>
        <v>0</v>
      </c>
      <c r="AZ455" s="162">
        <f>$AV455*'Input|Fee Based'!AX455</f>
        <v>0</v>
      </c>
      <c r="BA455" s="163">
        <f>SUM($AV455,$AX455:$AZ455)*'Input|Fee Based'!$AY455</f>
        <v>0</v>
      </c>
      <c r="BB455" s="109"/>
      <c r="BC455" s="173"/>
      <c r="BD455" s="15"/>
    </row>
    <row r="456" spans="1:56" customFormat="1" x14ac:dyDescent="0.2">
      <c r="A456" s="16">
        <f t="shared" si="76"/>
        <v>447</v>
      </c>
      <c r="B456" s="128" t="str">
        <f>IF(ISBLANK('Input|Fee Based'!B456),"",'Input|Fee Based'!B456)</f>
        <v/>
      </c>
      <c r="C456" s="128" t="str">
        <f>IF(ISBLANK('Input|Fee Based'!C456),"",'Input|Fee Based'!C456)</f>
        <v/>
      </c>
      <c r="D456" s="129" t="str">
        <f>IF(ISBLANK('Input|Fee Based'!D456),"",'Input|Fee Based'!D456)</f>
        <v/>
      </c>
      <c r="E456" s="191" t="str">
        <f>IF(ISBLANK('Input|Fee Based'!E456),"",'Input|Fee Based'!E456)</f>
        <v/>
      </c>
      <c r="F456" s="129" t="str">
        <f>IF(ISBLANK('Input|Fee Based'!F456),"",'Input|Fee Based'!F456)</f>
        <v/>
      </c>
      <c r="G456" s="129" t="str">
        <f>IF(ISBLANK('Input|Fee Based'!G456),"",'Input|Fee Based'!G456)</f>
        <v/>
      </c>
      <c r="H456" s="120">
        <f t="shared" si="66"/>
        <v>0</v>
      </c>
      <c r="I456" s="14"/>
      <c r="J456" s="77" t="str">
        <f>IF(ISBLANK('Input|Fee Based'!I456),"",'Input|Fee Based'!I456)</f>
        <v/>
      </c>
      <c r="K456" s="77" cm="1">
        <f t="array" ref="K456">_xlfn.IFNA(LOOKUP(2,1/('Calc|Labour Rates'!$B$10:$B$39='Calc|Fee Based'!J456)/('Calc|Labour Rates'!$C$10:$C$39='Input|Fee Based'!J456),'Calc|Labour Rates'!$I$10:$I$39),"-")</f>
        <v>0</v>
      </c>
      <c r="L456" s="208">
        <f>IFERROR(K456*'Input|Fee Based'!K456*'Input|Fee Based'!L456/'Input|Setup'!$E$19,0)</f>
        <v>0</v>
      </c>
      <c r="M456" s="206" t="str">
        <f>IF(ISBLANK('Input|Fee Based'!M456),"",'Input|Fee Based'!M456)</f>
        <v/>
      </c>
      <c r="N456" s="77" cm="1">
        <f t="array" ref="N456">_xlfn.IFNA(LOOKUP(2,1/('Calc|Labour Rates'!$B$10:$B$39='Calc|Fee Based'!M456)/('Calc|Labour Rates'!$C$10:$C$39='Input|Fee Based'!N456),'Calc|Labour Rates'!$I$10:$I$39),"-")</f>
        <v>0</v>
      </c>
      <c r="O456" s="208">
        <f>IFERROR(N456*'Input|Fee Based'!O456*'Input|Fee Based'!P456/'Input|Setup'!$E$19,0)</f>
        <v>0</v>
      </c>
      <c r="P456" s="206" t="str">
        <f>IF(ISBLANK('Input|Fee Based'!Q456),"",'Input|Fee Based'!Q456)</f>
        <v/>
      </c>
      <c r="Q456" s="77" cm="1">
        <f t="array" ref="Q456">_xlfn.IFNA(LOOKUP(2,1/('Calc|Labour Rates'!$B$10:$B$39='Calc|Fee Based'!P456)/('Calc|Labour Rates'!$C$10:$C$39='Input|Fee Based'!R456),'Calc|Labour Rates'!$I$10:$I$39),"-")</f>
        <v>0</v>
      </c>
      <c r="R456" s="77">
        <f>IFERROR(Q456*'Input|Fee Based'!S456*'Input|Fee Based'!T456/'Input|Setup'!$E$19,0)</f>
        <v>0</v>
      </c>
      <c r="S456" s="197">
        <f t="shared" si="67"/>
        <v>0</v>
      </c>
      <c r="T456" s="139">
        <f t="shared" si="68"/>
        <v>0</v>
      </c>
      <c r="U456" s="77" t="str">
        <f>IF(ISBLANK('Input|Fee Based'!$V456),"",'Input|Fee Based'!$V456)</f>
        <v/>
      </c>
      <c r="V456" s="77" cm="1">
        <f t="array" ref="V456">_xlfn.IFNA(LOOKUP(2,1/('Calc|Labour Rates'!$B$10:$B$39='Calc|Fee Based'!U456)/('Calc|Labour Rates'!$C$10:$C$39='Input|Fee Based'!W456),'Calc|Labour Rates'!$I$10:$I$39),"-")</f>
        <v>0</v>
      </c>
      <c r="W456" s="77">
        <f>IFERROR(V456*'Input|Fee Based'!X456*'Input|Fee Based'!Y456/'Input|Setup'!$E$19,0)</f>
        <v>0</v>
      </c>
      <c r="X456" s="77">
        <f>IFERROR(V456*'Input|Fee Based'!X456*'Input|Fee Based'!Z456/'Input|Setup'!$E$19,0)</f>
        <v>0</v>
      </c>
      <c r="Y456" s="208">
        <f t="shared" si="69"/>
        <v>0</v>
      </c>
      <c r="Z456" s="206" t="str">
        <f>IF(ISBLANK('Input|Fee Based'!$AA456),"",'Input|Fee Based'!$AA456)</f>
        <v/>
      </c>
      <c r="AA456" s="77" cm="1">
        <f t="array" ref="AA456">_xlfn.IFNA(LOOKUP(2,1/('Calc|Labour Rates'!$B$10:$B$39='Calc|Fee Based'!Z456)/('Calc|Labour Rates'!$C$10:$C$39='Input|Fee Based'!AB456),'Calc|Labour Rates'!$I$10:$I$39),"-")</f>
        <v>0</v>
      </c>
      <c r="AB456" s="77">
        <f>IFERROR(AA456*'Input|Fee Based'!AC456*'Input|Fee Based'!AD456/'Input|Setup'!$E$19,0)</f>
        <v>0</v>
      </c>
      <c r="AC456" s="77">
        <f>IFERROR(AA456*'Input|Fee Based'!AC456*'Input|Fee Based'!AE456/'Input|Setup'!$E$19,0)</f>
        <v>0</v>
      </c>
      <c r="AD456" s="208">
        <f t="shared" si="70"/>
        <v>0</v>
      </c>
      <c r="AE456" s="77" t="str">
        <f>IF(ISBLANK('Input|Fee Based'!$AF456),"",'Input|Fee Based'!$AF456)</f>
        <v/>
      </c>
      <c r="AF456" s="77" cm="1">
        <f t="array" ref="AF456">_xlfn.IFNA(LOOKUP(2,1/('Calc|Labour Rates'!$B$10:$B$39='Calc|Fee Based'!AE456)/('Calc|Labour Rates'!$C$10:$C$39='Input|Fee Based'!AG456),'Calc|Labour Rates'!$I$10:$I$39),"-")</f>
        <v>0</v>
      </c>
      <c r="AG456" s="77">
        <f>IFERROR(AF456*'Input|Fee Based'!AH456*'Input|Fee Based'!AI456/'Input|Setup'!$E$19,0)</f>
        <v>0</v>
      </c>
      <c r="AH456" s="77">
        <f>IFERROR(AF456*'Input|Fee Based'!AH456*'Input|Fee Based'!AJ456/'Input|Setup'!$E$19,0)</f>
        <v>0</v>
      </c>
      <c r="AI456" s="208">
        <f t="shared" si="71"/>
        <v>0</v>
      </c>
      <c r="AJ456" s="77" t="str">
        <f>IF(ISBLANK('Input|Fee Based'!$AK456),"",'Input|Fee Based'!$AK456)</f>
        <v/>
      </c>
      <c r="AK456" s="77" cm="1">
        <f t="array" ref="AK456">_xlfn.IFNA(LOOKUP(2,1/('Calc|Labour Rates'!$B$10:$B$39='Calc|Fee Based'!AJ456)/('Calc|Labour Rates'!$C$10:$C$39='Input|Fee Based'!AL456),'Calc|Labour Rates'!$I$10:$I$39),"-")</f>
        <v>0</v>
      </c>
      <c r="AL456" s="77">
        <f>IFERROR(AK456*'Input|Fee Based'!AM456*'Input|Fee Based'!AN456/'Input|Setup'!$E$19,0)</f>
        <v>0</v>
      </c>
      <c r="AM456" s="77">
        <f>IFERROR(AK456*'Input|Fee Based'!AM456*'Input|Fee Based'!AO456/'Input|Setup'!$E$19,0)</f>
        <v>0</v>
      </c>
      <c r="AN456" s="208">
        <f t="shared" si="72"/>
        <v>0</v>
      </c>
      <c r="AO456" s="199">
        <f t="shared" si="73"/>
        <v>0</v>
      </c>
      <c r="AP456" s="139">
        <f t="shared" si="74"/>
        <v>0</v>
      </c>
      <c r="AQ456" s="86">
        <f>'Input|Fee Based'!AQ456*CPI_Escalator_to_Y1*RealMaterials_Escalator_to_Y1</f>
        <v>0</v>
      </c>
      <c r="AR456" s="86">
        <f>'Input|Fee Based'!AR456*CPI_Escalator_to_Y1*RealContracts_Escalator_to_Y1</f>
        <v>0</v>
      </c>
      <c r="AS456" s="77">
        <f>'Input|Fee Based'!AS456*CPI_Escalator_to_Y1*RealVehicles_Escalator_to_Y1</f>
        <v>0</v>
      </c>
      <c r="AT456" s="86">
        <f>'Input|Fee Based'!AT456*CPI_Escalator_to_Y1*RealOther_Escalator_to_Y1</f>
        <v>0</v>
      </c>
      <c r="AU456" s="89"/>
      <c r="AV456" s="79">
        <f t="shared" si="75"/>
        <v>0</v>
      </c>
      <c r="AW456" s="84"/>
      <c r="AX456" s="162">
        <f>$AV456*'Input|Fee Based'!AV456</f>
        <v>0</v>
      </c>
      <c r="AY456" s="162">
        <f>$AV456*'Input|Fee Based'!AW456</f>
        <v>0</v>
      </c>
      <c r="AZ456" s="162">
        <f>$AV456*'Input|Fee Based'!AX456</f>
        <v>0</v>
      </c>
      <c r="BA456" s="163">
        <f>SUM($AV456,$AX456:$AZ456)*'Input|Fee Based'!$AY456</f>
        <v>0</v>
      </c>
      <c r="BB456" s="109"/>
      <c r="BC456" s="173"/>
      <c r="BD456" s="15"/>
    </row>
    <row r="457" spans="1:56" customFormat="1" x14ac:dyDescent="0.2">
      <c r="A457" s="16">
        <f t="shared" si="76"/>
        <v>448</v>
      </c>
      <c r="B457" s="128" t="str">
        <f>IF(ISBLANK('Input|Fee Based'!B457),"",'Input|Fee Based'!B457)</f>
        <v/>
      </c>
      <c r="C457" s="128" t="str">
        <f>IF(ISBLANK('Input|Fee Based'!C457),"",'Input|Fee Based'!C457)</f>
        <v/>
      </c>
      <c r="D457" s="129" t="str">
        <f>IF(ISBLANK('Input|Fee Based'!D457),"",'Input|Fee Based'!D457)</f>
        <v/>
      </c>
      <c r="E457" s="191" t="str">
        <f>IF(ISBLANK('Input|Fee Based'!E457),"",'Input|Fee Based'!E457)</f>
        <v/>
      </c>
      <c r="F457" s="129" t="str">
        <f>IF(ISBLANK('Input|Fee Based'!F457),"",'Input|Fee Based'!F457)</f>
        <v/>
      </c>
      <c r="G457" s="129" t="str">
        <f>IF(ISBLANK('Input|Fee Based'!G457),"",'Input|Fee Based'!G457)</f>
        <v/>
      </c>
      <c r="H457" s="120">
        <f t="shared" si="66"/>
        <v>0</v>
      </c>
      <c r="I457" s="14"/>
      <c r="J457" s="77" t="str">
        <f>IF(ISBLANK('Input|Fee Based'!I457),"",'Input|Fee Based'!I457)</f>
        <v/>
      </c>
      <c r="K457" s="77" cm="1">
        <f t="array" ref="K457">_xlfn.IFNA(LOOKUP(2,1/('Calc|Labour Rates'!$B$10:$B$39='Calc|Fee Based'!J457)/('Calc|Labour Rates'!$C$10:$C$39='Input|Fee Based'!J457),'Calc|Labour Rates'!$I$10:$I$39),"-")</f>
        <v>0</v>
      </c>
      <c r="L457" s="208">
        <f>IFERROR(K457*'Input|Fee Based'!K457*'Input|Fee Based'!L457/'Input|Setup'!$E$19,0)</f>
        <v>0</v>
      </c>
      <c r="M457" s="206" t="str">
        <f>IF(ISBLANK('Input|Fee Based'!M457),"",'Input|Fee Based'!M457)</f>
        <v/>
      </c>
      <c r="N457" s="77" cm="1">
        <f t="array" ref="N457">_xlfn.IFNA(LOOKUP(2,1/('Calc|Labour Rates'!$B$10:$B$39='Calc|Fee Based'!M457)/('Calc|Labour Rates'!$C$10:$C$39='Input|Fee Based'!N457),'Calc|Labour Rates'!$I$10:$I$39),"-")</f>
        <v>0</v>
      </c>
      <c r="O457" s="208">
        <f>IFERROR(N457*'Input|Fee Based'!O457*'Input|Fee Based'!P457/'Input|Setup'!$E$19,0)</f>
        <v>0</v>
      </c>
      <c r="P457" s="206" t="str">
        <f>IF(ISBLANK('Input|Fee Based'!Q457),"",'Input|Fee Based'!Q457)</f>
        <v/>
      </c>
      <c r="Q457" s="77" cm="1">
        <f t="array" ref="Q457">_xlfn.IFNA(LOOKUP(2,1/('Calc|Labour Rates'!$B$10:$B$39='Calc|Fee Based'!P457)/('Calc|Labour Rates'!$C$10:$C$39='Input|Fee Based'!R457),'Calc|Labour Rates'!$I$10:$I$39),"-")</f>
        <v>0</v>
      </c>
      <c r="R457" s="77">
        <f>IFERROR(Q457*'Input|Fee Based'!S457*'Input|Fee Based'!T457/'Input|Setup'!$E$19,0)</f>
        <v>0</v>
      </c>
      <c r="S457" s="197">
        <f t="shared" si="67"/>
        <v>0</v>
      </c>
      <c r="T457" s="139">
        <f t="shared" si="68"/>
        <v>0</v>
      </c>
      <c r="U457" s="77" t="str">
        <f>IF(ISBLANK('Input|Fee Based'!$V457),"",'Input|Fee Based'!$V457)</f>
        <v/>
      </c>
      <c r="V457" s="77" cm="1">
        <f t="array" ref="V457">_xlfn.IFNA(LOOKUP(2,1/('Calc|Labour Rates'!$B$10:$B$39='Calc|Fee Based'!U457)/('Calc|Labour Rates'!$C$10:$C$39='Input|Fee Based'!W457),'Calc|Labour Rates'!$I$10:$I$39),"-")</f>
        <v>0</v>
      </c>
      <c r="W457" s="77">
        <f>IFERROR(V457*'Input|Fee Based'!X457*'Input|Fee Based'!Y457/'Input|Setup'!$E$19,0)</f>
        <v>0</v>
      </c>
      <c r="X457" s="77">
        <f>IFERROR(V457*'Input|Fee Based'!X457*'Input|Fee Based'!Z457/'Input|Setup'!$E$19,0)</f>
        <v>0</v>
      </c>
      <c r="Y457" s="208">
        <f t="shared" si="69"/>
        <v>0</v>
      </c>
      <c r="Z457" s="206" t="str">
        <f>IF(ISBLANK('Input|Fee Based'!$AA457),"",'Input|Fee Based'!$AA457)</f>
        <v/>
      </c>
      <c r="AA457" s="77" cm="1">
        <f t="array" ref="AA457">_xlfn.IFNA(LOOKUP(2,1/('Calc|Labour Rates'!$B$10:$B$39='Calc|Fee Based'!Z457)/('Calc|Labour Rates'!$C$10:$C$39='Input|Fee Based'!AB457),'Calc|Labour Rates'!$I$10:$I$39),"-")</f>
        <v>0</v>
      </c>
      <c r="AB457" s="77">
        <f>IFERROR(AA457*'Input|Fee Based'!AC457*'Input|Fee Based'!AD457/'Input|Setup'!$E$19,0)</f>
        <v>0</v>
      </c>
      <c r="AC457" s="77">
        <f>IFERROR(AA457*'Input|Fee Based'!AC457*'Input|Fee Based'!AE457/'Input|Setup'!$E$19,0)</f>
        <v>0</v>
      </c>
      <c r="AD457" s="208">
        <f t="shared" si="70"/>
        <v>0</v>
      </c>
      <c r="AE457" s="77" t="str">
        <f>IF(ISBLANK('Input|Fee Based'!$AF457),"",'Input|Fee Based'!$AF457)</f>
        <v/>
      </c>
      <c r="AF457" s="77" cm="1">
        <f t="array" ref="AF457">_xlfn.IFNA(LOOKUP(2,1/('Calc|Labour Rates'!$B$10:$B$39='Calc|Fee Based'!AE457)/('Calc|Labour Rates'!$C$10:$C$39='Input|Fee Based'!AG457),'Calc|Labour Rates'!$I$10:$I$39),"-")</f>
        <v>0</v>
      </c>
      <c r="AG457" s="77">
        <f>IFERROR(AF457*'Input|Fee Based'!AH457*'Input|Fee Based'!AI457/'Input|Setup'!$E$19,0)</f>
        <v>0</v>
      </c>
      <c r="AH457" s="77">
        <f>IFERROR(AF457*'Input|Fee Based'!AH457*'Input|Fee Based'!AJ457/'Input|Setup'!$E$19,0)</f>
        <v>0</v>
      </c>
      <c r="AI457" s="208">
        <f t="shared" si="71"/>
        <v>0</v>
      </c>
      <c r="AJ457" s="77" t="str">
        <f>IF(ISBLANK('Input|Fee Based'!$AK457),"",'Input|Fee Based'!$AK457)</f>
        <v/>
      </c>
      <c r="AK457" s="77" cm="1">
        <f t="array" ref="AK457">_xlfn.IFNA(LOOKUP(2,1/('Calc|Labour Rates'!$B$10:$B$39='Calc|Fee Based'!AJ457)/('Calc|Labour Rates'!$C$10:$C$39='Input|Fee Based'!AL457),'Calc|Labour Rates'!$I$10:$I$39),"-")</f>
        <v>0</v>
      </c>
      <c r="AL457" s="77">
        <f>IFERROR(AK457*'Input|Fee Based'!AM457*'Input|Fee Based'!AN457/'Input|Setup'!$E$19,0)</f>
        <v>0</v>
      </c>
      <c r="AM457" s="77">
        <f>IFERROR(AK457*'Input|Fee Based'!AM457*'Input|Fee Based'!AO457/'Input|Setup'!$E$19,0)</f>
        <v>0</v>
      </c>
      <c r="AN457" s="208">
        <f t="shared" si="72"/>
        <v>0</v>
      </c>
      <c r="AO457" s="199">
        <f t="shared" si="73"/>
        <v>0</v>
      </c>
      <c r="AP457" s="139">
        <f t="shared" si="74"/>
        <v>0</v>
      </c>
      <c r="AQ457" s="86">
        <f>'Input|Fee Based'!AQ457*CPI_Escalator_to_Y1*RealMaterials_Escalator_to_Y1</f>
        <v>0</v>
      </c>
      <c r="AR457" s="86">
        <f>'Input|Fee Based'!AR457*CPI_Escalator_to_Y1*RealContracts_Escalator_to_Y1</f>
        <v>0</v>
      </c>
      <c r="AS457" s="77">
        <f>'Input|Fee Based'!AS457*CPI_Escalator_to_Y1*RealVehicles_Escalator_to_Y1</f>
        <v>0</v>
      </c>
      <c r="AT457" s="86">
        <f>'Input|Fee Based'!AT457*CPI_Escalator_to_Y1*RealOther_Escalator_to_Y1</f>
        <v>0</v>
      </c>
      <c r="AU457" s="89"/>
      <c r="AV457" s="79">
        <f t="shared" si="75"/>
        <v>0</v>
      </c>
      <c r="AW457" s="84"/>
      <c r="AX457" s="162">
        <f>$AV457*'Input|Fee Based'!AV457</f>
        <v>0</v>
      </c>
      <c r="AY457" s="162">
        <f>$AV457*'Input|Fee Based'!AW457</f>
        <v>0</v>
      </c>
      <c r="AZ457" s="162">
        <f>$AV457*'Input|Fee Based'!AX457</f>
        <v>0</v>
      </c>
      <c r="BA457" s="163">
        <f>SUM($AV457,$AX457:$AZ457)*'Input|Fee Based'!$AY457</f>
        <v>0</v>
      </c>
      <c r="BB457" s="109"/>
      <c r="BC457" s="173"/>
      <c r="BD457" s="15"/>
    </row>
    <row r="458" spans="1:56" customFormat="1" x14ac:dyDescent="0.2">
      <c r="A458" s="16">
        <f t="shared" si="76"/>
        <v>449</v>
      </c>
      <c r="B458" s="128" t="str">
        <f>IF(ISBLANK('Input|Fee Based'!B458),"",'Input|Fee Based'!B458)</f>
        <v/>
      </c>
      <c r="C458" s="128" t="str">
        <f>IF(ISBLANK('Input|Fee Based'!C458),"",'Input|Fee Based'!C458)</f>
        <v/>
      </c>
      <c r="D458" s="129" t="str">
        <f>IF(ISBLANK('Input|Fee Based'!D458),"",'Input|Fee Based'!D458)</f>
        <v/>
      </c>
      <c r="E458" s="191" t="str">
        <f>IF(ISBLANK('Input|Fee Based'!E458),"",'Input|Fee Based'!E458)</f>
        <v/>
      </c>
      <c r="F458" s="129" t="str">
        <f>IF(ISBLANK('Input|Fee Based'!F458),"",'Input|Fee Based'!F458)</f>
        <v/>
      </c>
      <c r="G458" s="129" t="str">
        <f>IF(ISBLANK('Input|Fee Based'!G458),"",'Input|Fee Based'!G458)</f>
        <v/>
      </c>
      <c r="H458" s="120">
        <f t="shared" ref="H458:H509" si="77">$AV458+SUM($AX458:$BA458)</f>
        <v>0</v>
      </c>
      <c r="I458" s="14"/>
      <c r="J458" s="77" t="str">
        <f>IF(ISBLANK('Input|Fee Based'!I458),"",'Input|Fee Based'!I458)</f>
        <v/>
      </c>
      <c r="K458" s="77" cm="1">
        <f t="array" ref="K458">_xlfn.IFNA(LOOKUP(2,1/('Calc|Labour Rates'!$B$10:$B$39='Calc|Fee Based'!J458)/('Calc|Labour Rates'!$C$10:$C$39='Input|Fee Based'!J458),'Calc|Labour Rates'!$I$10:$I$39),"-")</f>
        <v>0</v>
      </c>
      <c r="L458" s="208">
        <f>IFERROR(K458*'Input|Fee Based'!K458*'Input|Fee Based'!L458/'Input|Setup'!$E$19,0)</f>
        <v>0</v>
      </c>
      <c r="M458" s="206" t="str">
        <f>IF(ISBLANK('Input|Fee Based'!M458),"",'Input|Fee Based'!M458)</f>
        <v/>
      </c>
      <c r="N458" s="77" cm="1">
        <f t="array" ref="N458">_xlfn.IFNA(LOOKUP(2,1/('Calc|Labour Rates'!$B$10:$B$39='Calc|Fee Based'!M458)/('Calc|Labour Rates'!$C$10:$C$39='Input|Fee Based'!N458),'Calc|Labour Rates'!$I$10:$I$39),"-")</f>
        <v>0</v>
      </c>
      <c r="O458" s="208">
        <f>IFERROR(N458*'Input|Fee Based'!O458*'Input|Fee Based'!P458/'Input|Setup'!$E$19,0)</f>
        <v>0</v>
      </c>
      <c r="P458" s="206" t="str">
        <f>IF(ISBLANK('Input|Fee Based'!Q458),"",'Input|Fee Based'!Q458)</f>
        <v/>
      </c>
      <c r="Q458" s="77" cm="1">
        <f t="array" ref="Q458">_xlfn.IFNA(LOOKUP(2,1/('Calc|Labour Rates'!$B$10:$B$39='Calc|Fee Based'!P458)/('Calc|Labour Rates'!$C$10:$C$39='Input|Fee Based'!R458),'Calc|Labour Rates'!$I$10:$I$39),"-")</f>
        <v>0</v>
      </c>
      <c r="R458" s="77">
        <f>IFERROR(Q458*'Input|Fee Based'!S458*'Input|Fee Based'!T458/'Input|Setup'!$E$19,0)</f>
        <v>0</v>
      </c>
      <c r="S458" s="197">
        <f t="shared" ref="S458:S509" si="78">L458+O458+R458</f>
        <v>0</v>
      </c>
      <c r="T458" s="139">
        <f t="shared" ref="T458:T509" si="79">IF(OR(
AND(K458&lt;&gt;0,L458=0),
AND(N458&lt;&gt;0,O458=0),
AND(Q458&lt;&gt;0,R458=0)),1,0)</f>
        <v>0</v>
      </c>
      <c r="U458" s="77" t="str">
        <f>IF(ISBLANK('Input|Fee Based'!$V458),"",'Input|Fee Based'!$V458)</f>
        <v/>
      </c>
      <c r="V458" s="77" cm="1">
        <f t="array" ref="V458">_xlfn.IFNA(LOOKUP(2,1/('Calc|Labour Rates'!$B$10:$B$39='Calc|Fee Based'!U458)/('Calc|Labour Rates'!$C$10:$C$39='Input|Fee Based'!W458),'Calc|Labour Rates'!$I$10:$I$39),"-")</f>
        <v>0</v>
      </c>
      <c r="W458" s="77">
        <f>IFERROR(V458*'Input|Fee Based'!X458*'Input|Fee Based'!Y458/'Input|Setup'!$E$19,0)</f>
        <v>0</v>
      </c>
      <c r="X458" s="77">
        <f>IFERROR(V458*'Input|Fee Based'!X458*'Input|Fee Based'!Z458/'Input|Setup'!$E$19,0)</f>
        <v>0</v>
      </c>
      <c r="Y458" s="208">
        <f t="shared" ref="Y458:Y509" si="80">W458+X458</f>
        <v>0</v>
      </c>
      <c r="Z458" s="206" t="str">
        <f>IF(ISBLANK('Input|Fee Based'!$AA458),"",'Input|Fee Based'!$AA458)</f>
        <v/>
      </c>
      <c r="AA458" s="77" cm="1">
        <f t="array" ref="AA458">_xlfn.IFNA(LOOKUP(2,1/('Calc|Labour Rates'!$B$10:$B$39='Calc|Fee Based'!Z458)/('Calc|Labour Rates'!$C$10:$C$39='Input|Fee Based'!AB458),'Calc|Labour Rates'!$I$10:$I$39),"-")</f>
        <v>0</v>
      </c>
      <c r="AB458" s="77">
        <f>IFERROR(AA458*'Input|Fee Based'!AC458*'Input|Fee Based'!AD458/'Input|Setup'!$E$19,0)</f>
        <v>0</v>
      </c>
      <c r="AC458" s="77">
        <f>IFERROR(AA458*'Input|Fee Based'!AC458*'Input|Fee Based'!AE458/'Input|Setup'!$E$19,0)</f>
        <v>0</v>
      </c>
      <c r="AD458" s="208">
        <f t="shared" ref="AD458:AD509" si="81">AB458+AC458</f>
        <v>0</v>
      </c>
      <c r="AE458" s="77" t="str">
        <f>IF(ISBLANK('Input|Fee Based'!$AF458),"",'Input|Fee Based'!$AF458)</f>
        <v/>
      </c>
      <c r="AF458" s="77" cm="1">
        <f t="array" ref="AF458">_xlfn.IFNA(LOOKUP(2,1/('Calc|Labour Rates'!$B$10:$B$39='Calc|Fee Based'!AE458)/('Calc|Labour Rates'!$C$10:$C$39='Input|Fee Based'!AG458),'Calc|Labour Rates'!$I$10:$I$39),"-")</f>
        <v>0</v>
      </c>
      <c r="AG458" s="77">
        <f>IFERROR(AF458*'Input|Fee Based'!AH458*'Input|Fee Based'!AI458/'Input|Setup'!$E$19,0)</f>
        <v>0</v>
      </c>
      <c r="AH458" s="77">
        <f>IFERROR(AF458*'Input|Fee Based'!AH458*'Input|Fee Based'!AJ458/'Input|Setup'!$E$19,0)</f>
        <v>0</v>
      </c>
      <c r="AI458" s="208">
        <f t="shared" ref="AI458:AI509" si="82">AG458+AH458</f>
        <v>0</v>
      </c>
      <c r="AJ458" s="77" t="str">
        <f>IF(ISBLANK('Input|Fee Based'!$AK458),"",'Input|Fee Based'!$AK458)</f>
        <v/>
      </c>
      <c r="AK458" s="77" cm="1">
        <f t="array" ref="AK458">_xlfn.IFNA(LOOKUP(2,1/('Calc|Labour Rates'!$B$10:$B$39='Calc|Fee Based'!AJ458)/('Calc|Labour Rates'!$C$10:$C$39='Input|Fee Based'!AL458),'Calc|Labour Rates'!$I$10:$I$39),"-")</f>
        <v>0</v>
      </c>
      <c r="AL458" s="77">
        <f>IFERROR(AK458*'Input|Fee Based'!AM458*'Input|Fee Based'!AN458/'Input|Setup'!$E$19,0)</f>
        <v>0</v>
      </c>
      <c r="AM458" s="77">
        <f>IFERROR(AK458*'Input|Fee Based'!AM458*'Input|Fee Based'!AO458/'Input|Setup'!$E$19,0)</f>
        <v>0</v>
      </c>
      <c r="AN458" s="208">
        <f t="shared" ref="AN458:AN509" si="83">AL458+AM458</f>
        <v>0</v>
      </c>
      <c r="AO458" s="199">
        <f t="shared" ref="AO458:AO509" si="84">Y458+AD458+AI458+AN458</f>
        <v>0</v>
      </c>
      <c r="AP458" s="139">
        <f t="shared" ref="AP458:AP509" si="85">IF(OR(
AND(V458&lt;&gt;0,Y458=0),
AND(AA458&lt;&gt;0,AD458=0),
AND(AF458&lt;&gt;0,AI458=0),
AND(AK458&lt;&gt;0,AN458=0)),1,0)</f>
        <v>0</v>
      </c>
      <c r="AQ458" s="86">
        <f>'Input|Fee Based'!AQ458*CPI_Escalator_to_Y1*RealMaterials_Escalator_to_Y1</f>
        <v>0</v>
      </c>
      <c r="AR458" s="86">
        <f>'Input|Fee Based'!AR458*CPI_Escalator_to_Y1*RealContracts_Escalator_to_Y1</f>
        <v>0</v>
      </c>
      <c r="AS458" s="77">
        <f>'Input|Fee Based'!AS458*CPI_Escalator_to_Y1*RealVehicles_Escalator_to_Y1</f>
        <v>0</v>
      </c>
      <c r="AT458" s="86">
        <f>'Input|Fee Based'!AT458*CPI_Escalator_to_Y1*RealOther_Escalator_to_Y1</f>
        <v>0</v>
      </c>
      <c r="AU458" s="89"/>
      <c r="AV458" s="79">
        <f t="shared" ref="AV458:AV509" si="86">SUM($S458,$AO458,$AQ458,$AR458,$AS458,$AT458)</f>
        <v>0</v>
      </c>
      <c r="AW458" s="84"/>
      <c r="AX458" s="162">
        <f>$AV458*'Input|Fee Based'!AV458</f>
        <v>0</v>
      </c>
      <c r="AY458" s="162">
        <f>$AV458*'Input|Fee Based'!AW458</f>
        <v>0</v>
      </c>
      <c r="AZ458" s="162">
        <f>$AV458*'Input|Fee Based'!AX458</f>
        <v>0</v>
      </c>
      <c r="BA458" s="163">
        <f>SUM($AV458,$AX458:$AZ458)*'Input|Fee Based'!$AY458</f>
        <v>0</v>
      </c>
      <c r="BB458" s="109"/>
      <c r="BC458" s="173"/>
      <c r="BD458" s="15"/>
    </row>
    <row r="459" spans="1:56" customFormat="1" x14ac:dyDescent="0.2">
      <c r="A459" s="16">
        <f t="shared" si="76"/>
        <v>450</v>
      </c>
      <c r="B459" s="128" t="str">
        <f>IF(ISBLANK('Input|Fee Based'!B459),"",'Input|Fee Based'!B459)</f>
        <v/>
      </c>
      <c r="C459" s="128" t="str">
        <f>IF(ISBLANK('Input|Fee Based'!C459),"",'Input|Fee Based'!C459)</f>
        <v/>
      </c>
      <c r="D459" s="129" t="str">
        <f>IF(ISBLANK('Input|Fee Based'!D459),"",'Input|Fee Based'!D459)</f>
        <v/>
      </c>
      <c r="E459" s="191" t="str">
        <f>IF(ISBLANK('Input|Fee Based'!E459),"",'Input|Fee Based'!E459)</f>
        <v/>
      </c>
      <c r="F459" s="129" t="str">
        <f>IF(ISBLANK('Input|Fee Based'!F459),"",'Input|Fee Based'!F459)</f>
        <v/>
      </c>
      <c r="G459" s="129" t="str">
        <f>IF(ISBLANK('Input|Fee Based'!G459),"",'Input|Fee Based'!G459)</f>
        <v/>
      </c>
      <c r="H459" s="120">
        <f t="shared" si="77"/>
        <v>0</v>
      </c>
      <c r="I459" s="14"/>
      <c r="J459" s="77" t="str">
        <f>IF(ISBLANK('Input|Fee Based'!I459),"",'Input|Fee Based'!I459)</f>
        <v/>
      </c>
      <c r="K459" s="77" cm="1">
        <f t="array" ref="K459">_xlfn.IFNA(LOOKUP(2,1/('Calc|Labour Rates'!$B$10:$B$39='Calc|Fee Based'!J459)/('Calc|Labour Rates'!$C$10:$C$39='Input|Fee Based'!J459),'Calc|Labour Rates'!$I$10:$I$39),"-")</f>
        <v>0</v>
      </c>
      <c r="L459" s="208">
        <f>IFERROR(K459*'Input|Fee Based'!K459*'Input|Fee Based'!L459/'Input|Setup'!$E$19,0)</f>
        <v>0</v>
      </c>
      <c r="M459" s="206" t="str">
        <f>IF(ISBLANK('Input|Fee Based'!M459),"",'Input|Fee Based'!M459)</f>
        <v/>
      </c>
      <c r="N459" s="77" cm="1">
        <f t="array" ref="N459">_xlfn.IFNA(LOOKUP(2,1/('Calc|Labour Rates'!$B$10:$B$39='Calc|Fee Based'!M459)/('Calc|Labour Rates'!$C$10:$C$39='Input|Fee Based'!N459),'Calc|Labour Rates'!$I$10:$I$39),"-")</f>
        <v>0</v>
      </c>
      <c r="O459" s="208">
        <f>IFERROR(N459*'Input|Fee Based'!O459*'Input|Fee Based'!P459/'Input|Setup'!$E$19,0)</f>
        <v>0</v>
      </c>
      <c r="P459" s="206" t="str">
        <f>IF(ISBLANK('Input|Fee Based'!Q459),"",'Input|Fee Based'!Q459)</f>
        <v/>
      </c>
      <c r="Q459" s="77" cm="1">
        <f t="array" ref="Q459">_xlfn.IFNA(LOOKUP(2,1/('Calc|Labour Rates'!$B$10:$B$39='Calc|Fee Based'!P459)/('Calc|Labour Rates'!$C$10:$C$39='Input|Fee Based'!R459),'Calc|Labour Rates'!$I$10:$I$39),"-")</f>
        <v>0</v>
      </c>
      <c r="R459" s="77">
        <f>IFERROR(Q459*'Input|Fee Based'!S459*'Input|Fee Based'!T459/'Input|Setup'!$E$19,0)</f>
        <v>0</v>
      </c>
      <c r="S459" s="197">
        <f t="shared" si="78"/>
        <v>0</v>
      </c>
      <c r="T459" s="139">
        <f t="shared" si="79"/>
        <v>0</v>
      </c>
      <c r="U459" s="77" t="str">
        <f>IF(ISBLANK('Input|Fee Based'!$V459),"",'Input|Fee Based'!$V459)</f>
        <v/>
      </c>
      <c r="V459" s="77" cm="1">
        <f t="array" ref="V459">_xlfn.IFNA(LOOKUP(2,1/('Calc|Labour Rates'!$B$10:$B$39='Calc|Fee Based'!U459)/('Calc|Labour Rates'!$C$10:$C$39='Input|Fee Based'!W459),'Calc|Labour Rates'!$I$10:$I$39),"-")</f>
        <v>0</v>
      </c>
      <c r="W459" s="77">
        <f>IFERROR(V459*'Input|Fee Based'!X459*'Input|Fee Based'!Y459/'Input|Setup'!$E$19,0)</f>
        <v>0</v>
      </c>
      <c r="X459" s="77">
        <f>IFERROR(V459*'Input|Fee Based'!X459*'Input|Fee Based'!Z459/'Input|Setup'!$E$19,0)</f>
        <v>0</v>
      </c>
      <c r="Y459" s="208">
        <f t="shared" si="80"/>
        <v>0</v>
      </c>
      <c r="Z459" s="206" t="str">
        <f>IF(ISBLANK('Input|Fee Based'!$AA459),"",'Input|Fee Based'!$AA459)</f>
        <v/>
      </c>
      <c r="AA459" s="77" cm="1">
        <f t="array" ref="AA459">_xlfn.IFNA(LOOKUP(2,1/('Calc|Labour Rates'!$B$10:$B$39='Calc|Fee Based'!Z459)/('Calc|Labour Rates'!$C$10:$C$39='Input|Fee Based'!AB459),'Calc|Labour Rates'!$I$10:$I$39),"-")</f>
        <v>0</v>
      </c>
      <c r="AB459" s="77">
        <f>IFERROR(AA459*'Input|Fee Based'!AC459*'Input|Fee Based'!AD459/'Input|Setup'!$E$19,0)</f>
        <v>0</v>
      </c>
      <c r="AC459" s="77">
        <f>IFERROR(AA459*'Input|Fee Based'!AC459*'Input|Fee Based'!AE459/'Input|Setup'!$E$19,0)</f>
        <v>0</v>
      </c>
      <c r="AD459" s="208">
        <f t="shared" si="81"/>
        <v>0</v>
      </c>
      <c r="AE459" s="77" t="str">
        <f>IF(ISBLANK('Input|Fee Based'!$AF459),"",'Input|Fee Based'!$AF459)</f>
        <v/>
      </c>
      <c r="AF459" s="77" cm="1">
        <f t="array" ref="AF459">_xlfn.IFNA(LOOKUP(2,1/('Calc|Labour Rates'!$B$10:$B$39='Calc|Fee Based'!AE459)/('Calc|Labour Rates'!$C$10:$C$39='Input|Fee Based'!AG459),'Calc|Labour Rates'!$I$10:$I$39),"-")</f>
        <v>0</v>
      </c>
      <c r="AG459" s="77">
        <f>IFERROR(AF459*'Input|Fee Based'!AH459*'Input|Fee Based'!AI459/'Input|Setup'!$E$19,0)</f>
        <v>0</v>
      </c>
      <c r="AH459" s="77">
        <f>IFERROR(AF459*'Input|Fee Based'!AH459*'Input|Fee Based'!AJ459/'Input|Setup'!$E$19,0)</f>
        <v>0</v>
      </c>
      <c r="AI459" s="208">
        <f t="shared" si="82"/>
        <v>0</v>
      </c>
      <c r="AJ459" s="77" t="str">
        <f>IF(ISBLANK('Input|Fee Based'!$AK459),"",'Input|Fee Based'!$AK459)</f>
        <v/>
      </c>
      <c r="AK459" s="77" cm="1">
        <f t="array" ref="AK459">_xlfn.IFNA(LOOKUP(2,1/('Calc|Labour Rates'!$B$10:$B$39='Calc|Fee Based'!AJ459)/('Calc|Labour Rates'!$C$10:$C$39='Input|Fee Based'!AL459),'Calc|Labour Rates'!$I$10:$I$39),"-")</f>
        <v>0</v>
      </c>
      <c r="AL459" s="77">
        <f>IFERROR(AK459*'Input|Fee Based'!AM459*'Input|Fee Based'!AN459/'Input|Setup'!$E$19,0)</f>
        <v>0</v>
      </c>
      <c r="AM459" s="77">
        <f>IFERROR(AK459*'Input|Fee Based'!AM459*'Input|Fee Based'!AO459/'Input|Setup'!$E$19,0)</f>
        <v>0</v>
      </c>
      <c r="AN459" s="208">
        <f t="shared" si="83"/>
        <v>0</v>
      </c>
      <c r="AO459" s="199">
        <f t="shared" si="84"/>
        <v>0</v>
      </c>
      <c r="AP459" s="139">
        <f t="shared" si="85"/>
        <v>0</v>
      </c>
      <c r="AQ459" s="86">
        <f>'Input|Fee Based'!AQ459*CPI_Escalator_to_Y1*RealMaterials_Escalator_to_Y1</f>
        <v>0</v>
      </c>
      <c r="AR459" s="86">
        <f>'Input|Fee Based'!AR459*CPI_Escalator_to_Y1*RealContracts_Escalator_to_Y1</f>
        <v>0</v>
      </c>
      <c r="AS459" s="77">
        <f>'Input|Fee Based'!AS459*CPI_Escalator_to_Y1*RealVehicles_Escalator_to_Y1</f>
        <v>0</v>
      </c>
      <c r="AT459" s="86">
        <f>'Input|Fee Based'!AT459*CPI_Escalator_to_Y1*RealOther_Escalator_to_Y1</f>
        <v>0</v>
      </c>
      <c r="AU459" s="89"/>
      <c r="AV459" s="79">
        <f t="shared" si="86"/>
        <v>0</v>
      </c>
      <c r="AW459" s="84"/>
      <c r="AX459" s="162">
        <f>$AV459*'Input|Fee Based'!AV459</f>
        <v>0</v>
      </c>
      <c r="AY459" s="162">
        <f>$AV459*'Input|Fee Based'!AW459</f>
        <v>0</v>
      </c>
      <c r="AZ459" s="162">
        <f>$AV459*'Input|Fee Based'!AX459</f>
        <v>0</v>
      </c>
      <c r="BA459" s="163">
        <f>SUM($AV459,$AX459:$AZ459)*'Input|Fee Based'!$AY459</f>
        <v>0</v>
      </c>
      <c r="BB459" s="109"/>
      <c r="BC459" s="173"/>
      <c r="BD459" s="15"/>
    </row>
    <row r="460" spans="1:56" customFormat="1" x14ac:dyDescent="0.2">
      <c r="A460" s="16">
        <f t="shared" ref="A460:A509" si="87">IFERROR(A459+1,"")</f>
        <v>451</v>
      </c>
      <c r="B460" s="128" t="str">
        <f>IF(ISBLANK('Input|Fee Based'!B460),"",'Input|Fee Based'!B460)</f>
        <v/>
      </c>
      <c r="C460" s="128" t="str">
        <f>IF(ISBLANK('Input|Fee Based'!C460),"",'Input|Fee Based'!C460)</f>
        <v/>
      </c>
      <c r="D460" s="129" t="str">
        <f>IF(ISBLANK('Input|Fee Based'!D460),"",'Input|Fee Based'!D460)</f>
        <v/>
      </c>
      <c r="E460" s="191" t="str">
        <f>IF(ISBLANK('Input|Fee Based'!E460),"",'Input|Fee Based'!E460)</f>
        <v/>
      </c>
      <c r="F460" s="129" t="str">
        <f>IF(ISBLANK('Input|Fee Based'!F460),"",'Input|Fee Based'!F460)</f>
        <v/>
      </c>
      <c r="G460" s="129" t="str">
        <f>IF(ISBLANK('Input|Fee Based'!G460),"",'Input|Fee Based'!G460)</f>
        <v/>
      </c>
      <c r="H460" s="120">
        <f t="shared" si="77"/>
        <v>0</v>
      </c>
      <c r="I460" s="14"/>
      <c r="J460" s="77" t="str">
        <f>IF(ISBLANK('Input|Fee Based'!I460),"",'Input|Fee Based'!I460)</f>
        <v/>
      </c>
      <c r="K460" s="77" cm="1">
        <f t="array" ref="K460">_xlfn.IFNA(LOOKUP(2,1/('Calc|Labour Rates'!$B$10:$B$39='Calc|Fee Based'!J460)/('Calc|Labour Rates'!$C$10:$C$39='Input|Fee Based'!J460),'Calc|Labour Rates'!$I$10:$I$39),"-")</f>
        <v>0</v>
      </c>
      <c r="L460" s="208">
        <f>IFERROR(K460*'Input|Fee Based'!K460*'Input|Fee Based'!L460/'Input|Setup'!$E$19,0)</f>
        <v>0</v>
      </c>
      <c r="M460" s="206" t="str">
        <f>IF(ISBLANK('Input|Fee Based'!M460),"",'Input|Fee Based'!M460)</f>
        <v/>
      </c>
      <c r="N460" s="77" cm="1">
        <f t="array" ref="N460">_xlfn.IFNA(LOOKUP(2,1/('Calc|Labour Rates'!$B$10:$B$39='Calc|Fee Based'!M460)/('Calc|Labour Rates'!$C$10:$C$39='Input|Fee Based'!N460),'Calc|Labour Rates'!$I$10:$I$39),"-")</f>
        <v>0</v>
      </c>
      <c r="O460" s="208">
        <f>IFERROR(N460*'Input|Fee Based'!O460*'Input|Fee Based'!P460/'Input|Setup'!$E$19,0)</f>
        <v>0</v>
      </c>
      <c r="P460" s="206" t="str">
        <f>IF(ISBLANK('Input|Fee Based'!Q460),"",'Input|Fee Based'!Q460)</f>
        <v/>
      </c>
      <c r="Q460" s="77" cm="1">
        <f t="array" ref="Q460">_xlfn.IFNA(LOOKUP(2,1/('Calc|Labour Rates'!$B$10:$B$39='Calc|Fee Based'!P460)/('Calc|Labour Rates'!$C$10:$C$39='Input|Fee Based'!R460),'Calc|Labour Rates'!$I$10:$I$39),"-")</f>
        <v>0</v>
      </c>
      <c r="R460" s="77">
        <f>IFERROR(Q460*'Input|Fee Based'!S460*'Input|Fee Based'!T460/'Input|Setup'!$E$19,0)</f>
        <v>0</v>
      </c>
      <c r="S460" s="197">
        <f t="shared" si="78"/>
        <v>0</v>
      </c>
      <c r="T460" s="139">
        <f t="shared" si="79"/>
        <v>0</v>
      </c>
      <c r="U460" s="77" t="str">
        <f>IF(ISBLANK('Input|Fee Based'!$V460),"",'Input|Fee Based'!$V460)</f>
        <v/>
      </c>
      <c r="V460" s="77" cm="1">
        <f t="array" ref="V460">_xlfn.IFNA(LOOKUP(2,1/('Calc|Labour Rates'!$B$10:$B$39='Calc|Fee Based'!U460)/('Calc|Labour Rates'!$C$10:$C$39='Input|Fee Based'!W460),'Calc|Labour Rates'!$I$10:$I$39),"-")</f>
        <v>0</v>
      </c>
      <c r="W460" s="77">
        <f>IFERROR(V460*'Input|Fee Based'!X460*'Input|Fee Based'!Y460/'Input|Setup'!$E$19,0)</f>
        <v>0</v>
      </c>
      <c r="X460" s="77">
        <f>IFERROR(V460*'Input|Fee Based'!X460*'Input|Fee Based'!Z460/'Input|Setup'!$E$19,0)</f>
        <v>0</v>
      </c>
      <c r="Y460" s="208">
        <f t="shared" si="80"/>
        <v>0</v>
      </c>
      <c r="Z460" s="206" t="str">
        <f>IF(ISBLANK('Input|Fee Based'!$AA460),"",'Input|Fee Based'!$AA460)</f>
        <v/>
      </c>
      <c r="AA460" s="77" cm="1">
        <f t="array" ref="AA460">_xlfn.IFNA(LOOKUP(2,1/('Calc|Labour Rates'!$B$10:$B$39='Calc|Fee Based'!Z460)/('Calc|Labour Rates'!$C$10:$C$39='Input|Fee Based'!AB460),'Calc|Labour Rates'!$I$10:$I$39),"-")</f>
        <v>0</v>
      </c>
      <c r="AB460" s="77">
        <f>IFERROR(AA460*'Input|Fee Based'!AC460*'Input|Fee Based'!AD460/'Input|Setup'!$E$19,0)</f>
        <v>0</v>
      </c>
      <c r="AC460" s="77">
        <f>IFERROR(AA460*'Input|Fee Based'!AC460*'Input|Fee Based'!AE460/'Input|Setup'!$E$19,0)</f>
        <v>0</v>
      </c>
      <c r="AD460" s="208">
        <f t="shared" si="81"/>
        <v>0</v>
      </c>
      <c r="AE460" s="77" t="str">
        <f>IF(ISBLANK('Input|Fee Based'!$AF460),"",'Input|Fee Based'!$AF460)</f>
        <v/>
      </c>
      <c r="AF460" s="77" cm="1">
        <f t="array" ref="AF460">_xlfn.IFNA(LOOKUP(2,1/('Calc|Labour Rates'!$B$10:$B$39='Calc|Fee Based'!AE460)/('Calc|Labour Rates'!$C$10:$C$39='Input|Fee Based'!AG460),'Calc|Labour Rates'!$I$10:$I$39),"-")</f>
        <v>0</v>
      </c>
      <c r="AG460" s="77">
        <f>IFERROR(AF460*'Input|Fee Based'!AH460*'Input|Fee Based'!AI460/'Input|Setup'!$E$19,0)</f>
        <v>0</v>
      </c>
      <c r="AH460" s="77">
        <f>IFERROR(AF460*'Input|Fee Based'!AH460*'Input|Fee Based'!AJ460/'Input|Setup'!$E$19,0)</f>
        <v>0</v>
      </c>
      <c r="AI460" s="208">
        <f t="shared" si="82"/>
        <v>0</v>
      </c>
      <c r="AJ460" s="77" t="str">
        <f>IF(ISBLANK('Input|Fee Based'!$AK460),"",'Input|Fee Based'!$AK460)</f>
        <v/>
      </c>
      <c r="AK460" s="77" cm="1">
        <f t="array" ref="AK460">_xlfn.IFNA(LOOKUP(2,1/('Calc|Labour Rates'!$B$10:$B$39='Calc|Fee Based'!AJ460)/('Calc|Labour Rates'!$C$10:$C$39='Input|Fee Based'!AL460),'Calc|Labour Rates'!$I$10:$I$39),"-")</f>
        <v>0</v>
      </c>
      <c r="AL460" s="77">
        <f>IFERROR(AK460*'Input|Fee Based'!AM460*'Input|Fee Based'!AN460/'Input|Setup'!$E$19,0)</f>
        <v>0</v>
      </c>
      <c r="AM460" s="77">
        <f>IFERROR(AK460*'Input|Fee Based'!AM460*'Input|Fee Based'!AO460/'Input|Setup'!$E$19,0)</f>
        <v>0</v>
      </c>
      <c r="AN460" s="208">
        <f t="shared" si="83"/>
        <v>0</v>
      </c>
      <c r="AO460" s="199">
        <f t="shared" si="84"/>
        <v>0</v>
      </c>
      <c r="AP460" s="139">
        <f t="shared" si="85"/>
        <v>0</v>
      </c>
      <c r="AQ460" s="86">
        <f>'Input|Fee Based'!AQ460*CPI_Escalator_to_Y1*RealMaterials_Escalator_to_Y1</f>
        <v>0</v>
      </c>
      <c r="AR460" s="86">
        <f>'Input|Fee Based'!AR460*CPI_Escalator_to_Y1*RealContracts_Escalator_to_Y1</f>
        <v>0</v>
      </c>
      <c r="AS460" s="77">
        <f>'Input|Fee Based'!AS460*CPI_Escalator_to_Y1*RealVehicles_Escalator_to_Y1</f>
        <v>0</v>
      </c>
      <c r="AT460" s="86">
        <f>'Input|Fee Based'!AT460*CPI_Escalator_to_Y1*RealOther_Escalator_to_Y1</f>
        <v>0</v>
      </c>
      <c r="AU460" s="89"/>
      <c r="AV460" s="79">
        <f t="shared" si="86"/>
        <v>0</v>
      </c>
      <c r="AW460" s="84"/>
      <c r="AX460" s="162">
        <f>$AV460*'Input|Fee Based'!AV460</f>
        <v>0</v>
      </c>
      <c r="AY460" s="162">
        <f>$AV460*'Input|Fee Based'!AW460</f>
        <v>0</v>
      </c>
      <c r="AZ460" s="162">
        <f>$AV460*'Input|Fee Based'!AX460</f>
        <v>0</v>
      </c>
      <c r="BA460" s="163">
        <f>SUM($AV460,$AX460:$AZ460)*'Input|Fee Based'!$AY460</f>
        <v>0</v>
      </c>
      <c r="BB460" s="109"/>
      <c r="BC460" s="173"/>
      <c r="BD460" s="15"/>
    </row>
    <row r="461" spans="1:56" customFormat="1" x14ac:dyDescent="0.2">
      <c r="A461" s="16">
        <f t="shared" si="87"/>
        <v>452</v>
      </c>
      <c r="B461" s="128" t="str">
        <f>IF(ISBLANK('Input|Fee Based'!B461),"",'Input|Fee Based'!B461)</f>
        <v/>
      </c>
      <c r="C461" s="128" t="str">
        <f>IF(ISBLANK('Input|Fee Based'!C461),"",'Input|Fee Based'!C461)</f>
        <v/>
      </c>
      <c r="D461" s="129" t="str">
        <f>IF(ISBLANK('Input|Fee Based'!D461),"",'Input|Fee Based'!D461)</f>
        <v/>
      </c>
      <c r="E461" s="191" t="str">
        <f>IF(ISBLANK('Input|Fee Based'!E461),"",'Input|Fee Based'!E461)</f>
        <v/>
      </c>
      <c r="F461" s="129" t="str">
        <f>IF(ISBLANK('Input|Fee Based'!F461),"",'Input|Fee Based'!F461)</f>
        <v/>
      </c>
      <c r="G461" s="129" t="str">
        <f>IF(ISBLANK('Input|Fee Based'!G461),"",'Input|Fee Based'!G461)</f>
        <v/>
      </c>
      <c r="H461" s="120">
        <f t="shared" si="77"/>
        <v>0</v>
      </c>
      <c r="I461" s="14"/>
      <c r="J461" s="77" t="str">
        <f>IF(ISBLANK('Input|Fee Based'!I461),"",'Input|Fee Based'!I461)</f>
        <v/>
      </c>
      <c r="K461" s="77" cm="1">
        <f t="array" ref="K461">_xlfn.IFNA(LOOKUP(2,1/('Calc|Labour Rates'!$B$10:$B$39='Calc|Fee Based'!J461)/('Calc|Labour Rates'!$C$10:$C$39='Input|Fee Based'!J461),'Calc|Labour Rates'!$I$10:$I$39),"-")</f>
        <v>0</v>
      </c>
      <c r="L461" s="208">
        <f>IFERROR(K461*'Input|Fee Based'!K461*'Input|Fee Based'!L461/'Input|Setup'!$E$19,0)</f>
        <v>0</v>
      </c>
      <c r="M461" s="206" t="str">
        <f>IF(ISBLANK('Input|Fee Based'!M461),"",'Input|Fee Based'!M461)</f>
        <v/>
      </c>
      <c r="N461" s="77" cm="1">
        <f t="array" ref="N461">_xlfn.IFNA(LOOKUP(2,1/('Calc|Labour Rates'!$B$10:$B$39='Calc|Fee Based'!M461)/('Calc|Labour Rates'!$C$10:$C$39='Input|Fee Based'!N461),'Calc|Labour Rates'!$I$10:$I$39),"-")</f>
        <v>0</v>
      </c>
      <c r="O461" s="208">
        <f>IFERROR(N461*'Input|Fee Based'!O461*'Input|Fee Based'!P461/'Input|Setup'!$E$19,0)</f>
        <v>0</v>
      </c>
      <c r="P461" s="206" t="str">
        <f>IF(ISBLANK('Input|Fee Based'!Q461),"",'Input|Fee Based'!Q461)</f>
        <v/>
      </c>
      <c r="Q461" s="77" cm="1">
        <f t="array" ref="Q461">_xlfn.IFNA(LOOKUP(2,1/('Calc|Labour Rates'!$B$10:$B$39='Calc|Fee Based'!P461)/('Calc|Labour Rates'!$C$10:$C$39='Input|Fee Based'!R461),'Calc|Labour Rates'!$I$10:$I$39),"-")</f>
        <v>0</v>
      </c>
      <c r="R461" s="77">
        <f>IFERROR(Q461*'Input|Fee Based'!S461*'Input|Fee Based'!T461/'Input|Setup'!$E$19,0)</f>
        <v>0</v>
      </c>
      <c r="S461" s="197">
        <f t="shared" si="78"/>
        <v>0</v>
      </c>
      <c r="T461" s="139">
        <f t="shared" si="79"/>
        <v>0</v>
      </c>
      <c r="U461" s="77" t="str">
        <f>IF(ISBLANK('Input|Fee Based'!$V461),"",'Input|Fee Based'!$V461)</f>
        <v/>
      </c>
      <c r="V461" s="77" cm="1">
        <f t="array" ref="V461">_xlfn.IFNA(LOOKUP(2,1/('Calc|Labour Rates'!$B$10:$B$39='Calc|Fee Based'!U461)/('Calc|Labour Rates'!$C$10:$C$39='Input|Fee Based'!W461),'Calc|Labour Rates'!$I$10:$I$39),"-")</f>
        <v>0</v>
      </c>
      <c r="W461" s="77">
        <f>IFERROR(V461*'Input|Fee Based'!X461*'Input|Fee Based'!Y461/'Input|Setup'!$E$19,0)</f>
        <v>0</v>
      </c>
      <c r="X461" s="77">
        <f>IFERROR(V461*'Input|Fee Based'!X461*'Input|Fee Based'!Z461/'Input|Setup'!$E$19,0)</f>
        <v>0</v>
      </c>
      <c r="Y461" s="208">
        <f t="shared" si="80"/>
        <v>0</v>
      </c>
      <c r="Z461" s="206" t="str">
        <f>IF(ISBLANK('Input|Fee Based'!$AA461),"",'Input|Fee Based'!$AA461)</f>
        <v/>
      </c>
      <c r="AA461" s="77" cm="1">
        <f t="array" ref="AA461">_xlfn.IFNA(LOOKUP(2,1/('Calc|Labour Rates'!$B$10:$B$39='Calc|Fee Based'!Z461)/('Calc|Labour Rates'!$C$10:$C$39='Input|Fee Based'!AB461),'Calc|Labour Rates'!$I$10:$I$39),"-")</f>
        <v>0</v>
      </c>
      <c r="AB461" s="77">
        <f>IFERROR(AA461*'Input|Fee Based'!AC461*'Input|Fee Based'!AD461/'Input|Setup'!$E$19,0)</f>
        <v>0</v>
      </c>
      <c r="AC461" s="77">
        <f>IFERROR(AA461*'Input|Fee Based'!AC461*'Input|Fee Based'!AE461/'Input|Setup'!$E$19,0)</f>
        <v>0</v>
      </c>
      <c r="AD461" s="208">
        <f t="shared" si="81"/>
        <v>0</v>
      </c>
      <c r="AE461" s="77" t="str">
        <f>IF(ISBLANK('Input|Fee Based'!$AF461),"",'Input|Fee Based'!$AF461)</f>
        <v/>
      </c>
      <c r="AF461" s="77" cm="1">
        <f t="array" ref="AF461">_xlfn.IFNA(LOOKUP(2,1/('Calc|Labour Rates'!$B$10:$B$39='Calc|Fee Based'!AE461)/('Calc|Labour Rates'!$C$10:$C$39='Input|Fee Based'!AG461),'Calc|Labour Rates'!$I$10:$I$39),"-")</f>
        <v>0</v>
      </c>
      <c r="AG461" s="77">
        <f>IFERROR(AF461*'Input|Fee Based'!AH461*'Input|Fee Based'!AI461/'Input|Setup'!$E$19,0)</f>
        <v>0</v>
      </c>
      <c r="AH461" s="77">
        <f>IFERROR(AF461*'Input|Fee Based'!AH461*'Input|Fee Based'!AJ461/'Input|Setup'!$E$19,0)</f>
        <v>0</v>
      </c>
      <c r="AI461" s="208">
        <f t="shared" si="82"/>
        <v>0</v>
      </c>
      <c r="AJ461" s="77" t="str">
        <f>IF(ISBLANK('Input|Fee Based'!$AK461),"",'Input|Fee Based'!$AK461)</f>
        <v/>
      </c>
      <c r="AK461" s="77" cm="1">
        <f t="array" ref="AK461">_xlfn.IFNA(LOOKUP(2,1/('Calc|Labour Rates'!$B$10:$B$39='Calc|Fee Based'!AJ461)/('Calc|Labour Rates'!$C$10:$C$39='Input|Fee Based'!AL461),'Calc|Labour Rates'!$I$10:$I$39),"-")</f>
        <v>0</v>
      </c>
      <c r="AL461" s="77">
        <f>IFERROR(AK461*'Input|Fee Based'!AM461*'Input|Fee Based'!AN461/'Input|Setup'!$E$19,0)</f>
        <v>0</v>
      </c>
      <c r="AM461" s="77">
        <f>IFERROR(AK461*'Input|Fee Based'!AM461*'Input|Fee Based'!AO461/'Input|Setup'!$E$19,0)</f>
        <v>0</v>
      </c>
      <c r="AN461" s="208">
        <f t="shared" si="83"/>
        <v>0</v>
      </c>
      <c r="AO461" s="199">
        <f t="shared" si="84"/>
        <v>0</v>
      </c>
      <c r="AP461" s="139">
        <f t="shared" si="85"/>
        <v>0</v>
      </c>
      <c r="AQ461" s="86">
        <f>'Input|Fee Based'!AQ461*CPI_Escalator_to_Y1*RealMaterials_Escalator_to_Y1</f>
        <v>0</v>
      </c>
      <c r="AR461" s="86">
        <f>'Input|Fee Based'!AR461*CPI_Escalator_to_Y1*RealContracts_Escalator_to_Y1</f>
        <v>0</v>
      </c>
      <c r="AS461" s="77">
        <f>'Input|Fee Based'!AS461*CPI_Escalator_to_Y1*RealVehicles_Escalator_to_Y1</f>
        <v>0</v>
      </c>
      <c r="AT461" s="86">
        <f>'Input|Fee Based'!AT461*CPI_Escalator_to_Y1*RealOther_Escalator_to_Y1</f>
        <v>0</v>
      </c>
      <c r="AU461" s="89"/>
      <c r="AV461" s="79">
        <f t="shared" si="86"/>
        <v>0</v>
      </c>
      <c r="AW461" s="84"/>
      <c r="AX461" s="162">
        <f>$AV461*'Input|Fee Based'!AV461</f>
        <v>0</v>
      </c>
      <c r="AY461" s="162">
        <f>$AV461*'Input|Fee Based'!AW461</f>
        <v>0</v>
      </c>
      <c r="AZ461" s="162">
        <f>$AV461*'Input|Fee Based'!AX461</f>
        <v>0</v>
      </c>
      <c r="BA461" s="163">
        <f>SUM($AV461,$AX461:$AZ461)*'Input|Fee Based'!$AY461</f>
        <v>0</v>
      </c>
      <c r="BB461" s="109"/>
      <c r="BC461" s="173"/>
      <c r="BD461" s="15"/>
    </row>
    <row r="462" spans="1:56" customFormat="1" x14ac:dyDescent="0.2">
      <c r="A462" s="16">
        <f t="shared" si="87"/>
        <v>453</v>
      </c>
      <c r="B462" s="128" t="str">
        <f>IF(ISBLANK('Input|Fee Based'!B462),"",'Input|Fee Based'!B462)</f>
        <v/>
      </c>
      <c r="C462" s="128" t="str">
        <f>IF(ISBLANK('Input|Fee Based'!C462),"",'Input|Fee Based'!C462)</f>
        <v/>
      </c>
      <c r="D462" s="129" t="str">
        <f>IF(ISBLANK('Input|Fee Based'!D462),"",'Input|Fee Based'!D462)</f>
        <v/>
      </c>
      <c r="E462" s="191" t="str">
        <f>IF(ISBLANK('Input|Fee Based'!E462),"",'Input|Fee Based'!E462)</f>
        <v/>
      </c>
      <c r="F462" s="129" t="str">
        <f>IF(ISBLANK('Input|Fee Based'!F462),"",'Input|Fee Based'!F462)</f>
        <v/>
      </c>
      <c r="G462" s="129" t="str">
        <f>IF(ISBLANK('Input|Fee Based'!G462),"",'Input|Fee Based'!G462)</f>
        <v/>
      </c>
      <c r="H462" s="120">
        <f t="shared" si="77"/>
        <v>0</v>
      </c>
      <c r="I462" s="14"/>
      <c r="J462" s="77" t="str">
        <f>IF(ISBLANK('Input|Fee Based'!I462),"",'Input|Fee Based'!I462)</f>
        <v/>
      </c>
      <c r="K462" s="77" cm="1">
        <f t="array" ref="K462">_xlfn.IFNA(LOOKUP(2,1/('Calc|Labour Rates'!$B$10:$B$39='Calc|Fee Based'!J462)/('Calc|Labour Rates'!$C$10:$C$39='Input|Fee Based'!J462),'Calc|Labour Rates'!$I$10:$I$39),"-")</f>
        <v>0</v>
      </c>
      <c r="L462" s="208">
        <f>IFERROR(K462*'Input|Fee Based'!K462*'Input|Fee Based'!L462/'Input|Setup'!$E$19,0)</f>
        <v>0</v>
      </c>
      <c r="M462" s="206" t="str">
        <f>IF(ISBLANK('Input|Fee Based'!M462),"",'Input|Fee Based'!M462)</f>
        <v/>
      </c>
      <c r="N462" s="77" cm="1">
        <f t="array" ref="N462">_xlfn.IFNA(LOOKUP(2,1/('Calc|Labour Rates'!$B$10:$B$39='Calc|Fee Based'!M462)/('Calc|Labour Rates'!$C$10:$C$39='Input|Fee Based'!N462),'Calc|Labour Rates'!$I$10:$I$39),"-")</f>
        <v>0</v>
      </c>
      <c r="O462" s="208">
        <f>IFERROR(N462*'Input|Fee Based'!O462*'Input|Fee Based'!P462/'Input|Setup'!$E$19,0)</f>
        <v>0</v>
      </c>
      <c r="P462" s="206" t="str">
        <f>IF(ISBLANK('Input|Fee Based'!Q462),"",'Input|Fee Based'!Q462)</f>
        <v/>
      </c>
      <c r="Q462" s="77" cm="1">
        <f t="array" ref="Q462">_xlfn.IFNA(LOOKUP(2,1/('Calc|Labour Rates'!$B$10:$B$39='Calc|Fee Based'!P462)/('Calc|Labour Rates'!$C$10:$C$39='Input|Fee Based'!R462),'Calc|Labour Rates'!$I$10:$I$39),"-")</f>
        <v>0</v>
      </c>
      <c r="R462" s="77">
        <f>IFERROR(Q462*'Input|Fee Based'!S462*'Input|Fee Based'!T462/'Input|Setup'!$E$19,0)</f>
        <v>0</v>
      </c>
      <c r="S462" s="197">
        <f t="shared" si="78"/>
        <v>0</v>
      </c>
      <c r="T462" s="139">
        <f t="shared" si="79"/>
        <v>0</v>
      </c>
      <c r="U462" s="77" t="str">
        <f>IF(ISBLANK('Input|Fee Based'!$V462),"",'Input|Fee Based'!$V462)</f>
        <v/>
      </c>
      <c r="V462" s="77" cm="1">
        <f t="array" ref="V462">_xlfn.IFNA(LOOKUP(2,1/('Calc|Labour Rates'!$B$10:$B$39='Calc|Fee Based'!U462)/('Calc|Labour Rates'!$C$10:$C$39='Input|Fee Based'!W462),'Calc|Labour Rates'!$I$10:$I$39),"-")</f>
        <v>0</v>
      </c>
      <c r="W462" s="77">
        <f>IFERROR(V462*'Input|Fee Based'!X462*'Input|Fee Based'!Y462/'Input|Setup'!$E$19,0)</f>
        <v>0</v>
      </c>
      <c r="X462" s="77">
        <f>IFERROR(V462*'Input|Fee Based'!X462*'Input|Fee Based'!Z462/'Input|Setup'!$E$19,0)</f>
        <v>0</v>
      </c>
      <c r="Y462" s="208">
        <f t="shared" si="80"/>
        <v>0</v>
      </c>
      <c r="Z462" s="206" t="str">
        <f>IF(ISBLANK('Input|Fee Based'!$AA462),"",'Input|Fee Based'!$AA462)</f>
        <v/>
      </c>
      <c r="AA462" s="77" cm="1">
        <f t="array" ref="AA462">_xlfn.IFNA(LOOKUP(2,1/('Calc|Labour Rates'!$B$10:$B$39='Calc|Fee Based'!Z462)/('Calc|Labour Rates'!$C$10:$C$39='Input|Fee Based'!AB462),'Calc|Labour Rates'!$I$10:$I$39),"-")</f>
        <v>0</v>
      </c>
      <c r="AB462" s="77">
        <f>IFERROR(AA462*'Input|Fee Based'!AC462*'Input|Fee Based'!AD462/'Input|Setup'!$E$19,0)</f>
        <v>0</v>
      </c>
      <c r="AC462" s="77">
        <f>IFERROR(AA462*'Input|Fee Based'!AC462*'Input|Fee Based'!AE462/'Input|Setup'!$E$19,0)</f>
        <v>0</v>
      </c>
      <c r="AD462" s="208">
        <f t="shared" si="81"/>
        <v>0</v>
      </c>
      <c r="AE462" s="77" t="str">
        <f>IF(ISBLANK('Input|Fee Based'!$AF462),"",'Input|Fee Based'!$AF462)</f>
        <v/>
      </c>
      <c r="AF462" s="77" cm="1">
        <f t="array" ref="AF462">_xlfn.IFNA(LOOKUP(2,1/('Calc|Labour Rates'!$B$10:$B$39='Calc|Fee Based'!AE462)/('Calc|Labour Rates'!$C$10:$C$39='Input|Fee Based'!AG462),'Calc|Labour Rates'!$I$10:$I$39),"-")</f>
        <v>0</v>
      </c>
      <c r="AG462" s="77">
        <f>IFERROR(AF462*'Input|Fee Based'!AH462*'Input|Fee Based'!AI462/'Input|Setup'!$E$19,0)</f>
        <v>0</v>
      </c>
      <c r="AH462" s="77">
        <f>IFERROR(AF462*'Input|Fee Based'!AH462*'Input|Fee Based'!AJ462/'Input|Setup'!$E$19,0)</f>
        <v>0</v>
      </c>
      <c r="AI462" s="208">
        <f t="shared" si="82"/>
        <v>0</v>
      </c>
      <c r="AJ462" s="77" t="str">
        <f>IF(ISBLANK('Input|Fee Based'!$AK462),"",'Input|Fee Based'!$AK462)</f>
        <v/>
      </c>
      <c r="AK462" s="77" cm="1">
        <f t="array" ref="AK462">_xlfn.IFNA(LOOKUP(2,1/('Calc|Labour Rates'!$B$10:$B$39='Calc|Fee Based'!AJ462)/('Calc|Labour Rates'!$C$10:$C$39='Input|Fee Based'!AL462),'Calc|Labour Rates'!$I$10:$I$39),"-")</f>
        <v>0</v>
      </c>
      <c r="AL462" s="77">
        <f>IFERROR(AK462*'Input|Fee Based'!AM462*'Input|Fee Based'!AN462/'Input|Setup'!$E$19,0)</f>
        <v>0</v>
      </c>
      <c r="AM462" s="77">
        <f>IFERROR(AK462*'Input|Fee Based'!AM462*'Input|Fee Based'!AO462/'Input|Setup'!$E$19,0)</f>
        <v>0</v>
      </c>
      <c r="AN462" s="208">
        <f t="shared" si="83"/>
        <v>0</v>
      </c>
      <c r="AO462" s="199">
        <f t="shared" si="84"/>
        <v>0</v>
      </c>
      <c r="AP462" s="139">
        <f t="shared" si="85"/>
        <v>0</v>
      </c>
      <c r="AQ462" s="86">
        <f>'Input|Fee Based'!AQ462*CPI_Escalator_to_Y1*RealMaterials_Escalator_to_Y1</f>
        <v>0</v>
      </c>
      <c r="AR462" s="86">
        <f>'Input|Fee Based'!AR462*CPI_Escalator_to_Y1*RealContracts_Escalator_to_Y1</f>
        <v>0</v>
      </c>
      <c r="AS462" s="77">
        <f>'Input|Fee Based'!AS462*CPI_Escalator_to_Y1*RealVehicles_Escalator_to_Y1</f>
        <v>0</v>
      </c>
      <c r="AT462" s="86">
        <f>'Input|Fee Based'!AT462*CPI_Escalator_to_Y1*RealOther_Escalator_to_Y1</f>
        <v>0</v>
      </c>
      <c r="AU462" s="89"/>
      <c r="AV462" s="79">
        <f t="shared" si="86"/>
        <v>0</v>
      </c>
      <c r="AW462" s="84"/>
      <c r="AX462" s="162">
        <f>$AV462*'Input|Fee Based'!AV462</f>
        <v>0</v>
      </c>
      <c r="AY462" s="162">
        <f>$AV462*'Input|Fee Based'!AW462</f>
        <v>0</v>
      </c>
      <c r="AZ462" s="162">
        <f>$AV462*'Input|Fee Based'!AX462</f>
        <v>0</v>
      </c>
      <c r="BA462" s="163">
        <f>SUM($AV462,$AX462:$AZ462)*'Input|Fee Based'!$AY462</f>
        <v>0</v>
      </c>
      <c r="BB462" s="109"/>
      <c r="BC462" s="173"/>
      <c r="BD462" s="15"/>
    </row>
    <row r="463" spans="1:56" customFormat="1" x14ac:dyDescent="0.2">
      <c r="A463" s="16">
        <f t="shared" si="87"/>
        <v>454</v>
      </c>
      <c r="B463" s="128" t="str">
        <f>IF(ISBLANK('Input|Fee Based'!B463),"",'Input|Fee Based'!B463)</f>
        <v/>
      </c>
      <c r="C463" s="128" t="str">
        <f>IF(ISBLANK('Input|Fee Based'!C463),"",'Input|Fee Based'!C463)</f>
        <v/>
      </c>
      <c r="D463" s="129" t="str">
        <f>IF(ISBLANK('Input|Fee Based'!D463),"",'Input|Fee Based'!D463)</f>
        <v/>
      </c>
      <c r="E463" s="191" t="str">
        <f>IF(ISBLANK('Input|Fee Based'!E463),"",'Input|Fee Based'!E463)</f>
        <v/>
      </c>
      <c r="F463" s="129" t="str">
        <f>IF(ISBLANK('Input|Fee Based'!F463),"",'Input|Fee Based'!F463)</f>
        <v/>
      </c>
      <c r="G463" s="129" t="str">
        <f>IF(ISBLANK('Input|Fee Based'!G463),"",'Input|Fee Based'!G463)</f>
        <v/>
      </c>
      <c r="H463" s="120">
        <f t="shared" si="77"/>
        <v>0</v>
      </c>
      <c r="I463" s="14"/>
      <c r="J463" s="77" t="str">
        <f>IF(ISBLANK('Input|Fee Based'!I463),"",'Input|Fee Based'!I463)</f>
        <v/>
      </c>
      <c r="K463" s="77" cm="1">
        <f t="array" ref="K463">_xlfn.IFNA(LOOKUP(2,1/('Calc|Labour Rates'!$B$10:$B$39='Calc|Fee Based'!J463)/('Calc|Labour Rates'!$C$10:$C$39='Input|Fee Based'!J463),'Calc|Labour Rates'!$I$10:$I$39),"-")</f>
        <v>0</v>
      </c>
      <c r="L463" s="208">
        <f>IFERROR(K463*'Input|Fee Based'!K463*'Input|Fee Based'!L463/'Input|Setup'!$E$19,0)</f>
        <v>0</v>
      </c>
      <c r="M463" s="206" t="str">
        <f>IF(ISBLANK('Input|Fee Based'!M463),"",'Input|Fee Based'!M463)</f>
        <v/>
      </c>
      <c r="N463" s="77" cm="1">
        <f t="array" ref="N463">_xlfn.IFNA(LOOKUP(2,1/('Calc|Labour Rates'!$B$10:$B$39='Calc|Fee Based'!M463)/('Calc|Labour Rates'!$C$10:$C$39='Input|Fee Based'!N463),'Calc|Labour Rates'!$I$10:$I$39),"-")</f>
        <v>0</v>
      </c>
      <c r="O463" s="208">
        <f>IFERROR(N463*'Input|Fee Based'!O463*'Input|Fee Based'!P463/'Input|Setup'!$E$19,0)</f>
        <v>0</v>
      </c>
      <c r="P463" s="206" t="str">
        <f>IF(ISBLANK('Input|Fee Based'!Q463),"",'Input|Fee Based'!Q463)</f>
        <v/>
      </c>
      <c r="Q463" s="77" cm="1">
        <f t="array" ref="Q463">_xlfn.IFNA(LOOKUP(2,1/('Calc|Labour Rates'!$B$10:$B$39='Calc|Fee Based'!P463)/('Calc|Labour Rates'!$C$10:$C$39='Input|Fee Based'!R463),'Calc|Labour Rates'!$I$10:$I$39),"-")</f>
        <v>0</v>
      </c>
      <c r="R463" s="77">
        <f>IFERROR(Q463*'Input|Fee Based'!S463*'Input|Fee Based'!T463/'Input|Setup'!$E$19,0)</f>
        <v>0</v>
      </c>
      <c r="S463" s="197">
        <f t="shared" si="78"/>
        <v>0</v>
      </c>
      <c r="T463" s="139">
        <f t="shared" si="79"/>
        <v>0</v>
      </c>
      <c r="U463" s="77" t="str">
        <f>IF(ISBLANK('Input|Fee Based'!$V463),"",'Input|Fee Based'!$V463)</f>
        <v/>
      </c>
      <c r="V463" s="77" cm="1">
        <f t="array" ref="V463">_xlfn.IFNA(LOOKUP(2,1/('Calc|Labour Rates'!$B$10:$B$39='Calc|Fee Based'!U463)/('Calc|Labour Rates'!$C$10:$C$39='Input|Fee Based'!W463),'Calc|Labour Rates'!$I$10:$I$39),"-")</f>
        <v>0</v>
      </c>
      <c r="W463" s="77">
        <f>IFERROR(V463*'Input|Fee Based'!X463*'Input|Fee Based'!Y463/'Input|Setup'!$E$19,0)</f>
        <v>0</v>
      </c>
      <c r="X463" s="77">
        <f>IFERROR(V463*'Input|Fee Based'!X463*'Input|Fee Based'!Z463/'Input|Setup'!$E$19,0)</f>
        <v>0</v>
      </c>
      <c r="Y463" s="208">
        <f t="shared" si="80"/>
        <v>0</v>
      </c>
      <c r="Z463" s="206" t="str">
        <f>IF(ISBLANK('Input|Fee Based'!$AA463),"",'Input|Fee Based'!$AA463)</f>
        <v/>
      </c>
      <c r="AA463" s="77" cm="1">
        <f t="array" ref="AA463">_xlfn.IFNA(LOOKUP(2,1/('Calc|Labour Rates'!$B$10:$B$39='Calc|Fee Based'!Z463)/('Calc|Labour Rates'!$C$10:$C$39='Input|Fee Based'!AB463),'Calc|Labour Rates'!$I$10:$I$39),"-")</f>
        <v>0</v>
      </c>
      <c r="AB463" s="77">
        <f>IFERROR(AA463*'Input|Fee Based'!AC463*'Input|Fee Based'!AD463/'Input|Setup'!$E$19,0)</f>
        <v>0</v>
      </c>
      <c r="AC463" s="77">
        <f>IFERROR(AA463*'Input|Fee Based'!AC463*'Input|Fee Based'!AE463/'Input|Setup'!$E$19,0)</f>
        <v>0</v>
      </c>
      <c r="AD463" s="208">
        <f t="shared" si="81"/>
        <v>0</v>
      </c>
      <c r="AE463" s="77" t="str">
        <f>IF(ISBLANK('Input|Fee Based'!$AF463),"",'Input|Fee Based'!$AF463)</f>
        <v/>
      </c>
      <c r="AF463" s="77" cm="1">
        <f t="array" ref="AF463">_xlfn.IFNA(LOOKUP(2,1/('Calc|Labour Rates'!$B$10:$B$39='Calc|Fee Based'!AE463)/('Calc|Labour Rates'!$C$10:$C$39='Input|Fee Based'!AG463),'Calc|Labour Rates'!$I$10:$I$39),"-")</f>
        <v>0</v>
      </c>
      <c r="AG463" s="77">
        <f>IFERROR(AF463*'Input|Fee Based'!AH463*'Input|Fee Based'!AI463/'Input|Setup'!$E$19,0)</f>
        <v>0</v>
      </c>
      <c r="AH463" s="77">
        <f>IFERROR(AF463*'Input|Fee Based'!AH463*'Input|Fee Based'!AJ463/'Input|Setup'!$E$19,0)</f>
        <v>0</v>
      </c>
      <c r="AI463" s="208">
        <f t="shared" si="82"/>
        <v>0</v>
      </c>
      <c r="AJ463" s="77" t="str">
        <f>IF(ISBLANK('Input|Fee Based'!$AK463),"",'Input|Fee Based'!$AK463)</f>
        <v/>
      </c>
      <c r="AK463" s="77" cm="1">
        <f t="array" ref="AK463">_xlfn.IFNA(LOOKUP(2,1/('Calc|Labour Rates'!$B$10:$B$39='Calc|Fee Based'!AJ463)/('Calc|Labour Rates'!$C$10:$C$39='Input|Fee Based'!AL463),'Calc|Labour Rates'!$I$10:$I$39),"-")</f>
        <v>0</v>
      </c>
      <c r="AL463" s="77">
        <f>IFERROR(AK463*'Input|Fee Based'!AM463*'Input|Fee Based'!AN463/'Input|Setup'!$E$19,0)</f>
        <v>0</v>
      </c>
      <c r="AM463" s="77">
        <f>IFERROR(AK463*'Input|Fee Based'!AM463*'Input|Fee Based'!AO463/'Input|Setup'!$E$19,0)</f>
        <v>0</v>
      </c>
      <c r="AN463" s="208">
        <f t="shared" si="83"/>
        <v>0</v>
      </c>
      <c r="AO463" s="199">
        <f t="shared" si="84"/>
        <v>0</v>
      </c>
      <c r="AP463" s="139">
        <f t="shared" si="85"/>
        <v>0</v>
      </c>
      <c r="AQ463" s="86">
        <f>'Input|Fee Based'!AQ463*CPI_Escalator_to_Y1*RealMaterials_Escalator_to_Y1</f>
        <v>0</v>
      </c>
      <c r="AR463" s="86">
        <f>'Input|Fee Based'!AR463*CPI_Escalator_to_Y1*RealContracts_Escalator_to_Y1</f>
        <v>0</v>
      </c>
      <c r="AS463" s="77">
        <f>'Input|Fee Based'!AS463*CPI_Escalator_to_Y1*RealVehicles_Escalator_to_Y1</f>
        <v>0</v>
      </c>
      <c r="AT463" s="86">
        <f>'Input|Fee Based'!AT463*CPI_Escalator_to_Y1*RealOther_Escalator_to_Y1</f>
        <v>0</v>
      </c>
      <c r="AU463" s="89"/>
      <c r="AV463" s="79">
        <f t="shared" si="86"/>
        <v>0</v>
      </c>
      <c r="AW463" s="84"/>
      <c r="AX463" s="162">
        <f>$AV463*'Input|Fee Based'!AV463</f>
        <v>0</v>
      </c>
      <c r="AY463" s="162">
        <f>$AV463*'Input|Fee Based'!AW463</f>
        <v>0</v>
      </c>
      <c r="AZ463" s="162">
        <f>$AV463*'Input|Fee Based'!AX463</f>
        <v>0</v>
      </c>
      <c r="BA463" s="163">
        <f>SUM($AV463,$AX463:$AZ463)*'Input|Fee Based'!$AY463</f>
        <v>0</v>
      </c>
      <c r="BB463" s="109"/>
      <c r="BC463" s="173"/>
      <c r="BD463" s="15"/>
    </row>
    <row r="464" spans="1:56" customFormat="1" x14ac:dyDescent="0.2">
      <c r="A464" s="16">
        <f t="shared" si="87"/>
        <v>455</v>
      </c>
      <c r="B464" s="128" t="str">
        <f>IF(ISBLANK('Input|Fee Based'!B464),"",'Input|Fee Based'!B464)</f>
        <v/>
      </c>
      <c r="C464" s="128" t="str">
        <f>IF(ISBLANK('Input|Fee Based'!C464),"",'Input|Fee Based'!C464)</f>
        <v/>
      </c>
      <c r="D464" s="129" t="str">
        <f>IF(ISBLANK('Input|Fee Based'!D464),"",'Input|Fee Based'!D464)</f>
        <v/>
      </c>
      <c r="E464" s="191" t="str">
        <f>IF(ISBLANK('Input|Fee Based'!E464),"",'Input|Fee Based'!E464)</f>
        <v/>
      </c>
      <c r="F464" s="129" t="str">
        <f>IF(ISBLANK('Input|Fee Based'!F464),"",'Input|Fee Based'!F464)</f>
        <v/>
      </c>
      <c r="G464" s="129" t="str">
        <f>IF(ISBLANK('Input|Fee Based'!G464),"",'Input|Fee Based'!G464)</f>
        <v/>
      </c>
      <c r="H464" s="120">
        <f t="shared" si="77"/>
        <v>0</v>
      </c>
      <c r="I464" s="14"/>
      <c r="J464" s="77" t="str">
        <f>IF(ISBLANK('Input|Fee Based'!I464),"",'Input|Fee Based'!I464)</f>
        <v/>
      </c>
      <c r="K464" s="77" cm="1">
        <f t="array" ref="K464">_xlfn.IFNA(LOOKUP(2,1/('Calc|Labour Rates'!$B$10:$B$39='Calc|Fee Based'!J464)/('Calc|Labour Rates'!$C$10:$C$39='Input|Fee Based'!J464),'Calc|Labour Rates'!$I$10:$I$39),"-")</f>
        <v>0</v>
      </c>
      <c r="L464" s="208">
        <f>IFERROR(K464*'Input|Fee Based'!K464*'Input|Fee Based'!L464/'Input|Setup'!$E$19,0)</f>
        <v>0</v>
      </c>
      <c r="M464" s="206" t="str">
        <f>IF(ISBLANK('Input|Fee Based'!M464),"",'Input|Fee Based'!M464)</f>
        <v/>
      </c>
      <c r="N464" s="77" cm="1">
        <f t="array" ref="N464">_xlfn.IFNA(LOOKUP(2,1/('Calc|Labour Rates'!$B$10:$B$39='Calc|Fee Based'!M464)/('Calc|Labour Rates'!$C$10:$C$39='Input|Fee Based'!N464),'Calc|Labour Rates'!$I$10:$I$39),"-")</f>
        <v>0</v>
      </c>
      <c r="O464" s="208">
        <f>IFERROR(N464*'Input|Fee Based'!O464*'Input|Fee Based'!P464/'Input|Setup'!$E$19,0)</f>
        <v>0</v>
      </c>
      <c r="P464" s="206" t="str">
        <f>IF(ISBLANK('Input|Fee Based'!Q464),"",'Input|Fee Based'!Q464)</f>
        <v/>
      </c>
      <c r="Q464" s="77" cm="1">
        <f t="array" ref="Q464">_xlfn.IFNA(LOOKUP(2,1/('Calc|Labour Rates'!$B$10:$B$39='Calc|Fee Based'!P464)/('Calc|Labour Rates'!$C$10:$C$39='Input|Fee Based'!R464),'Calc|Labour Rates'!$I$10:$I$39),"-")</f>
        <v>0</v>
      </c>
      <c r="R464" s="77">
        <f>IFERROR(Q464*'Input|Fee Based'!S464*'Input|Fee Based'!T464/'Input|Setup'!$E$19,0)</f>
        <v>0</v>
      </c>
      <c r="S464" s="197">
        <f t="shared" si="78"/>
        <v>0</v>
      </c>
      <c r="T464" s="139">
        <f t="shared" si="79"/>
        <v>0</v>
      </c>
      <c r="U464" s="77" t="str">
        <f>IF(ISBLANK('Input|Fee Based'!$V464),"",'Input|Fee Based'!$V464)</f>
        <v/>
      </c>
      <c r="V464" s="77" cm="1">
        <f t="array" ref="V464">_xlfn.IFNA(LOOKUP(2,1/('Calc|Labour Rates'!$B$10:$B$39='Calc|Fee Based'!U464)/('Calc|Labour Rates'!$C$10:$C$39='Input|Fee Based'!W464),'Calc|Labour Rates'!$I$10:$I$39),"-")</f>
        <v>0</v>
      </c>
      <c r="W464" s="77">
        <f>IFERROR(V464*'Input|Fee Based'!X464*'Input|Fee Based'!Y464/'Input|Setup'!$E$19,0)</f>
        <v>0</v>
      </c>
      <c r="X464" s="77">
        <f>IFERROR(V464*'Input|Fee Based'!X464*'Input|Fee Based'!Z464/'Input|Setup'!$E$19,0)</f>
        <v>0</v>
      </c>
      <c r="Y464" s="208">
        <f t="shared" si="80"/>
        <v>0</v>
      </c>
      <c r="Z464" s="206" t="str">
        <f>IF(ISBLANK('Input|Fee Based'!$AA464),"",'Input|Fee Based'!$AA464)</f>
        <v/>
      </c>
      <c r="AA464" s="77" cm="1">
        <f t="array" ref="AA464">_xlfn.IFNA(LOOKUP(2,1/('Calc|Labour Rates'!$B$10:$B$39='Calc|Fee Based'!Z464)/('Calc|Labour Rates'!$C$10:$C$39='Input|Fee Based'!AB464),'Calc|Labour Rates'!$I$10:$I$39),"-")</f>
        <v>0</v>
      </c>
      <c r="AB464" s="77">
        <f>IFERROR(AA464*'Input|Fee Based'!AC464*'Input|Fee Based'!AD464/'Input|Setup'!$E$19,0)</f>
        <v>0</v>
      </c>
      <c r="AC464" s="77">
        <f>IFERROR(AA464*'Input|Fee Based'!AC464*'Input|Fee Based'!AE464/'Input|Setup'!$E$19,0)</f>
        <v>0</v>
      </c>
      <c r="AD464" s="208">
        <f t="shared" si="81"/>
        <v>0</v>
      </c>
      <c r="AE464" s="77" t="str">
        <f>IF(ISBLANK('Input|Fee Based'!$AF464),"",'Input|Fee Based'!$AF464)</f>
        <v/>
      </c>
      <c r="AF464" s="77" cm="1">
        <f t="array" ref="AF464">_xlfn.IFNA(LOOKUP(2,1/('Calc|Labour Rates'!$B$10:$B$39='Calc|Fee Based'!AE464)/('Calc|Labour Rates'!$C$10:$C$39='Input|Fee Based'!AG464),'Calc|Labour Rates'!$I$10:$I$39),"-")</f>
        <v>0</v>
      </c>
      <c r="AG464" s="77">
        <f>IFERROR(AF464*'Input|Fee Based'!AH464*'Input|Fee Based'!AI464/'Input|Setup'!$E$19,0)</f>
        <v>0</v>
      </c>
      <c r="AH464" s="77">
        <f>IFERROR(AF464*'Input|Fee Based'!AH464*'Input|Fee Based'!AJ464/'Input|Setup'!$E$19,0)</f>
        <v>0</v>
      </c>
      <c r="AI464" s="208">
        <f t="shared" si="82"/>
        <v>0</v>
      </c>
      <c r="AJ464" s="77" t="str">
        <f>IF(ISBLANK('Input|Fee Based'!$AK464),"",'Input|Fee Based'!$AK464)</f>
        <v/>
      </c>
      <c r="AK464" s="77" cm="1">
        <f t="array" ref="AK464">_xlfn.IFNA(LOOKUP(2,1/('Calc|Labour Rates'!$B$10:$B$39='Calc|Fee Based'!AJ464)/('Calc|Labour Rates'!$C$10:$C$39='Input|Fee Based'!AL464),'Calc|Labour Rates'!$I$10:$I$39),"-")</f>
        <v>0</v>
      </c>
      <c r="AL464" s="77">
        <f>IFERROR(AK464*'Input|Fee Based'!AM464*'Input|Fee Based'!AN464/'Input|Setup'!$E$19,0)</f>
        <v>0</v>
      </c>
      <c r="AM464" s="77">
        <f>IFERROR(AK464*'Input|Fee Based'!AM464*'Input|Fee Based'!AO464/'Input|Setup'!$E$19,0)</f>
        <v>0</v>
      </c>
      <c r="AN464" s="208">
        <f t="shared" si="83"/>
        <v>0</v>
      </c>
      <c r="AO464" s="199">
        <f t="shared" si="84"/>
        <v>0</v>
      </c>
      <c r="AP464" s="139">
        <f t="shared" si="85"/>
        <v>0</v>
      </c>
      <c r="AQ464" s="86">
        <f>'Input|Fee Based'!AQ464*CPI_Escalator_to_Y1*RealMaterials_Escalator_to_Y1</f>
        <v>0</v>
      </c>
      <c r="AR464" s="86">
        <f>'Input|Fee Based'!AR464*CPI_Escalator_to_Y1*RealContracts_Escalator_to_Y1</f>
        <v>0</v>
      </c>
      <c r="AS464" s="77">
        <f>'Input|Fee Based'!AS464*CPI_Escalator_to_Y1*RealVehicles_Escalator_to_Y1</f>
        <v>0</v>
      </c>
      <c r="AT464" s="86">
        <f>'Input|Fee Based'!AT464*CPI_Escalator_to_Y1*RealOther_Escalator_to_Y1</f>
        <v>0</v>
      </c>
      <c r="AU464" s="89"/>
      <c r="AV464" s="79">
        <f t="shared" si="86"/>
        <v>0</v>
      </c>
      <c r="AW464" s="84"/>
      <c r="AX464" s="162">
        <f>$AV464*'Input|Fee Based'!AV464</f>
        <v>0</v>
      </c>
      <c r="AY464" s="162">
        <f>$AV464*'Input|Fee Based'!AW464</f>
        <v>0</v>
      </c>
      <c r="AZ464" s="162">
        <f>$AV464*'Input|Fee Based'!AX464</f>
        <v>0</v>
      </c>
      <c r="BA464" s="163">
        <f>SUM($AV464,$AX464:$AZ464)*'Input|Fee Based'!$AY464</f>
        <v>0</v>
      </c>
      <c r="BB464" s="109"/>
      <c r="BC464" s="173"/>
      <c r="BD464" s="15"/>
    </row>
    <row r="465" spans="1:56" customFormat="1" x14ac:dyDescent="0.2">
      <c r="A465" s="16">
        <f t="shared" si="87"/>
        <v>456</v>
      </c>
      <c r="B465" s="128" t="str">
        <f>IF(ISBLANK('Input|Fee Based'!B465),"",'Input|Fee Based'!B465)</f>
        <v/>
      </c>
      <c r="C465" s="128" t="str">
        <f>IF(ISBLANK('Input|Fee Based'!C465),"",'Input|Fee Based'!C465)</f>
        <v/>
      </c>
      <c r="D465" s="129" t="str">
        <f>IF(ISBLANK('Input|Fee Based'!D465),"",'Input|Fee Based'!D465)</f>
        <v/>
      </c>
      <c r="E465" s="191" t="str">
        <f>IF(ISBLANK('Input|Fee Based'!E465),"",'Input|Fee Based'!E465)</f>
        <v/>
      </c>
      <c r="F465" s="129" t="str">
        <f>IF(ISBLANK('Input|Fee Based'!F465),"",'Input|Fee Based'!F465)</f>
        <v/>
      </c>
      <c r="G465" s="129" t="str">
        <f>IF(ISBLANK('Input|Fee Based'!G465),"",'Input|Fee Based'!G465)</f>
        <v/>
      </c>
      <c r="H465" s="120">
        <f t="shared" si="77"/>
        <v>0</v>
      </c>
      <c r="I465" s="14"/>
      <c r="J465" s="77" t="str">
        <f>IF(ISBLANK('Input|Fee Based'!I465),"",'Input|Fee Based'!I465)</f>
        <v/>
      </c>
      <c r="K465" s="77" cm="1">
        <f t="array" ref="K465">_xlfn.IFNA(LOOKUP(2,1/('Calc|Labour Rates'!$B$10:$B$39='Calc|Fee Based'!J465)/('Calc|Labour Rates'!$C$10:$C$39='Input|Fee Based'!J465),'Calc|Labour Rates'!$I$10:$I$39),"-")</f>
        <v>0</v>
      </c>
      <c r="L465" s="208">
        <f>IFERROR(K465*'Input|Fee Based'!K465*'Input|Fee Based'!L465/'Input|Setup'!$E$19,0)</f>
        <v>0</v>
      </c>
      <c r="M465" s="206" t="str">
        <f>IF(ISBLANK('Input|Fee Based'!M465),"",'Input|Fee Based'!M465)</f>
        <v/>
      </c>
      <c r="N465" s="77" cm="1">
        <f t="array" ref="N465">_xlfn.IFNA(LOOKUP(2,1/('Calc|Labour Rates'!$B$10:$B$39='Calc|Fee Based'!M465)/('Calc|Labour Rates'!$C$10:$C$39='Input|Fee Based'!N465),'Calc|Labour Rates'!$I$10:$I$39),"-")</f>
        <v>0</v>
      </c>
      <c r="O465" s="208">
        <f>IFERROR(N465*'Input|Fee Based'!O465*'Input|Fee Based'!P465/'Input|Setup'!$E$19,0)</f>
        <v>0</v>
      </c>
      <c r="P465" s="206" t="str">
        <f>IF(ISBLANK('Input|Fee Based'!Q465),"",'Input|Fee Based'!Q465)</f>
        <v/>
      </c>
      <c r="Q465" s="77" cm="1">
        <f t="array" ref="Q465">_xlfn.IFNA(LOOKUP(2,1/('Calc|Labour Rates'!$B$10:$B$39='Calc|Fee Based'!P465)/('Calc|Labour Rates'!$C$10:$C$39='Input|Fee Based'!R465),'Calc|Labour Rates'!$I$10:$I$39),"-")</f>
        <v>0</v>
      </c>
      <c r="R465" s="77">
        <f>IFERROR(Q465*'Input|Fee Based'!S465*'Input|Fee Based'!T465/'Input|Setup'!$E$19,0)</f>
        <v>0</v>
      </c>
      <c r="S465" s="197">
        <f t="shared" si="78"/>
        <v>0</v>
      </c>
      <c r="T465" s="139">
        <f t="shared" si="79"/>
        <v>0</v>
      </c>
      <c r="U465" s="77" t="str">
        <f>IF(ISBLANK('Input|Fee Based'!$V465),"",'Input|Fee Based'!$V465)</f>
        <v/>
      </c>
      <c r="V465" s="77" cm="1">
        <f t="array" ref="V465">_xlfn.IFNA(LOOKUP(2,1/('Calc|Labour Rates'!$B$10:$B$39='Calc|Fee Based'!U465)/('Calc|Labour Rates'!$C$10:$C$39='Input|Fee Based'!W465),'Calc|Labour Rates'!$I$10:$I$39),"-")</f>
        <v>0</v>
      </c>
      <c r="W465" s="77">
        <f>IFERROR(V465*'Input|Fee Based'!X465*'Input|Fee Based'!Y465/'Input|Setup'!$E$19,0)</f>
        <v>0</v>
      </c>
      <c r="X465" s="77">
        <f>IFERROR(V465*'Input|Fee Based'!X465*'Input|Fee Based'!Z465/'Input|Setup'!$E$19,0)</f>
        <v>0</v>
      </c>
      <c r="Y465" s="208">
        <f t="shared" si="80"/>
        <v>0</v>
      </c>
      <c r="Z465" s="206" t="str">
        <f>IF(ISBLANK('Input|Fee Based'!$AA465),"",'Input|Fee Based'!$AA465)</f>
        <v/>
      </c>
      <c r="AA465" s="77" cm="1">
        <f t="array" ref="AA465">_xlfn.IFNA(LOOKUP(2,1/('Calc|Labour Rates'!$B$10:$B$39='Calc|Fee Based'!Z465)/('Calc|Labour Rates'!$C$10:$C$39='Input|Fee Based'!AB465),'Calc|Labour Rates'!$I$10:$I$39),"-")</f>
        <v>0</v>
      </c>
      <c r="AB465" s="77">
        <f>IFERROR(AA465*'Input|Fee Based'!AC465*'Input|Fee Based'!AD465/'Input|Setup'!$E$19,0)</f>
        <v>0</v>
      </c>
      <c r="AC465" s="77">
        <f>IFERROR(AA465*'Input|Fee Based'!AC465*'Input|Fee Based'!AE465/'Input|Setup'!$E$19,0)</f>
        <v>0</v>
      </c>
      <c r="AD465" s="208">
        <f t="shared" si="81"/>
        <v>0</v>
      </c>
      <c r="AE465" s="77" t="str">
        <f>IF(ISBLANK('Input|Fee Based'!$AF465),"",'Input|Fee Based'!$AF465)</f>
        <v/>
      </c>
      <c r="AF465" s="77" cm="1">
        <f t="array" ref="AF465">_xlfn.IFNA(LOOKUP(2,1/('Calc|Labour Rates'!$B$10:$B$39='Calc|Fee Based'!AE465)/('Calc|Labour Rates'!$C$10:$C$39='Input|Fee Based'!AG465),'Calc|Labour Rates'!$I$10:$I$39),"-")</f>
        <v>0</v>
      </c>
      <c r="AG465" s="77">
        <f>IFERROR(AF465*'Input|Fee Based'!AH465*'Input|Fee Based'!AI465/'Input|Setup'!$E$19,0)</f>
        <v>0</v>
      </c>
      <c r="AH465" s="77">
        <f>IFERROR(AF465*'Input|Fee Based'!AH465*'Input|Fee Based'!AJ465/'Input|Setup'!$E$19,0)</f>
        <v>0</v>
      </c>
      <c r="AI465" s="208">
        <f t="shared" si="82"/>
        <v>0</v>
      </c>
      <c r="AJ465" s="77" t="str">
        <f>IF(ISBLANK('Input|Fee Based'!$AK465),"",'Input|Fee Based'!$AK465)</f>
        <v/>
      </c>
      <c r="AK465" s="77" cm="1">
        <f t="array" ref="AK465">_xlfn.IFNA(LOOKUP(2,1/('Calc|Labour Rates'!$B$10:$B$39='Calc|Fee Based'!AJ465)/('Calc|Labour Rates'!$C$10:$C$39='Input|Fee Based'!AL465),'Calc|Labour Rates'!$I$10:$I$39),"-")</f>
        <v>0</v>
      </c>
      <c r="AL465" s="77">
        <f>IFERROR(AK465*'Input|Fee Based'!AM465*'Input|Fee Based'!AN465/'Input|Setup'!$E$19,0)</f>
        <v>0</v>
      </c>
      <c r="AM465" s="77">
        <f>IFERROR(AK465*'Input|Fee Based'!AM465*'Input|Fee Based'!AO465/'Input|Setup'!$E$19,0)</f>
        <v>0</v>
      </c>
      <c r="AN465" s="208">
        <f t="shared" si="83"/>
        <v>0</v>
      </c>
      <c r="AO465" s="199">
        <f t="shared" si="84"/>
        <v>0</v>
      </c>
      <c r="AP465" s="139">
        <f t="shared" si="85"/>
        <v>0</v>
      </c>
      <c r="AQ465" s="86">
        <f>'Input|Fee Based'!AQ465*CPI_Escalator_to_Y1*RealMaterials_Escalator_to_Y1</f>
        <v>0</v>
      </c>
      <c r="AR465" s="86">
        <f>'Input|Fee Based'!AR465*CPI_Escalator_to_Y1*RealContracts_Escalator_to_Y1</f>
        <v>0</v>
      </c>
      <c r="AS465" s="77">
        <f>'Input|Fee Based'!AS465*CPI_Escalator_to_Y1*RealVehicles_Escalator_to_Y1</f>
        <v>0</v>
      </c>
      <c r="AT465" s="86">
        <f>'Input|Fee Based'!AT465*CPI_Escalator_to_Y1*RealOther_Escalator_to_Y1</f>
        <v>0</v>
      </c>
      <c r="AU465" s="89"/>
      <c r="AV465" s="79">
        <f t="shared" si="86"/>
        <v>0</v>
      </c>
      <c r="AW465" s="84"/>
      <c r="AX465" s="162">
        <f>$AV465*'Input|Fee Based'!AV465</f>
        <v>0</v>
      </c>
      <c r="AY465" s="162">
        <f>$AV465*'Input|Fee Based'!AW465</f>
        <v>0</v>
      </c>
      <c r="AZ465" s="162">
        <f>$AV465*'Input|Fee Based'!AX465</f>
        <v>0</v>
      </c>
      <c r="BA465" s="163">
        <f>SUM($AV465,$AX465:$AZ465)*'Input|Fee Based'!$AY465</f>
        <v>0</v>
      </c>
      <c r="BB465" s="109"/>
      <c r="BC465" s="173"/>
      <c r="BD465" s="15"/>
    </row>
    <row r="466" spans="1:56" customFormat="1" x14ac:dyDescent="0.2">
      <c r="A466" s="16">
        <f t="shared" si="87"/>
        <v>457</v>
      </c>
      <c r="B466" s="128" t="str">
        <f>IF(ISBLANK('Input|Fee Based'!B466),"",'Input|Fee Based'!B466)</f>
        <v/>
      </c>
      <c r="C466" s="128" t="str">
        <f>IF(ISBLANK('Input|Fee Based'!C466),"",'Input|Fee Based'!C466)</f>
        <v/>
      </c>
      <c r="D466" s="129" t="str">
        <f>IF(ISBLANK('Input|Fee Based'!D466),"",'Input|Fee Based'!D466)</f>
        <v/>
      </c>
      <c r="E466" s="191" t="str">
        <f>IF(ISBLANK('Input|Fee Based'!E466),"",'Input|Fee Based'!E466)</f>
        <v/>
      </c>
      <c r="F466" s="129" t="str">
        <f>IF(ISBLANK('Input|Fee Based'!F466),"",'Input|Fee Based'!F466)</f>
        <v/>
      </c>
      <c r="G466" s="129" t="str">
        <f>IF(ISBLANK('Input|Fee Based'!G466),"",'Input|Fee Based'!G466)</f>
        <v/>
      </c>
      <c r="H466" s="120">
        <f t="shared" si="77"/>
        <v>0</v>
      </c>
      <c r="I466" s="14"/>
      <c r="J466" s="77" t="str">
        <f>IF(ISBLANK('Input|Fee Based'!I466),"",'Input|Fee Based'!I466)</f>
        <v/>
      </c>
      <c r="K466" s="77" cm="1">
        <f t="array" ref="K466">_xlfn.IFNA(LOOKUP(2,1/('Calc|Labour Rates'!$B$10:$B$39='Calc|Fee Based'!J466)/('Calc|Labour Rates'!$C$10:$C$39='Input|Fee Based'!J466),'Calc|Labour Rates'!$I$10:$I$39),"-")</f>
        <v>0</v>
      </c>
      <c r="L466" s="208">
        <f>IFERROR(K466*'Input|Fee Based'!K466*'Input|Fee Based'!L466/'Input|Setup'!$E$19,0)</f>
        <v>0</v>
      </c>
      <c r="M466" s="206" t="str">
        <f>IF(ISBLANK('Input|Fee Based'!M466),"",'Input|Fee Based'!M466)</f>
        <v/>
      </c>
      <c r="N466" s="77" cm="1">
        <f t="array" ref="N466">_xlfn.IFNA(LOOKUP(2,1/('Calc|Labour Rates'!$B$10:$B$39='Calc|Fee Based'!M466)/('Calc|Labour Rates'!$C$10:$C$39='Input|Fee Based'!N466),'Calc|Labour Rates'!$I$10:$I$39),"-")</f>
        <v>0</v>
      </c>
      <c r="O466" s="208">
        <f>IFERROR(N466*'Input|Fee Based'!O466*'Input|Fee Based'!P466/'Input|Setup'!$E$19,0)</f>
        <v>0</v>
      </c>
      <c r="P466" s="206" t="str">
        <f>IF(ISBLANK('Input|Fee Based'!Q466),"",'Input|Fee Based'!Q466)</f>
        <v/>
      </c>
      <c r="Q466" s="77" cm="1">
        <f t="array" ref="Q466">_xlfn.IFNA(LOOKUP(2,1/('Calc|Labour Rates'!$B$10:$B$39='Calc|Fee Based'!P466)/('Calc|Labour Rates'!$C$10:$C$39='Input|Fee Based'!R466),'Calc|Labour Rates'!$I$10:$I$39),"-")</f>
        <v>0</v>
      </c>
      <c r="R466" s="77">
        <f>IFERROR(Q466*'Input|Fee Based'!S466*'Input|Fee Based'!T466/'Input|Setup'!$E$19,0)</f>
        <v>0</v>
      </c>
      <c r="S466" s="197">
        <f t="shared" si="78"/>
        <v>0</v>
      </c>
      <c r="T466" s="139">
        <f t="shared" si="79"/>
        <v>0</v>
      </c>
      <c r="U466" s="77" t="str">
        <f>IF(ISBLANK('Input|Fee Based'!$V466),"",'Input|Fee Based'!$V466)</f>
        <v/>
      </c>
      <c r="V466" s="77" cm="1">
        <f t="array" ref="V466">_xlfn.IFNA(LOOKUP(2,1/('Calc|Labour Rates'!$B$10:$B$39='Calc|Fee Based'!U466)/('Calc|Labour Rates'!$C$10:$C$39='Input|Fee Based'!W466),'Calc|Labour Rates'!$I$10:$I$39),"-")</f>
        <v>0</v>
      </c>
      <c r="W466" s="77">
        <f>IFERROR(V466*'Input|Fee Based'!X466*'Input|Fee Based'!Y466/'Input|Setup'!$E$19,0)</f>
        <v>0</v>
      </c>
      <c r="X466" s="77">
        <f>IFERROR(V466*'Input|Fee Based'!X466*'Input|Fee Based'!Z466/'Input|Setup'!$E$19,0)</f>
        <v>0</v>
      </c>
      <c r="Y466" s="208">
        <f t="shared" si="80"/>
        <v>0</v>
      </c>
      <c r="Z466" s="206" t="str">
        <f>IF(ISBLANK('Input|Fee Based'!$AA466),"",'Input|Fee Based'!$AA466)</f>
        <v/>
      </c>
      <c r="AA466" s="77" cm="1">
        <f t="array" ref="AA466">_xlfn.IFNA(LOOKUP(2,1/('Calc|Labour Rates'!$B$10:$B$39='Calc|Fee Based'!Z466)/('Calc|Labour Rates'!$C$10:$C$39='Input|Fee Based'!AB466),'Calc|Labour Rates'!$I$10:$I$39),"-")</f>
        <v>0</v>
      </c>
      <c r="AB466" s="77">
        <f>IFERROR(AA466*'Input|Fee Based'!AC466*'Input|Fee Based'!AD466/'Input|Setup'!$E$19,0)</f>
        <v>0</v>
      </c>
      <c r="AC466" s="77">
        <f>IFERROR(AA466*'Input|Fee Based'!AC466*'Input|Fee Based'!AE466/'Input|Setup'!$E$19,0)</f>
        <v>0</v>
      </c>
      <c r="AD466" s="208">
        <f t="shared" si="81"/>
        <v>0</v>
      </c>
      <c r="AE466" s="77" t="str">
        <f>IF(ISBLANK('Input|Fee Based'!$AF466),"",'Input|Fee Based'!$AF466)</f>
        <v/>
      </c>
      <c r="AF466" s="77" cm="1">
        <f t="array" ref="AF466">_xlfn.IFNA(LOOKUP(2,1/('Calc|Labour Rates'!$B$10:$B$39='Calc|Fee Based'!AE466)/('Calc|Labour Rates'!$C$10:$C$39='Input|Fee Based'!AG466),'Calc|Labour Rates'!$I$10:$I$39),"-")</f>
        <v>0</v>
      </c>
      <c r="AG466" s="77">
        <f>IFERROR(AF466*'Input|Fee Based'!AH466*'Input|Fee Based'!AI466/'Input|Setup'!$E$19,0)</f>
        <v>0</v>
      </c>
      <c r="AH466" s="77">
        <f>IFERROR(AF466*'Input|Fee Based'!AH466*'Input|Fee Based'!AJ466/'Input|Setup'!$E$19,0)</f>
        <v>0</v>
      </c>
      <c r="AI466" s="208">
        <f t="shared" si="82"/>
        <v>0</v>
      </c>
      <c r="AJ466" s="77" t="str">
        <f>IF(ISBLANK('Input|Fee Based'!$AK466),"",'Input|Fee Based'!$AK466)</f>
        <v/>
      </c>
      <c r="AK466" s="77" cm="1">
        <f t="array" ref="AK466">_xlfn.IFNA(LOOKUP(2,1/('Calc|Labour Rates'!$B$10:$B$39='Calc|Fee Based'!AJ466)/('Calc|Labour Rates'!$C$10:$C$39='Input|Fee Based'!AL466),'Calc|Labour Rates'!$I$10:$I$39),"-")</f>
        <v>0</v>
      </c>
      <c r="AL466" s="77">
        <f>IFERROR(AK466*'Input|Fee Based'!AM466*'Input|Fee Based'!AN466/'Input|Setup'!$E$19,0)</f>
        <v>0</v>
      </c>
      <c r="AM466" s="77">
        <f>IFERROR(AK466*'Input|Fee Based'!AM466*'Input|Fee Based'!AO466/'Input|Setup'!$E$19,0)</f>
        <v>0</v>
      </c>
      <c r="AN466" s="208">
        <f t="shared" si="83"/>
        <v>0</v>
      </c>
      <c r="AO466" s="199">
        <f t="shared" si="84"/>
        <v>0</v>
      </c>
      <c r="AP466" s="139">
        <f t="shared" si="85"/>
        <v>0</v>
      </c>
      <c r="AQ466" s="86">
        <f>'Input|Fee Based'!AQ466*CPI_Escalator_to_Y1*RealMaterials_Escalator_to_Y1</f>
        <v>0</v>
      </c>
      <c r="AR466" s="86">
        <f>'Input|Fee Based'!AR466*CPI_Escalator_to_Y1*RealContracts_Escalator_to_Y1</f>
        <v>0</v>
      </c>
      <c r="AS466" s="77">
        <f>'Input|Fee Based'!AS466*CPI_Escalator_to_Y1*RealVehicles_Escalator_to_Y1</f>
        <v>0</v>
      </c>
      <c r="AT466" s="86">
        <f>'Input|Fee Based'!AT466*CPI_Escalator_to_Y1*RealOther_Escalator_to_Y1</f>
        <v>0</v>
      </c>
      <c r="AU466" s="89"/>
      <c r="AV466" s="79">
        <f t="shared" si="86"/>
        <v>0</v>
      </c>
      <c r="AW466" s="84"/>
      <c r="AX466" s="162">
        <f>$AV466*'Input|Fee Based'!AV466</f>
        <v>0</v>
      </c>
      <c r="AY466" s="162">
        <f>$AV466*'Input|Fee Based'!AW466</f>
        <v>0</v>
      </c>
      <c r="AZ466" s="162">
        <f>$AV466*'Input|Fee Based'!AX466</f>
        <v>0</v>
      </c>
      <c r="BA466" s="163">
        <f>SUM($AV466,$AX466:$AZ466)*'Input|Fee Based'!$AY466</f>
        <v>0</v>
      </c>
      <c r="BB466" s="109"/>
      <c r="BC466" s="173"/>
      <c r="BD466" s="15"/>
    </row>
    <row r="467" spans="1:56" customFormat="1" x14ac:dyDescent="0.2">
      <c r="A467" s="16">
        <f t="shared" si="87"/>
        <v>458</v>
      </c>
      <c r="B467" s="128" t="str">
        <f>IF(ISBLANK('Input|Fee Based'!B467),"",'Input|Fee Based'!B467)</f>
        <v/>
      </c>
      <c r="C467" s="128" t="str">
        <f>IF(ISBLANK('Input|Fee Based'!C467),"",'Input|Fee Based'!C467)</f>
        <v/>
      </c>
      <c r="D467" s="129" t="str">
        <f>IF(ISBLANK('Input|Fee Based'!D467),"",'Input|Fee Based'!D467)</f>
        <v/>
      </c>
      <c r="E467" s="191" t="str">
        <f>IF(ISBLANK('Input|Fee Based'!E467),"",'Input|Fee Based'!E467)</f>
        <v/>
      </c>
      <c r="F467" s="129" t="str">
        <f>IF(ISBLANK('Input|Fee Based'!F467),"",'Input|Fee Based'!F467)</f>
        <v/>
      </c>
      <c r="G467" s="129" t="str">
        <f>IF(ISBLANK('Input|Fee Based'!G467),"",'Input|Fee Based'!G467)</f>
        <v/>
      </c>
      <c r="H467" s="120">
        <f t="shared" si="77"/>
        <v>0</v>
      </c>
      <c r="I467" s="14"/>
      <c r="J467" s="77" t="str">
        <f>IF(ISBLANK('Input|Fee Based'!I467),"",'Input|Fee Based'!I467)</f>
        <v/>
      </c>
      <c r="K467" s="77" cm="1">
        <f t="array" ref="K467">_xlfn.IFNA(LOOKUP(2,1/('Calc|Labour Rates'!$B$10:$B$39='Calc|Fee Based'!J467)/('Calc|Labour Rates'!$C$10:$C$39='Input|Fee Based'!J467),'Calc|Labour Rates'!$I$10:$I$39),"-")</f>
        <v>0</v>
      </c>
      <c r="L467" s="208">
        <f>IFERROR(K467*'Input|Fee Based'!K467*'Input|Fee Based'!L467/'Input|Setup'!$E$19,0)</f>
        <v>0</v>
      </c>
      <c r="M467" s="206" t="str">
        <f>IF(ISBLANK('Input|Fee Based'!M467),"",'Input|Fee Based'!M467)</f>
        <v/>
      </c>
      <c r="N467" s="77" cm="1">
        <f t="array" ref="N467">_xlfn.IFNA(LOOKUP(2,1/('Calc|Labour Rates'!$B$10:$B$39='Calc|Fee Based'!M467)/('Calc|Labour Rates'!$C$10:$C$39='Input|Fee Based'!N467),'Calc|Labour Rates'!$I$10:$I$39),"-")</f>
        <v>0</v>
      </c>
      <c r="O467" s="208">
        <f>IFERROR(N467*'Input|Fee Based'!O467*'Input|Fee Based'!P467/'Input|Setup'!$E$19,0)</f>
        <v>0</v>
      </c>
      <c r="P467" s="206" t="str">
        <f>IF(ISBLANK('Input|Fee Based'!Q467),"",'Input|Fee Based'!Q467)</f>
        <v/>
      </c>
      <c r="Q467" s="77" cm="1">
        <f t="array" ref="Q467">_xlfn.IFNA(LOOKUP(2,1/('Calc|Labour Rates'!$B$10:$B$39='Calc|Fee Based'!P467)/('Calc|Labour Rates'!$C$10:$C$39='Input|Fee Based'!R467),'Calc|Labour Rates'!$I$10:$I$39),"-")</f>
        <v>0</v>
      </c>
      <c r="R467" s="77">
        <f>IFERROR(Q467*'Input|Fee Based'!S467*'Input|Fee Based'!T467/'Input|Setup'!$E$19,0)</f>
        <v>0</v>
      </c>
      <c r="S467" s="197">
        <f t="shared" si="78"/>
        <v>0</v>
      </c>
      <c r="T467" s="139">
        <f t="shared" si="79"/>
        <v>0</v>
      </c>
      <c r="U467" s="77" t="str">
        <f>IF(ISBLANK('Input|Fee Based'!$V467),"",'Input|Fee Based'!$V467)</f>
        <v/>
      </c>
      <c r="V467" s="77" cm="1">
        <f t="array" ref="V467">_xlfn.IFNA(LOOKUP(2,1/('Calc|Labour Rates'!$B$10:$B$39='Calc|Fee Based'!U467)/('Calc|Labour Rates'!$C$10:$C$39='Input|Fee Based'!W467),'Calc|Labour Rates'!$I$10:$I$39),"-")</f>
        <v>0</v>
      </c>
      <c r="W467" s="77">
        <f>IFERROR(V467*'Input|Fee Based'!X467*'Input|Fee Based'!Y467/'Input|Setup'!$E$19,0)</f>
        <v>0</v>
      </c>
      <c r="X467" s="77">
        <f>IFERROR(V467*'Input|Fee Based'!X467*'Input|Fee Based'!Z467/'Input|Setup'!$E$19,0)</f>
        <v>0</v>
      </c>
      <c r="Y467" s="208">
        <f t="shared" si="80"/>
        <v>0</v>
      </c>
      <c r="Z467" s="206" t="str">
        <f>IF(ISBLANK('Input|Fee Based'!$AA467),"",'Input|Fee Based'!$AA467)</f>
        <v/>
      </c>
      <c r="AA467" s="77" cm="1">
        <f t="array" ref="AA467">_xlfn.IFNA(LOOKUP(2,1/('Calc|Labour Rates'!$B$10:$B$39='Calc|Fee Based'!Z467)/('Calc|Labour Rates'!$C$10:$C$39='Input|Fee Based'!AB467),'Calc|Labour Rates'!$I$10:$I$39),"-")</f>
        <v>0</v>
      </c>
      <c r="AB467" s="77">
        <f>IFERROR(AA467*'Input|Fee Based'!AC467*'Input|Fee Based'!AD467/'Input|Setup'!$E$19,0)</f>
        <v>0</v>
      </c>
      <c r="AC467" s="77">
        <f>IFERROR(AA467*'Input|Fee Based'!AC467*'Input|Fee Based'!AE467/'Input|Setup'!$E$19,0)</f>
        <v>0</v>
      </c>
      <c r="AD467" s="208">
        <f t="shared" si="81"/>
        <v>0</v>
      </c>
      <c r="AE467" s="77" t="str">
        <f>IF(ISBLANK('Input|Fee Based'!$AF467),"",'Input|Fee Based'!$AF467)</f>
        <v/>
      </c>
      <c r="AF467" s="77" cm="1">
        <f t="array" ref="AF467">_xlfn.IFNA(LOOKUP(2,1/('Calc|Labour Rates'!$B$10:$B$39='Calc|Fee Based'!AE467)/('Calc|Labour Rates'!$C$10:$C$39='Input|Fee Based'!AG467),'Calc|Labour Rates'!$I$10:$I$39),"-")</f>
        <v>0</v>
      </c>
      <c r="AG467" s="77">
        <f>IFERROR(AF467*'Input|Fee Based'!AH467*'Input|Fee Based'!AI467/'Input|Setup'!$E$19,0)</f>
        <v>0</v>
      </c>
      <c r="AH467" s="77">
        <f>IFERROR(AF467*'Input|Fee Based'!AH467*'Input|Fee Based'!AJ467/'Input|Setup'!$E$19,0)</f>
        <v>0</v>
      </c>
      <c r="AI467" s="208">
        <f t="shared" si="82"/>
        <v>0</v>
      </c>
      <c r="AJ467" s="77" t="str">
        <f>IF(ISBLANK('Input|Fee Based'!$AK467),"",'Input|Fee Based'!$AK467)</f>
        <v/>
      </c>
      <c r="AK467" s="77" cm="1">
        <f t="array" ref="AK467">_xlfn.IFNA(LOOKUP(2,1/('Calc|Labour Rates'!$B$10:$B$39='Calc|Fee Based'!AJ467)/('Calc|Labour Rates'!$C$10:$C$39='Input|Fee Based'!AL467),'Calc|Labour Rates'!$I$10:$I$39),"-")</f>
        <v>0</v>
      </c>
      <c r="AL467" s="77">
        <f>IFERROR(AK467*'Input|Fee Based'!AM467*'Input|Fee Based'!AN467/'Input|Setup'!$E$19,0)</f>
        <v>0</v>
      </c>
      <c r="AM467" s="77">
        <f>IFERROR(AK467*'Input|Fee Based'!AM467*'Input|Fee Based'!AO467/'Input|Setup'!$E$19,0)</f>
        <v>0</v>
      </c>
      <c r="AN467" s="208">
        <f t="shared" si="83"/>
        <v>0</v>
      </c>
      <c r="AO467" s="199">
        <f t="shared" si="84"/>
        <v>0</v>
      </c>
      <c r="AP467" s="139">
        <f t="shared" si="85"/>
        <v>0</v>
      </c>
      <c r="AQ467" s="86">
        <f>'Input|Fee Based'!AQ467*CPI_Escalator_to_Y1*RealMaterials_Escalator_to_Y1</f>
        <v>0</v>
      </c>
      <c r="AR467" s="86">
        <f>'Input|Fee Based'!AR467*CPI_Escalator_to_Y1*RealContracts_Escalator_to_Y1</f>
        <v>0</v>
      </c>
      <c r="AS467" s="77">
        <f>'Input|Fee Based'!AS467*CPI_Escalator_to_Y1*RealVehicles_Escalator_to_Y1</f>
        <v>0</v>
      </c>
      <c r="AT467" s="86">
        <f>'Input|Fee Based'!AT467*CPI_Escalator_to_Y1*RealOther_Escalator_to_Y1</f>
        <v>0</v>
      </c>
      <c r="AU467" s="89"/>
      <c r="AV467" s="79">
        <f t="shared" si="86"/>
        <v>0</v>
      </c>
      <c r="AW467" s="84"/>
      <c r="AX467" s="162">
        <f>$AV467*'Input|Fee Based'!AV467</f>
        <v>0</v>
      </c>
      <c r="AY467" s="162">
        <f>$AV467*'Input|Fee Based'!AW467</f>
        <v>0</v>
      </c>
      <c r="AZ467" s="162">
        <f>$AV467*'Input|Fee Based'!AX467</f>
        <v>0</v>
      </c>
      <c r="BA467" s="163">
        <f>SUM($AV467,$AX467:$AZ467)*'Input|Fee Based'!$AY467</f>
        <v>0</v>
      </c>
      <c r="BB467" s="109"/>
      <c r="BC467" s="173"/>
      <c r="BD467" s="15"/>
    </row>
    <row r="468" spans="1:56" customFormat="1" x14ac:dyDescent="0.2">
      <c r="A468" s="16">
        <f t="shared" si="87"/>
        <v>459</v>
      </c>
      <c r="B468" s="128" t="str">
        <f>IF(ISBLANK('Input|Fee Based'!B468),"",'Input|Fee Based'!B468)</f>
        <v/>
      </c>
      <c r="C468" s="128" t="str">
        <f>IF(ISBLANK('Input|Fee Based'!C468),"",'Input|Fee Based'!C468)</f>
        <v/>
      </c>
      <c r="D468" s="129" t="str">
        <f>IF(ISBLANK('Input|Fee Based'!D468),"",'Input|Fee Based'!D468)</f>
        <v/>
      </c>
      <c r="E468" s="191" t="str">
        <f>IF(ISBLANK('Input|Fee Based'!E468),"",'Input|Fee Based'!E468)</f>
        <v/>
      </c>
      <c r="F468" s="129" t="str">
        <f>IF(ISBLANK('Input|Fee Based'!F468),"",'Input|Fee Based'!F468)</f>
        <v/>
      </c>
      <c r="G468" s="129" t="str">
        <f>IF(ISBLANK('Input|Fee Based'!G468),"",'Input|Fee Based'!G468)</f>
        <v/>
      </c>
      <c r="H468" s="120">
        <f t="shared" si="77"/>
        <v>0</v>
      </c>
      <c r="I468" s="14"/>
      <c r="J468" s="77" t="str">
        <f>IF(ISBLANK('Input|Fee Based'!I468),"",'Input|Fee Based'!I468)</f>
        <v/>
      </c>
      <c r="K468" s="77" cm="1">
        <f t="array" ref="K468">_xlfn.IFNA(LOOKUP(2,1/('Calc|Labour Rates'!$B$10:$B$39='Calc|Fee Based'!J468)/('Calc|Labour Rates'!$C$10:$C$39='Input|Fee Based'!J468),'Calc|Labour Rates'!$I$10:$I$39),"-")</f>
        <v>0</v>
      </c>
      <c r="L468" s="208">
        <f>IFERROR(K468*'Input|Fee Based'!K468*'Input|Fee Based'!L468/'Input|Setup'!$E$19,0)</f>
        <v>0</v>
      </c>
      <c r="M468" s="206" t="str">
        <f>IF(ISBLANK('Input|Fee Based'!M468),"",'Input|Fee Based'!M468)</f>
        <v/>
      </c>
      <c r="N468" s="77" cm="1">
        <f t="array" ref="N468">_xlfn.IFNA(LOOKUP(2,1/('Calc|Labour Rates'!$B$10:$B$39='Calc|Fee Based'!M468)/('Calc|Labour Rates'!$C$10:$C$39='Input|Fee Based'!N468),'Calc|Labour Rates'!$I$10:$I$39),"-")</f>
        <v>0</v>
      </c>
      <c r="O468" s="208">
        <f>IFERROR(N468*'Input|Fee Based'!O468*'Input|Fee Based'!P468/'Input|Setup'!$E$19,0)</f>
        <v>0</v>
      </c>
      <c r="P468" s="206" t="str">
        <f>IF(ISBLANK('Input|Fee Based'!Q468),"",'Input|Fee Based'!Q468)</f>
        <v/>
      </c>
      <c r="Q468" s="77" cm="1">
        <f t="array" ref="Q468">_xlfn.IFNA(LOOKUP(2,1/('Calc|Labour Rates'!$B$10:$B$39='Calc|Fee Based'!P468)/('Calc|Labour Rates'!$C$10:$C$39='Input|Fee Based'!R468),'Calc|Labour Rates'!$I$10:$I$39),"-")</f>
        <v>0</v>
      </c>
      <c r="R468" s="77">
        <f>IFERROR(Q468*'Input|Fee Based'!S468*'Input|Fee Based'!T468/'Input|Setup'!$E$19,0)</f>
        <v>0</v>
      </c>
      <c r="S468" s="197">
        <f t="shared" si="78"/>
        <v>0</v>
      </c>
      <c r="T468" s="139">
        <f t="shared" si="79"/>
        <v>0</v>
      </c>
      <c r="U468" s="77" t="str">
        <f>IF(ISBLANK('Input|Fee Based'!$V468),"",'Input|Fee Based'!$V468)</f>
        <v/>
      </c>
      <c r="V468" s="77" cm="1">
        <f t="array" ref="V468">_xlfn.IFNA(LOOKUP(2,1/('Calc|Labour Rates'!$B$10:$B$39='Calc|Fee Based'!U468)/('Calc|Labour Rates'!$C$10:$C$39='Input|Fee Based'!W468),'Calc|Labour Rates'!$I$10:$I$39),"-")</f>
        <v>0</v>
      </c>
      <c r="W468" s="77">
        <f>IFERROR(V468*'Input|Fee Based'!X468*'Input|Fee Based'!Y468/'Input|Setup'!$E$19,0)</f>
        <v>0</v>
      </c>
      <c r="X468" s="77">
        <f>IFERROR(V468*'Input|Fee Based'!X468*'Input|Fee Based'!Z468/'Input|Setup'!$E$19,0)</f>
        <v>0</v>
      </c>
      <c r="Y468" s="208">
        <f t="shared" si="80"/>
        <v>0</v>
      </c>
      <c r="Z468" s="206" t="str">
        <f>IF(ISBLANK('Input|Fee Based'!$AA468),"",'Input|Fee Based'!$AA468)</f>
        <v/>
      </c>
      <c r="AA468" s="77" cm="1">
        <f t="array" ref="AA468">_xlfn.IFNA(LOOKUP(2,1/('Calc|Labour Rates'!$B$10:$B$39='Calc|Fee Based'!Z468)/('Calc|Labour Rates'!$C$10:$C$39='Input|Fee Based'!AB468),'Calc|Labour Rates'!$I$10:$I$39),"-")</f>
        <v>0</v>
      </c>
      <c r="AB468" s="77">
        <f>IFERROR(AA468*'Input|Fee Based'!AC468*'Input|Fee Based'!AD468/'Input|Setup'!$E$19,0)</f>
        <v>0</v>
      </c>
      <c r="AC468" s="77">
        <f>IFERROR(AA468*'Input|Fee Based'!AC468*'Input|Fee Based'!AE468/'Input|Setup'!$E$19,0)</f>
        <v>0</v>
      </c>
      <c r="AD468" s="208">
        <f t="shared" si="81"/>
        <v>0</v>
      </c>
      <c r="AE468" s="77" t="str">
        <f>IF(ISBLANK('Input|Fee Based'!$AF468),"",'Input|Fee Based'!$AF468)</f>
        <v/>
      </c>
      <c r="AF468" s="77" cm="1">
        <f t="array" ref="AF468">_xlfn.IFNA(LOOKUP(2,1/('Calc|Labour Rates'!$B$10:$B$39='Calc|Fee Based'!AE468)/('Calc|Labour Rates'!$C$10:$C$39='Input|Fee Based'!AG468),'Calc|Labour Rates'!$I$10:$I$39),"-")</f>
        <v>0</v>
      </c>
      <c r="AG468" s="77">
        <f>IFERROR(AF468*'Input|Fee Based'!AH468*'Input|Fee Based'!AI468/'Input|Setup'!$E$19,0)</f>
        <v>0</v>
      </c>
      <c r="AH468" s="77">
        <f>IFERROR(AF468*'Input|Fee Based'!AH468*'Input|Fee Based'!AJ468/'Input|Setup'!$E$19,0)</f>
        <v>0</v>
      </c>
      <c r="AI468" s="208">
        <f t="shared" si="82"/>
        <v>0</v>
      </c>
      <c r="AJ468" s="77" t="str">
        <f>IF(ISBLANK('Input|Fee Based'!$AK468),"",'Input|Fee Based'!$AK468)</f>
        <v/>
      </c>
      <c r="AK468" s="77" cm="1">
        <f t="array" ref="AK468">_xlfn.IFNA(LOOKUP(2,1/('Calc|Labour Rates'!$B$10:$B$39='Calc|Fee Based'!AJ468)/('Calc|Labour Rates'!$C$10:$C$39='Input|Fee Based'!AL468),'Calc|Labour Rates'!$I$10:$I$39),"-")</f>
        <v>0</v>
      </c>
      <c r="AL468" s="77">
        <f>IFERROR(AK468*'Input|Fee Based'!AM468*'Input|Fee Based'!AN468/'Input|Setup'!$E$19,0)</f>
        <v>0</v>
      </c>
      <c r="AM468" s="77">
        <f>IFERROR(AK468*'Input|Fee Based'!AM468*'Input|Fee Based'!AO468/'Input|Setup'!$E$19,0)</f>
        <v>0</v>
      </c>
      <c r="AN468" s="208">
        <f t="shared" si="83"/>
        <v>0</v>
      </c>
      <c r="AO468" s="199">
        <f t="shared" si="84"/>
        <v>0</v>
      </c>
      <c r="AP468" s="139">
        <f t="shared" si="85"/>
        <v>0</v>
      </c>
      <c r="AQ468" s="86">
        <f>'Input|Fee Based'!AQ468*CPI_Escalator_to_Y1*RealMaterials_Escalator_to_Y1</f>
        <v>0</v>
      </c>
      <c r="AR468" s="86">
        <f>'Input|Fee Based'!AR468*CPI_Escalator_to_Y1*RealContracts_Escalator_to_Y1</f>
        <v>0</v>
      </c>
      <c r="AS468" s="77">
        <f>'Input|Fee Based'!AS468*CPI_Escalator_to_Y1*RealVehicles_Escalator_to_Y1</f>
        <v>0</v>
      </c>
      <c r="AT468" s="86">
        <f>'Input|Fee Based'!AT468*CPI_Escalator_to_Y1*RealOther_Escalator_to_Y1</f>
        <v>0</v>
      </c>
      <c r="AU468" s="89"/>
      <c r="AV468" s="79">
        <f t="shared" si="86"/>
        <v>0</v>
      </c>
      <c r="AW468" s="84"/>
      <c r="AX468" s="162">
        <f>$AV468*'Input|Fee Based'!AV468</f>
        <v>0</v>
      </c>
      <c r="AY468" s="162">
        <f>$AV468*'Input|Fee Based'!AW468</f>
        <v>0</v>
      </c>
      <c r="AZ468" s="162">
        <f>$AV468*'Input|Fee Based'!AX468</f>
        <v>0</v>
      </c>
      <c r="BA468" s="163">
        <f>SUM($AV468,$AX468:$AZ468)*'Input|Fee Based'!$AY468</f>
        <v>0</v>
      </c>
      <c r="BB468" s="109"/>
      <c r="BC468" s="173"/>
      <c r="BD468" s="15"/>
    </row>
    <row r="469" spans="1:56" customFormat="1" x14ac:dyDescent="0.2">
      <c r="A469" s="16">
        <f t="shared" si="87"/>
        <v>460</v>
      </c>
      <c r="B469" s="128" t="str">
        <f>IF(ISBLANK('Input|Fee Based'!B469),"",'Input|Fee Based'!B469)</f>
        <v/>
      </c>
      <c r="C469" s="128" t="str">
        <f>IF(ISBLANK('Input|Fee Based'!C469),"",'Input|Fee Based'!C469)</f>
        <v/>
      </c>
      <c r="D469" s="129" t="str">
        <f>IF(ISBLANK('Input|Fee Based'!D469),"",'Input|Fee Based'!D469)</f>
        <v/>
      </c>
      <c r="E469" s="191" t="str">
        <f>IF(ISBLANK('Input|Fee Based'!E469),"",'Input|Fee Based'!E469)</f>
        <v/>
      </c>
      <c r="F469" s="129" t="str">
        <f>IF(ISBLANK('Input|Fee Based'!F469),"",'Input|Fee Based'!F469)</f>
        <v/>
      </c>
      <c r="G469" s="129" t="str">
        <f>IF(ISBLANK('Input|Fee Based'!G469),"",'Input|Fee Based'!G469)</f>
        <v/>
      </c>
      <c r="H469" s="120">
        <f t="shared" si="77"/>
        <v>0</v>
      </c>
      <c r="I469" s="14"/>
      <c r="J469" s="77" t="str">
        <f>IF(ISBLANK('Input|Fee Based'!I469),"",'Input|Fee Based'!I469)</f>
        <v/>
      </c>
      <c r="K469" s="77" cm="1">
        <f t="array" ref="K469">_xlfn.IFNA(LOOKUP(2,1/('Calc|Labour Rates'!$B$10:$B$39='Calc|Fee Based'!J469)/('Calc|Labour Rates'!$C$10:$C$39='Input|Fee Based'!J469),'Calc|Labour Rates'!$I$10:$I$39),"-")</f>
        <v>0</v>
      </c>
      <c r="L469" s="208">
        <f>IFERROR(K469*'Input|Fee Based'!K469*'Input|Fee Based'!L469/'Input|Setup'!$E$19,0)</f>
        <v>0</v>
      </c>
      <c r="M469" s="206" t="str">
        <f>IF(ISBLANK('Input|Fee Based'!M469),"",'Input|Fee Based'!M469)</f>
        <v/>
      </c>
      <c r="N469" s="77" cm="1">
        <f t="array" ref="N469">_xlfn.IFNA(LOOKUP(2,1/('Calc|Labour Rates'!$B$10:$B$39='Calc|Fee Based'!M469)/('Calc|Labour Rates'!$C$10:$C$39='Input|Fee Based'!N469),'Calc|Labour Rates'!$I$10:$I$39),"-")</f>
        <v>0</v>
      </c>
      <c r="O469" s="208">
        <f>IFERROR(N469*'Input|Fee Based'!O469*'Input|Fee Based'!P469/'Input|Setup'!$E$19,0)</f>
        <v>0</v>
      </c>
      <c r="P469" s="206" t="str">
        <f>IF(ISBLANK('Input|Fee Based'!Q469),"",'Input|Fee Based'!Q469)</f>
        <v/>
      </c>
      <c r="Q469" s="77" cm="1">
        <f t="array" ref="Q469">_xlfn.IFNA(LOOKUP(2,1/('Calc|Labour Rates'!$B$10:$B$39='Calc|Fee Based'!P469)/('Calc|Labour Rates'!$C$10:$C$39='Input|Fee Based'!R469),'Calc|Labour Rates'!$I$10:$I$39),"-")</f>
        <v>0</v>
      </c>
      <c r="R469" s="77">
        <f>IFERROR(Q469*'Input|Fee Based'!S469*'Input|Fee Based'!T469/'Input|Setup'!$E$19,0)</f>
        <v>0</v>
      </c>
      <c r="S469" s="197">
        <f t="shared" si="78"/>
        <v>0</v>
      </c>
      <c r="T469" s="139">
        <f t="shared" si="79"/>
        <v>0</v>
      </c>
      <c r="U469" s="77" t="str">
        <f>IF(ISBLANK('Input|Fee Based'!$V469),"",'Input|Fee Based'!$V469)</f>
        <v/>
      </c>
      <c r="V469" s="77" cm="1">
        <f t="array" ref="V469">_xlfn.IFNA(LOOKUP(2,1/('Calc|Labour Rates'!$B$10:$B$39='Calc|Fee Based'!U469)/('Calc|Labour Rates'!$C$10:$C$39='Input|Fee Based'!W469),'Calc|Labour Rates'!$I$10:$I$39),"-")</f>
        <v>0</v>
      </c>
      <c r="W469" s="77">
        <f>IFERROR(V469*'Input|Fee Based'!X469*'Input|Fee Based'!Y469/'Input|Setup'!$E$19,0)</f>
        <v>0</v>
      </c>
      <c r="X469" s="77">
        <f>IFERROR(V469*'Input|Fee Based'!X469*'Input|Fee Based'!Z469/'Input|Setup'!$E$19,0)</f>
        <v>0</v>
      </c>
      <c r="Y469" s="208">
        <f t="shared" si="80"/>
        <v>0</v>
      </c>
      <c r="Z469" s="206" t="str">
        <f>IF(ISBLANK('Input|Fee Based'!$AA469),"",'Input|Fee Based'!$AA469)</f>
        <v/>
      </c>
      <c r="AA469" s="77" cm="1">
        <f t="array" ref="AA469">_xlfn.IFNA(LOOKUP(2,1/('Calc|Labour Rates'!$B$10:$B$39='Calc|Fee Based'!Z469)/('Calc|Labour Rates'!$C$10:$C$39='Input|Fee Based'!AB469),'Calc|Labour Rates'!$I$10:$I$39),"-")</f>
        <v>0</v>
      </c>
      <c r="AB469" s="77">
        <f>IFERROR(AA469*'Input|Fee Based'!AC469*'Input|Fee Based'!AD469/'Input|Setup'!$E$19,0)</f>
        <v>0</v>
      </c>
      <c r="AC469" s="77">
        <f>IFERROR(AA469*'Input|Fee Based'!AC469*'Input|Fee Based'!AE469/'Input|Setup'!$E$19,0)</f>
        <v>0</v>
      </c>
      <c r="AD469" s="208">
        <f t="shared" si="81"/>
        <v>0</v>
      </c>
      <c r="AE469" s="77" t="str">
        <f>IF(ISBLANK('Input|Fee Based'!$AF469),"",'Input|Fee Based'!$AF469)</f>
        <v/>
      </c>
      <c r="AF469" s="77" cm="1">
        <f t="array" ref="AF469">_xlfn.IFNA(LOOKUP(2,1/('Calc|Labour Rates'!$B$10:$B$39='Calc|Fee Based'!AE469)/('Calc|Labour Rates'!$C$10:$C$39='Input|Fee Based'!AG469),'Calc|Labour Rates'!$I$10:$I$39),"-")</f>
        <v>0</v>
      </c>
      <c r="AG469" s="77">
        <f>IFERROR(AF469*'Input|Fee Based'!AH469*'Input|Fee Based'!AI469/'Input|Setup'!$E$19,0)</f>
        <v>0</v>
      </c>
      <c r="AH469" s="77">
        <f>IFERROR(AF469*'Input|Fee Based'!AH469*'Input|Fee Based'!AJ469/'Input|Setup'!$E$19,0)</f>
        <v>0</v>
      </c>
      <c r="AI469" s="208">
        <f t="shared" si="82"/>
        <v>0</v>
      </c>
      <c r="AJ469" s="77" t="str">
        <f>IF(ISBLANK('Input|Fee Based'!$AK469),"",'Input|Fee Based'!$AK469)</f>
        <v/>
      </c>
      <c r="AK469" s="77" cm="1">
        <f t="array" ref="AK469">_xlfn.IFNA(LOOKUP(2,1/('Calc|Labour Rates'!$B$10:$B$39='Calc|Fee Based'!AJ469)/('Calc|Labour Rates'!$C$10:$C$39='Input|Fee Based'!AL469),'Calc|Labour Rates'!$I$10:$I$39),"-")</f>
        <v>0</v>
      </c>
      <c r="AL469" s="77">
        <f>IFERROR(AK469*'Input|Fee Based'!AM469*'Input|Fee Based'!AN469/'Input|Setup'!$E$19,0)</f>
        <v>0</v>
      </c>
      <c r="AM469" s="77">
        <f>IFERROR(AK469*'Input|Fee Based'!AM469*'Input|Fee Based'!AO469/'Input|Setup'!$E$19,0)</f>
        <v>0</v>
      </c>
      <c r="AN469" s="208">
        <f t="shared" si="83"/>
        <v>0</v>
      </c>
      <c r="AO469" s="199">
        <f t="shared" si="84"/>
        <v>0</v>
      </c>
      <c r="AP469" s="139">
        <f t="shared" si="85"/>
        <v>0</v>
      </c>
      <c r="AQ469" s="86">
        <f>'Input|Fee Based'!AQ469*CPI_Escalator_to_Y1*RealMaterials_Escalator_to_Y1</f>
        <v>0</v>
      </c>
      <c r="AR469" s="86">
        <f>'Input|Fee Based'!AR469*CPI_Escalator_to_Y1*RealContracts_Escalator_to_Y1</f>
        <v>0</v>
      </c>
      <c r="AS469" s="77">
        <f>'Input|Fee Based'!AS469*CPI_Escalator_to_Y1*RealVehicles_Escalator_to_Y1</f>
        <v>0</v>
      </c>
      <c r="AT469" s="86">
        <f>'Input|Fee Based'!AT469*CPI_Escalator_to_Y1*RealOther_Escalator_to_Y1</f>
        <v>0</v>
      </c>
      <c r="AU469" s="89"/>
      <c r="AV469" s="79">
        <f t="shared" si="86"/>
        <v>0</v>
      </c>
      <c r="AW469" s="84"/>
      <c r="AX469" s="162">
        <f>$AV469*'Input|Fee Based'!AV469</f>
        <v>0</v>
      </c>
      <c r="AY469" s="162">
        <f>$AV469*'Input|Fee Based'!AW469</f>
        <v>0</v>
      </c>
      <c r="AZ469" s="162">
        <f>$AV469*'Input|Fee Based'!AX469</f>
        <v>0</v>
      </c>
      <c r="BA469" s="163">
        <f>SUM($AV469,$AX469:$AZ469)*'Input|Fee Based'!$AY469</f>
        <v>0</v>
      </c>
      <c r="BB469" s="109"/>
      <c r="BC469" s="173"/>
      <c r="BD469" s="15"/>
    </row>
    <row r="470" spans="1:56" customFormat="1" x14ac:dyDescent="0.2">
      <c r="A470" s="16">
        <f t="shared" si="87"/>
        <v>461</v>
      </c>
      <c r="B470" s="128" t="str">
        <f>IF(ISBLANK('Input|Fee Based'!B470),"",'Input|Fee Based'!B470)</f>
        <v/>
      </c>
      <c r="C470" s="128" t="str">
        <f>IF(ISBLANK('Input|Fee Based'!C470),"",'Input|Fee Based'!C470)</f>
        <v/>
      </c>
      <c r="D470" s="129" t="str">
        <f>IF(ISBLANK('Input|Fee Based'!D470),"",'Input|Fee Based'!D470)</f>
        <v/>
      </c>
      <c r="E470" s="191" t="str">
        <f>IF(ISBLANK('Input|Fee Based'!E470),"",'Input|Fee Based'!E470)</f>
        <v/>
      </c>
      <c r="F470" s="129" t="str">
        <f>IF(ISBLANK('Input|Fee Based'!F470),"",'Input|Fee Based'!F470)</f>
        <v/>
      </c>
      <c r="G470" s="129" t="str">
        <f>IF(ISBLANK('Input|Fee Based'!G470),"",'Input|Fee Based'!G470)</f>
        <v/>
      </c>
      <c r="H470" s="120">
        <f t="shared" si="77"/>
        <v>0</v>
      </c>
      <c r="I470" s="14"/>
      <c r="J470" s="77" t="str">
        <f>IF(ISBLANK('Input|Fee Based'!I470),"",'Input|Fee Based'!I470)</f>
        <v/>
      </c>
      <c r="K470" s="77" cm="1">
        <f t="array" ref="K470">_xlfn.IFNA(LOOKUP(2,1/('Calc|Labour Rates'!$B$10:$B$39='Calc|Fee Based'!J470)/('Calc|Labour Rates'!$C$10:$C$39='Input|Fee Based'!J470),'Calc|Labour Rates'!$I$10:$I$39),"-")</f>
        <v>0</v>
      </c>
      <c r="L470" s="208">
        <f>IFERROR(K470*'Input|Fee Based'!K470*'Input|Fee Based'!L470/'Input|Setup'!$E$19,0)</f>
        <v>0</v>
      </c>
      <c r="M470" s="206" t="str">
        <f>IF(ISBLANK('Input|Fee Based'!M470),"",'Input|Fee Based'!M470)</f>
        <v/>
      </c>
      <c r="N470" s="77" cm="1">
        <f t="array" ref="N470">_xlfn.IFNA(LOOKUP(2,1/('Calc|Labour Rates'!$B$10:$B$39='Calc|Fee Based'!M470)/('Calc|Labour Rates'!$C$10:$C$39='Input|Fee Based'!N470),'Calc|Labour Rates'!$I$10:$I$39),"-")</f>
        <v>0</v>
      </c>
      <c r="O470" s="208">
        <f>IFERROR(N470*'Input|Fee Based'!O470*'Input|Fee Based'!P470/'Input|Setup'!$E$19,0)</f>
        <v>0</v>
      </c>
      <c r="P470" s="206" t="str">
        <f>IF(ISBLANK('Input|Fee Based'!Q470),"",'Input|Fee Based'!Q470)</f>
        <v/>
      </c>
      <c r="Q470" s="77" cm="1">
        <f t="array" ref="Q470">_xlfn.IFNA(LOOKUP(2,1/('Calc|Labour Rates'!$B$10:$B$39='Calc|Fee Based'!P470)/('Calc|Labour Rates'!$C$10:$C$39='Input|Fee Based'!R470),'Calc|Labour Rates'!$I$10:$I$39),"-")</f>
        <v>0</v>
      </c>
      <c r="R470" s="77">
        <f>IFERROR(Q470*'Input|Fee Based'!S470*'Input|Fee Based'!T470/'Input|Setup'!$E$19,0)</f>
        <v>0</v>
      </c>
      <c r="S470" s="197">
        <f t="shared" si="78"/>
        <v>0</v>
      </c>
      <c r="T470" s="139">
        <f t="shared" si="79"/>
        <v>0</v>
      </c>
      <c r="U470" s="77" t="str">
        <f>IF(ISBLANK('Input|Fee Based'!$V470),"",'Input|Fee Based'!$V470)</f>
        <v/>
      </c>
      <c r="V470" s="77" cm="1">
        <f t="array" ref="V470">_xlfn.IFNA(LOOKUP(2,1/('Calc|Labour Rates'!$B$10:$B$39='Calc|Fee Based'!U470)/('Calc|Labour Rates'!$C$10:$C$39='Input|Fee Based'!W470),'Calc|Labour Rates'!$I$10:$I$39),"-")</f>
        <v>0</v>
      </c>
      <c r="W470" s="77">
        <f>IFERROR(V470*'Input|Fee Based'!X470*'Input|Fee Based'!Y470/'Input|Setup'!$E$19,0)</f>
        <v>0</v>
      </c>
      <c r="X470" s="77">
        <f>IFERROR(V470*'Input|Fee Based'!X470*'Input|Fee Based'!Z470/'Input|Setup'!$E$19,0)</f>
        <v>0</v>
      </c>
      <c r="Y470" s="208">
        <f t="shared" si="80"/>
        <v>0</v>
      </c>
      <c r="Z470" s="206" t="str">
        <f>IF(ISBLANK('Input|Fee Based'!$AA470),"",'Input|Fee Based'!$AA470)</f>
        <v/>
      </c>
      <c r="AA470" s="77" cm="1">
        <f t="array" ref="AA470">_xlfn.IFNA(LOOKUP(2,1/('Calc|Labour Rates'!$B$10:$B$39='Calc|Fee Based'!Z470)/('Calc|Labour Rates'!$C$10:$C$39='Input|Fee Based'!AB470),'Calc|Labour Rates'!$I$10:$I$39),"-")</f>
        <v>0</v>
      </c>
      <c r="AB470" s="77">
        <f>IFERROR(AA470*'Input|Fee Based'!AC470*'Input|Fee Based'!AD470/'Input|Setup'!$E$19,0)</f>
        <v>0</v>
      </c>
      <c r="AC470" s="77">
        <f>IFERROR(AA470*'Input|Fee Based'!AC470*'Input|Fee Based'!AE470/'Input|Setup'!$E$19,0)</f>
        <v>0</v>
      </c>
      <c r="AD470" s="208">
        <f t="shared" si="81"/>
        <v>0</v>
      </c>
      <c r="AE470" s="77" t="str">
        <f>IF(ISBLANK('Input|Fee Based'!$AF470),"",'Input|Fee Based'!$AF470)</f>
        <v/>
      </c>
      <c r="AF470" s="77" cm="1">
        <f t="array" ref="AF470">_xlfn.IFNA(LOOKUP(2,1/('Calc|Labour Rates'!$B$10:$B$39='Calc|Fee Based'!AE470)/('Calc|Labour Rates'!$C$10:$C$39='Input|Fee Based'!AG470),'Calc|Labour Rates'!$I$10:$I$39),"-")</f>
        <v>0</v>
      </c>
      <c r="AG470" s="77">
        <f>IFERROR(AF470*'Input|Fee Based'!AH470*'Input|Fee Based'!AI470/'Input|Setup'!$E$19,0)</f>
        <v>0</v>
      </c>
      <c r="AH470" s="77">
        <f>IFERROR(AF470*'Input|Fee Based'!AH470*'Input|Fee Based'!AJ470/'Input|Setup'!$E$19,0)</f>
        <v>0</v>
      </c>
      <c r="AI470" s="208">
        <f t="shared" si="82"/>
        <v>0</v>
      </c>
      <c r="AJ470" s="77" t="str">
        <f>IF(ISBLANK('Input|Fee Based'!$AK470),"",'Input|Fee Based'!$AK470)</f>
        <v/>
      </c>
      <c r="AK470" s="77" cm="1">
        <f t="array" ref="AK470">_xlfn.IFNA(LOOKUP(2,1/('Calc|Labour Rates'!$B$10:$B$39='Calc|Fee Based'!AJ470)/('Calc|Labour Rates'!$C$10:$C$39='Input|Fee Based'!AL470),'Calc|Labour Rates'!$I$10:$I$39),"-")</f>
        <v>0</v>
      </c>
      <c r="AL470" s="77">
        <f>IFERROR(AK470*'Input|Fee Based'!AM470*'Input|Fee Based'!AN470/'Input|Setup'!$E$19,0)</f>
        <v>0</v>
      </c>
      <c r="AM470" s="77">
        <f>IFERROR(AK470*'Input|Fee Based'!AM470*'Input|Fee Based'!AO470/'Input|Setup'!$E$19,0)</f>
        <v>0</v>
      </c>
      <c r="AN470" s="208">
        <f t="shared" si="83"/>
        <v>0</v>
      </c>
      <c r="AO470" s="199">
        <f t="shared" si="84"/>
        <v>0</v>
      </c>
      <c r="AP470" s="139">
        <f t="shared" si="85"/>
        <v>0</v>
      </c>
      <c r="AQ470" s="86">
        <f>'Input|Fee Based'!AQ470*CPI_Escalator_to_Y1*RealMaterials_Escalator_to_Y1</f>
        <v>0</v>
      </c>
      <c r="AR470" s="86">
        <f>'Input|Fee Based'!AR470*CPI_Escalator_to_Y1*RealContracts_Escalator_to_Y1</f>
        <v>0</v>
      </c>
      <c r="AS470" s="77">
        <f>'Input|Fee Based'!AS470*CPI_Escalator_to_Y1*RealVehicles_Escalator_to_Y1</f>
        <v>0</v>
      </c>
      <c r="AT470" s="86">
        <f>'Input|Fee Based'!AT470*CPI_Escalator_to_Y1*RealOther_Escalator_to_Y1</f>
        <v>0</v>
      </c>
      <c r="AU470" s="89"/>
      <c r="AV470" s="79">
        <f t="shared" si="86"/>
        <v>0</v>
      </c>
      <c r="AW470" s="84"/>
      <c r="AX470" s="162">
        <f>$AV470*'Input|Fee Based'!AV470</f>
        <v>0</v>
      </c>
      <c r="AY470" s="162">
        <f>$AV470*'Input|Fee Based'!AW470</f>
        <v>0</v>
      </c>
      <c r="AZ470" s="162">
        <f>$AV470*'Input|Fee Based'!AX470</f>
        <v>0</v>
      </c>
      <c r="BA470" s="163">
        <f>SUM($AV470,$AX470:$AZ470)*'Input|Fee Based'!$AY470</f>
        <v>0</v>
      </c>
      <c r="BB470" s="109"/>
      <c r="BC470" s="173"/>
      <c r="BD470" s="15"/>
    </row>
    <row r="471" spans="1:56" customFormat="1" x14ac:dyDescent="0.2">
      <c r="A471" s="16">
        <f t="shared" si="87"/>
        <v>462</v>
      </c>
      <c r="B471" s="128" t="str">
        <f>IF(ISBLANK('Input|Fee Based'!B471),"",'Input|Fee Based'!B471)</f>
        <v/>
      </c>
      <c r="C471" s="128" t="str">
        <f>IF(ISBLANK('Input|Fee Based'!C471),"",'Input|Fee Based'!C471)</f>
        <v/>
      </c>
      <c r="D471" s="129" t="str">
        <f>IF(ISBLANK('Input|Fee Based'!D471),"",'Input|Fee Based'!D471)</f>
        <v/>
      </c>
      <c r="E471" s="191" t="str">
        <f>IF(ISBLANK('Input|Fee Based'!E471),"",'Input|Fee Based'!E471)</f>
        <v/>
      </c>
      <c r="F471" s="129" t="str">
        <f>IF(ISBLANK('Input|Fee Based'!F471),"",'Input|Fee Based'!F471)</f>
        <v/>
      </c>
      <c r="G471" s="129" t="str">
        <f>IF(ISBLANK('Input|Fee Based'!G471),"",'Input|Fee Based'!G471)</f>
        <v/>
      </c>
      <c r="H471" s="120">
        <f t="shared" si="77"/>
        <v>0</v>
      </c>
      <c r="I471" s="14"/>
      <c r="J471" s="77" t="str">
        <f>IF(ISBLANK('Input|Fee Based'!I471),"",'Input|Fee Based'!I471)</f>
        <v/>
      </c>
      <c r="K471" s="77" cm="1">
        <f t="array" ref="K471">_xlfn.IFNA(LOOKUP(2,1/('Calc|Labour Rates'!$B$10:$B$39='Calc|Fee Based'!J471)/('Calc|Labour Rates'!$C$10:$C$39='Input|Fee Based'!J471),'Calc|Labour Rates'!$I$10:$I$39),"-")</f>
        <v>0</v>
      </c>
      <c r="L471" s="208">
        <f>IFERROR(K471*'Input|Fee Based'!K471*'Input|Fee Based'!L471/'Input|Setup'!$E$19,0)</f>
        <v>0</v>
      </c>
      <c r="M471" s="206" t="str">
        <f>IF(ISBLANK('Input|Fee Based'!M471),"",'Input|Fee Based'!M471)</f>
        <v/>
      </c>
      <c r="N471" s="77" cm="1">
        <f t="array" ref="N471">_xlfn.IFNA(LOOKUP(2,1/('Calc|Labour Rates'!$B$10:$B$39='Calc|Fee Based'!M471)/('Calc|Labour Rates'!$C$10:$C$39='Input|Fee Based'!N471),'Calc|Labour Rates'!$I$10:$I$39),"-")</f>
        <v>0</v>
      </c>
      <c r="O471" s="208">
        <f>IFERROR(N471*'Input|Fee Based'!O471*'Input|Fee Based'!P471/'Input|Setup'!$E$19,0)</f>
        <v>0</v>
      </c>
      <c r="P471" s="206" t="str">
        <f>IF(ISBLANK('Input|Fee Based'!Q471),"",'Input|Fee Based'!Q471)</f>
        <v/>
      </c>
      <c r="Q471" s="77" cm="1">
        <f t="array" ref="Q471">_xlfn.IFNA(LOOKUP(2,1/('Calc|Labour Rates'!$B$10:$B$39='Calc|Fee Based'!P471)/('Calc|Labour Rates'!$C$10:$C$39='Input|Fee Based'!R471),'Calc|Labour Rates'!$I$10:$I$39),"-")</f>
        <v>0</v>
      </c>
      <c r="R471" s="77">
        <f>IFERROR(Q471*'Input|Fee Based'!S471*'Input|Fee Based'!T471/'Input|Setup'!$E$19,0)</f>
        <v>0</v>
      </c>
      <c r="S471" s="197">
        <f t="shared" si="78"/>
        <v>0</v>
      </c>
      <c r="T471" s="139">
        <f t="shared" si="79"/>
        <v>0</v>
      </c>
      <c r="U471" s="77" t="str">
        <f>IF(ISBLANK('Input|Fee Based'!$V471),"",'Input|Fee Based'!$V471)</f>
        <v/>
      </c>
      <c r="V471" s="77" cm="1">
        <f t="array" ref="V471">_xlfn.IFNA(LOOKUP(2,1/('Calc|Labour Rates'!$B$10:$B$39='Calc|Fee Based'!U471)/('Calc|Labour Rates'!$C$10:$C$39='Input|Fee Based'!W471),'Calc|Labour Rates'!$I$10:$I$39),"-")</f>
        <v>0</v>
      </c>
      <c r="W471" s="77">
        <f>IFERROR(V471*'Input|Fee Based'!X471*'Input|Fee Based'!Y471/'Input|Setup'!$E$19,0)</f>
        <v>0</v>
      </c>
      <c r="X471" s="77">
        <f>IFERROR(V471*'Input|Fee Based'!X471*'Input|Fee Based'!Z471/'Input|Setup'!$E$19,0)</f>
        <v>0</v>
      </c>
      <c r="Y471" s="208">
        <f t="shared" si="80"/>
        <v>0</v>
      </c>
      <c r="Z471" s="206" t="str">
        <f>IF(ISBLANK('Input|Fee Based'!$AA471),"",'Input|Fee Based'!$AA471)</f>
        <v/>
      </c>
      <c r="AA471" s="77" cm="1">
        <f t="array" ref="AA471">_xlfn.IFNA(LOOKUP(2,1/('Calc|Labour Rates'!$B$10:$B$39='Calc|Fee Based'!Z471)/('Calc|Labour Rates'!$C$10:$C$39='Input|Fee Based'!AB471),'Calc|Labour Rates'!$I$10:$I$39),"-")</f>
        <v>0</v>
      </c>
      <c r="AB471" s="77">
        <f>IFERROR(AA471*'Input|Fee Based'!AC471*'Input|Fee Based'!AD471/'Input|Setup'!$E$19,0)</f>
        <v>0</v>
      </c>
      <c r="AC471" s="77">
        <f>IFERROR(AA471*'Input|Fee Based'!AC471*'Input|Fee Based'!AE471/'Input|Setup'!$E$19,0)</f>
        <v>0</v>
      </c>
      <c r="AD471" s="208">
        <f t="shared" si="81"/>
        <v>0</v>
      </c>
      <c r="AE471" s="77" t="str">
        <f>IF(ISBLANK('Input|Fee Based'!$AF471),"",'Input|Fee Based'!$AF471)</f>
        <v/>
      </c>
      <c r="AF471" s="77" cm="1">
        <f t="array" ref="AF471">_xlfn.IFNA(LOOKUP(2,1/('Calc|Labour Rates'!$B$10:$B$39='Calc|Fee Based'!AE471)/('Calc|Labour Rates'!$C$10:$C$39='Input|Fee Based'!AG471),'Calc|Labour Rates'!$I$10:$I$39),"-")</f>
        <v>0</v>
      </c>
      <c r="AG471" s="77">
        <f>IFERROR(AF471*'Input|Fee Based'!AH471*'Input|Fee Based'!AI471/'Input|Setup'!$E$19,0)</f>
        <v>0</v>
      </c>
      <c r="AH471" s="77">
        <f>IFERROR(AF471*'Input|Fee Based'!AH471*'Input|Fee Based'!AJ471/'Input|Setup'!$E$19,0)</f>
        <v>0</v>
      </c>
      <c r="AI471" s="208">
        <f t="shared" si="82"/>
        <v>0</v>
      </c>
      <c r="AJ471" s="77" t="str">
        <f>IF(ISBLANK('Input|Fee Based'!$AK471),"",'Input|Fee Based'!$AK471)</f>
        <v/>
      </c>
      <c r="AK471" s="77" cm="1">
        <f t="array" ref="AK471">_xlfn.IFNA(LOOKUP(2,1/('Calc|Labour Rates'!$B$10:$B$39='Calc|Fee Based'!AJ471)/('Calc|Labour Rates'!$C$10:$C$39='Input|Fee Based'!AL471),'Calc|Labour Rates'!$I$10:$I$39),"-")</f>
        <v>0</v>
      </c>
      <c r="AL471" s="77">
        <f>IFERROR(AK471*'Input|Fee Based'!AM471*'Input|Fee Based'!AN471/'Input|Setup'!$E$19,0)</f>
        <v>0</v>
      </c>
      <c r="AM471" s="77">
        <f>IFERROR(AK471*'Input|Fee Based'!AM471*'Input|Fee Based'!AO471/'Input|Setup'!$E$19,0)</f>
        <v>0</v>
      </c>
      <c r="AN471" s="208">
        <f t="shared" si="83"/>
        <v>0</v>
      </c>
      <c r="AO471" s="199">
        <f t="shared" si="84"/>
        <v>0</v>
      </c>
      <c r="AP471" s="139">
        <f t="shared" si="85"/>
        <v>0</v>
      </c>
      <c r="AQ471" s="86">
        <f>'Input|Fee Based'!AQ471*CPI_Escalator_to_Y1*RealMaterials_Escalator_to_Y1</f>
        <v>0</v>
      </c>
      <c r="AR471" s="86">
        <f>'Input|Fee Based'!AR471*CPI_Escalator_to_Y1*RealContracts_Escalator_to_Y1</f>
        <v>0</v>
      </c>
      <c r="AS471" s="77">
        <f>'Input|Fee Based'!AS471*CPI_Escalator_to_Y1*RealVehicles_Escalator_to_Y1</f>
        <v>0</v>
      </c>
      <c r="AT471" s="86">
        <f>'Input|Fee Based'!AT471*CPI_Escalator_to_Y1*RealOther_Escalator_to_Y1</f>
        <v>0</v>
      </c>
      <c r="AU471" s="89"/>
      <c r="AV471" s="79">
        <f t="shared" si="86"/>
        <v>0</v>
      </c>
      <c r="AW471" s="84"/>
      <c r="AX471" s="162">
        <f>$AV471*'Input|Fee Based'!AV471</f>
        <v>0</v>
      </c>
      <c r="AY471" s="162">
        <f>$AV471*'Input|Fee Based'!AW471</f>
        <v>0</v>
      </c>
      <c r="AZ471" s="162">
        <f>$AV471*'Input|Fee Based'!AX471</f>
        <v>0</v>
      </c>
      <c r="BA471" s="163">
        <f>SUM($AV471,$AX471:$AZ471)*'Input|Fee Based'!$AY471</f>
        <v>0</v>
      </c>
      <c r="BB471" s="109"/>
      <c r="BC471" s="173"/>
      <c r="BD471" s="15"/>
    </row>
    <row r="472" spans="1:56" customFormat="1" x14ac:dyDescent="0.2">
      <c r="A472" s="16">
        <f t="shared" si="87"/>
        <v>463</v>
      </c>
      <c r="B472" s="128" t="str">
        <f>IF(ISBLANK('Input|Fee Based'!B472),"",'Input|Fee Based'!B472)</f>
        <v/>
      </c>
      <c r="C472" s="128" t="str">
        <f>IF(ISBLANK('Input|Fee Based'!C472),"",'Input|Fee Based'!C472)</f>
        <v/>
      </c>
      <c r="D472" s="129" t="str">
        <f>IF(ISBLANK('Input|Fee Based'!D472),"",'Input|Fee Based'!D472)</f>
        <v/>
      </c>
      <c r="E472" s="191" t="str">
        <f>IF(ISBLANK('Input|Fee Based'!E472),"",'Input|Fee Based'!E472)</f>
        <v/>
      </c>
      <c r="F472" s="129" t="str">
        <f>IF(ISBLANK('Input|Fee Based'!F472),"",'Input|Fee Based'!F472)</f>
        <v/>
      </c>
      <c r="G472" s="129" t="str">
        <f>IF(ISBLANK('Input|Fee Based'!G472),"",'Input|Fee Based'!G472)</f>
        <v/>
      </c>
      <c r="H472" s="120">
        <f t="shared" si="77"/>
        <v>0</v>
      </c>
      <c r="I472" s="14"/>
      <c r="J472" s="77" t="str">
        <f>IF(ISBLANK('Input|Fee Based'!I472),"",'Input|Fee Based'!I472)</f>
        <v/>
      </c>
      <c r="K472" s="77" cm="1">
        <f t="array" ref="K472">_xlfn.IFNA(LOOKUP(2,1/('Calc|Labour Rates'!$B$10:$B$39='Calc|Fee Based'!J472)/('Calc|Labour Rates'!$C$10:$C$39='Input|Fee Based'!J472),'Calc|Labour Rates'!$I$10:$I$39),"-")</f>
        <v>0</v>
      </c>
      <c r="L472" s="208">
        <f>IFERROR(K472*'Input|Fee Based'!K472*'Input|Fee Based'!L472/'Input|Setup'!$E$19,0)</f>
        <v>0</v>
      </c>
      <c r="M472" s="206" t="str">
        <f>IF(ISBLANK('Input|Fee Based'!M472),"",'Input|Fee Based'!M472)</f>
        <v/>
      </c>
      <c r="N472" s="77" cm="1">
        <f t="array" ref="N472">_xlfn.IFNA(LOOKUP(2,1/('Calc|Labour Rates'!$B$10:$B$39='Calc|Fee Based'!M472)/('Calc|Labour Rates'!$C$10:$C$39='Input|Fee Based'!N472),'Calc|Labour Rates'!$I$10:$I$39),"-")</f>
        <v>0</v>
      </c>
      <c r="O472" s="208">
        <f>IFERROR(N472*'Input|Fee Based'!O472*'Input|Fee Based'!P472/'Input|Setup'!$E$19,0)</f>
        <v>0</v>
      </c>
      <c r="P472" s="206" t="str">
        <f>IF(ISBLANK('Input|Fee Based'!Q472),"",'Input|Fee Based'!Q472)</f>
        <v/>
      </c>
      <c r="Q472" s="77" cm="1">
        <f t="array" ref="Q472">_xlfn.IFNA(LOOKUP(2,1/('Calc|Labour Rates'!$B$10:$B$39='Calc|Fee Based'!P472)/('Calc|Labour Rates'!$C$10:$C$39='Input|Fee Based'!R472),'Calc|Labour Rates'!$I$10:$I$39),"-")</f>
        <v>0</v>
      </c>
      <c r="R472" s="77">
        <f>IFERROR(Q472*'Input|Fee Based'!S472*'Input|Fee Based'!T472/'Input|Setup'!$E$19,0)</f>
        <v>0</v>
      </c>
      <c r="S472" s="197">
        <f t="shared" si="78"/>
        <v>0</v>
      </c>
      <c r="T472" s="139">
        <f t="shared" si="79"/>
        <v>0</v>
      </c>
      <c r="U472" s="77" t="str">
        <f>IF(ISBLANK('Input|Fee Based'!$V472),"",'Input|Fee Based'!$V472)</f>
        <v/>
      </c>
      <c r="V472" s="77" cm="1">
        <f t="array" ref="V472">_xlfn.IFNA(LOOKUP(2,1/('Calc|Labour Rates'!$B$10:$B$39='Calc|Fee Based'!U472)/('Calc|Labour Rates'!$C$10:$C$39='Input|Fee Based'!W472),'Calc|Labour Rates'!$I$10:$I$39),"-")</f>
        <v>0</v>
      </c>
      <c r="W472" s="77">
        <f>IFERROR(V472*'Input|Fee Based'!X472*'Input|Fee Based'!Y472/'Input|Setup'!$E$19,0)</f>
        <v>0</v>
      </c>
      <c r="X472" s="77">
        <f>IFERROR(V472*'Input|Fee Based'!X472*'Input|Fee Based'!Z472/'Input|Setup'!$E$19,0)</f>
        <v>0</v>
      </c>
      <c r="Y472" s="208">
        <f t="shared" si="80"/>
        <v>0</v>
      </c>
      <c r="Z472" s="206" t="str">
        <f>IF(ISBLANK('Input|Fee Based'!$AA472),"",'Input|Fee Based'!$AA472)</f>
        <v/>
      </c>
      <c r="AA472" s="77" cm="1">
        <f t="array" ref="AA472">_xlfn.IFNA(LOOKUP(2,1/('Calc|Labour Rates'!$B$10:$B$39='Calc|Fee Based'!Z472)/('Calc|Labour Rates'!$C$10:$C$39='Input|Fee Based'!AB472),'Calc|Labour Rates'!$I$10:$I$39),"-")</f>
        <v>0</v>
      </c>
      <c r="AB472" s="77">
        <f>IFERROR(AA472*'Input|Fee Based'!AC472*'Input|Fee Based'!AD472/'Input|Setup'!$E$19,0)</f>
        <v>0</v>
      </c>
      <c r="AC472" s="77">
        <f>IFERROR(AA472*'Input|Fee Based'!AC472*'Input|Fee Based'!AE472/'Input|Setup'!$E$19,0)</f>
        <v>0</v>
      </c>
      <c r="AD472" s="208">
        <f t="shared" si="81"/>
        <v>0</v>
      </c>
      <c r="AE472" s="77" t="str">
        <f>IF(ISBLANK('Input|Fee Based'!$AF472),"",'Input|Fee Based'!$AF472)</f>
        <v/>
      </c>
      <c r="AF472" s="77" cm="1">
        <f t="array" ref="AF472">_xlfn.IFNA(LOOKUP(2,1/('Calc|Labour Rates'!$B$10:$B$39='Calc|Fee Based'!AE472)/('Calc|Labour Rates'!$C$10:$C$39='Input|Fee Based'!AG472),'Calc|Labour Rates'!$I$10:$I$39),"-")</f>
        <v>0</v>
      </c>
      <c r="AG472" s="77">
        <f>IFERROR(AF472*'Input|Fee Based'!AH472*'Input|Fee Based'!AI472/'Input|Setup'!$E$19,0)</f>
        <v>0</v>
      </c>
      <c r="AH472" s="77">
        <f>IFERROR(AF472*'Input|Fee Based'!AH472*'Input|Fee Based'!AJ472/'Input|Setup'!$E$19,0)</f>
        <v>0</v>
      </c>
      <c r="AI472" s="208">
        <f t="shared" si="82"/>
        <v>0</v>
      </c>
      <c r="AJ472" s="77" t="str">
        <f>IF(ISBLANK('Input|Fee Based'!$AK472),"",'Input|Fee Based'!$AK472)</f>
        <v/>
      </c>
      <c r="AK472" s="77" cm="1">
        <f t="array" ref="AK472">_xlfn.IFNA(LOOKUP(2,1/('Calc|Labour Rates'!$B$10:$B$39='Calc|Fee Based'!AJ472)/('Calc|Labour Rates'!$C$10:$C$39='Input|Fee Based'!AL472),'Calc|Labour Rates'!$I$10:$I$39),"-")</f>
        <v>0</v>
      </c>
      <c r="AL472" s="77">
        <f>IFERROR(AK472*'Input|Fee Based'!AM472*'Input|Fee Based'!AN472/'Input|Setup'!$E$19,0)</f>
        <v>0</v>
      </c>
      <c r="AM472" s="77">
        <f>IFERROR(AK472*'Input|Fee Based'!AM472*'Input|Fee Based'!AO472/'Input|Setup'!$E$19,0)</f>
        <v>0</v>
      </c>
      <c r="AN472" s="208">
        <f t="shared" si="83"/>
        <v>0</v>
      </c>
      <c r="AO472" s="199">
        <f t="shared" si="84"/>
        <v>0</v>
      </c>
      <c r="AP472" s="139">
        <f t="shared" si="85"/>
        <v>0</v>
      </c>
      <c r="AQ472" s="86">
        <f>'Input|Fee Based'!AQ472*CPI_Escalator_to_Y1*RealMaterials_Escalator_to_Y1</f>
        <v>0</v>
      </c>
      <c r="AR472" s="86">
        <f>'Input|Fee Based'!AR472*CPI_Escalator_to_Y1*RealContracts_Escalator_to_Y1</f>
        <v>0</v>
      </c>
      <c r="AS472" s="77">
        <f>'Input|Fee Based'!AS472*CPI_Escalator_to_Y1*RealVehicles_Escalator_to_Y1</f>
        <v>0</v>
      </c>
      <c r="AT472" s="86">
        <f>'Input|Fee Based'!AT472*CPI_Escalator_to_Y1*RealOther_Escalator_to_Y1</f>
        <v>0</v>
      </c>
      <c r="AU472" s="89"/>
      <c r="AV472" s="79">
        <f t="shared" si="86"/>
        <v>0</v>
      </c>
      <c r="AW472" s="84"/>
      <c r="AX472" s="162">
        <f>$AV472*'Input|Fee Based'!AV472</f>
        <v>0</v>
      </c>
      <c r="AY472" s="162">
        <f>$AV472*'Input|Fee Based'!AW472</f>
        <v>0</v>
      </c>
      <c r="AZ472" s="162">
        <f>$AV472*'Input|Fee Based'!AX472</f>
        <v>0</v>
      </c>
      <c r="BA472" s="163">
        <f>SUM($AV472,$AX472:$AZ472)*'Input|Fee Based'!$AY472</f>
        <v>0</v>
      </c>
      <c r="BB472" s="109"/>
      <c r="BC472" s="173"/>
      <c r="BD472" s="15"/>
    </row>
    <row r="473" spans="1:56" customFormat="1" x14ac:dyDescent="0.2">
      <c r="A473" s="16">
        <f t="shared" si="87"/>
        <v>464</v>
      </c>
      <c r="B473" s="128" t="str">
        <f>IF(ISBLANK('Input|Fee Based'!B473),"",'Input|Fee Based'!B473)</f>
        <v/>
      </c>
      <c r="C473" s="128" t="str">
        <f>IF(ISBLANK('Input|Fee Based'!C473),"",'Input|Fee Based'!C473)</f>
        <v/>
      </c>
      <c r="D473" s="129" t="str">
        <f>IF(ISBLANK('Input|Fee Based'!D473),"",'Input|Fee Based'!D473)</f>
        <v/>
      </c>
      <c r="E473" s="191" t="str">
        <f>IF(ISBLANK('Input|Fee Based'!E473),"",'Input|Fee Based'!E473)</f>
        <v/>
      </c>
      <c r="F473" s="129" t="str">
        <f>IF(ISBLANK('Input|Fee Based'!F473),"",'Input|Fee Based'!F473)</f>
        <v/>
      </c>
      <c r="G473" s="129" t="str">
        <f>IF(ISBLANK('Input|Fee Based'!G473),"",'Input|Fee Based'!G473)</f>
        <v/>
      </c>
      <c r="H473" s="120">
        <f t="shared" si="77"/>
        <v>0</v>
      </c>
      <c r="I473" s="14"/>
      <c r="J473" s="77" t="str">
        <f>IF(ISBLANK('Input|Fee Based'!I473),"",'Input|Fee Based'!I473)</f>
        <v/>
      </c>
      <c r="K473" s="77" cm="1">
        <f t="array" ref="K473">_xlfn.IFNA(LOOKUP(2,1/('Calc|Labour Rates'!$B$10:$B$39='Calc|Fee Based'!J473)/('Calc|Labour Rates'!$C$10:$C$39='Input|Fee Based'!J473),'Calc|Labour Rates'!$I$10:$I$39),"-")</f>
        <v>0</v>
      </c>
      <c r="L473" s="208">
        <f>IFERROR(K473*'Input|Fee Based'!K473*'Input|Fee Based'!L473/'Input|Setup'!$E$19,0)</f>
        <v>0</v>
      </c>
      <c r="M473" s="206" t="str">
        <f>IF(ISBLANK('Input|Fee Based'!M473),"",'Input|Fee Based'!M473)</f>
        <v/>
      </c>
      <c r="N473" s="77" cm="1">
        <f t="array" ref="N473">_xlfn.IFNA(LOOKUP(2,1/('Calc|Labour Rates'!$B$10:$B$39='Calc|Fee Based'!M473)/('Calc|Labour Rates'!$C$10:$C$39='Input|Fee Based'!N473),'Calc|Labour Rates'!$I$10:$I$39),"-")</f>
        <v>0</v>
      </c>
      <c r="O473" s="208">
        <f>IFERROR(N473*'Input|Fee Based'!O473*'Input|Fee Based'!P473/'Input|Setup'!$E$19,0)</f>
        <v>0</v>
      </c>
      <c r="P473" s="206" t="str">
        <f>IF(ISBLANK('Input|Fee Based'!Q473),"",'Input|Fee Based'!Q473)</f>
        <v/>
      </c>
      <c r="Q473" s="77" cm="1">
        <f t="array" ref="Q473">_xlfn.IFNA(LOOKUP(2,1/('Calc|Labour Rates'!$B$10:$B$39='Calc|Fee Based'!P473)/('Calc|Labour Rates'!$C$10:$C$39='Input|Fee Based'!R473),'Calc|Labour Rates'!$I$10:$I$39),"-")</f>
        <v>0</v>
      </c>
      <c r="R473" s="77">
        <f>IFERROR(Q473*'Input|Fee Based'!S473*'Input|Fee Based'!T473/'Input|Setup'!$E$19,0)</f>
        <v>0</v>
      </c>
      <c r="S473" s="197">
        <f t="shared" si="78"/>
        <v>0</v>
      </c>
      <c r="T473" s="139">
        <f t="shared" si="79"/>
        <v>0</v>
      </c>
      <c r="U473" s="77" t="str">
        <f>IF(ISBLANK('Input|Fee Based'!$V473),"",'Input|Fee Based'!$V473)</f>
        <v/>
      </c>
      <c r="V473" s="77" cm="1">
        <f t="array" ref="V473">_xlfn.IFNA(LOOKUP(2,1/('Calc|Labour Rates'!$B$10:$B$39='Calc|Fee Based'!U473)/('Calc|Labour Rates'!$C$10:$C$39='Input|Fee Based'!W473),'Calc|Labour Rates'!$I$10:$I$39),"-")</f>
        <v>0</v>
      </c>
      <c r="W473" s="77">
        <f>IFERROR(V473*'Input|Fee Based'!X473*'Input|Fee Based'!Y473/'Input|Setup'!$E$19,0)</f>
        <v>0</v>
      </c>
      <c r="X473" s="77">
        <f>IFERROR(V473*'Input|Fee Based'!X473*'Input|Fee Based'!Z473/'Input|Setup'!$E$19,0)</f>
        <v>0</v>
      </c>
      <c r="Y473" s="208">
        <f t="shared" si="80"/>
        <v>0</v>
      </c>
      <c r="Z473" s="206" t="str">
        <f>IF(ISBLANK('Input|Fee Based'!$AA473),"",'Input|Fee Based'!$AA473)</f>
        <v/>
      </c>
      <c r="AA473" s="77" cm="1">
        <f t="array" ref="AA473">_xlfn.IFNA(LOOKUP(2,1/('Calc|Labour Rates'!$B$10:$B$39='Calc|Fee Based'!Z473)/('Calc|Labour Rates'!$C$10:$C$39='Input|Fee Based'!AB473),'Calc|Labour Rates'!$I$10:$I$39),"-")</f>
        <v>0</v>
      </c>
      <c r="AB473" s="77">
        <f>IFERROR(AA473*'Input|Fee Based'!AC473*'Input|Fee Based'!AD473/'Input|Setup'!$E$19,0)</f>
        <v>0</v>
      </c>
      <c r="AC473" s="77">
        <f>IFERROR(AA473*'Input|Fee Based'!AC473*'Input|Fee Based'!AE473/'Input|Setup'!$E$19,0)</f>
        <v>0</v>
      </c>
      <c r="AD473" s="208">
        <f t="shared" si="81"/>
        <v>0</v>
      </c>
      <c r="AE473" s="77" t="str">
        <f>IF(ISBLANK('Input|Fee Based'!$AF473),"",'Input|Fee Based'!$AF473)</f>
        <v/>
      </c>
      <c r="AF473" s="77" cm="1">
        <f t="array" ref="AF473">_xlfn.IFNA(LOOKUP(2,1/('Calc|Labour Rates'!$B$10:$B$39='Calc|Fee Based'!AE473)/('Calc|Labour Rates'!$C$10:$C$39='Input|Fee Based'!AG473),'Calc|Labour Rates'!$I$10:$I$39),"-")</f>
        <v>0</v>
      </c>
      <c r="AG473" s="77">
        <f>IFERROR(AF473*'Input|Fee Based'!AH473*'Input|Fee Based'!AI473/'Input|Setup'!$E$19,0)</f>
        <v>0</v>
      </c>
      <c r="AH473" s="77">
        <f>IFERROR(AF473*'Input|Fee Based'!AH473*'Input|Fee Based'!AJ473/'Input|Setup'!$E$19,0)</f>
        <v>0</v>
      </c>
      <c r="AI473" s="208">
        <f t="shared" si="82"/>
        <v>0</v>
      </c>
      <c r="AJ473" s="77" t="str">
        <f>IF(ISBLANK('Input|Fee Based'!$AK473),"",'Input|Fee Based'!$AK473)</f>
        <v/>
      </c>
      <c r="AK473" s="77" cm="1">
        <f t="array" ref="AK473">_xlfn.IFNA(LOOKUP(2,1/('Calc|Labour Rates'!$B$10:$B$39='Calc|Fee Based'!AJ473)/('Calc|Labour Rates'!$C$10:$C$39='Input|Fee Based'!AL473),'Calc|Labour Rates'!$I$10:$I$39),"-")</f>
        <v>0</v>
      </c>
      <c r="AL473" s="77">
        <f>IFERROR(AK473*'Input|Fee Based'!AM473*'Input|Fee Based'!AN473/'Input|Setup'!$E$19,0)</f>
        <v>0</v>
      </c>
      <c r="AM473" s="77">
        <f>IFERROR(AK473*'Input|Fee Based'!AM473*'Input|Fee Based'!AO473/'Input|Setup'!$E$19,0)</f>
        <v>0</v>
      </c>
      <c r="AN473" s="208">
        <f t="shared" si="83"/>
        <v>0</v>
      </c>
      <c r="AO473" s="199">
        <f t="shared" si="84"/>
        <v>0</v>
      </c>
      <c r="AP473" s="139">
        <f t="shared" si="85"/>
        <v>0</v>
      </c>
      <c r="AQ473" s="86">
        <f>'Input|Fee Based'!AQ473*CPI_Escalator_to_Y1*RealMaterials_Escalator_to_Y1</f>
        <v>0</v>
      </c>
      <c r="AR473" s="86">
        <f>'Input|Fee Based'!AR473*CPI_Escalator_to_Y1*RealContracts_Escalator_to_Y1</f>
        <v>0</v>
      </c>
      <c r="AS473" s="77">
        <f>'Input|Fee Based'!AS473*CPI_Escalator_to_Y1*RealVehicles_Escalator_to_Y1</f>
        <v>0</v>
      </c>
      <c r="AT473" s="86">
        <f>'Input|Fee Based'!AT473*CPI_Escalator_to_Y1*RealOther_Escalator_to_Y1</f>
        <v>0</v>
      </c>
      <c r="AU473" s="89"/>
      <c r="AV473" s="79">
        <f t="shared" si="86"/>
        <v>0</v>
      </c>
      <c r="AW473" s="84"/>
      <c r="AX473" s="162">
        <f>$AV473*'Input|Fee Based'!AV473</f>
        <v>0</v>
      </c>
      <c r="AY473" s="162">
        <f>$AV473*'Input|Fee Based'!AW473</f>
        <v>0</v>
      </c>
      <c r="AZ473" s="162">
        <f>$AV473*'Input|Fee Based'!AX473</f>
        <v>0</v>
      </c>
      <c r="BA473" s="163">
        <f>SUM($AV473,$AX473:$AZ473)*'Input|Fee Based'!$AY473</f>
        <v>0</v>
      </c>
      <c r="BB473" s="109"/>
      <c r="BC473" s="173"/>
      <c r="BD473" s="15"/>
    </row>
    <row r="474" spans="1:56" customFormat="1" x14ac:dyDescent="0.2">
      <c r="A474" s="16">
        <f t="shared" si="87"/>
        <v>465</v>
      </c>
      <c r="B474" s="128" t="str">
        <f>IF(ISBLANK('Input|Fee Based'!B474),"",'Input|Fee Based'!B474)</f>
        <v/>
      </c>
      <c r="C474" s="128" t="str">
        <f>IF(ISBLANK('Input|Fee Based'!C474),"",'Input|Fee Based'!C474)</f>
        <v/>
      </c>
      <c r="D474" s="129" t="str">
        <f>IF(ISBLANK('Input|Fee Based'!D474),"",'Input|Fee Based'!D474)</f>
        <v/>
      </c>
      <c r="E474" s="191" t="str">
        <f>IF(ISBLANK('Input|Fee Based'!E474),"",'Input|Fee Based'!E474)</f>
        <v/>
      </c>
      <c r="F474" s="129" t="str">
        <f>IF(ISBLANK('Input|Fee Based'!F474),"",'Input|Fee Based'!F474)</f>
        <v/>
      </c>
      <c r="G474" s="129" t="str">
        <f>IF(ISBLANK('Input|Fee Based'!G474),"",'Input|Fee Based'!G474)</f>
        <v/>
      </c>
      <c r="H474" s="120">
        <f t="shared" si="77"/>
        <v>0</v>
      </c>
      <c r="I474" s="14"/>
      <c r="J474" s="77" t="str">
        <f>IF(ISBLANK('Input|Fee Based'!I474),"",'Input|Fee Based'!I474)</f>
        <v/>
      </c>
      <c r="K474" s="77" cm="1">
        <f t="array" ref="K474">_xlfn.IFNA(LOOKUP(2,1/('Calc|Labour Rates'!$B$10:$B$39='Calc|Fee Based'!J474)/('Calc|Labour Rates'!$C$10:$C$39='Input|Fee Based'!J474),'Calc|Labour Rates'!$I$10:$I$39),"-")</f>
        <v>0</v>
      </c>
      <c r="L474" s="208">
        <f>IFERROR(K474*'Input|Fee Based'!K474*'Input|Fee Based'!L474/'Input|Setup'!$E$19,0)</f>
        <v>0</v>
      </c>
      <c r="M474" s="206" t="str">
        <f>IF(ISBLANK('Input|Fee Based'!M474),"",'Input|Fee Based'!M474)</f>
        <v/>
      </c>
      <c r="N474" s="77" cm="1">
        <f t="array" ref="N474">_xlfn.IFNA(LOOKUP(2,1/('Calc|Labour Rates'!$B$10:$B$39='Calc|Fee Based'!M474)/('Calc|Labour Rates'!$C$10:$C$39='Input|Fee Based'!N474),'Calc|Labour Rates'!$I$10:$I$39),"-")</f>
        <v>0</v>
      </c>
      <c r="O474" s="208">
        <f>IFERROR(N474*'Input|Fee Based'!O474*'Input|Fee Based'!P474/'Input|Setup'!$E$19,0)</f>
        <v>0</v>
      </c>
      <c r="P474" s="206" t="str">
        <f>IF(ISBLANK('Input|Fee Based'!Q474),"",'Input|Fee Based'!Q474)</f>
        <v/>
      </c>
      <c r="Q474" s="77" cm="1">
        <f t="array" ref="Q474">_xlfn.IFNA(LOOKUP(2,1/('Calc|Labour Rates'!$B$10:$B$39='Calc|Fee Based'!P474)/('Calc|Labour Rates'!$C$10:$C$39='Input|Fee Based'!R474),'Calc|Labour Rates'!$I$10:$I$39),"-")</f>
        <v>0</v>
      </c>
      <c r="R474" s="77">
        <f>IFERROR(Q474*'Input|Fee Based'!S474*'Input|Fee Based'!T474/'Input|Setup'!$E$19,0)</f>
        <v>0</v>
      </c>
      <c r="S474" s="197">
        <f t="shared" si="78"/>
        <v>0</v>
      </c>
      <c r="T474" s="139">
        <f t="shared" si="79"/>
        <v>0</v>
      </c>
      <c r="U474" s="77" t="str">
        <f>IF(ISBLANK('Input|Fee Based'!$V474),"",'Input|Fee Based'!$V474)</f>
        <v/>
      </c>
      <c r="V474" s="77" cm="1">
        <f t="array" ref="V474">_xlfn.IFNA(LOOKUP(2,1/('Calc|Labour Rates'!$B$10:$B$39='Calc|Fee Based'!U474)/('Calc|Labour Rates'!$C$10:$C$39='Input|Fee Based'!W474),'Calc|Labour Rates'!$I$10:$I$39),"-")</f>
        <v>0</v>
      </c>
      <c r="W474" s="77">
        <f>IFERROR(V474*'Input|Fee Based'!X474*'Input|Fee Based'!Y474/'Input|Setup'!$E$19,0)</f>
        <v>0</v>
      </c>
      <c r="X474" s="77">
        <f>IFERROR(V474*'Input|Fee Based'!X474*'Input|Fee Based'!Z474/'Input|Setup'!$E$19,0)</f>
        <v>0</v>
      </c>
      <c r="Y474" s="208">
        <f t="shared" si="80"/>
        <v>0</v>
      </c>
      <c r="Z474" s="206" t="str">
        <f>IF(ISBLANK('Input|Fee Based'!$AA474),"",'Input|Fee Based'!$AA474)</f>
        <v/>
      </c>
      <c r="AA474" s="77" cm="1">
        <f t="array" ref="AA474">_xlfn.IFNA(LOOKUP(2,1/('Calc|Labour Rates'!$B$10:$B$39='Calc|Fee Based'!Z474)/('Calc|Labour Rates'!$C$10:$C$39='Input|Fee Based'!AB474),'Calc|Labour Rates'!$I$10:$I$39),"-")</f>
        <v>0</v>
      </c>
      <c r="AB474" s="77">
        <f>IFERROR(AA474*'Input|Fee Based'!AC474*'Input|Fee Based'!AD474/'Input|Setup'!$E$19,0)</f>
        <v>0</v>
      </c>
      <c r="AC474" s="77">
        <f>IFERROR(AA474*'Input|Fee Based'!AC474*'Input|Fee Based'!AE474/'Input|Setup'!$E$19,0)</f>
        <v>0</v>
      </c>
      <c r="AD474" s="208">
        <f t="shared" si="81"/>
        <v>0</v>
      </c>
      <c r="AE474" s="77" t="str">
        <f>IF(ISBLANK('Input|Fee Based'!$AF474),"",'Input|Fee Based'!$AF474)</f>
        <v/>
      </c>
      <c r="AF474" s="77" cm="1">
        <f t="array" ref="AF474">_xlfn.IFNA(LOOKUP(2,1/('Calc|Labour Rates'!$B$10:$B$39='Calc|Fee Based'!AE474)/('Calc|Labour Rates'!$C$10:$C$39='Input|Fee Based'!AG474),'Calc|Labour Rates'!$I$10:$I$39),"-")</f>
        <v>0</v>
      </c>
      <c r="AG474" s="77">
        <f>IFERROR(AF474*'Input|Fee Based'!AH474*'Input|Fee Based'!AI474/'Input|Setup'!$E$19,0)</f>
        <v>0</v>
      </c>
      <c r="AH474" s="77">
        <f>IFERROR(AF474*'Input|Fee Based'!AH474*'Input|Fee Based'!AJ474/'Input|Setup'!$E$19,0)</f>
        <v>0</v>
      </c>
      <c r="AI474" s="208">
        <f t="shared" si="82"/>
        <v>0</v>
      </c>
      <c r="AJ474" s="77" t="str">
        <f>IF(ISBLANK('Input|Fee Based'!$AK474),"",'Input|Fee Based'!$AK474)</f>
        <v/>
      </c>
      <c r="AK474" s="77" cm="1">
        <f t="array" ref="AK474">_xlfn.IFNA(LOOKUP(2,1/('Calc|Labour Rates'!$B$10:$B$39='Calc|Fee Based'!AJ474)/('Calc|Labour Rates'!$C$10:$C$39='Input|Fee Based'!AL474),'Calc|Labour Rates'!$I$10:$I$39),"-")</f>
        <v>0</v>
      </c>
      <c r="AL474" s="77">
        <f>IFERROR(AK474*'Input|Fee Based'!AM474*'Input|Fee Based'!AN474/'Input|Setup'!$E$19,0)</f>
        <v>0</v>
      </c>
      <c r="AM474" s="77">
        <f>IFERROR(AK474*'Input|Fee Based'!AM474*'Input|Fee Based'!AO474/'Input|Setup'!$E$19,0)</f>
        <v>0</v>
      </c>
      <c r="AN474" s="208">
        <f t="shared" si="83"/>
        <v>0</v>
      </c>
      <c r="AO474" s="199">
        <f t="shared" si="84"/>
        <v>0</v>
      </c>
      <c r="AP474" s="139">
        <f t="shared" si="85"/>
        <v>0</v>
      </c>
      <c r="AQ474" s="86">
        <f>'Input|Fee Based'!AQ474*CPI_Escalator_to_Y1*RealMaterials_Escalator_to_Y1</f>
        <v>0</v>
      </c>
      <c r="AR474" s="86">
        <f>'Input|Fee Based'!AR474*CPI_Escalator_to_Y1*RealContracts_Escalator_to_Y1</f>
        <v>0</v>
      </c>
      <c r="AS474" s="77">
        <f>'Input|Fee Based'!AS474*CPI_Escalator_to_Y1*RealVehicles_Escalator_to_Y1</f>
        <v>0</v>
      </c>
      <c r="AT474" s="86">
        <f>'Input|Fee Based'!AT474*CPI_Escalator_to_Y1*RealOther_Escalator_to_Y1</f>
        <v>0</v>
      </c>
      <c r="AU474" s="89"/>
      <c r="AV474" s="79">
        <f t="shared" si="86"/>
        <v>0</v>
      </c>
      <c r="AW474" s="84"/>
      <c r="AX474" s="162">
        <f>$AV474*'Input|Fee Based'!AV474</f>
        <v>0</v>
      </c>
      <c r="AY474" s="162">
        <f>$AV474*'Input|Fee Based'!AW474</f>
        <v>0</v>
      </c>
      <c r="AZ474" s="162">
        <f>$AV474*'Input|Fee Based'!AX474</f>
        <v>0</v>
      </c>
      <c r="BA474" s="163">
        <f>SUM($AV474,$AX474:$AZ474)*'Input|Fee Based'!$AY474</f>
        <v>0</v>
      </c>
      <c r="BB474" s="109"/>
      <c r="BC474" s="173"/>
      <c r="BD474" s="15"/>
    </row>
    <row r="475" spans="1:56" customFormat="1" x14ac:dyDescent="0.2">
      <c r="A475" s="16">
        <f t="shared" si="87"/>
        <v>466</v>
      </c>
      <c r="B475" s="128" t="str">
        <f>IF(ISBLANK('Input|Fee Based'!B475),"",'Input|Fee Based'!B475)</f>
        <v/>
      </c>
      <c r="C475" s="128" t="str">
        <f>IF(ISBLANK('Input|Fee Based'!C475),"",'Input|Fee Based'!C475)</f>
        <v/>
      </c>
      <c r="D475" s="129" t="str">
        <f>IF(ISBLANK('Input|Fee Based'!D475),"",'Input|Fee Based'!D475)</f>
        <v/>
      </c>
      <c r="E475" s="191" t="str">
        <f>IF(ISBLANK('Input|Fee Based'!E475),"",'Input|Fee Based'!E475)</f>
        <v/>
      </c>
      <c r="F475" s="129" t="str">
        <f>IF(ISBLANK('Input|Fee Based'!F475),"",'Input|Fee Based'!F475)</f>
        <v/>
      </c>
      <c r="G475" s="129" t="str">
        <f>IF(ISBLANK('Input|Fee Based'!G475),"",'Input|Fee Based'!G475)</f>
        <v/>
      </c>
      <c r="H475" s="120">
        <f t="shared" si="77"/>
        <v>0</v>
      </c>
      <c r="I475" s="14"/>
      <c r="J475" s="77" t="str">
        <f>IF(ISBLANK('Input|Fee Based'!I475),"",'Input|Fee Based'!I475)</f>
        <v/>
      </c>
      <c r="K475" s="77" cm="1">
        <f t="array" ref="K475">_xlfn.IFNA(LOOKUP(2,1/('Calc|Labour Rates'!$B$10:$B$39='Calc|Fee Based'!J475)/('Calc|Labour Rates'!$C$10:$C$39='Input|Fee Based'!J475),'Calc|Labour Rates'!$I$10:$I$39),"-")</f>
        <v>0</v>
      </c>
      <c r="L475" s="208">
        <f>IFERROR(K475*'Input|Fee Based'!K475*'Input|Fee Based'!L475/'Input|Setup'!$E$19,0)</f>
        <v>0</v>
      </c>
      <c r="M475" s="206" t="str">
        <f>IF(ISBLANK('Input|Fee Based'!M475),"",'Input|Fee Based'!M475)</f>
        <v/>
      </c>
      <c r="N475" s="77" cm="1">
        <f t="array" ref="N475">_xlfn.IFNA(LOOKUP(2,1/('Calc|Labour Rates'!$B$10:$B$39='Calc|Fee Based'!M475)/('Calc|Labour Rates'!$C$10:$C$39='Input|Fee Based'!N475),'Calc|Labour Rates'!$I$10:$I$39),"-")</f>
        <v>0</v>
      </c>
      <c r="O475" s="208">
        <f>IFERROR(N475*'Input|Fee Based'!O475*'Input|Fee Based'!P475/'Input|Setup'!$E$19,0)</f>
        <v>0</v>
      </c>
      <c r="P475" s="206" t="str">
        <f>IF(ISBLANK('Input|Fee Based'!Q475),"",'Input|Fee Based'!Q475)</f>
        <v/>
      </c>
      <c r="Q475" s="77" cm="1">
        <f t="array" ref="Q475">_xlfn.IFNA(LOOKUP(2,1/('Calc|Labour Rates'!$B$10:$B$39='Calc|Fee Based'!P475)/('Calc|Labour Rates'!$C$10:$C$39='Input|Fee Based'!R475),'Calc|Labour Rates'!$I$10:$I$39),"-")</f>
        <v>0</v>
      </c>
      <c r="R475" s="77">
        <f>IFERROR(Q475*'Input|Fee Based'!S475*'Input|Fee Based'!T475/'Input|Setup'!$E$19,0)</f>
        <v>0</v>
      </c>
      <c r="S475" s="197">
        <f t="shared" si="78"/>
        <v>0</v>
      </c>
      <c r="T475" s="139">
        <f t="shared" si="79"/>
        <v>0</v>
      </c>
      <c r="U475" s="77" t="str">
        <f>IF(ISBLANK('Input|Fee Based'!$V475),"",'Input|Fee Based'!$V475)</f>
        <v/>
      </c>
      <c r="V475" s="77" cm="1">
        <f t="array" ref="V475">_xlfn.IFNA(LOOKUP(2,1/('Calc|Labour Rates'!$B$10:$B$39='Calc|Fee Based'!U475)/('Calc|Labour Rates'!$C$10:$C$39='Input|Fee Based'!W475),'Calc|Labour Rates'!$I$10:$I$39),"-")</f>
        <v>0</v>
      </c>
      <c r="W475" s="77">
        <f>IFERROR(V475*'Input|Fee Based'!X475*'Input|Fee Based'!Y475/'Input|Setup'!$E$19,0)</f>
        <v>0</v>
      </c>
      <c r="X475" s="77">
        <f>IFERROR(V475*'Input|Fee Based'!X475*'Input|Fee Based'!Z475/'Input|Setup'!$E$19,0)</f>
        <v>0</v>
      </c>
      <c r="Y475" s="208">
        <f t="shared" si="80"/>
        <v>0</v>
      </c>
      <c r="Z475" s="206" t="str">
        <f>IF(ISBLANK('Input|Fee Based'!$AA475),"",'Input|Fee Based'!$AA475)</f>
        <v/>
      </c>
      <c r="AA475" s="77" cm="1">
        <f t="array" ref="AA475">_xlfn.IFNA(LOOKUP(2,1/('Calc|Labour Rates'!$B$10:$B$39='Calc|Fee Based'!Z475)/('Calc|Labour Rates'!$C$10:$C$39='Input|Fee Based'!AB475),'Calc|Labour Rates'!$I$10:$I$39),"-")</f>
        <v>0</v>
      </c>
      <c r="AB475" s="77">
        <f>IFERROR(AA475*'Input|Fee Based'!AC475*'Input|Fee Based'!AD475/'Input|Setup'!$E$19,0)</f>
        <v>0</v>
      </c>
      <c r="AC475" s="77">
        <f>IFERROR(AA475*'Input|Fee Based'!AC475*'Input|Fee Based'!AE475/'Input|Setup'!$E$19,0)</f>
        <v>0</v>
      </c>
      <c r="AD475" s="208">
        <f t="shared" si="81"/>
        <v>0</v>
      </c>
      <c r="AE475" s="77" t="str">
        <f>IF(ISBLANK('Input|Fee Based'!$AF475),"",'Input|Fee Based'!$AF475)</f>
        <v/>
      </c>
      <c r="AF475" s="77" cm="1">
        <f t="array" ref="AF475">_xlfn.IFNA(LOOKUP(2,1/('Calc|Labour Rates'!$B$10:$B$39='Calc|Fee Based'!AE475)/('Calc|Labour Rates'!$C$10:$C$39='Input|Fee Based'!AG475),'Calc|Labour Rates'!$I$10:$I$39),"-")</f>
        <v>0</v>
      </c>
      <c r="AG475" s="77">
        <f>IFERROR(AF475*'Input|Fee Based'!AH475*'Input|Fee Based'!AI475/'Input|Setup'!$E$19,0)</f>
        <v>0</v>
      </c>
      <c r="AH475" s="77">
        <f>IFERROR(AF475*'Input|Fee Based'!AH475*'Input|Fee Based'!AJ475/'Input|Setup'!$E$19,0)</f>
        <v>0</v>
      </c>
      <c r="AI475" s="208">
        <f t="shared" si="82"/>
        <v>0</v>
      </c>
      <c r="AJ475" s="77" t="str">
        <f>IF(ISBLANK('Input|Fee Based'!$AK475),"",'Input|Fee Based'!$AK475)</f>
        <v/>
      </c>
      <c r="AK475" s="77" cm="1">
        <f t="array" ref="AK475">_xlfn.IFNA(LOOKUP(2,1/('Calc|Labour Rates'!$B$10:$B$39='Calc|Fee Based'!AJ475)/('Calc|Labour Rates'!$C$10:$C$39='Input|Fee Based'!AL475),'Calc|Labour Rates'!$I$10:$I$39),"-")</f>
        <v>0</v>
      </c>
      <c r="AL475" s="77">
        <f>IFERROR(AK475*'Input|Fee Based'!AM475*'Input|Fee Based'!AN475/'Input|Setup'!$E$19,0)</f>
        <v>0</v>
      </c>
      <c r="AM475" s="77">
        <f>IFERROR(AK475*'Input|Fee Based'!AM475*'Input|Fee Based'!AO475/'Input|Setup'!$E$19,0)</f>
        <v>0</v>
      </c>
      <c r="AN475" s="208">
        <f t="shared" si="83"/>
        <v>0</v>
      </c>
      <c r="AO475" s="199">
        <f t="shared" si="84"/>
        <v>0</v>
      </c>
      <c r="AP475" s="139">
        <f t="shared" si="85"/>
        <v>0</v>
      </c>
      <c r="AQ475" s="86">
        <f>'Input|Fee Based'!AQ475*CPI_Escalator_to_Y1*RealMaterials_Escalator_to_Y1</f>
        <v>0</v>
      </c>
      <c r="AR475" s="86">
        <f>'Input|Fee Based'!AR475*CPI_Escalator_to_Y1*RealContracts_Escalator_to_Y1</f>
        <v>0</v>
      </c>
      <c r="AS475" s="77">
        <f>'Input|Fee Based'!AS475*CPI_Escalator_to_Y1*RealVehicles_Escalator_to_Y1</f>
        <v>0</v>
      </c>
      <c r="AT475" s="86">
        <f>'Input|Fee Based'!AT475*CPI_Escalator_to_Y1*RealOther_Escalator_to_Y1</f>
        <v>0</v>
      </c>
      <c r="AU475" s="89"/>
      <c r="AV475" s="79">
        <f t="shared" si="86"/>
        <v>0</v>
      </c>
      <c r="AW475" s="84"/>
      <c r="AX475" s="162">
        <f>$AV475*'Input|Fee Based'!AV475</f>
        <v>0</v>
      </c>
      <c r="AY475" s="162">
        <f>$AV475*'Input|Fee Based'!AW475</f>
        <v>0</v>
      </c>
      <c r="AZ475" s="162">
        <f>$AV475*'Input|Fee Based'!AX475</f>
        <v>0</v>
      </c>
      <c r="BA475" s="163">
        <f>SUM($AV475,$AX475:$AZ475)*'Input|Fee Based'!$AY475</f>
        <v>0</v>
      </c>
      <c r="BB475" s="109"/>
      <c r="BC475" s="173"/>
      <c r="BD475" s="15"/>
    </row>
    <row r="476" spans="1:56" customFormat="1" x14ac:dyDescent="0.2">
      <c r="A476" s="16">
        <f t="shared" si="87"/>
        <v>467</v>
      </c>
      <c r="B476" s="128" t="str">
        <f>IF(ISBLANK('Input|Fee Based'!B476),"",'Input|Fee Based'!B476)</f>
        <v/>
      </c>
      <c r="C476" s="128" t="str">
        <f>IF(ISBLANK('Input|Fee Based'!C476),"",'Input|Fee Based'!C476)</f>
        <v/>
      </c>
      <c r="D476" s="129" t="str">
        <f>IF(ISBLANK('Input|Fee Based'!D476),"",'Input|Fee Based'!D476)</f>
        <v/>
      </c>
      <c r="E476" s="191" t="str">
        <f>IF(ISBLANK('Input|Fee Based'!E476),"",'Input|Fee Based'!E476)</f>
        <v/>
      </c>
      <c r="F476" s="129" t="str">
        <f>IF(ISBLANK('Input|Fee Based'!F476),"",'Input|Fee Based'!F476)</f>
        <v/>
      </c>
      <c r="G476" s="129" t="str">
        <f>IF(ISBLANK('Input|Fee Based'!G476),"",'Input|Fee Based'!G476)</f>
        <v/>
      </c>
      <c r="H476" s="120">
        <f t="shared" si="77"/>
        <v>0</v>
      </c>
      <c r="I476" s="14"/>
      <c r="J476" s="77" t="str">
        <f>IF(ISBLANK('Input|Fee Based'!I476),"",'Input|Fee Based'!I476)</f>
        <v/>
      </c>
      <c r="K476" s="77" cm="1">
        <f t="array" ref="K476">_xlfn.IFNA(LOOKUP(2,1/('Calc|Labour Rates'!$B$10:$B$39='Calc|Fee Based'!J476)/('Calc|Labour Rates'!$C$10:$C$39='Input|Fee Based'!J476),'Calc|Labour Rates'!$I$10:$I$39),"-")</f>
        <v>0</v>
      </c>
      <c r="L476" s="208">
        <f>IFERROR(K476*'Input|Fee Based'!K476*'Input|Fee Based'!L476/'Input|Setup'!$E$19,0)</f>
        <v>0</v>
      </c>
      <c r="M476" s="206" t="str">
        <f>IF(ISBLANK('Input|Fee Based'!M476),"",'Input|Fee Based'!M476)</f>
        <v/>
      </c>
      <c r="N476" s="77" cm="1">
        <f t="array" ref="N476">_xlfn.IFNA(LOOKUP(2,1/('Calc|Labour Rates'!$B$10:$B$39='Calc|Fee Based'!M476)/('Calc|Labour Rates'!$C$10:$C$39='Input|Fee Based'!N476),'Calc|Labour Rates'!$I$10:$I$39),"-")</f>
        <v>0</v>
      </c>
      <c r="O476" s="208">
        <f>IFERROR(N476*'Input|Fee Based'!O476*'Input|Fee Based'!P476/'Input|Setup'!$E$19,0)</f>
        <v>0</v>
      </c>
      <c r="P476" s="206" t="str">
        <f>IF(ISBLANK('Input|Fee Based'!Q476),"",'Input|Fee Based'!Q476)</f>
        <v/>
      </c>
      <c r="Q476" s="77" cm="1">
        <f t="array" ref="Q476">_xlfn.IFNA(LOOKUP(2,1/('Calc|Labour Rates'!$B$10:$B$39='Calc|Fee Based'!P476)/('Calc|Labour Rates'!$C$10:$C$39='Input|Fee Based'!R476),'Calc|Labour Rates'!$I$10:$I$39),"-")</f>
        <v>0</v>
      </c>
      <c r="R476" s="77">
        <f>IFERROR(Q476*'Input|Fee Based'!S476*'Input|Fee Based'!T476/'Input|Setup'!$E$19,0)</f>
        <v>0</v>
      </c>
      <c r="S476" s="197">
        <f t="shared" si="78"/>
        <v>0</v>
      </c>
      <c r="T476" s="139">
        <f t="shared" si="79"/>
        <v>0</v>
      </c>
      <c r="U476" s="77" t="str">
        <f>IF(ISBLANK('Input|Fee Based'!$V476),"",'Input|Fee Based'!$V476)</f>
        <v/>
      </c>
      <c r="V476" s="77" cm="1">
        <f t="array" ref="V476">_xlfn.IFNA(LOOKUP(2,1/('Calc|Labour Rates'!$B$10:$B$39='Calc|Fee Based'!U476)/('Calc|Labour Rates'!$C$10:$C$39='Input|Fee Based'!W476),'Calc|Labour Rates'!$I$10:$I$39),"-")</f>
        <v>0</v>
      </c>
      <c r="W476" s="77">
        <f>IFERROR(V476*'Input|Fee Based'!X476*'Input|Fee Based'!Y476/'Input|Setup'!$E$19,0)</f>
        <v>0</v>
      </c>
      <c r="X476" s="77">
        <f>IFERROR(V476*'Input|Fee Based'!X476*'Input|Fee Based'!Z476/'Input|Setup'!$E$19,0)</f>
        <v>0</v>
      </c>
      <c r="Y476" s="208">
        <f t="shared" si="80"/>
        <v>0</v>
      </c>
      <c r="Z476" s="206" t="str">
        <f>IF(ISBLANK('Input|Fee Based'!$AA476),"",'Input|Fee Based'!$AA476)</f>
        <v/>
      </c>
      <c r="AA476" s="77" cm="1">
        <f t="array" ref="AA476">_xlfn.IFNA(LOOKUP(2,1/('Calc|Labour Rates'!$B$10:$B$39='Calc|Fee Based'!Z476)/('Calc|Labour Rates'!$C$10:$C$39='Input|Fee Based'!AB476),'Calc|Labour Rates'!$I$10:$I$39),"-")</f>
        <v>0</v>
      </c>
      <c r="AB476" s="77">
        <f>IFERROR(AA476*'Input|Fee Based'!AC476*'Input|Fee Based'!AD476/'Input|Setup'!$E$19,0)</f>
        <v>0</v>
      </c>
      <c r="AC476" s="77">
        <f>IFERROR(AA476*'Input|Fee Based'!AC476*'Input|Fee Based'!AE476/'Input|Setup'!$E$19,0)</f>
        <v>0</v>
      </c>
      <c r="AD476" s="208">
        <f t="shared" si="81"/>
        <v>0</v>
      </c>
      <c r="AE476" s="77" t="str">
        <f>IF(ISBLANK('Input|Fee Based'!$AF476),"",'Input|Fee Based'!$AF476)</f>
        <v/>
      </c>
      <c r="AF476" s="77" cm="1">
        <f t="array" ref="AF476">_xlfn.IFNA(LOOKUP(2,1/('Calc|Labour Rates'!$B$10:$B$39='Calc|Fee Based'!AE476)/('Calc|Labour Rates'!$C$10:$C$39='Input|Fee Based'!AG476),'Calc|Labour Rates'!$I$10:$I$39),"-")</f>
        <v>0</v>
      </c>
      <c r="AG476" s="77">
        <f>IFERROR(AF476*'Input|Fee Based'!AH476*'Input|Fee Based'!AI476/'Input|Setup'!$E$19,0)</f>
        <v>0</v>
      </c>
      <c r="AH476" s="77">
        <f>IFERROR(AF476*'Input|Fee Based'!AH476*'Input|Fee Based'!AJ476/'Input|Setup'!$E$19,0)</f>
        <v>0</v>
      </c>
      <c r="AI476" s="208">
        <f t="shared" si="82"/>
        <v>0</v>
      </c>
      <c r="AJ476" s="77" t="str">
        <f>IF(ISBLANK('Input|Fee Based'!$AK476),"",'Input|Fee Based'!$AK476)</f>
        <v/>
      </c>
      <c r="AK476" s="77" cm="1">
        <f t="array" ref="AK476">_xlfn.IFNA(LOOKUP(2,1/('Calc|Labour Rates'!$B$10:$B$39='Calc|Fee Based'!AJ476)/('Calc|Labour Rates'!$C$10:$C$39='Input|Fee Based'!AL476),'Calc|Labour Rates'!$I$10:$I$39),"-")</f>
        <v>0</v>
      </c>
      <c r="AL476" s="77">
        <f>IFERROR(AK476*'Input|Fee Based'!AM476*'Input|Fee Based'!AN476/'Input|Setup'!$E$19,0)</f>
        <v>0</v>
      </c>
      <c r="AM476" s="77">
        <f>IFERROR(AK476*'Input|Fee Based'!AM476*'Input|Fee Based'!AO476/'Input|Setup'!$E$19,0)</f>
        <v>0</v>
      </c>
      <c r="AN476" s="208">
        <f t="shared" si="83"/>
        <v>0</v>
      </c>
      <c r="AO476" s="199">
        <f t="shared" si="84"/>
        <v>0</v>
      </c>
      <c r="AP476" s="139">
        <f t="shared" si="85"/>
        <v>0</v>
      </c>
      <c r="AQ476" s="86">
        <f>'Input|Fee Based'!AQ476*CPI_Escalator_to_Y1*RealMaterials_Escalator_to_Y1</f>
        <v>0</v>
      </c>
      <c r="AR476" s="86">
        <f>'Input|Fee Based'!AR476*CPI_Escalator_to_Y1*RealContracts_Escalator_to_Y1</f>
        <v>0</v>
      </c>
      <c r="AS476" s="77">
        <f>'Input|Fee Based'!AS476*CPI_Escalator_to_Y1*RealVehicles_Escalator_to_Y1</f>
        <v>0</v>
      </c>
      <c r="AT476" s="86">
        <f>'Input|Fee Based'!AT476*CPI_Escalator_to_Y1*RealOther_Escalator_to_Y1</f>
        <v>0</v>
      </c>
      <c r="AU476" s="89"/>
      <c r="AV476" s="79">
        <f t="shared" si="86"/>
        <v>0</v>
      </c>
      <c r="AW476" s="84"/>
      <c r="AX476" s="162">
        <f>$AV476*'Input|Fee Based'!AV476</f>
        <v>0</v>
      </c>
      <c r="AY476" s="162">
        <f>$AV476*'Input|Fee Based'!AW476</f>
        <v>0</v>
      </c>
      <c r="AZ476" s="162">
        <f>$AV476*'Input|Fee Based'!AX476</f>
        <v>0</v>
      </c>
      <c r="BA476" s="163">
        <f>SUM($AV476,$AX476:$AZ476)*'Input|Fee Based'!$AY476</f>
        <v>0</v>
      </c>
      <c r="BB476" s="109"/>
      <c r="BC476" s="173"/>
      <c r="BD476" s="15"/>
    </row>
    <row r="477" spans="1:56" customFormat="1" x14ac:dyDescent="0.2">
      <c r="A477" s="16">
        <f t="shared" si="87"/>
        <v>468</v>
      </c>
      <c r="B477" s="128" t="str">
        <f>IF(ISBLANK('Input|Fee Based'!B477),"",'Input|Fee Based'!B477)</f>
        <v/>
      </c>
      <c r="C477" s="128" t="str">
        <f>IF(ISBLANK('Input|Fee Based'!C477),"",'Input|Fee Based'!C477)</f>
        <v/>
      </c>
      <c r="D477" s="129" t="str">
        <f>IF(ISBLANK('Input|Fee Based'!D477),"",'Input|Fee Based'!D477)</f>
        <v/>
      </c>
      <c r="E477" s="191" t="str">
        <f>IF(ISBLANK('Input|Fee Based'!E477),"",'Input|Fee Based'!E477)</f>
        <v/>
      </c>
      <c r="F477" s="129" t="str">
        <f>IF(ISBLANK('Input|Fee Based'!F477),"",'Input|Fee Based'!F477)</f>
        <v/>
      </c>
      <c r="G477" s="129" t="str">
        <f>IF(ISBLANK('Input|Fee Based'!G477),"",'Input|Fee Based'!G477)</f>
        <v/>
      </c>
      <c r="H477" s="120">
        <f t="shared" si="77"/>
        <v>0</v>
      </c>
      <c r="I477" s="14"/>
      <c r="J477" s="77" t="str">
        <f>IF(ISBLANK('Input|Fee Based'!I477),"",'Input|Fee Based'!I477)</f>
        <v/>
      </c>
      <c r="K477" s="77" cm="1">
        <f t="array" ref="K477">_xlfn.IFNA(LOOKUP(2,1/('Calc|Labour Rates'!$B$10:$B$39='Calc|Fee Based'!J477)/('Calc|Labour Rates'!$C$10:$C$39='Input|Fee Based'!J477),'Calc|Labour Rates'!$I$10:$I$39),"-")</f>
        <v>0</v>
      </c>
      <c r="L477" s="208">
        <f>IFERROR(K477*'Input|Fee Based'!K477*'Input|Fee Based'!L477/'Input|Setup'!$E$19,0)</f>
        <v>0</v>
      </c>
      <c r="M477" s="206" t="str">
        <f>IF(ISBLANK('Input|Fee Based'!M477),"",'Input|Fee Based'!M477)</f>
        <v/>
      </c>
      <c r="N477" s="77" cm="1">
        <f t="array" ref="N477">_xlfn.IFNA(LOOKUP(2,1/('Calc|Labour Rates'!$B$10:$B$39='Calc|Fee Based'!M477)/('Calc|Labour Rates'!$C$10:$C$39='Input|Fee Based'!N477),'Calc|Labour Rates'!$I$10:$I$39),"-")</f>
        <v>0</v>
      </c>
      <c r="O477" s="208">
        <f>IFERROR(N477*'Input|Fee Based'!O477*'Input|Fee Based'!P477/'Input|Setup'!$E$19,0)</f>
        <v>0</v>
      </c>
      <c r="P477" s="206" t="str">
        <f>IF(ISBLANK('Input|Fee Based'!Q477),"",'Input|Fee Based'!Q477)</f>
        <v/>
      </c>
      <c r="Q477" s="77" cm="1">
        <f t="array" ref="Q477">_xlfn.IFNA(LOOKUP(2,1/('Calc|Labour Rates'!$B$10:$B$39='Calc|Fee Based'!P477)/('Calc|Labour Rates'!$C$10:$C$39='Input|Fee Based'!R477),'Calc|Labour Rates'!$I$10:$I$39),"-")</f>
        <v>0</v>
      </c>
      <c r="R477" s="77">
        <f>IFERROR(Q477*'Input|Fee Based'!S477*'Input|Fee Based'!T477/'Input|Setup'!$E$19,0)</f>
        <v>0</v>
      </c>
      <c r="S477" s="197">
        <f t="shared" si="78"/>
        <v>0</v>
      </c>
      <c r="T477" s="139">
        <f t="shared" si="79"/>
        <v>0</v>
      </c>
      <c r="U477" s="77" t="str">
        <f>IF(ISBLANK('Input|Fee Based'!$V477),"",'Input|Fee Based'!$V477)</f>
        <v/>
      </c>
      <c r="V477" s="77" cm="1">
        <f t="array" ref="V477">_xlfn.IFNA(LOOKUP(2,1/('Calc|Labour Rates'!$B$10:$B$39='Calc|Fee Based'!U477)/('Calc|Labour Rates'!$C$10:$C$39='Input|Fee Based'!W477),'Calc|Labour Rates'!$I$10:$I$39),"-")</f>
        <v>0</v>
      </c>
      <c r="W477" s="77">
        <f>IFERROR(V477*'Input|Fee Based'!X477*'Input|Fee Based'!Y477/'Input|Setup'!$E$19,0)</f>
        <v>0</v>
      </c>
      <c r="X477" s="77">
        <f>IFERROR(V477*'Input|Fee Based'!X477*'Input|Fee Based'!Z477/'Input|Setup'!$E$19,0)</f>
        <v>0</v>
      </c>
      <c r="Y477" s="208">
        <f t="shared" si="80"/>
        <v>0</v>
      </c>
      <c r="Z477" s="206" t="str">
        <f>IF(ISBLANK('Input|Fee Based'!$AA477),"",'Input|Fee Based'!$AA477)</f>
        <v/>
      </c>
      <c r="AA477" s="77" cm="1">
        <f t="array" ref="AA477">_xlfn.IFNA(LOOKUP(2,1/('Calc|Labour Rates'!$B$10:$B$39='Calc|Fee Based'!Z477)/('Calc|Labour Rates'!$C$10:$C$39='Input|Fee Based'!AB477),'Calc|Labour Rates'!$I$10:$I$39),"-")</f>
        <v>0</v>
      </c>
      <c r="AB477" s="77">
        <f>IFERROR(AA477*'Input|Fee Based'!AC477*'Input|Fee Based'!AD477/'Input|Setup'!$E$19,0)</f>
        <v>0</v>
      </c>
      <c r="AC477" s="77">
        <f>IFERROR(AA477*'Input|Fee Based'!AC477*'Input|Fee Based'!AE477/'Input|Setup'!$E$19,0)</f>
        <v>0</v>
      </c>
      <c r="AD477" s="208">
        <f t="shared" si="81"/>
        <v>0</v>
      </c>
      <c r="AE477" s="77" t="str">
        <f>IF(ISBLANK('Input|Fee Based'!$AF477),"",'Input|Fee Based'!$AF477)</f>
        <v/>
      </c>
      <c r="AF477" s="77" cm="1">
        <f t="array" ref="AF477">_xlfn.IFNA(LOOKUP(2,1/('Calc|Labour Rates'!$B$10:$B$39='Calc|Fee Based'!AE477)/('Calc|Labour Rates'!$C$10:$C$39='Input|Fee Based'!AG477),'Calc|Labour Rates'!$I$10:$I$39),"-")</f>
        <v>0</v>
      </c>
      <c r="AG477" s="77">
        <f>IFERROR(AF477*'Input|Fee Based'!AH477*'Input|Fee Based'!AI477/'Input|Setup'!$E$19,0)</f>
        <v>0</v>
      </c>
      <c r="AH477" s="77">
        <f>IFERROR(AF477*'Input|Fee Based'!AH477*'Input|Fee Based'!AJ477/'Input|Setup'!$E$19,0)</f>
        <v>0</v>
      </c>
      <c r="AI477" s="208">
        <f t="shared" si="82"/>
        <v>0</v>
      </c>
      <c r="AJ477" s="77" t="str">
        <f>IF(ISBLANK('Input|Fee Based'!$AK477),"",'Input|Fee Based'!$AK477)</f>
        <v/>
      </c>
      <c r="AK477" s="77" cm="1">
        <f t="array" ref="AK477">_xlfn.IFNA(LOOKUP(2,1/('Calc|Labour Rates'!$B$10:$B$39='Calc|Fee Based'!AJ477)/('Calc|Labour Rates'!$C$10:$C$39='Input|Fee Based'!AL477),'Calc|Labour Rates'!$I$10:$I$39),"-")</f>
        <v>0</v>
      </c>
      <c r="AL477" s="77">
        <f>IFERROR(AK477*'Input|Fee Based'!AM477*'Input|Fee Based'!AN477/'Input|Setup'!$E$19,0)</f>
        <v>0</v>
      </c>
      <c r="AM477" s="77">
        <f>IFERROR(AK477*'Input|Fee Based'!AM477*'Input|Fee Based'!AO477/'Input|Setup'!$E$19,0)</f>
        <v>0</v>
      </c>
      <c r="AN477" s="208">
        <f t="shared" si="83"/>
        <v>0</v>
      </c>
      <c r="AO477" s="199">
        <f t="shared" si="84"/>
        <v>0</v>
      </c>
      <c r="AP477" s="139">
        <f t="shared" si="85"/>
        <v>0</v>
      </c>
      <c r="AQ477" s="86">
        <f>'Input|Fee Based'!AQ477*CPI_Escalator_to_Y1*RealMaterials_Escalator_to_Y1</f>
        <v>0</v>
      </c>
      <c r="AR477" s="86">
        <f>'Input|Fee Based'!AR477*CPI_Escalator_to_Y1*RealContracts_Escalator_to_Y1</f>
        <v>0</v>
      </c>
      <c r="AS477" s="77">
        <f>'Input|Fee Based'!AS477*CPI_Escalator_to_Y1*RealVehicles_Escalator_to_Y1</f>
        <v>0</v>
      </c>
      <c r="AT477" s="86">
        <f>'Input|Fee Based'!AT477*CPI_Escalator_to_Y1*RealOther_Escalator_to_Y1</f>
        <v>0</v>
      </c>
      <c r="AU477" s="89"/>
      <c r="AV477" s="79">
        <f t="shared" si="86"/>
        <v>0</v>
      </c>
      <c r="AW477" s="84"/>
      <c r="AX477" s="162">
        <f>$AV477*'Input|Fee Based'!AV477</f>
        <v>0</v>
      </c>
      <c r="AY477" s="162">
        <f>$AV477*'Input|Fee Based'!AW477</f>
        <v>0</v>
      </c>
      <c r="AZ477" s="162">
        <f>$AV477*'Input|Fee Based'!AX477</f>
        <v>0</v>
      </c>
      <c r="BA477" s="163">
        <f>SUM($AV477,$AX477:$AZ477)*'Input|Fee Based'!$AY477</f>
        <v>0</v>
      </c>
      <c r="BB477" s="109"/>
      <c r="BC477" s="173"/>
      <c r="BD477" s="15"/>
    </row>
    <row r="478" spans="1:56" customFormat="1" x14ac:dyDescent="0.2">
      <c r="A478" s="16">
        <f t="shared" si="87"/>
        <v>469</v>
      </c>
      <c r="B478" s="128" t="str">
        <f>IF(ISBLANK('Input|Fee Based'!B478),"",'Input|Fee Based'!B478)</f>
        <v/>
      </c>
      <c r="C478" s="128" t="str">
        <f>IF(ISBLANK('Input|Fee Based'!C478),"",'Input|Fee Based'!C478)</f>
        <v/>
      </c>
      <c r="D478" s="129" t="str">
        <f>IF(ISBLANK('Input|Fee Based'!D478),"",'Input|Fee Based'!D478)</f>
        <v/>
      </c>
      <c r="E478" s="191" t="str">
        <f>IF(ISBLANK('Input|Fee Based'!E478),"",'Input|Fee Based'!E478)</f>
        <v/>
      </c>
      <c r="F478" s="129" t="str">
        <f>IF(ISBLANK('Input|Fee Based'!F478),"",'Input|Fee Based'!F478)</f>
        <v/>
      </c>
      <c r="G478" s="129" t="str">
        <f>IF(ISBLANK('Input|Fee Based'!G478),"",'Input|Fee Based'!G478)</f>
        <v/>
      </c>
      <c r="H478" s="120">
        <f t="shared" si="77"/>
        <v>0</v>
      </c>
      <c r="I478" s="14"/>
      <c r="J478" s="77" t="str">
        <f>IF(ISBLANK('Input|Fee Based'!I478),"",'Input|Fee Based'!I478)</f>
        <v/>
      </c>
      <c r="K478" s="77" cm="1">
        <f t="array" ref="K478">_xlfn.IFNA(LOOKUP(2,1/('Calc|Labour Rates'!$B$10:$B$39='Calc|Fee Based'!J478)/('Calc|Labour Rates'!$C$10:$C$39='Input|Fee Based'!J478),'Calc|Labour Rates'!$I$10:$I$39),"-")</f>
        <v>0</v>
      </c>
      <c r="L478" s="208">
        <f>IFERROR(K478*'Input|Fee Based'!K478*'Input|Fee Based'!L478/'Input|Setup'!$E$19,0)</f>
        <v>0</v>
      </c>
      <c r="M478" s="206" t="str">
        <f>IF(ISBLANK('Input|Fee Based'!M478),"",'Input|Fee Based'!M478)</f>
        <v/>
      </c>
      <c r="N478" s="77" cm="1">
        <f t="array" ref="N478">_xlfn.IFNA(LOOKUP(2,1/('Calc|Labour Rates'!$B$10:$B$39='Calc|Fee Based'!M478)/('Calc|Labour Rates'!$C$10:$C$39='Input|Fee Based'!N478),'Calc|Labour Rates'!$I$10:$I$39),"-")</f>
        <v>0</v>
      </c>
      <c r="O478" s="208">
        <f>IFERROR(N478*'Input|Fee Based'!O478*'Input|Fee Based'!P478/'Input|Setup'!$E$19,0)</f>
        <v>0</v>
      </c>
      <c r="P478" s="206" t="str">
        <f>IF(ISBLANK('Input|Fee Based'!Q478),"",'Input|Fee Based'!Q478)</f>
        <v/>
      </c>
      <c r="Q478" s="77" cm="1">
        <f t="array" ref="Q478">_xlfn.IFNA(LOOKUP(2,1/('Calc|Labour Rates'!$B$10:$B$39='Calc|Fee Based'!P478)/('Calc|Labour Rates'!$C$10:$C$39='Input|Fee Based'!R478),'Calc|Labour Rates'!$I$10:$I$39),"-")</f>
        <v>0</v>
      </c>
      <c r="R478" s="77">
        <f>IFERROR(Q478*'Input|Fee Based'!S478*'Input|Fee Based'!T478/'Input|Setup'!$E$19,0)</f>
        <v>0</v>
      </c>
      <c r="S478" s="197">
        <f t="shared" si="78"/>
        <v>0</v>
      </c>
      <c r="T478" s="139">
        <f t="shared" si="79"/>
        <v>0</v>
      </c>
      <c r="U478" s="77" t="str">
        <f>IF(ISBLANK('Input|Fee Based'!$V478),"",'Input|Fee Based'!$V478)</f>
        <v/>
      </c>
      <c r="V478" s="77" cm="1">
        <f t="array" ref="V478">_xlfn.IFNA(LOOKUP(2,1/('Calc|Labour Rates'!$B$10:$B$39='Calc|Fee Based'!U478)/('Calc|Labour Rates'!$C$10:$C$39='Input|Fee Based'!W478),'Calc|Labour Rates'!$I$10:$I$39),"-")</f>
        <v>0</v>
      </c>
      <c r="W478" s="77">
        <f>IFERROR(V478*'Input|Fee Based'!X478*'Input|Fee Based'!Y478/'Input|Setup'!$E$19,0)</f>
        <v>0</v>
      </c>
      <c r="X478" s="77">
        <f>IFERROR(V478*'Input|Fee Based'!X478*'Input|Fee Based'!Z478/'Input|Setup'!$E$19,0)</f>
        <v>0</v>
      </c>
      <c r="Y478" s="208">
        <f t="shared" si="80"/>
        <v>0</v>
      </c>
      <c r="Z478" s="206" t="str">
        <f>IF(ISBLANK('Input|Fee Based'!$AA478),"",'Input|Fee Based'!$AA478)</f>
        <v/>
      </c>
      <c r="AA478" s="77" cm="1">
        <f t="array" ref="AA478">_xlfn.IFNA(LOOKUP(2,1/('Calc|Labour Rates'!$B$10:$B$39='Calc|Fee Based'!Z478)/('Calc|Labour Rates'!$C$10:$C$39='Input|Fee Based'!AB478),'Calc|Labour Rates'!$I$10:$I$39),"-")</f>
        <v>0</v>
      </c>
      <c r="AB478" s="77">
        <f>IFERROR(AA478*'Input|Fee Based'!AC478*'Input|Fee Based'!AD478/'Input|Setup'!$E$19,0)</f>
        <v>0</v>
      </c>
      <c r="AC478" s="77">
        <f>IFERROR(AA478*'Input|Fee Based'!AC478*'Input|Fee Based'!AE478/'Input|Setup'!$E$19,0)</f>
        <v>0</v>
      </c>
      <c r="AD478" s="208">
        <f t="shared" si="81"/>
        <v>0</v>
      </c>
      <c r="AE478" s="77" t="str">
        <f>IF(ISBLANK('Input|Fee Based'!$AF478),"",'Input|Fee Based'!$AF478)</f>
        <v/>
      </c>
      <c r="AF478" s="77" cm="1">
        <f t="array" ref="AF478">_xlfn.IFNA(LOOKUP(2,1/('Calc|Labour Rates'!$B$10:$B$39='Calc|Fee Based'!AE478)/('Calc|Labour Rates'!$C$10:$C$39='Input|Fee Based'!AG478),'Calc|Labour Rates'!$I$10:$I$39),"-")</f>
        <v>0</v>
      </c>
      <c r="AG478" s="77">
        <f>IFERROR(AF478*'Input|Fee Based'!AH478*'Input|Fee Based'!AI478/'Input|Setup'!$E$19,0)</f>
        <v>0</v>
      </c>
      <c r="AH478" s="77">
        <f>IFERROR(AF478*'Input|Fee Based'!AH478*'Input|Fee Based'!AJ478/'Input|Setup'!$E$19,0)</f>
        <v>0</v>
      </c>
      <c r="AI478" s="208">
        <f t="shared" si="82"/>
        <v>0</v>
      </c>
      <c r="AJ478" s="77" t="str">
        <f>IF(ISBLANK('Input|Fee Based'!$AK478),"",'Input|Fee Based'!$AK478)</f>
        <v/>
      </c>
      <c r="AK478" s="77" cm="1">
        <f t="array" ref="AK478">_xlfn.IFNA(LOOKUP(2,1/('Calc|Labour Rates'!$B$10:$B$39='Calc|Fee Based'!AJ478)/('Calc|Labour Rates'!$C$10:$C$39='Input|Fee Based'!AL478),'Calc|Labour Rates'!$I$10:$I$39),"-")</f>
        <v>0</v>
      </c>
      <c r="AL478" s="77">
        <f>IFERROR(AK478*'Input|Fee Based'!AM478*'Input|Fee Based'!AN478/'Input|Setup'!$E$19,0)</f>
        <v>0</v>
      </c>
      <c r="AM478" s="77">
        <f>IFERROR(AK478*'Input|Fee Based'!AM478*'Input|Fee Based'!AO478/'Input|Setup'!$E$19,0)</f>
        <v>0</v>
      </c>
      <c r="AN478" s="208">
        <f t="shared" si="83"/>
        <v>0</v>
      </c>
      <c r="AO478" s="199">
        <f t="shared" si="84"/>
        <v>0</v>
      </c>
      <c r="AP478" s="139">
        <f t="shared" si="85"/>
        <v>0</v>
      </c>
      <c r="AQ478" s="86">
        <f>'Input|Fee Based'!AQ478*CPI_Escalator_to_Y1*RealMaterials_Escalator_to_Y1</f>
        <v>0</v>
      </c>
      <c r="AR478" s="86">
        <f>'Input|Fee Based'!AR478*CPI_Escalator_to_Y1*RealContracts_Escalator_to_Y1</f>
        <v>0</v>
      </c>
      <c r="AS478" s="77">
        <f>'Input|Fee Based'!AS478*CPI_Escalator_to_Y1*RealVehicles_Escalator_to_Y1</f>
        <v>0</v>
      </c>
      <c r="AT478" s="86">
        <f>'Input|Fee Based'!AT478*CPI_Escalator_to_Y1*RealOther_Escalator_to_Y1</f>
        <v>0</v>
      </c>
      <c r="AU478" s="89"/>
      <c r="AV478" s="79">
        <f t="shared" si="86"/>
        <v>0</v>
      </c>
      <c r="AW478" s="84"/>
      <c r="AX478" s="162">
        <f>$AV478*'Input|Fee Based'!AV478</f>
        <v>0</v>
      </c>
      <c r="AY478" s="162">
        <f>$AV478*'Input|Fee Based'!AW478</f>
        <v>0</v>
      </c>
      <c r="AZ478" s="162">
        <f>$AV478*'Input|Fee Based'!AX478</f>
        <v>0</v>
      </c>
      <c r="BA478" s="163">
        <f>SUM($AV478,$AX478:$AZ478)*'Input|Fee Based'!$AY478</f>
        <v>0</v>
      </c>
      <c r="BB478" s="109"/>
      <c r="BC478" s="173"/>
      <c r="BD478" s="15"/>
    </row>
    <row r="479" spans="1:56" customFormat="1" x14ac:dyDescent="0.2">
      <c r="A479" s="16">
        <f t="shared" si="87"/>
        <v>470</v>
      </c>
      <c r="B479" s="128" t="str">
        <f>IF(ISBLANK('Input|Fee Based'!B479),"",'Input|Fee Based'!B479)</f>
        <v/>
      </c>
      <c r="C479" s="128" t="str">
        <f>IF(ISBLANK('Input|Fee Based'!C479),"",'Input|Fee Based'!C479)</f>
        <v/>
      </c>
      <c r="D479" s="129" t="str">
        <f>IF(ISBLANK('Input|Fee Based'!D479),"",'Input|Fee Based'!D479)</f>
        <v/>
      </c>
      <c r="E479" s="191" t="str">
        <f>IF(ISBLANK('Input|Fee Based'!E479),"",'Input|Fee Based'!E479)</f>
        <v/>
      </c>
      <c r="F479" s="129" t="str">
        <f>IF(ISBLANK('Input|Fee Based'!F479),"",'Input|Fee Based'!F479)</f>
        <v/>
      </c>
      <c r="G479" s="129" t="str">
        <f>IF(ISBLANK('Input|Fee Based'!G479),"",'Input|Fee Based'!G479)</f>
        <v/>
      </c>
      <c r="H479" s="120">
        <f t="shared" si="77"/>
        <v>0</v>
      </c>
      <c r="I479" s="14"/>
      <c r="J479" s="77" t="str">
        <f>IF(ISBLANK('Input|Fee Based'!I479),"",'Input|Fee Based'!I479)</f>
        <v/>
      </c>
      <c r="K479" s="77" cm="1">
        <f t="array" ref="K479">_xlfn.IFNA(LOOKUP(2,1/('Calc|Labour Rates'!$B$10:$B$39='Calc|Fee Based'!J479)/('Calc|Labour Rates'!$C$10:$C$39='Input|Fee Based'!J479),'Calc|Labour Rates'!$I$10:$I$39),"-")</f>
        <v>0</v>
      </c>
      <c r="L479" s="208">
        <f>IFERROR(K479*'Input|Fee Based'!K479*'Input|Fee Based'!L479/'Input|Setup'!$E$19,0)</f>
        <v>0</v>
      </c>
      <c r="M479" s="206" t="str">
        <f>IF(ISBLANK('Input|Fee Based'!M479),"",'Input|Fee Based'!M479)</f>
        <v/>
      </c>
      <c r="N479" s="77" cm="1">
        <f t="array" ref="N479">_xlfn.IFNA(LOOKUP(2,1/('Calc|Labour Rates'!$B$10:$B$39='Calc|Fee Based'!M479)/('Calc|Labour Rates'!$C$10:$C$39='Input|Fee Based'!N479),'Calc|Labour Rates'!$I$10:$I$39),"-")</f>
        <v>0</v>
      </c>
      <c r="O479" s="208">
        <f>IFERROR(N479*'Input|Fee Based'!O479*'Input|Fee Based'!P479/'Input|Setup'!$E$19,0)</f>
        <v>0</v>
      </c>
      <c r="P479" s="206" t="str">
        <f>IF(ISBLANK('Input|Fee Based'!Q479),"",'Input|Fee Based'!Q479)</f>
        <v/>
      </c>
      <c r="Q479" s="77" cm="1">
        <f t="array" ref="Q479">_xlfn.IFNA(LOOKUP(2,1/('Calc|Labour Rates'!$B$10:$B$39='Calc|Fee Based'!P479)/('Calc|Labour Rates'!$C$10:$C$39='Input|Fee Based'!R479),'Calc|Labour Rates'!$I$10:$I$39),"-")</f>
        <v>0</v>
      </c>
      <c r="R479" s="77">
        <f>IFERROR(Q479*'Input|Fee Based'!S479*'Input|Fee Based'!T479/'Input|Setup'!$E$19,0)</f>
        <v>0</v>
      </c>
      <c r="S479" s="197">
        <f t="shared" si="78"/>
        <v>0</v>
      </c>
      <c r="T479" s="139">
        <f t="shared" si="79"/>
        <v>0</v>
      </c>
      <c r="U479" s="77" t="str">
        <f>IF(ISBLANK('Input|Fee Based'!$V479),"",'Input|Fee Based'!$V479)</f>
        <v/>
      </c>
      <c r="V479" s="77" cm="1">
        <f t="array" ref="V479">_xlfn.IFNA(LOOKUP(2,1/('Calc|Labour Rates'!$B$10:$B$39='Calc|Fee Based'!U479)/('Calc|Labour Rates'!$C$10:$C$39='Input|Fee Based'!W479),'Calc|Labour Rates'!$I$10:$I$39),"-")</f>
        <v>0</v>
      </c>
      <c r="W479" s="77">
        <f>IFERROR(V479*'Input|Fee Based'!X479*'Input|Fee Based'!Y479/'Input|Setup'!$E$19,0)</f>
        <v>0</v>
      </c>
      <c r="X479" s="77">
        <f>IFERROR(V479*'Input|Fee Based'!X479*'Input|Fee Based'!Z479/'Input|Setup'!$E$19,0)</f>
        <v>0</v>
      </c>
      <c r="Y479" s="208">
        <f t="shared" si="80"/>
        <v>0</v>
      </c>
      <c r="Z479" s="206" t="str">
        <f>IF(ISBLANK('Input|Fee Based'!$AA479),"",'Input|Fee Based'!$AA479)</f>
        <v/>
      </c>
      <c r="AA479" s="77" cm="1">
        <f t="array" ref="AA479">_xlfn.IFNA(LOOKUP(2,1/('Calc|Labour Rates'!$B$10:$B$39='Calc|Fee Based'!Z479)/('Calc|Labour Rates'!$C$10:$C$39='Input|Fee Based'!AB479),'Calc|Labour Rates'!$I$10:$I$39),"-")</f>
        <v>0</v>
      </c>
      <c r="AB479" s="77">
        <f>IFERROR(AA479*'Input|Fee Based'!AC479*'Input|Fee Based'!AD479/'Input|Setup'!$E$19,0)</f>
        <v>0</v>
      </c>
      <c r="AC479" s="77">
        <f>IFERROR(AA479*'Input|Fee Based'!AC479*'Input|Fee Based'!AE479/'Input|Setup'!$E$19,0)</f>
        <v>0</v>
      </c>
      <c r="AD479" s="208">
        <f t="shared" si="81"/>
        <v>0</v>
      </c>
      <c r="AE479" s="77" t="str">
        <f>IF(ISBLANK('Input|Fee Based'!$AF479),"",'Input|Fee Based'!$AF479)</f>
        <v/>
      </c>
      <c r="AF479" s="77" cm="1">
        <f t="array" ref="AF479">_xlfn.IFNA(LOOKUP(2,1/('Calc|Labour Rates'!$B$10:$B$39='Calc|Fee Based'!AE479)/('Calc|Labour Rates'!$C$10:$C$39='Input|Fee Based'!AG479),'Calc|Labour Rates'!$I$10:$I$39),"-")</f>
        <v>0</v>
      </c>
      <c r="AG479" s="77">
        <f>IFERROR(AF479*'Input|Fee Based'!AH479*'Input|Fee Based'!AI479/'Input|Setup'!$E$19,0)</f>
        <v>0</v>
      </c>
      <c r="AH479" s="77">
        <f>IFERROR(AF479*'Input|Fee Based'!AH479*'Input|Fee Based'!AJ479/'Input|Setup'!$E$19,0)</f>
        <v>0</v>
      </c>
      <c r="AI479" s="208">
        <f t="shared" si="82"/>
        <v>0</v>
      </c>
      <c r="AJ479" s="77" t="str">
        <f>IF(ISBLANK('Input|Fee Based'!$AK479),"",'Input|Fee Based'!$AK479)</f>
        <v/>
      </c>
      <c r="AK479" s="77" cm="1">
        <f t="array" ref="AK479">_xlfn.IFNA(LOOKUP(2,1/('Calc|Labour Rates'!$B$10:$B$39='Calc|Fee Based'!AJ479)/('Calc|Labour Rates'!$C$10:$C$39='Input|Fee Based'!AL479),'Calc|Labour Rates'!$I$10:$I$39),"-")</f>
        <v>0</v>
      </c>
      <c r="AL479" s="77">
        <f>IFERROR(AK479*'Input|Fee Based'!AM479*'Input|Fee Based'!AN479/'Input|Setup'!$E$19,0)</f>
        <v>0</v>
      </c>
      <c r="AM479" s="77">
        <f>IFERROR(AK479*'Input|Fee Based'!AM479*'Input|Fee Based'!AO479/'Input|Setup'!$E$19,0)</f>
        <v>0</v>
      </c>
      <c r="AN479" s="208">
        <f t="shared" si="83"/>
        <v>0</v>
      </c>
      <c r="AO479" s="199">
        <f t="shared" si="84"/>
        <v>0</v>
      </c>
      <c r="AP479" s="139">
        <f t="shared" si="85"/>
        <v>0</v>
      </c>
      <c r="AQ479" s="86">
        <f>'Input|Fee Based'!AQ479*CPI_Escalator_to_Y1*RealMaterials_Escalator_to_Y1</f>
        <v>0</v>
      </c>
      <c r="AR479" s="86">
        <f>'Input|Fee Based'!AR479*CPI_Escalator_to_Y1*RealContracts_Escalator_to_Y1</f>
        <v>0</v>
      </c>
      <c r="AS479" s="77">
        <f>'Input|Fee Based'!AS479*CPI_Escalator_to_Y1*RealVehicles_Escalator_to_Y1</f>
        <v>0</v>
      </c>
      <c r="AT479" s="86">
        <f>'Input|Fee Based'!AT479*CPI_Escalator_to_Y1*RealOther_Escalator_to_Y1</f>
        <v>0</v>
      </c>
      <c r="AU479" s="89"/>
      <c r="AV479" s="79">
        <f t="shared" si="86"/>
        <v>0</v>
      </c>
      <c r="AW479" s="84"/>
      <c r="AX479" s="162">
        <f>$AV479*'Input|Fee Based'!AV479</f>
        <v>0</v>
      </c>
      <c r="AY479" s="162">
        <f>$AV479*'Input|Fee Based'!AW479</f>
        <v>0</v>
      </c>
      <c r="AZ479" s="162">
        <f>$AV479*'Input|Fee Based'!AX479</f>
        <v>0</v>
      </c>
      <c r="BA479" s="163">
        <f>SUM($AV479,$AX479:$AZ479)*'Input|Fee Based'!$AY479</f>
        <v>0</v>
      </c>
      <c r="BB479" s="109"/>
      <c r="BC479" s="173"/>
      <c r="BD479" s="15"/>
    </row>
    <row r="480" spans="1:56" customFormat="1" x14ac:dyDescent="0.2">
      <c r="A480" s="16">
        <f t="shared" si="87"/>
        <v>471</v>
      </c>
      <c r="B480" s="128" t="str">
        <f>IF(ISBLANK('Input|Fee Based'!B480),"",'Input|Fee Based'!B480)</f>
        <v/>
      </c>
      <c r="C480" s="128" t="str">
        <f>IF(ISBLANK('Input|Fee Based'!C480),"",'Input|Fee Based'!C480)</f>
        <v/>
      </c>
      <c r="D480" s="129" t="str">
        <f>IF(ISBLANK('Input|Fee Based'!D480),"",'Input|Fee Based'!D480)</f>
        <v/>
      </c>
      <c r="E480" s="191" t="str">
        <f>IF(ISBLANK('Input|Fee Based'!E480),"",'Input|Fee Based'!E480)</f>
        <v/>
      </c>
      <c r="F480" s="129" t="str">
        <f>IF(ISBLANK('Input|Fee Based'!F480),"",'Input|Fee Based'!F480)</f>
        <v/>
      </c>
      <c r="G480" s="129" t="str">
        <f>IF(ISBLANK('Input|Fee Based'!G480),"",'Input|Fee Based'!G480)</f>
        <v/>
      </c>
      <c r="H480" s="120">
        <f t="shared" si="77"/>
        <v>0</v>
      </c>
      <c r="I480" s="14"/>
      <c r="J480" s="77" t="str">
        <f>IF(ISBLANK('Input|Fee Based'!I480),"",'Input|Fee Based'!I480)</f>
        <v/>
      </c>
      <c r="K480" s="77" cm="1">
        <f t="array" ref="K480">_xlfn.IFNA(LOOKUP(2,1/('Calc|Labour Rates'!$B$10:$B$39='Calc|Fee Based'!J480)/('Calc|Labour Rates'!$C$10:$C$39='Input|Fee Based'!J480),'Calc|Labour Rates'!$I$10:$I$39),"-")</f>
        <v>0</v>
      </c>
      <c r="L480" s="208">
        <f>IFERROR(K480*'Input|Fee Based'!K480*'Input|Fee Based'!L480/'Input|Setup'!$E$19,0)</f>
        <v>0</v>
      </c>
      <c r="M480" s="206" t="str">
        <f>IF(ISBLANK('Input|Fee Based'!M480),"",'Input|Fee Based'!M480)</f>
        <v/>
      </c>
      <c r="N480" s="77" cm="1">
        <f t="array" ref="N480">_xlfn.IFNA(LOOKUP(2,1/('Calc|Labour Rates'!$B$10:$B$39='Calc|Fee Based'!M480)/('Calc|Labour Rates'!$C$10:$C$39='Input|Fee Based'!N480),'Calc|Labour Rates'!$I$10:$I$39),"-")</f>
        <v>0</v>
      </c>
      <c r="O480" s="208">
        <f>IFERROR(N480*'Input|Fee Based'!O480*'Input|Fee Based'!P480/'Input|Setup'!$E$19,0)</f>
        <v>0</v>
      </c>
      <c r="P480" s="206" t="str">
        <f>IF(ISBLANK('Input|Fee Based'!Q480),"",'Input|Fee Based'!Q480)</f>
        <v/>
      </c>
      <c r="Q480" s="77" cm="1">
        <f t="array" ref="Q480">_xlfn.IFNA(LOOKUP(2,1/('Calc|Labour Rates'!$B$10:$B$39='Calc|Fee Based'!P480)/('Calc|Labour Rates'!$C$10:$C$39='Input|Fee Based'!R480),'Calc|Labour Rates'!$I$10:$I$39),"-")</f>
        <v>0</v>
      </c>
      <c r="R480" s="77">
        <f>IFERROR(Q480*'Input|Fee Based'!S480*'Input|Fee Based'!T480/'Input|Setup'!$E$19,0)</f>
        <v>0</v>
      </c>
      <c r="S480" s="197">
        <f t="shared" si="78"/>
        <v>0</v>
      </c>
      <c r="T480" s="139">
        <f t="shared" si="79"/>
        <v>0</v>
      </c>
      <c r="U480" s="77" t="str">
        <f>IF(ISBLANK('Input|Fee Based'!$V480),"",'Input|Fee Based'!$V480)</f>
        <v/>
      </c>
      <c r="V480" s="77" cm="1">
        <f t="array" ref="V480">_xlfn.IFNA(LOOKUP(2,1/('Calc|Labour Rates'!$B$10:$B$39='Calc|Fee Based'!U480)/('Calc|Labour Rates'!$C$10:$C$39='Input|Fee Based'!W480),'Calc|Labour Rates'!$I$10:$I$39),"-")</f>
        <v>0</v>
      </c>
      <c r="W480" s="77">
        <f>IFERROR(V480*'Input|Fee Based'!X480*'Input|Fee Based'!Y480/'Input|Setup'!$E$19,0)</f>
        <v>0</v>
      </c>
      <c r="X480" s="77">
        <f>IFERROR(V480*'Input|Fee Based'!X480*'Input|Fee Based'!Z480/'Input|Setup'!$E$19,0)</f>
        <v>0</v>
      </c>
      <c r="Y480" s="208">
        <f t="shared" si="80"/>
        <v>0</v>
      </c>
      <c r="Z480" s="206" t="str">
        <f>IF(ISBLANK('Input|Fee Based'!$AA480),"",'Input|Fee Based'!$AA480)</f>
        <v/>
      </c>
      <c r="AA480" s="77" cm="1">
        <f t="array" ref="AA480">_xlfn.IFNA(LOOKUP(2,1/('Calc|Labour Rates'!$B$10:$B$39='Calc|Fee Based'!Z480)/('Calc|Labour Rates'!$C$10:$C$39='Input|Fee Based'!AB480),'Calc|Labour Rates'!$I$10:$I$39),"-")</f>
        <v>0</v>
      </c>
      <c r="AB480" s="77">
        <f>IFERROR(AA480*'Input|Fee Based'!AC480*'Input|Fee Based'!AD480/'Input|Setup'!$E$19,0)</f>
        <v>0</v>
      </c>
      <c r="AC480" s="77">
        <f>IFERROR(AA480*'Input|Fee Based'!AC480*'Input|Fee Based'!AE480/'Input|Setup'!$E$19,0)</f>
        <v>0</v>
      </c>
      <c r="AD480" s="208">
        <f t="shared" si="81"/>
        <v>0</v>
      </c>
      <c r="AE480" s="77" t="str">
        <f>IF(ISBLANK('Input|Fee Based'!$AF480),"",'Input|Fee Based'!$AF480)</f>
        <v/>
      </c>
      <c r="AF480" s="77" cm="1">
        <f t="array" ref="AF480">_xlfn.IFNA(LOOKUP(2,1/('Calc|Labour Rates'!$B$10:$B$39='Calc|Fee Based'!AE480)/('Calc|Labour Rates'!$C$10:$C$39='Input|Fee Based'!AG480),'Calc|Labour Rates'!$I$10:$I$39),"-")</f>
        <v>0</v>
      </c>
      <c r="AG480" s="77">
        <f>IFERROR(AF480*'Input|Fee Based'!AH480*'Input|Fee Based'!AI480/'Input|Setup'!$E$19,0)</f>
        <v>0</v>
      </c>
      <c r="AH480" s="77">
        <f>IFERROR(AF480*'Input|Fee Based'!AH480*'Input|Fee Based'!AJ480/'Input|Setup'!$E$19,0)</f>
        <v>0</v>
      </c>
      <c r="AI480" s="208">
        <f t="shared" si="82"/>
        <v>0</v>
      </c>
      <c r="AJ480" s="77" t="str">
        <f>IF(ISBLANK('Input|Fee Based'!$AK480),"",'Input|Fee Based'!$AK480)</f>
        <v/>
      </c>
      <c r="AK480" s="77" cm="1">
        <f t="array" ref="AK480">_xlfn.IFNA(LOOKUP(2,1/('Calc|Labour Rates'!$B$10:$B$39='Calc|Fee Based'!AJ480)/('Calc|Labour Rates'!$C$10:$C$39='Input|Fee Based'!AL480),'Calc|Labour Rates'!$I$10:$I$39),"-")</f>
        <v>0</v>
      </c>
      <c r="AL480" s="77">
        <f>IFERROR(AK480*'Input|Fee Based'!AM480*'Input|Fee Based'!AN480/'Input|Setup'!$E$19,0)</f>
        <v>0</v>
      </c>
      <c r="AM480" s="77">
        <f>IFERROR(AK480*'Input|Fee Based'!AM480*'Input|Fee Based'!AO480/'Input|Setup'!$E$19,0)</f>
        <v>0</v>
      </c>
      <c r="AN480" s="208">
        <f t="shared" si="83"/>
        <v>0</v>
      </c>
      <c r="AO480" s="199">
        <f t="shared" si="84"/>
        <v>0</v>
      </c>
      <c r="AP480" s="139">
        <f t="shared" si="85"/>
        <v>0</v>
      </c>
      <c r="AQ480" s="86">
        <f>'Input|Fee Based'!AQ480*CPI_Escalator_to_Y1*RealMaterials_Escalator_to_Y1</f>
        <v>0</v>
      </c>
      <c r="AR480" s="86">
        <f>'Input|Fee Based'!AR480*CPI_Escalator_to_Y1*RealContracts_Escalator_to_Y1</f>
        <v>0</v>
      </c>
      <c r="AS480" s="77">
        <f>'Input|Fee Based'!AS480*CPI_Escalator_to_Y1*RealVehicles_Escalator_to_Y1</f>
        <v>0</v>
      </c>
      <c r="AT480" s="86">
        <f>'Input|Fee Based'!AT480*CPI_Escalator_to_Y1*RealOther_Escalator_to_Y1</f>
        <v>0</v>
      </c>
      <c r="AU480" s="89"/>
      <c r="AV480" s="79">
        <f t="shared" si="86"/>
        <v>0</v>
      </c>
      <c r="AW480" s="84"/>
      <c r="AX480" s="162">
        <f>$AV480*'Input|Fee Based'!AV480</f>
        <v>0</v>
      </c>
      <c r="AY480" s="162">
        <f>$AV480*'Input|Fee Based'!AW480</f>
        <v>0</v>
      </c>
      <c r="AZ480" s="162">
        <f>$AV480*'Input|Fee Based'!AX480</f>
        <v>0</v>
      </c>
      <c r="BA480" s="163">
        <f>SUM($AV480,$AX480:$AZ480)*'Input|Fee Based'!$AY480</f>
        <v>0</v>
      </c>
      <c r="BB480" s="109"/>
      <c r="BC480" s="173"/>
      <c r="BD480" s="15"/>
    </row>
    <row r="481" spans="1:56" customFormat="1" x14ac:dyDescent="0.2">
      <c r="A481" s="16">
        <f t="shared" si="87"/>
        <v>472</v>
      </c>
      <c r="B481" s="128" t="str">
        <f>IF(ISBLANK('Input|Fee Based'!B481),"",'Input|Fee Based'!B481)</f>
        <v/>
      </c>
      <c r="C481" s="128" t="str">
        <f>IF(ISBLANK('Input|Fee Based'!C481),"",'Input|Fee Based'!C481)</f>
        <v/>
      </c>
      <c r="D481" s="129" t="str">
        <f>IF(ISBLANK('Input|Fee Based'!D481),"",'Input|Fee Based'!D481)</f>
        <v/>
      </c>
      <c r="E481" s="191" t="str">
        <f>IF(ISBLANK('Input|Fee Based'!E481),"",'Input|Fee Based'!E481)</f>
        <v/>
      </c>
      <c r="F481" s="129" t="str">
        <f>IF(ISBLANK('Input|Fee Based'!F481),"",'Input|Fee Based'!F481)</f>
        <v/>
      </c>
      <c r="G481" s="129" t="str">
        <f>IF(ISBLANK('Input|Fee Based'!G481),"",'Input|Fee Based'!G481)</f>
        <v/>
      </c>
      <c r="H481" s="120">
        <f t="shared" si="77"/>
        <v>0</v>
      </c>
      <c r="I481" s="14"/>
      <c r="J481" s="77" t="str">
        <f>IF(ISBLANK('Input|Fee Based'!I481),"",'Input|Fee Based'!I481)</f>
        <v/>
      </c>
      <c r="K481" s="77" cm="1">
        <f t="array" ref="K481">_xlfn.IFNA(LOOKUP(2,1/('Calc|Labour Rates'!$B$10:$B$39='Calc|Fee Based'!J481)/('Calc|Labour Rates'!$C$10:$C$39='Input|Fee Based'!J481),'Calc|Labour Rates'!$I$10:$I$39),"-")</f>
        <v>0</v>
      </c>
      <c r="L481" s="208">
        <f>IFERROR(K481*'Input|Fee Based'!K481*'Input|Fee Based'!L481/'Input|Setup'!$E$19,0)</f>
        <v>0</v>
      </c>
      <c r="M481" s="206" t="str">
        <f>IF(ISBLANK('Input|Fee Based'!M481),"",'Input|Fee Based'!M481)</f>
        <v/>
      </c>
      <c r="N481" s="77" cm="1">
        <f t="array" ref="N481">_xlfn.IFNA(LOOKUP(2,1/('Calc|Labour Rates'!$B$10:$B$39='Calc|Fee Based'!M481)/('Calc|Labour Rates'!$C$10:$C$39='Input|Fee Based'!N481),'Calc|Labour Rates'!$I$10:$I$39),"-")</f>
        <v>0</v>
      </c>
      <c r="O481" s="208">
        <f>IFERROR(N481*'Input|Fee Based'!O481*'Input|Fee Based'!P481/'Input|Setup'!$E$19,0)</f>
        <v>0</v>
      </c>
      <c r="P481" s="206" t="str">
        <f>IF(ISBLANK('Input|Fee Based'!Q481),"",'Input|Fee Based'!Q481)</f>
        <v/>
      </c>
      <c r="Q481" s="77" cm="1">
        <f t="array" ref="Q481">_xlfn.IFNA(LOOKUP(2,1/('Calc|Labour Rates'!$B$10:$B$39='Calc|Fee Based'!P481)/('Calc|Labour Rates'!$C$10:$C$39='Input|Fee Based'!R481),'Calc|Labour Rates'!$I$10:$I$39),"-")</f>
        <v>0</v>
      </c>
      <c r="R481" s="77">
        <f>IFERROR(Q481*'Input|Fee Based'!S481*'Input|Fee Based'!T481/'Input|Setup'!$E$19,0)</f>
        <v>0</v>
      </c>
      <c r="S481" s="197">
        <f t="shared" si="78"/>
        <v>0</v>
      </c>
      <c r="T481" s="139">
        <f t="shared" si="79"/>
        <v>0</v>
      </c>
      <c r="U481" s="77" t="str">
        <f>IF(ISBLANK('Input|Fee Based'!$V481),"",'Input|Fee Based'!$V481)</f>
        <v/>
      </c>
      <c r="V481" s="77" cm="1">
        <f t="array" ref="V481">_xlfn.IFNA(LOOKUP(2,1/('Calc|Labour Rates'!$B$10:$B$39='Calc|Fee Based'!U481)/('Calc|Labour Rates'!$C$10:$C$39='Input|Fee Based'!W481),'Calc|Labour Rates'!$I$10:$I$39),"-")</f>
        <v>0</v>
      </c>
      <c r="W481" s="77">
        <f>IFERROR(V481*'Input|Fee Based'!X481*'Input|Fee Based'!Y481/'Input|Setup'!$E$19,0)</f>
        <v>0</v>
      </c>
      <c r="X481" s="77">
        <f>IFERROR(V481*'Input|Fee Based'!X481*'Input|Fee Based'!Z481/'Input|Setup'!$E$19,0)</f>
        <v>0</v>
      </c>
      <c r="Y481" s="208">
        <f t="shared" si="80"/>
        <v>0</v>
      </c>
      <c r="Z481" s="206" t="str">
        <f>IF(ISBLANK('Input|Fee Based'!$AA481),"",'Input|Fee Based'!$AA481)</f>
        <v/>
      </c>
      <c r="AA481" s="77" cm="1">
        <f t="array" ref="AA481">_xlfn.IFNA(LOOKUP(2,1/('Calc|Labour Rates'!$B$10:$B$39='Calc|Fee Based'!Z481)/('Calc|Labour Rates'!$C$10:$C$39='Input|Fee Based'!AB481),'Calc|Labour Rates'!$I$10:$I$39),"-")</f>
        <v>0</v>
      </c>
      <c r="AB481" s="77">
        <f>IFERROR(AA481*'Input|Fee Based'!AC481*'Input|Fee Based'!AD481/'Input|Setup'!$E$19,0)</f>
        <v>0</v>
      </c>
      <c r="AC481" s="77">
        <f>IFERROR(AA481*'Input|Fee Based'!AC481*'Input|Fee Based'!AE481/'Input|Setup'!$E$19,0)</f>
        <v>0</v>
      </c>
      <c r="AD481" s="208">
        <f t="shared" si="81"/>
        <v>0</v>
      </c>
      <c r="AE481" s="77" t="str">
        <f>IF(ISBLANK('Input|Fee Based'!$AF481),"",'Input|Fee Based'!$AF481)</f>
        <v/>
      </c>
      <c r="AF481" s="77" cm="1">
        <f t="array" ref="AF481">_xlfn.IFNA(LOOKUP(2,1/('Calc|Labour Rates'!$B$10:$B$39='Calc|Fee Based'!AE481)/('Calc|Labour Rates'!$C$10:$C$39='Input|Fee Based'!AG481),'Calc|Labour Rates'!$I$10:$I$39),"-")</f>
        <v>0</v>
      </c>
      <c r="AG481" s="77">
        <f>IFERROR(AF481*'Input|Fee Based'!AH481*'Input|Fee Based'!AI481/'Input|Setup'!$E$19,0)</f>
        <v>0</v>
      </c>
      <c r="AH481" s="77">
        <f>IFERROR(AF481*'Input|Fee Based'!AH481*'Input|Fee Based'!AJ481/'Input|Setup'!$E$19,0)</f>
        <v>0</v>
      </c>
      <c r="AI481" s="208">
        <f t="shared" si="82"/>
        <v>0</v>
      </c>
      <c r="AJ481" s="77" t="str">
        <f>IF(ISBLANK('Input|Fee Based'!$AK481),"",'Input|Fee Based'!$AK481)</f>
        <v/>
      </c>
      <c r="AK481" s="77" cm="1">
        <f t="array" ref="AK481">_xlfn.IFNA(LOOKUP(2,1/('Calc|Labour Rates'!$B$10:$B$39='Calc|Fee Based'!AJ481)/('Calc|Labour Rates'!$C$10:$C$39='Input|Fee Based'!AL481),'Calc|Labour Rates'!$I$10:$I$39),"-")</f>
        <v>0</v>
      </c>
      <c r="AL481" s="77">
        <f>IFERROR(AK481*'Input|Fee Based'!AM481*'Input|Fee Based'!AN481/'Input|Setup'!$E$19,0)</f>
        <v>0</v>
      </c>
      <c r="AM481" s="77">
        <f>IFERROR(AK481*'Input|Fee Based'!AM481*'Input|Fee Based'!AO481/'Input|Setup'!$E$19,0)</f>
        <v>0</v>
      </c>
      <c r="AN481" s="208">
        <f t="shared" si="83"/>
        <v>0</v>
      </c>
      <c r="AO481" s="199">
        <f t="shared" si="84"/>
        <v>0</v>
      </c>
      <c r="AP481" s="139">
        <f t="shared" si="85"/>
        <v>0</v>
      </c>
      <c r="AQ481" s="86">
        <f>'Input|Fee Based'!AQ481*CPI_Escalator_to_Y1*RealMaterials_Escalator_to_Y1</f>
        <v>0</v>
      </c>
      <c r="AR481" s="86">
        <f>'Input|Fee Based'!AR481*CPI_Escalator_to_Y1*RealContracts_Escalator_to_Y1</f>
        <v>0</v>
      </c>
      <c r="AS481" s="77">
        <f>'Input|Fee Based'!AS481*CPI_Escalator_to_Y1*RealVehicles_Escalator_to_Y1</f>
        <v>0</v>
      </c>
      <c r="AT481" s="86">
        <f>'Input|Fee Based'!AT481*CPI_Escalator_to_Y1*RealOther_Escalator_to_Y1</f>
        <v>0</v>
      </c>
      <c r="AU481" s="89"/>
      <c r="AV481" s="79">
        <f t="shared" si="86"/>
        <v>0</v>
      </c>
      <c r="AW481" s="84"/>
      <c r="AX481" s="162">
        <f>$AV481*'Input|Fee Based'!AV481</f>
        <v>0</v>
      </c>
      <c r="AY481" s="162">
        <f>$AV481*'Input|Fee Based'!AW481</f>
        <v>0</v>
      </c>
      <c r="AZ481" s="162">
        <f>$AV481*'Input|Fee Based'!AX481</f>
        <v>0</v>
      </c>
      <c r="BA481" s="163">
        <f>SUM($AV481,$AX481:$AZ481)*'Input|Fee Based'!$AY481</f>
        <v>0</v>
      </c>
      <c r="BB481" s="109"/>
      <c r="BC481" s="173"/>
      <c r="BD481" s="15"/>
    </row>
    <row r="482" spans="1:56" customFormat="1" x14ac:dyDescent="0.2">
      <c r="A482" s="16">
        <f t="shared" si="87"/>
        <v>473</v>
      </c>
      <c r="B482" s="128" t="str">
        <f>IF(ISBLANK('Input|Fee Based'!B482),"",'Input|Fee Based'!B482)</f>
        <v/>
      </c>
      <c r="C482" s="128" t="str">
        <f>IF(ISBLANK('Input|Fee Based'!C482),"",'Input|Fee Based'!C482)</f>
        <v/>
      </c>
      <c r="D482" s="129" t="str">
        <f>IF(ISBLANK('Input|Fee Based'!D482),"",'Input|Fee Based'!D482)</f>
        <v/>
      </c>
      <c r="E482" s="191" t="str">
        <f>IF(ISBLANK('Input|Fee Based'!E482),"",'Input|Fee Based'!E482)</f>
        <v/>
      </c>
      <c r="F482" s="129" t="str">
        <f>IF(ISBLANK('Input|Fee Based'!F482),"",'Input|Fee Based'!F482)</f>
        <v/>
      </c>
      <c r="G482" s="129" t="str">
        <f>IF(ISBLANK('Input|Fee Based'!G482),"",'Input|Fee Based'!G482)</f>
        <v/>
      </c>
      <c r="H482" s="120">
        <f t="shared" si="77"/>
        <v>0</v>
      </c>
      <c r="I482" s="14"/>
      <c r="J482" s="77" t="str">
        <f>IF(ISBLANK('Input|Fee Based'!I482),"",'Input|Fee Based'!I482)</f>
        <v/>
      </c>
      <c r="K482" s="77" cm="1">
        <f t="array" ref="K482">_xlfn.IFNA(LOOKUP(2,1/('Calc|Labour Rates'!$B$10:$B$39='Calc|Fee Based'!J482)/('Calc|Labour Rates'!$C$10:$C$39='Input|Fee Based'!J482),'Calc|Labour Rates'!$I$10:$I$39),"-")</f>
        <v>0</v>
      </c>
      <c r="L482" s="208">
        <f>IFERROR(K482*'Input|Fee Based'!K482*'Input|Fee Based'!L482/'Input|Setup'!$E$19,0)</f>
        <v>0</v>
      </c>
      <c r="M482" s="206" t="str">
        <f>IF(ISBLANK('Input|Fee Based'!M482),"",'Input|Fee Based'!M482)</f>
        <v/>
      </c>
      <c r="N482" s="77" cm="1">
        <f t="array" ref="N482">_xlfn.IFNA(LOOKUP(2,1/('Calc|Labour Rates'!$B$10:$B$39='Calc|Fee Based'!M482)/('Calc|Labour Rates'!$C$10:$C$39='Input|Fee Based'!N482),'Calc|Labour Rates'!$I$10:$I$39),"-")</f>
        <v>0</v>
      </c>
      <c r="O482" s="208">
        <f>IFERROR(N482*'Input|Fee Based'!O482*'Input|Fee Based'!P482/'Input|Setup'!$E$19,0)</f>
        <v>0</v>
      </c>
      <c r="P482" s="206" t="str">
        <f>IF(ISBLANK('Input|Fee Based'!Q482),"",'Input|Fee Based'!Q482)</f>
        <v/>
      </c>
      <c r="Q482" s="77" cm="1">
        <f t="array" ref="Q482">_xlfn.IFNA(LOOKUP(2,1/('Calc|Labour Rates'!$B$10:$B$39='Calc|Fee Based'!P482)/('Calc|Labour Rates'!$C$10:$C$39='Input|Fee Based'!R482),'Calc|Labour Rates'!$I$10:$I$39),"-")</f>
        <v>0</v>
      </c>
      <c r="R482" s="77">
        <f>IFERROR(Q482*'Input|Fee Based'!S482*'Input|Fee Based'!T482/'Input|Setup'!$E$19,0)</f>
        <v>0</v>
      </c>
      <c r="S482" s="197">
        <f t="shared" si="78"/>
        <v>0</v>
      </c>
      <c r="T482" s="139">
        <f t="shared" si="79"/>
        <v>0</v>
      </c>
      <c r="U482" s="77" t="str">
        <f>IF(ISBLANK('Input|Fee Based'!$V482),"",'Input|Fee Based'!$V482)</f>
        <v/>
      </c>
      <c r="V482" s="77" cm="1">
        <f t="array" ref="V482">_xlfn.IFNA(LOOKUP(2,1/('Calc|Labour Rates'!$B$10:$B$39='Calc|Fee Based'!U482)/('Calc|Labour Rates'!$C$10:$C$39='Input|Fee Based'!W482),'Calc|Labour Rates'!$I$10:$I$39),"-")</f>
        <v>0</v>
      </c>
      <c r="W482" s="77">
        <f>IFERROR(V482*'Input|Fee Based'!X482*'Input|Fee Based'!Y482/'Input|Setup'!$E$19,0)</f>
        <v>0</v>
      </c>
      <c r="X482" s="77">
        <f>IFERROR(V482*'Input|Fee Based'!X482*'Input|Fee Based'!Z482/'Input|Setup'!$E$19,0)</f>
        <v>0</v>
      </c>
      <c r="Y482" s="208">
        <f t="shared" si="80"/>
        <v>0</v>
      </c>
      <c r="Z482" s="206" t="str">
        <f>IF(ISBLANK('Input|Fee Based'!$AA482),"",'Input|Fee Based'!$AA482)</f>
        <v/>
      </c>
      <c r="AA482" s="77" cm="1">
        <f t="array" ref="AA482">_xlfn.IFNA(LOOKUP(2,1/('Calc|Labour Rates'!$B$10:$B$39='Calc|Fee Based'!Z482)/('Calc|Labour Rates'!$C$10:$C$39='Input|Fee Based'!AB482),'Calc|Labour Rates'!$I$10:$I$39),"-")</f>
        <v>0</v>
      </c>
      <c r="AB482" s="77">
        <f>IFERROR(AA482*'Input|Fee Based'!AC482*'Input|Fee Based'!AD482/'Input|Setup'!$E$19,0)</f>
        <v>0</v>
      </c>
      <c r="AC482" s="77">
        <f>IFERROR(AA482*'Input|Fee Based'!AC482*'Input|Fee Based'!AE482/'Input|Setup'!$E$19,0)</f>
        <v>0</v>
      </c>
      <c r="AD482" s="208">
        <f t="shared" si="81"/>
        <v>0</v>
      </c>
      <c r="AE482" s="77" t="str">
        <f>IF(ISBLANK('Input|Fee Based'!$AF482),"",'Input|Fee Based'!$AF482)</f>
        <v/>
      </c>
      <c r="AF482" s="77" cm="1">
        <f t="array" ref="AF482">_xlfn.IFNA(LOOKUP(2,1/('Calc|Labour Rates'!$B$10:$B$39='Calc|Fee Based'!AE482)/('Calc|Labour Rates'!$C$10:$C$39='Input|Fee Based'!AG482),'Calc|Labour Rates'!$I$10:$I$39),"-")</f>
        <v>0</v>
      </c>
      <c r="AG482" s="77">
        <f>IFERROR(AF482*'Input|Fee Based'!AH482*'Input|Fee Based'!AI482/'Input|Setup'!$E$19,0)</f>
        <v>0</v>
      </c>
      <c r="AH482" s="77">
        <f>IFERROR(AF482*'Input|Fee Based'!AH482*'Input|Fee Based'!AJ482/'Input|Setup'!$E$19,0)</f>
        <v>0</v>
      </c>
      <c r="AI482" s="208">
        <f t="shared" si="82"/>
        <v>0</v>
      </c>
      <c r="AJ482" s="77" t="str">
        <f>IF(ISBLANK('Input|Fee Based'!$AK482),"",'Input|Fee Based'!$AK482)</f>
        <v/>
      </c>
      <c r="AK482" s="77" cm="1">
        <f t="array" ref="AK482">_xlfn.IFNA(LOOKUP(2,1/('Calc|Labour Rates'!$B$10:$B$39='Calc|Fee Based'!AJ482)/('Calc|Labour Rates'!$C$10:$C$39='Input|Fee Based'!AL482),'Calc|Labour Rates'!$I$10:$I$39),"-")</f>
        <v>0</v>
      </c>
      <c r="AL482" s="77">
        <f>IFERROR(AK482*'Input|Fee Based'!AM482*'Input|Fee Based'!AN482/'Input|Setup'!$E$19,0)</f>
        <v>0</v>
      </c>
      <c r="AM482" s="77">
        <f>IFERROR(AK482*'Input|Fee Based'!AM482*'Input|Fee Based'!AO482/'Input|Setup'!$E$19,0)</f>
        <v>0</v>
      </c>
      <c r="AN482" s="208">
        <f t="shared" si="83"/>
        <v>0</v>
      </c>
      <c r="AO482" s="199">
        <f t="shared" si="84"/>
        <v>0</v>
      </c>
      <c r="AP482" s="139">
        <f t="shared" si="85"/>
        <v>0</v>
      </c>
      <c r="AQ482" s="86">
        <f>'Input|Fee Based'!AQ482*CPI_Escalator_to_Y1*RealMaterials_Escalator_to_Y1</f>
        <v>0</v>
      </c>
      <c r="AR482" s="86">
        <f>'Input|Fee Based'!AR482*CPI_Escalator_to_Y1*RealContracts_Escalator_to_Y1</f>
        <v>0</v>
      </c>
      <c r="AS482" s="77">
        <f>'Input|Fee Based'!AS482*CPI_Escalator_to_Y1*RealVehicles_Escalator_to_Y1</f>
        <v>0</v>
      </c>
      <c r="AT482" s="86">
        <f>'Input|Fee Based'!AT482*CPI_Escalator_to_Y1*RealOther_Escalator_to_Y1</f>
        <v>0</v>
      </c>
      <c r="AU482" s="89"/>
      <c r="AV482" s="79">
        <f t="shared" si="86"/>
        <v>0</v>
      </c>
      <c r="AW482" s="84"/>
      <c r="AX482" s="162">
        <f>$AV482*'Input|Fee Based'!AV482</f>
        <v>0</v>
      </c>
      <c r="AY482" s="162">
        <f>$AV482*'Input|Fee Based'!AW482</f>
        <v>0</v>
      </c>
      <c r="AZ482" s="162">
        <f>$AV482*'Input|Fee Based'!AX482</f>
        <v>0</v>
      </c>
      <c r="BA482" s="163">
        <f>SUM($AV482,$AX482:$AZ482)*'Input|Fee Based'!$AY482</f>
        <v>0</v>
      </c>
      <c r="BB482" s="109"/>
      <c r="BC482" s="173"/>
      <c r="BD482" s="15"/>
    </row>
    <row r="483" spans="1:56" customFormat="1" x14ac:dyDescent="0.2">
      <c r="A483" s="16">
        <f t="shared" si="87"/>
        <v>474</v>
      </c>
      <c r="B483" s="128" t="str">
        <f>IF(ISBLANK('Input|Fee Based'!B483),"",'Input|Fee Based'!B483)</f>
        <v/>
      </c>
      <c r="C483" s="128" t="str">
        <f>IF(ISBLANK('Input|Fee Based'!C483),"",'Input|Fee Based'!C483)</f>
        <v/>
      </c>
      <c r="D483" s="129" t="str">
        <f>IF(ISBLANK('Input|Fee Based'!D483),"",'Input|Fee Based'!D483)</f>
        <v/>
      </c>
      <c r="E483" s="191" t="str">
        <f>IF(ISBLANK('Input|Fee Based'!E483),"",'Input|Fee Based'!E483)</f>
        <v/>
      </c>
      <c r="F483" s="129" t="str">
        <f>IF(ISBLANK('Input|Fee Based'!F483),"",'Input|Fee Based'!F483)</f>
        <v/>
      </c>
      <c r="G483" s="129" t="str">
        <f>IF(ISBLANK('Input|Fee Based'!G483),"",'Input|Fee Based'!G483)</f>
        <v/>
      </c>
      <c r="H483" s="120">
        <f t="shared" si="77"/>
        <v>0</v>
      </c>
      <c r="I483" s="14"/>
      <c r="J483" s="77" t="str">
        <f>IF(ISBLANK('Input|Fee Based'!I483),"",'Input|Fee Based'!I483)</f>
        <v/>
      </c>
      <c r="K483" s="77" cm="1">
        <f t="array" ref="K483">_xlfn.IFNA(LOOKUP(2,1/('Calc|Labour Rates'!$B$10:$B$39='Calc|Fee Based'!J483)/('Calc|Labour Rates'!$C$10:$C$39='Input|Fee Based'!J483),'Calc|Labour Rates'!$I$10:$I$39),"-")</f>
        <v>0</v>
      </c>
      <c r="L483" s="208">
        <f>IFERROR(K483*'Input|Fee Based'!K483*'Input|Fee Based'!L483/'Input|Setup'!$E$19,0)</f>
        <v>0</v>
      </c>
      <c r="M483" s="206" t="str">
        <f>IF(ISBLANK('Input|Fee Based'!M483),"",'Input|Fee Based'!M483)</f>
        <v/>
      </c>
      <c r="N483" s="77" cm="1">
        <f t="array" ref="N483">_xlfn.IFNA(LOOKUP(2,1/('Calc|Labour Rates'!$B$10:$B$39='Calc|Fee Based'!M483)/('Calc|Labour Rates'!$C$10:$C$39='Input|Fee Based'!N483),'Calc|Labour Rates'!$I$10:$I$39),"-")</f>
        <v>0</v>
      </c>
      <c r="O483" s="208">
        <f>IFERROR(N483*'Input|Fee Based'!O483*'Input|Fee Based'!P483/'Input|Setup'!$E$19,0)</f>
        <v>0</v>
      </c>
      <c r="P483" s="206" t="str">
        <f>IF(ISBLANK('Input|Fee Based'!Q483),"",'Input|Fee Based'!Q483)</f>
        <v/>
      </c>
      <c r="Q483" s="77" cm="1">
        <f t="array" ref="Q483">_xlfn.IFNA(LOOKUP(2,1/('Calc|Labour Rates'!$B$10:$B$39='Calc|Fee Based'!P483)/('Calc|Labour Rates'!$C$10:$C$39='Input|Fee Based'!R483),'Calc|Labour Rates'!$I$10:$I$39),"-")</f>
        <v>0</v>
      </c>
      <c r="R483" s="77">
        <f>IFERROR(Q483*'Input|Fee Based'!S483*'Input|Fee Based'!T483/'Input|Setup'!$E$19,0)</f>
        <v>0</v>
      </c>
      <c r="S483" s="197">
        <f t="shared" si="78"/>
        <v>0</v>
      </c>
      <c r="T483" s="139">
        <f t="shared" si="79"/>
        <v>0</v>
      </c>
      <c r="U483" s="77" t="str">
        <f>IF(ISBLANK('Input|Fee Based'!$V483),"",'Input|Fee Based'!$V483)</f>
        <v/>
      </c>
      <c r="V483" s="77" cm="1">
        <f t="array" ref="V483">_xlfn.IFNA(LOOKUP(2,1/('Calc|Labour Rates'!$B$10:$B$39='Calc|Fee Based'!U483)/('Calc|Labour Rates'!$C$10:$C$39='Input|Fee Based'!W483),'Calc|Labour Rates'!$I$10:$I$39),"-")</f>
        <v>0</v>
      </c>
      <c r="W483" s="77">
        <f>IFERROR(V483*'Input|Fee Based'!X483*'Input|Fee Based'!Y483/'Input|Setup'!$E$19,0)</f>
        <v>0</v>
      </c>
      <c r="X483" s="77">
        <f>IFERROR(V483*'Input|Fee Based'!X483*'Input|Fee Based'!Z483/'Input|Setup'!$E$19,0)</f>
        <v>0</v>
      </c>
      <c r="Y483" s="208">
        <f t="shared" si="80"/>
        <v>0</v>
      </c>
      <c r="Z483" s="206" t="str">
        <f>IF(ISBLANK('Input|Fee Based'!$AA483),"",'Input|Fee Based'!$AA483)</f>
        <v/>
      </c>
      <c r="AA483" s="77" cm="1">
        <f t="array" ref="AA483">_xlfn.IFNA(LOOKUP(2,1/('Calc|Labour Rates'!$B$10:$B$39='Calc|Fee Based'!Z483)/('Calc|Labour Rates'!$C$10:$C$39='Input|Fee Based'!AB483),'Calc|Labour Rates'!$I$10:$I$39),"-")</f>
        <v>0</v>
      </c>
      <c r="AB483" s="77">
        <f>IFERROR(AA483*'Input|Fee Based'!AC483*'Input|Fee Based'!AD483/'Input|Setup'!$E$19,0)</f>
        <v>0</v>
      </c>
      <c r="AC483" s="77">
        <f>IFERROR(AA483*'Input|Fee Based'!AC483*'Input|Fee Based'!AE483/'Input|Setup'!$E$19,0)</f>
        <v>0</v>
      </c>
      <c r="AD483" s="208">
        <f t="shared" si="81"/>
        <v>0</v>
      </c>
      <c r="AE483" s="77" t="str">
        <f>IF(ISBLANK('Input|Fee Based'!$AF483),"",'Input|Fee Based'!$AF483)</f>
        <v/>
      </c>
      <c r="AF483" s="77" cm="1">
        <f t="array" ref="AF483">_xlfn.IFNA(LOOKUP(2,1/('Calc|Labour Rates'!$B$10:$B$39='Calc|Fee Based'!AE483)/('Calc|Labour Rates'!$C$10:$C$39='Input|Fee Based'!AG483),'Calc|Labour Rates'!$I$10:$I$39),"-")</f>
        <v>0</v>
      </c>
      <c r="AG483" s="77">
        <f>IFERROR(AF483*'Input|Fee Based'!AH483*'Input|Fee Based'!AI483/'Input|Setup'!$E$19,0)</f>
        <v>0</v>
      </c>
      <c r="AH483" s="77">
        <f>IFERROR(AF483*'Input|Fee Based'!AH483*'Input|Fee Based'!AJ483/'Input|Setup'!$E$19,0)</f>
        <v>0</v>
      </c>
      <c r="AI483" s="208">
        <f t="shared" si="82"/>
        <v>0</v>
      </c>
      <c r="AJ483" s="77" t="str">
        <f>IF(ISBLANK('Input|Fee Based'!$AK483),"",'Input|Fee Based'!$AK483)</f>
        <v/>
      </c>
      <c r="AK483" s="77" cm="1">
        <f t="array" ref="AK483">_xlfn.IFNA(LOOKUP(2,1/('Calc|Labour Rates'!$B$10:$B$39='Calc|Fee Based'!AJ483)/('Calc|Labour Rates'!$C$10:$C$39='Input|Fee Based'!AL483),'Calc|Labour Rates'!$I$10:$I$39),"-")</f>
        <v>0</v>
      </c>
      <c r="AL483" s="77">
        <f>IFERROR(AK483*'Input|Fee Based'!AM483*'Input|Fee Based'!AN483/'Input|Setup'!$E$19,0)</f>
        <v>0</v>
      </c>
      <c r="AM483" s="77">
        <f>IFERROR(AK483*'Input|Fee Based'!AM483*'Input|Fee Based'!AO483/'Input|Setup'!$E$19,0)</f>
        <v>0</v>
      </c>
      <c r="AN483" s="208">
        <f t="shared" si="83"/>
        <v>0</v>
      </c>
      <c r="AO483" s="199">
        <f t="shared" si="84"/>
        <v>0</v>
      </c>
      <c r="AP483" s="139">
        <f t="shared" si="85"/>
        <v>0</v>
      </c>
      <c r="AQ483" s="86">
        <f>'Input|Fee Based'!AQ483*CPI_Escalator_to_Y1*RealMaterials_Escalator_to_Y1</f>
        <v>0</v>
      </c>
      <c r="AR483" s="86">
        <f>'Input|Fee Based'!AR483*CPI_Escalator_to_Y1*RealContracts_Escalator_to_Y1</f>
        <v>0</v>
      </c>
      <c r="AS483" s="77">
        <f>'Input|Fee Based'!AS483*CPI_Escalator_to_Y1*RealVehicles_Escalator_to_Y1</f>
        <v>0</v>
      </c>
      <c r="AT483" s="86">
        <f>'Input|Fee Based'!AT483*CPI_Escalator_to_Y1*RealOther_Escalator_to_Y1</f>
        <v>0</v>
      </c>
      <c r="AU483" s="89"/>
      <c r="AV483" s="79">
        <f t="shared" si="86"/>
        <v>0</v>
      </c>
      <c r="AW483" s="84"/>
      <c r="AX483" s="162">
        <f>$AV483*'Input|Fee Based'!AV483</f>
        <v>0</v>
      </c>
      <c r="AY483" s="162">
        <f>$AV483*'Input|Fee Based'!AW483</f>
        <v>0</v>
      </c>
      <c r="AZ483" s="162">
        <f>$AV483*'Input|Fee Based'!AX483</f>
        <v>0</v>
      </c>
      <c r="BA483" s="163">
        <f>SUM($AV483,$AX483:$AZ483)*'Input|Fee Based'!$AY483</f>
        <v>0</v>
      </c>
      <c r="BB483" s="109"/>
      <c r="BC483" s="173"/>
      <c r="BD483" s="15"/>
    </row>
    <row r="484" spans="1:56" customFormat="1" x14ac:dyDescent="0.2">
      <c r="A484" s="16">
        <f t="shared" si="87"/>
        <v>475</v>
      </c>
      <c r="B484" s="128" t="str">
        <f>IF(ISBLANK('Input|Fee Based'!B484),"",'Input|Fee Based'!B484)</f>
        <v/>
      </c>
      <c r="C484" s="128" t="str">
        <f>IF(ISBLANK('Input|Fee Based'!C484),"",'Input|Fee Based'!C484)</f>
        <v/>
      </c>
      <c r="D484" s="129" t="str">
        <f>IF(ISBLANK('Input|Fee Based'!D484),"",'Input|Fee Based'!D484)</f>
        <v/>
      </c>
      <c r="E484" s="191" t="str">
        <f>IF(ISBLANK('Input|Fee Based'!E484),"",'Input|Fee Based'!E484)</f>
        <v/>
      </c>
      <c r="F484" s="129" t="str">
        <f>IF(ISBLANK('Input|Fee Based'!F484),"",'Input|Fee Based'!F484)</f>
        <v/>
      </c>
      <c r="G484" s="129" t="str">
        <f>IF(ISBLANK('Input|Fee Based'!G484),"",'Input|Fee Based'!G484)</f>
        <v/>
      </c>
      <c r="H484" s="120">
        <f t="shared" si="77"/>
        <v>0</v>
      </c>
      <c r="I484" s="14"/>
      <c r="J484" s="77" t="str">
        <f>IF(ISBLANK('Input|Fee Based'!I484),"",'Input|Fee Based'!I484)</f>
        <v/>
      </c>
      <c r="K484" s="77" cm="1">
        <f t="array" ref="K484">_xlfn.IFNA(LOOKUP(2,1/('Calc|Labour Rates'!$B$10:$B$39='Calc|Fee Based'!J484)/('Calc|Labour Rates'!$C$10:$C$39='Input|Fee Based'!J484),'Calc|Labour Rates'!$I$10:$I$39),"-")</f>
        <v>0</v>
      </c>
      <c r="L484" s="208">
        <f>IFERROR(K484*'Input|Fee Based'!K484*'Input|Fee Based'!L484/'Input|Setup'!$E$19,0)</f>
        <v>0</v>
      </c>
      <c r="M484" s="206" t="str">
        <f>IF(ISBLANK('Input|Fee Based'!M484),"",'Input|Fee Based'!M484)</f>
        <v/>
      </c>
      <c r="N484" s="77" cm="1">
        <f t="array" ref="N484">_xlfn.IFNA(LOOKUP(2,1/('Calc|Labour Rates'!$B$10:$B$39='Calc|Fee Based'!M484)/('Calc|Labour Rates'!$C$10:$C$39='Input|Fee Based'!N484),'Calc|Labour Rates'!$I$10:$I$39),"-")</f>
        <v>0</v>
      </c>
      <c r="O484" s="208">
        <f>IFERROR(N484*'Input|Fee Based'!O484*'Input|Fee Based'!P484/'Input|Setup'!$E$19,0)</f>
        <v>0</v>
      </c>
      <c r="P484" s="206" t="str">
        <f>IF(ISBLANK('Input|Fee Based'!Q484),"",'Input|Fee Based'!Q484)</f>
        <v/>
      </c>
      <c r="Q484" s="77" cm="1">
        <f t="array" ref="Q484">_xlfn.IFNA(LOOKUP(2,1/('Calc|Labour Rates'!$B$10:$B$39='Calc|Fee Based'!P484)/('Calc|Labour Rates'!$C$10:$C$39='Input|Fee Based'!R484),'Calc|Labour Rates'!$I$10:$I$39),"-")</f>
        <v>0</v>
      </c>
      <c r="R484" s="77">
        <f>IFERROR(Q484*'Input|Fee Based'!S484*'Input|Fee Based'!T484/'Input|Setup'!$E$19,0)</f>
        <v>0</v>
      </c>
      <c r="S484" s="197">
        <f t="shared" si="78"/>
        <v>0</v>
      </c>
      <c r="T484" s="139">
        <f t="shared" si="79"/>
        <v>0</v>
      </c>
      <c r="U484" s="77" t="str">
        <f>IF(ISBLANK('Input|Fee Based'!$V484),"",'Input|Fee Based'!$V484)</f>
        <v/>
      </c>
      <c r="V484" s="77" cm="1">
        <f t="array" ref="V484">_xlfn.IFNA(LOOKUP(2,1/('Calc|Labour Rates'!$B$10:$B$39='Calc|Fee Based'!U484)/('Calc|Labour Rates'!$C$10:$C$39='Input|Fee Based'!W484),'Calc|Labour Rates'!$I$10:$I$39),"-")</f>
        <v>0</v>
      </c>
      <c r="W484" s="77">
        <f>IFERROR(V484*'Input|Fee Based'!X484*'Input|Fee Based'!Y484/'Input|Setup'!$E$19,0)</f>
        <v>0</v>
      </c>
      <c r="X484" s="77">
        <f>IFERROR(V484*'Input|Fee Based'!X484*'Input|Fee Based'!Z484/'Input|Setup'!$E$19,0)</f>
        <v>0</v>
      </c>
      <c r="Y484" s="208">
        <f t="shared" si="80"/>
        <v>0</v>
      </c>
      <c r="Z484" s="206" t="str">
        <f>IF(ISBLANK('Input|Fee Based'!$AA484),"",'Input|Fee Based'!$AA484)</f>
        <v/>
      </c>
      <c r="AA484" s="77" cm="1">
        <f t="array" ref="AA484">_xlfn.IFNA(LOOKUP(2,1/('Calc|Labour Rates'!$B$10:$B$39='Calc|Fee Based'!Z484)/('Calc|Labour Rates'!$C$10:$C$39='Input|Fee Based'!AB484),'Calc|Labour Rates'!$I$10:$I$39),"-")</f>
        <v>0</v>
      </c>
      <c r="AB484" s="77">
        <f>IFERROR(AA484*'Input|Fee Based'!AC484*'Input|Fee Based'!AD484/'Input|Setup'!$E$19,0)</f>
        <v>0</v>
      </c>
      <c r="AC484" s="77">
        <f>IFERROR(AA484*'Input|Fee Based'!AC484*'Input|Fee Based'!AE484/'Input|Setup'!$E$19,0)</f>
        <v>0</v>
      </c>
      <c r="AD484" s="208">
        <f t="shared" si="81"/>
        <v>0</v>
      </c>
      <c r="AE484" s="77" t="str">
        <f>IF(ISBLANK('Input|Fee Based'!$AF484),"",'Input|Fee Based'!$AF484)</f>
        <v/>
      </c>
      <c r="AF484" s="77" cm="1">
        <f t="array" ref="AF484">_xlfn.IFNA(LOOKUP(2,1/('Calc|Labour Rates'!$B$10:$B$39='Calc|Fee Based'!AE484)/('Calc|Labour Rates'!$C$10:$C$39='Input|Fee Based'!AG484),'Calc|Labour Rates'!$I$10:$I$39),"-")</f>
        <v>0</v>
      </c>
      <c r="AG484" s="77">
        <f>IFERROR(AF484*'Input|Fee Based'!AH484*'Input|Fee Based'!AI484/'Input|Setup'!$E$19,0)</f>
        <v>0</v>
      </c>
      <c r="AH484" s="77">
        <f>IFERROR(AF484*'Input|Fee Based'!AH484*'Input|Fee Based'!AJ484/'Input|Setup'!$E$19,0)</f>
        <v>0</v>
      </c>
      <c r="AI484" s="208">
        <f t="shared" si="82"/>
        <v>0</v>
      </c>
      <c r="AJ484" s="77" t="str">
        <f>IF(ISBLANK('Input|Fee Based'!$AK484),"",'Input|Fee Based'!$AK484)</f>
        <v/>
      </c>
      <c r="AK484" s="77" cm="1">
        <f t="array" ref="AK484">_xlfn.IFNA(LOOKUP(2,1/('Calc|Labour Rates'!$B$10:$B$39='Calc|Fee Based'!AJ484)/('Calc|Labour Rates'!$C$10:$C$39='Input|Fee Based'!AL484),'Calc|Labour Rates'!$I$10:$I$39),"-")</f>
        <v>0</v>
      </c>
      <c r="AL484" s="77">
        <f>IFERROR(AK484*'Input|Fee Based'!AM484*'Input|Fee Based'!AN484/'Input|Setup'!$E$19,0)</f>
        <v>0</v>
      </c>
      <c r="AM484" s="77">
        <f>IFERROR(AK484*'Input|Fee Based'!AM484*'Input|Fee Based'!AO484/'Input|Setup'!$E$19,0)</f>
        <v>0</v>
      </c>
      <c r="AN484" s="208">
        <f t="shared" si="83"/>
        <v>0</v>
      </c>
      <c r="AO484" s="199">
        <f t="shared" si="84"/>
        <v>0</v>
      </c>
      <c r="AP484" s="139">
        <f t="shared" si="85"/>
        <v>0</v>
      </c>
      <c r="AQ484" s="86">
        <f>'Input|Fee Based'!AQ484*CPI_Escalator_to_Y1*RealMaterials_Escalator_to_Y1</f>
        <v>0</v>
      </c>
      <c r="AR484" s="86">
        <f>'Input|Fee Based'!AR484*CPI_Escalator_to_Y1*RealContracts_Escalator_to_Y1</f>
        <v>0</v>
      </c>
      <c r="AS484" s="77">
        <f>'Input|Fee Based'!AS484*CPI_Escalator_to_Y1*RealVehicles_Escalator_to_Y1</f>
        <v>0</v>
      </c>
      <c r="AT484" s="86">
        <f>'Input|Fee Based'!AT484*CPI_Escalator_to_Y1*RealOther_Escalator_to_Y1</f>
        <v>0</v>
      </c>
      <c r="AU484" s="89"/>
      <c r="AV484" s="79">
        <f t="shared" si="86"/>
        <v>0</v>
      </c>
      <c r="AW484" s="84"/>
      <c r="AX484" s="162">
        <f>$AV484*'Input|Fee Based'!AV484</f>
        <v>0</v>
      </c>
      <c r="AY484" s="162">
        <f>$AV484*'Input|Fee Based'!AW484</f>
        <v>0</v>
      </c>
      <c r="AZ484" s="162">
        <f>$AV484*'Input|Fee Based'!AX484</f>
        <v>0</v>
      </c>
      <c r="BA484" s="163">
        <f>SUM($AV484,$AX484:$AZ484)*'Input|Fee Based'!$AY484</f>
        <v>0</v>
      </c>
      <c r="BB484" s="109"/>
      <c r="BC484" s="173"/>
      <c r="BD484" s="15"/>
    </row>
    <row r="485" spans="1:56" customFormat="1" x14ac:dyDescent="0.2">
      <c r="A485" s="16">
        <f t="shared" si="87"/>
        <v>476</v>
      </c>
      <c r="B485" s="128" t="str">
        <f>IF(ISBLANK('Input|Fee Based'!B485),"",'Input|Fee Based'!B485)</f>
        <v/>
      </c>
      <c r="C485" s="128" t="str">
        <f>IF(ISBLANK('Input|Fee Based'!C485),"",'Input|Fee Based'!C485)</f>
        <v/>
      </c>
      <c r="D485" s="129" t="str">
        <f>IF(ISBLANK('Input|Fee Based'!D485),"",'Input|Fee Based'!D485)</f>
        <v/>
      </c>
      <c r="E485" s="191" t="str">
        <f>IF(ISBLANK('Input|Fee Based'!E485),"",'Input|Fee Based'!E485)</f>
        <v/>
      </c>
      <c r="F485" s="129" t="str">
        <f>IF(ISBLANK('Input|Fee Based'!F485),"",'Input|Fee Based'!F485)</f>
        <v/>
      </c>
      <c r="G485" s="129" t="str">
        <f>IF(ISBLANK('Input|Fee Based'!G485),"",'Input|Fee Based'!G485)</f>
        <v/>
      </c>
      <c r="H485" s="120">
        <f t="shared" si="77"/>
        <v>0</v>
      </c>
      <c r="I485" s="14"/>
      <c r="J485" s="77" t="str">
        <f>IF(ISBLANK('Input|Fee Based'!I485),"",'Input|Fee Based'!I485)</f>
        <v/>
      </c>
      <c r="K485" s="77" cm="1">
        <f t="array" ref="K485">_xlfn.IFNA(LOOKUP(2,1/('Calc|Labour Rates'!$B$10:$B$39='Calc|Fee Based'!J485)/('Calc|Labour Rates'!$C$10:$C$39='Input|Fee Based'!J485),'Calc|Labour Rates'!$I$10:$I$39),"-")</f>
        <v>0</v>
      </c>
      <c r="L485" s="208">
        <f>IFERROR(K485*'Input|Fee Based'!K485*'Input|Fee Based'!L485/'Input|Setup'!$E$19,0)</f>
        <v>0</v>
      </c>
      <c r="M485" s="206" t="str">
        <f>IF(ISBLANK('Input|Fee Based'!M485),"",'Input|Fee Based'!M485)</f>
        <v/>
      </c>
      <c r="N485" s="77" cm="1">
        <f t="array" ref="N485">_xlfn.IFNA(LOOKUP(2,1/('Calc|Labour Rates'!$B$10:$B$39='Calc|Fee Based'!M485)/('Calc|Labour Rates'!$C$10:$C$39='Input|Fee Based'!N485),'Calc|Labour Rates'!$I$10:$I$39),"-")</f>
        <v>0</v>
      </c>
      <c r="O485" s="208">
        <f>IFERROR(N485*'Input|Fee Based'!O485*'Input|Fee Based'!P485/'Input|Setup'!$E$19,0)</f>
        <v>0</v>
      </c>
      <c r="P485" s="206" t="str">
        <f>IF(ISBLANK('Input|Fee Based'!Q485),"",'Input|Fee Based'!Q485)</f>
        <v/>
      </c>
      <c r="Q485" s="77" cm="1">
        <f t="array" ref="Q485">_xlfn.IFNA(LOOKUP(2,1/('Calc|Labour Rates'!$B$10:$B$39='Calc|Fee Based'!P485)/('Calc|Labour Rates'!$C$10:$C$39='Input|Fee Based'!R485),'Calc|Labour Rates'!$I$10:$I$39),"-")</f>
        <v>0</v>
      </c>
      <c r="R485" s="77">
        <f>IFERROR(Q485*'Input|Fee Based'!S485*'Input|Fee Based'!T485/'Input|Setup'!$E$19,0)</f>
        <v>0</v>
      </c>
      <c r="S485" s="197">
        <f t="shared" si="78"/>
        <v>0</v>
      </c>
      <c r="T485" s="139">
        <f t="shared" si="79"/>
        <v>0</v>
      </c>
      <c r="U485" s="77" t="str">
        <f>IF(ISBLANK('Input|Fee Based'!$V485),"",'Input|Fee Based'!$V485)</f>
        <v/>
      </c>
      <c r="V485" s="77" cm="1">
        <f t="array" ref="V485">_xlfn.IFNA(LOOKUP(2,1/('Calc|Labour Rates'!$B$10:$B$39='Calc|Fee Based'!U485)/('Calc|Labour Rates'!$C$10:$C$39='Input|Fee Based'!W485),'Calc|Labour Rates'!$I$10:$I$39),"-")</f>
        <v>0</v>
      </c>
      <c r="W485" s="77">
        <f>IFERROR(V485*'Input|Fee Based'!X485*'Input|Fee Based'!Y485/'Input|Setup'!$E$19,0)</f>
        <v>0</v>
      </c>
      <c r="X485" s="77">
        <f>IFERROR(V485*'Input|Fee Based'!X485*'Input|Fee Based'!Z485/'Input|Setup'!$E$19,0)</f>
        <v>0</v>
      </c>
      <c r="Y485" s="208">
        <f t="shared" si="80"/>
        <v>0</v>
      </c>
      <c r="Z485" s="206" t="str">
        <f>IF(ISBLANK('Input|Fee Based'!$AA485),"",'Input|Fee Based'!$AA485)</f>
        <v/>
      </c>
      <c r="AA485" s="77" cm="1">
        <f t="array" ref="AA485">_xlfn.IFNA(LOOKUP(2,1/('Calc|Labour Rates'!$B$10:$B$39='Calc|Fee Based'!Z485)/('Calc|Labour Rates'!$C$10:$C$39='Input|Fee Based'!AB485),'Calc|Labour Rates'!$I$10:$I$39),"-")</f>
        <v>0</v>
      </c>
      <c r="AB485" s="77">
        <f>IFERROR(AA485*'Input|Fee Based'!AC485*'Input|Fee Based'!AD485/'Input|Setup'!$E$19,0)</f>
        <v>0</v>
      </c>
      <c r="AC485" s="77">
        <f>IFERROR(AA485*'Input|Fee Based'!AC485*'Input|Fee Based'!AE485/'Input|Setup'!$E$19,0)</f>
        <v>0</v>
      </c>
      <c r="AD485" s="208">
        <f t="shared" si="81"/>
        <v>0</v>
      </c>
      <c r="AE485" s="77" t="str">
        <f>IF(ISBLANK('Input|Fee Based'!$AF485),"",'Input|Fee Based'!$AF485)</f>
        <v/>
      </c>
      <c r="AF485" s="77" cm="1">
        <f t="array" ref="AF485">_xlfn.IFNA(LOOKUP(2,1/('Calc|Labour Rates'!$B$10:$B$39='Calc|Fee Based'!AE485)/('Calc|Labour Rates'!$C$10:$C$39='Input|Fee Based'!AG485),'Calc|Labour Rates'!$I$10:$I$39),"-")</f>
        <v>0</v>
      </c>
      <c r="AG485" s="77">
        <f>IFERROR(AF485*'Input|Fee Based'!AH485*'Input|Fee Based'!AI485/'Input|Setup'!$E$19,0)</f>
        <v>0</v>
      </c>
      <c r="AH485" s="77">
        <f>IFERROR(AF485*'Input|Fee Based'!AH485*'Input|Fee Based'!AJ485/'Input|Setup'!$E$19,0)</f>
        <v>0</v>
      </c>
      <c r="AI485" s="208">
        <f t="shared" si="82"/>
        <v>0</v>
      </c>
      <c r="AJ485" s="77" t="str">
        <f>IF(ISBLANK('Input|Fee Based'!$AK485),"",'Input|Fee Based'!$AK485)</f>
        <v/>
      </c>
      <c r="AK485" s="77" cm="1">
        <f t="array" ref="AK485">_xlfn.IFNA(LOOKUP(2,1/('Calc|Labour Rates'!$B$10:$B$39='Calc|Fee Based'!AJ485)/('Calc|Labour Rates'!$C$10:$C$39='Input|Fee Based'!AL485),'Calc|Labour Rates'!$I$10:$I$39),"-")</f>
        <v>0</v>
      </c>
      <c r="AL485" s="77">
        <f>IFERROR(AK485*'Input|Fee Based'!AM485*'Input|Fee Based'!AN485/'Input|Setup'!$E$19,0)</f>
        <v>0</v>
      </c>
      <c r="AM485" s="77">
        <f>IFERROR(AK485*'Input|Fee Based'!AM485*'Input|Fee Based'!AO485/'Input|Setup'!$E$19,0)</f>
        <v>0</v>
      </c>
      <c r="AN485" s="208">
        <f t="shared" si="83"/>
        <v>0</v>
      </c>
      <c r="AO485" s="199">
        <f t="shared" si="84"/>
        <v>0</v>
      </c>
      <c r="AP485" s="139">
        <f t="shared" si="85"/>
        <v>0</v>
      </c>
      <c r="AQ485" s="86">
        <f>'Input|Fee Based'!AQ485*CPI_Escalator_to_Y1*RealMaterials_Escalator_to_Y1</f>
        <v>0</v>
      </c>
      <c r="AR485" s="86">
        <f>'Input|Fee Based'!AR485*CPI_Escalator_to_Y1*RealContracts_Escalator_to_Y1</f>
        <v>0</v>
      </c>
      <c r="AS485" s="77">
        <f>'Input|Fee Based'!AS485*CPI_Escalator_to_Y1*RealVehicles_Escalator_to_Y1</f>
        <v>0</v>
      </c>
      <c r="AT485" s="86">
        <f>'Input|Fee Based'!AT485*CPI_Escalator_to_Y1*RealOther_Escalator_to_Y1</f>
        <v>0</v>
      </c>
      <c r="AU485" s="89"/>
      <c r="AV485" s="79">
        <f t="shared" si="86"/>
        <v>0</v>
      </c>
      <c r="AW485" s="84"/>
      <c r="AX485" s="162">
        <f>$AV485*'Input|Fee Based'!AV485</f>
        <v>0</v>
      </c>
      <c r="AY485" s="162">
        <f>$AV485*'Input|Fee Based'!AW485</f>
        <v>0</v>
      </c>
      <c r="AZ485" s="162">
        <f>$AV485*'Input|Fee Based'!AX485</f>
        <v>0</v>
      </c>
      <c r="BA485" s="163">
        <f>SUM($AV485,$AX485:$AZ485)*'Input|Fee Based'!$AY485</f>
        <v>0</v>
      </c>
      <c r="BB485" s="109"/>
      <c r="BC485" s="173"/>
      <c r="BD485" s="15"/>
    </row>
    <row r="486" spans="1:56" customFormat="1" x14ac:dyDescent="0.2">
      <c r="A486" s="16">
        <f t="shared" si="87"/>
        <v>477</v>
      </c>
      <c r="B486" s="128" t="str">
        <f>IF(ISBLANK('Input|Fee Based'!B486),"",'Input|Fee Based'!B486)</f>
        <v/>
      </c>
      <c r="C486" s="128" t="str">
        <f>IF(ISBLANK('Input|Fee Based'!C486),"",'Input|Fee Based'!C486)</f>
        <v/>
      </c>
      <c r="D486" s="129" t="str">
        <f>IF(ISBLANK('Input|Fee Based'!D486),"",'Input|Fee Based'!D486)</f>
        <v/>
      </c>
      <c r="E486" s="191" t="str">
        <f>IF(ISBLANK('Input|Fee Based'!E486),"",'Input|Fee Based'!E486)</f>
        <v/>
      </c>
      <c r="F486" s="129" t="str">
        <f>IF(ISBLANK('Input|Fee Based'!F486),"",'Input|Fee Based'!F486)</f>
        <v/>
      </c>
      <c r="G486" s="129" t="str">
        <f>IF(ISBLANK('Input|Fee Based'!G486),"",'Input|Fee Based'!G486)</f>
        <v/>
      </c>
      <c r="H486" s="120">
        <f t="shared" si="77"/>
        <v>0</v>
      </c>
      <c r="I486" s="14"/>
      <c r="J486" s="77" t="str">
        <f>IF(ISBLANK('Input|Fee Based'!I486),"",'Input|Fee Based'!I486)</f>
        <v/>
      </c>
      <c r="K486" s="77" cm="1">
        <f t="array" ref="K486">_xlfn.IFNA(LOOKUP(2,1/('Calc|Labour Rates'!$B$10:$B$39='Calc|Fee Based'!J486)/('Calc|Labour Rates'!$C$10:$C$39='Input|Fee Based'!J486),'Calc|Labour Rates'!$I$10:$I$39),"-")</f>
        <v>0</v>
      </c>
      <c r="L486" s="208">
        <f>IFERROR(K486*'Input|Fee Based'!K486*'Input|Fee Based'!L486/'Input|Setup'!$E$19,0)</f>
        <v>0</v>
      </c>
      <c r="M486" s="206" t="str">
        <f>IF(ISBLANK('Input|Fee Based'!M486),"",'Input|Fee Based'!M486)</f>
        <v/>
      </c>
      <c r="N486" s="77" cm="1">
        <f t="array" ref="N486">_xlfn.IFNA(LOOKUP(2,1/('Calc|Labour Rates'!$B$10:$B$39='Calc|Fee Based'!M486)/('Calc|Labour Rates'!$C$10:$C$39='Input|Fee Based'!N486),'Calc|Labour Rates'!$I$10:$I$39),"-")</f>
        <v>0</v>
      </c>
      <c r="O486" s="208">
        <f>IFERROR(N486*'Input|Fee Based'!O486*'Input|Fee Based'!P486/'Input|Setup'!$E$19,0)</f>
        <v>0</v>
      </c>
      <c r="P486" s="206" t="str">
        <f>IF(ISBLANK('Input|Fee Based'!Q486),"",'Input|Fee Based'!Q486)</f>
        <v/>
      </c>
      <c r="Q486" s="77" cm="1">
        <f t="array" ref="Q486">_xlfn.IFNA(LOOKUP(2,1/('Calc|Labour Rates'!$B$10:$B$39='Calc|Fee Based'!P486)/('Calc|Labour Rates'!$C$10:$C$39='Input|Fee Based'!R486),'Calc|Labour Rates'!$I$10:$I$39),"-")</f>
        <v>0</v>
      </c>
      <c r="R486" s="77">
        <f>IFERROR(Q486*'Input|Fee Based'!S486*'Input|Fee Based'!T486/'Input|Setup'!$E$19,0)</f>
        <v>0</v>
      </c>
      <c r="S486" s="197">
        <f t="shared" si="78"/>
        <v>0</v>
      </c>
      <c r="T486" s="139">
        <f t="shared" si="79"/>
        <v>0</v>
      </c>
      <c r="U486" s="77" t="str">
        <f>IF(ISBLANK('Input|Fee Based'!$V486),"",'Input|Fee Based'!$V486)</f>
        <v/>
      </c>
      <c r="V486" s="77" cm="1">
        <f t="array" ref="V486">_xlfn.IFNA(LOOKUP(2,1/('Calc|Labour Rates'!$B$10:$B$39='Calc|Fee Based'!U486)/('Calc|Labour Rates'!$C$10:$C$39='Input|Fee Based'!W486),'Calc|Labour Rates'!$I$10:$I$39),"-")</f>
        <v>0</v>
      </c>
      <c r="W486" s="77">
        <f>IFERROR(V486*'Input|Fee Based'!X486*'Input|Fee Based'!Y486/'Input|Setup'!$E$19,0)</f>
        <v>0</v>
      </c>
      <c r="X486" s="77">
        <f>IFERROR(V486*'Input|Fee Based'!X486*'Input|Fee Based'!Z486/'Input|Setup'!$E$19,0)</f>
        <v>0</v>
      </c>
      <c r="Y486" s="208">
        <f t="shared" si="80"/>
        <v>0</v>
      </c>
      <c r="Z486" s="206" t="str">
        <f>IF(ISBLANK('Input|Fee Based'!$AA486),"",'Input|Fee Based'!$AA486)</f>
        <v/>
      </c>
      <c r="AA486" s="77" cm="1">
        <f t="array" ref="AA486">_xlfn.IFNA(LOOKUP(2,1/('Calc|Labour Rates'!$B$10:$B$39='Calc|Fee Based'!Z486)/('Calc|Labour Rates'!$C$10:$C$39='Input|Fee Based'!AB486),'Calc|Labour Rates'!$I$10:$I$39),"-")</f>
        <v>0</v>
      </c>
      <c r="AB486" s="77">
        <f>IFERROR(AA486*'Input|Fee Based'!AC486*'Input|Fee Based'!AD486/'Input|Setup'!$E$19,0)</f>
        <v>0</v>
      </c>
      <c r="AC486" s="77">
        <f>IFERROR(AA486*'Input|Fee Based'!AC486*'Input|Fee Based'!AE486/'Input|Setup'!$E$19,0)</f>
        <v>0</v>
      </c>
      <c r="AD486" s="208">
        <f t="shared" si="81"/>
        <v>0</v>
      </c>
      <c r="AE486" s="77" t="str">
        <f>IF(ISBLANK('Input|Fee Based'!$AF486),"",'Input|Fee Based'!$AF486)</f>
        <v/>
      </c>
      <c r="AF486" s="77" cm="1">
        <f t="array" ref="AF486">_xlfn.IFNA(LOOKUP(2,1/('Calc|Labour Rates'!$B$10:$B$39='Calc|Fee Based'!AE486)/('Calc|Labour Rates'!$C$10:$C$39='Input|Fee Based'!AG486),'Calc|Labour Rates'!$I$10:$I$39),"-")</f>
        <v>0</v>
      </c>
      <c r="AG486" s="77">
        <f>IFERROR(AF486*'Input|Fee Based'!AH486*'Input|Fee Based'!AI486/'Input|Setup'!$E$19,0)</f>
        <v>0</v>
      </c>
      <c r="AH486" s="77">
        <f>IFERROR(AF486*'Input|Fee Based'!AH486*'Input|Fee Based'!AJ486/'Input|Setup'!$E$19,0)</f>
        <v>0</v>
      </c>
      <c r="AI486" s="208">
        <f t="shared" si="82"/>
        <v>0</v>
      </c>
      <c r="AJ486" s="77" t="str">
        <f>IF(ISBLANK('Input|Fee Based'!$AK486),"",'Input|Fee Based'!$AK486)</f>
        <v/>
      </c>
      <c r="AK486" s="77" cm="1">
        <f t="array" ref="AK486">_xlfn.IFNA(LOOKUP(2,1/('Calc|Labour Rates'!$B$10:$B$39='Calc|Fee Based'!AJ486)/('Calc|Labour Rates'!$C$10:$C$39='Input|Fee Based'!AL486),'Calc|Labour Rates'!$I$10:$I$39),"-")</f>
        <v>0</v>
      </c>
      <c r="AL486" s="77">
        <f>IFERROR(AK486*'Input|Fee Based'!AM486*'Input|Fee Based'!AN486/'Input|Setup'!$E$19,0)</f>
        <v>0</v>
      </c>
      <c r="AM486" s="77">
        <f>IFERROR(AK486*'Input|Fee Based'!AM486*'Input|Fee Based'!AO486/'Input|Setup'!$E$19,0)</f>
        <v>0</v>
      </c>
      <c r="AN486" s="208">
        <f t="shared" si="83"/>
        <v>0</v>
      </c>
      <c r="AO486" s="199">
        <f t="shared" si="84"/>
        <v>0</v>
      </c>
      <c r="AP486" s="139">
        <f t="shared" si="85"/>
        <v>0</v>
      </c>
      <c r="AQ486" s="86">
        <f>'Input|Fee Based'!AQ486*CPI_Escalator_to_Y1*RealMaterials_Escalator_to_Y1</f>
        <v>0</v>
      </c>
      <c r="AR486" s="86">
        <f>'Input|Fee Based'!AR486*CPI_Escalator_to_Y1*RealContracts_Escalator_to_Y1</f>
        <v>0</v>
      </c>
      <c r="AS486" s="77">
        <f>'Input|Fee Based'!AS486*CPI_Escalator_to_Y1*RealVehicles_Escalator_to_Y1</f>
        <v>0</v>
      </c>
      <c r="AT486" s="86">
        <f>'Input|Fee Based'!AT486*CPI_Escalator_to_Y1*RealOther_Escalator_to_Y1</f>
        <v>0</v>
      </c>
      <c r="AU486" s="89"/>
      <c r="AV486" s="79">
        <f t="shared" si="86"/>
        <v>0</v>
      </c>
      <c r="AW486" s="84"/>
      <c r="AX486" s="162">
        <f>$AV486*'Input|Fee Based'!AV486</f>
        <v>0</v>
      </c>
      <c r="AY486" s="162">
        <f>$AV486*'Input|Fee Based'!AW486</f>
        <v>0</v>
      </c>
      <c r="AZ486" s="162">
        <f>$AV486*'Input|Fee Based'!AX486</f>
        <v>0</v>
      </c>
      <c r="BA486" s="163">
        <f>SUM($AV486,$AX486:$AZ486)*'Input|Fee Based'!$AY486</f>
        <v>0</v>
      </c>
      <c r="BB486" s="109"/>
      <c r="BC486" s="173"/>
      <c r="BD486" s="15"/>
    </row>
    <row r="487" spans="1:56" customFormat="1" x14ac:dyDescent="0.2">
      <c r="A487" s="16">
        <f t="shared" si="87"/>
        <v>478</v>
      </c>
      <c r="B487" s="128" t="str">
        <f>IF(ISBLANK('Input|Fee Based'!B487),"",'Input|Fee Based'!B487)</f>
        <v/>
      </c>
      <c r="C487" s="128" t="str">
        <f>IF(ISBLANK('Input|Fee Based'!C487),"",'Input|Fee Based'!C487)</f>
        <v/>
      </c>
      <c r="D487" s="129" t="str">
        <f>IF(ISBLANK('Input|Fee Based'!D487),"",'Input|Fee Based'!D487)</f>
        <v/>
      </c>
      <c r="E487" s="191" t="str">
        <f>IF(ISBLANK('Input|Fee Based'!E487),"",'Input|Fee Based'!E487)</f>
        <v/>
      </c>
      <c r="F487" s="129" t="str">
        <f>IF(ISBLANK('Input|Fee Based'!F487),"",'Input|Fee Based'!F487)</f>
        <v/>
      </c>
      <c r="G487" s="129" t="str">
        <f>IF(ISBLANK('Input|Fee Based'!G487),"",'Input|Fee Based'!G487)</f>
        <v/>
      </c>
      <c r="H487" s="120">
        <f t="shared" si="77"/>
        <v>0</v>
      </c>
      <c r="I487" s="14"/>
      <c r="J487" s="77" t="str">
        <f>IF(ISBLANK('Input|Fee Based'!I487),"",'Input|Fee Based'!I487)</f>
        <v/>
      </c>
      <c r="K487" s="77" cm="1">
        <f t="array" ref="K487">_xlfn.IFNA(LOOKUP(2,1/('Calc|Labour Rates'!$B$10:$B$39='Calc|Fee Based'!J487)/('Calc|Labour Rates'!$C$10:$C$39='Input|Fee Based'!J487),'Calc|Labour Rates'!$I$10:$I$39),"-")</f>
        <v>0</v>
      </c>
      <c r="L487" s="208">
        <f>IFERROR(K487*'Input|Fee Based'!K487*'Input|Fee Based'!L487/'Input|Setup'!$E$19,0)</f>
        <v>0</v>
      </c>
      <c r="M487" s="206" t="str">
        <f>IF(ISBLANK('Input|Fee Based'!M487),"",'Input|Fee Based'!M487)</f>
        <v/>
      </c>
      <c r="N487" s="77" cm="1">
        <f t="array" ref="N487">_xlfn.IFNA(LOOKUP(2,1/('Calc|Labour Rates'!$B$10:$B$39='Calc|Fee Based'!M487)/('Calc|Labour Rates'!$C$10:$C$39='Input|Fee Based'!N487),'Calc|Labour Rates'!$I$10:$I$39),"-")</f>
        <v>0</v>
      </c>
      <c r="O487" s="208">
        <f>IFERROR(N487*'Input|Fee Based'!O487*'Input|Fee Based'!P487/'Input|Setup'!$E$19,0)</f>
        <v>0</v>
      </c>
      <c r="P487" s="206" t="str">
        <f>IF(ISBLANK('Input|Fee Based'!Q487),"",'Input|Fee Based'!Q487)</f>
        <v/>
      </c>
      <c r="Q487" s="77" cm="1">
        <f t="array" ref="Q487">_xlfn.IFNA(LOOKUP(2,1/('Calc|Labour Rates'!$B$10:$B$39='Calc|Fee Based'!P487)/('Calc|Labour Rates'!$C$10:$C$39='Input|Fee Based'!R487),'Calc|Labour Rates'!$I$10:$I$39),"-")</f>
        <v>0</v>
      </c>
      <c r="R487" s="77">
        <f>IFERROR(Q487*'Input|Fee Based'!S487*'Input|Fee Based'!T487/'Input|Setup'!$E$19,0)</f>
        <v>0</v>
      </c>
      <c r="S487" s="197">
        <f t="shared" si="78"/>
        <v>0</v>
      </c>
      <c r="T487" s="139">
        <f t="shared" si="79"/>
        <v>0</v>
      </c>
      <c r="U487" s="77" t="str">
        <f>IF(ISBLANK('Input|Fee Based'!$V487),"",'Input|Fee Based'!$V487)</f>
        <v/>
      </c>
      <c r="V487" s="77" cm="1">
        <f t="array" ref="V487">_xlfn.IFNA(LOOKUP(2,1/('Calc|Labour Rates'!$B$10:$B$39='Calc|Fee Based'!U487)/('Calc|Labour Rates'!$C$10:$C$39='Input|Fee Based'!W487),'Calc|Labour Rates'!$I$10:$I$39),"-")</f>
        <v>0</v>
      </c>
      <c r="W487" s="77">
        <f>IFERROR(V487*'Input|Fee Based'!X487*'Input|Fee Based'!Y487/'Input|Setup'!$E$19,0)</f>
        <v>0</v>
      </c>
      <c r="X487" s="77">
        <f>IFERROR(V487*'Input|Fee Based'!X487*'Input|Fee Based'!Z487/'Input|Setup'!$E$19,0)</f>
        <v>0</v>
      </c>
      <c r="Y487" s="208">
        <f t="shared" si="80"/>
        <v>0</v>
      </c>
      <c r="Z487" s="206" t="str">
        <f>IF(ISBLANK('Input|Fee Based'!$AA487),"",'Input|Fee Based'!$AA487)</f>
        <v/>
      </c>
      <c r="AA487" s="77" cm="1">
        <f t="array" ref="AA487">_xlfn.IFNA(LOOKUP(2,1/('Calc|Labour Rates'!$B$10:$B$39='Calc|Fee Based'!Z487)/('Calc|Labour Rates'!$C$10:$C$39='Input|Fee Based'!AB487),'Calc|Labour Rates'!$I$10:$I$39),"-")</f>
        <v>0</v>
      </c>
      <c r="AB487" s="77">
        <f>IFERROR(AA487*'Input|Fee Based'!AC487*'Input|Fee Based'!AD487/'Input|Setup'!$E$19,0)</f>
        <v>0</v>
      </c>
      <c r="AC487" s="77">
        <f>IFERROR(AA487*'Input|Fee Based'!AC487*'Input|Fee Based'!AE487/'Input|Setup'!$E$19,0)</f>
        <v>0</v>
      </c>
      <c r="AD487" s="208">
        <f t="shared" si="81"/>
        <v>0</v>
      </c>
      <c r="AE487" s="77" t="str">
        <f>IF(ISBLANK('Input|Fee Based'!$AF487),"",'Input|Fee Based'!$AF487)</f>
        <v/>
      </c>
      <c r="AF487" s="77" cm="1">
        <f t="array" ref="AF487">_xlfn.IFNA(LOOKUP(2,1/('Calc|Labour Rates'!$B$10:$B$39='Calc|Fee Based'!AE487)/('Calc|Labour Rates'!$C$10:$C$39='Input|Fee Based'!AG487),'Calc|Labour Rates'!$I$10:$I$39),"-")</f>
        <v>0</v>
      </c>
      <c r="AG487" s="77">
        <f>IFERROR(AF487*'Input|Fee Based'!AH487*'Input|Fee Based'!AI487/'Input|Setup'!$E$19,0)</f>
        <v>0</v>
      </c>
      <c r="AH487" s="77">
        <f>IFERROR(AF487*'Input|Fee Based'!AH487*'Input|Fee Based'!AJ487/'Input|Setup'!$E$19,0)</f>
        <v>0</v>
      </c>
      <c r="AI487" s="208">
        <f t="shared" si="82"/>
        <v>0</v>
      </c>
      <c r="AJ487" s="77" t="str">
        <f>IF(ISBLANK('Input|Fee Based'!$AK487),"",'Input|Fee Based'!$AK487)</f>
        <v/>
      </c>
      <c r="AK487" s="77" cm="1">
        <f t="array" ref="AK487">_xlfn.IFNA(LOOKUP(2,1/('Calc|Labour Rates'!$B$10:$B$39='Calc|Fee Based'!AJ487)/('Calc|Labour Rates'!$C$10:$C$39='Input|Fee Based'!AL487),'Calc|Labour Rates'!$I$10:$I$39),"-")</f>
        <v>0</v>
      </c>
      <c r="AL487" s="77">
        <f>IFERROR(AK487*'Input|Fee Based'!AM487*'Input|Fee Based'!AN487/'Input|Setup'!$E$19,0)</f>
        <v>0</v>
      </c>
      <c r="AM487" s="77">
        <f>IFERROR(AK487*'Input|Fee Based'!AM487*'Input|Fee Based'!AO487/'Input|Setup'!$E$19,0)</f>
        <v>0</v>
      </c>
      <c r="AN487" s="208">
        <f t="shared" si="83"/>
        <v>0</v>
      </c>
      <c r="AO487" s="199">
        <f t="shared" si="84"/>
        <v>0</v>
      </c>
      <c r="AP487" s="139">
        <f t="shared" si="85"/>
        <v>0</v>
      </c>
      <c r="AQ487" s="86">
        <f>'Input|Fee Based'!AQ487*CPI_Escalator_to_Y1*RealMaterials_Escalator_to_Y1</f>
        <v>0</v>
      </c>
      <c r="AR487" s="86">
        <f>'Input|Fee Based'!AR487*CPI_Escalator_to_Y1*RealContracts_Escalator_to_Y1</f>
        <v>0</v>
      </c>
      <c r="AS487" s="77">
        <f>'Input|Fee Based'!AS487*CPI_Escalator_to_Y1*RealVehicles_Escalator_to_Y1</f>
        <v>0</v>
      </c>
      <c r="AT487" s="86">
        <f>'Input|Fee Based'!AT487*CPI_Escalator_to_Y1*RealOther_Escalator_to_Y1</f>
        <v>0</v>
      </c>
      <c r="AU487" s="89"/>
      <c r="AV487" s="79">
        <f t="shared" si="86"/>
        <v>0</v>
      </c>
      <c r="AW487" s="84"/>
      <c r="AX487" s="162">
        <f>$AV487*'Input|Fee Based'!AV487</f>
        <v>0</v>
      </c>
      <c r="AY487" s="162">
        <f>$AV487*'Input|Fee Based'!AW487</f>
        <v>0</v>
      </c>
      <c r="AZ487" s="162">
        <f>$AV487*'Input|Fee Based'!AX487</f>
        <v>0</v>
      </c>
      <c r="BA487" s="163">
        <f>SUM($AV487,$AX487:$AZ487)*'Input|Fee Based'!$AY487</f>
        <v>0</v>
      </c>
      <c r="BB487" s="109"/>
      <c r="BC487" s="173"/>
      <c r="BD487" s="15"/>
    </row>
    <row r="488" spans="1:56" customFormat="1" x14ac:dyDescent="0.2">
      <c r="A488" s="16">
        <f t="shared" si="87"/>
        <v>479</v>
      </c>
      <c r="B488" s="128" t="str">
        <f>IF(ISBLANK('Input|Fee Based'!B488),"",'Input|Fee Based'!B488)</f>
        <v/>
      </c>
      <c r="C488" s="128" t="str">
        <f>IF(ISBLANK('Input|Fee Based'!C488),"",'Input|Fee Based'!C488)</f>
        <v/>
      </c>
      <c r="D488" s="129" t="str">
        <f>IF(ISBLANK('Input|Fee Based'!D488),"",'Input|Fee Based'!D488)</f>
        <v/>
      </c>
      <c r="E488" s="191" t="str">
        <f>IF(ISBLANK('Input|Fee Based'!E488),"",'Input|Fee Based'!E488)</f>
        <v/>
      </c>
      <c r="F488" s="129" t="str">
        <f>IF(ISBLANK('Input|Fee Based'!F488),"",'Input|Fee Based'!F488)</f>
        <v/>
      </c>
      <c r="G488" s="129" t="str">
        <f>IF(ISBLANK('Input|Fee Based'!G488),"",'Input|Fee Based'!G488)</f>
        <v/>
      </c>
      <c r="H488" s="120">
        <f t="shared" si="77"/>
        <v>0</v>
      </c>
      <c r="I488" s="14"/>
      <c r="J488" s="77" t="str">
        <f>IF(ISBLANK('Input|Fee Based'!I488),"",'Input|Fee Based'!I488)</f>
        <v/>
      </c>
      <c r="K488" s="77" cm="1">
        <f t="array" ref="K488">_xlfn.IFNA(LOOKUP(2,1/('Calc|Labour Rates'!$B$10:$B$39='Calc|Fee Based'!J488)/('Calc|Labour Rates'!$C$10:$C$39='Input|Fee Based'!J488),'Calc|Labour Rates'!$I$10:$I$39),"-")</f>
        <v>0</v>
      </c>
      <c r="L488" s="208">
        <f>IFERROR(K488*'Input|Fee Based'!K488*'Input|Fee Based'!L488/'Input|Setup'!$E$19,0)</f>
        <v>0</v>
      </c>
      <c r="M488" s="206" t="str">
        <f>IF(ISBLANK('Input|Fee Based'!M488),"",'Input|Fee Based'!M488)</f>
        <v/>
      </c>
      <c r="N488" s="77" cm="1">
        <f t="array" ref="N488">_xlfn.IFNA(LOOKUP(2,1/('Calc|Labour Rates'!$B$10:$B$39='Calc|Fee Based'!M488)/('Calc|Labour Rates'!$C$10:$C$39='Input|Fee Based'!N488),'Calc|Labour Rates'!$I$10:$I$39),"-")</f>
        <v>0</v>
      </c>
      <c r="O488" s="208">
        <f>IFERROR(N488*'Input|Fee Based'!O488*'Input|Fee Based'!P488/'Input|Setup'!$E$19,0)</f>
        <v>0</v>
      </c>
      <c r="P488" s="206" t="str">
        <f>IF(ISBLANK('Input|Fee Based'!Q488),"",'Input|Fee Based'!Q488)</f>
        <v/>
      </c>
      <c r="Q488" s="77" cm="1">
        <f t="array" ref="Q488">_xlfn.IFNA(LOOKUP(2,1/('Calc|Labour Rates'!$B$10:$B$39='Calc|Fee Based'!P488)/('Calc|Labour Rates'!$C$10:$C$39='Input|Fee Based'!R488),'Calc|Labour Rates'!$I$10:$I$39),"-")</f>
        <v>0</v>
      </c>
      <c r="R488" s="77">
        <f>IFERROR(Q488*'Input|Fee Based'!S488*'Input|Fee Based'!T488/'Input|Setup'!$E$19,0)</f>
        <v>0</v>
      </c>
      <c r="S488" s="197">
        <f t="shared" si="78"/>
        <v>0</v>
      </c>
      <c r="T488" s="139">
        <f t="shared" si="79"/>
        <v>0</v>
      </c>
      <c r="U488" s="77" t="str">
        <f>IF(ISBLANK('Input|Fee Based'!$V488),"",'Input|Fee Based'!$V488)</f>
        <v/>
      </c>
      <c r="V488" s="77" cm="1">
        <f t="array" ref="V488">_xlfn.IFNA(LOOKUP(2,1/('Calc|Labour Rates'!$B$10:$B$39='Calc|Fee Based'!U488)/('Calc|Labour Rates'!$C$10:$C$39='Input|Fee Based'!W488),'Calc|Labour Rates'!$I$10:$I$39),"-")</f>
        <v>0</v>
      </c>
      <c r="W488" s="77">
        <f>IFERROR(V488*'Input|Fee Based'!X488*'Input|Fee Based'!Y488/'Input|Setup'!$E$19,0)</f>
        <v>0</v>
      </c>
      <c r="X488" s="77">
        <f>IFERROR(V488*'Input|Fee Based'!X488*'Input|Fee Based'!Z488/'Input|Setup'!$E$19,0)</f>
        <v>0</v>
      </c>
      <c r="Y488" s="208">
        <f t="shared" si="80"/>
        <v>0</v>
      </c>
      <c r="Z488" s="206" t="str">
        <f>IF(ISBLANK('Input|Fee Based'!$AA488),"",'Input|Fee Based'!$AA488)</f>
        <v/>
      </c>
      <c r="AA488" s="77" cm="1">
        <f t="array" ref="AA488">_xlfn.IFNA(LOOKUP(2,1/('Calc|Labour Rates'!$B$10:$B$39='Calc|Fee Based'!Z488)/('Calc|Labour Rates'!$C$10:$C$39='Input|Fee Based'!AB488),'Calc|Labour Rates'!$I$10:$I$39),"-")</f>
        <v>0</v>
      </c>
      <c r="AB488" s="77">
        <f>IFERROR(AA488*'Input|Fee Based'!AC488*'Input|Fee Based'!AD488/'Input|Setup'!$E$19,0)</f>
        <v>0</v>
      </c>
      <c r="AC488" s="77">
        <f>IFERROR(AA488*'Input|Fee Based'!AC488*'Input|Fee Based'!AE488/'Input|Setup'!$E$19,0)</f>
        <v>0</v>
      </c>
      <c r="AD488" s="208">
        <f t="shared" si="81"/>
        <v>0</v>
      </c>
      <c r="AE488" s="77" t="str">
        <f>IF(ISBLANK('Input|Fee Based'!$AF488),"",'Input|Fee Based'!$AF488)</f>
        <v/>
      </c>
      <c r="AF488" s="77" cm="1">
        <f t="array" ref="AF488">_xlfn.IFNA(LOOKUP(2,1/('Calc|Labour Rates'!$B$10:$B$39='Calc|Fee Based'!AE488)/('Calc|Labour Rates'!$C$10:$C$39='Input|Fee Based'!AG488),'Calc|Labour Rates'!$I$10:$I$39),"-")</f>
        <v>0</v>
      </c>
      <c r="AG488" s="77">
        <f>IFERROR(AF488*'Input|Fee Based'!AH488*'Input|Fee Based'!AI488/'Input|Setup'!$E$19,0)</f>
        <v>0</v>
      </c>
      <c r="AH488" s="77">
        <f>IFERROR(AF488*'Input|Fee Based'!AH488*'Input|Fee Based'!AJ488/'Input|Setup'!$E$19,0)</f>
        <v>0</v>
      </c>
      <c r="AI488" s="208">
        <f t="shared" si="82"/>
        <v>0</v>
      </c>
      <c r="AJ488" s="77" t="str">
        <f>IF(ISBLANK('Input|Fee Based'!$AK488),"",'Input|Fee Based'!$AK488)</f>
        <v/>
      </c>
      <c r="AK488" s="77" cm="1">
        <f t="array" ref="AK488">_xlfn.IFNA(LOOKUP(2,1/('Calc|Labour Rates'!$B$10:$B$39='Calc|Fee Based'!AJ488)/('Calc|Labour Rates'!$C$10:$C$39='Input|Fee Based'!AL488),'Calc|Labour Rates'!$I$10:$I$39),"-")</f>
        <v>0</v>
      </c>
      <c r="AL488" s="77">
        <f>IFERROR(AK488*'Input|Fee Based'!AM488*'Input|Fee Based'!AN488/'Input|Setup'!$E$19,0)</f>
        <v>0</v>
      </c>
      <c r="AM488" s="77">
        <f>IFERROR(AK488*'Input|Fee Based'!AM488*'Input|Fee Based'!AO488/'Input|Setup'!$E$19,0)</f>
        <v>0</v>
      </c>
      <c r="AN488" s="208">
        <f t="shared" si="83"/>
        <v>0</v>
      </c>
      <c r="AO488" s="199">
        <f t="shared" si="84"/>
        <v>0</v>
      </c>
      <c r="AP488" s="139">
        <f t="shared" si="85"/>
        <v>0</v>
      </c>
      <c r="AQ488" s="86">
        <f>'Input|Fee Based'!AQ488*CPI_Escalator_to_Y1*RealMaterials_Escalator_to_Y1</f>
        <v>0</v>
      </c>
      <c r="AR488" s="86">
        <f>'Input|Fee Based'!AR488*CPI_Escalator_to_Y1*RealContracts_Escalator_to_Y1</f>
        <v>0</v>
      </c>
      <c r="AS488" s="77">
        <f>'Input|Fee Based'!AS488*CPI_Escalator_to_Y1*RealVehicles_Escalator_to_Y1</f>
        <v>0</v>
      </c>
      <c r="AT488" s="86">
        <f>'Input|Fee Based'!AT488*CPI_Escalator_to_Y1*RealOther_Escalator_to_Y1</f>
        <v>0</v>
      </c>
      <c r="AU488" s="89"/>
      <c r="AV488" s="79">
        <f t="shared" si="86"/>
        <v>0</v>
      </c>
      <c r="AW488" s="84"/>
      <c r="AX488" s="162">
        <f>$AV488*'Input|Fee Based'!AV488</f>
        <v>0</v>
      </c>
      <c r="AY488" s="162">
        <f>$AV488*'Input|Fee Based'!AW488</f>
        <v>0</v>
      </c>
      <c r="AZ488" s="162">
        <f>$AV488*'Input|Fee Based'!AX488</f>
        <v>0</v>
      </c>
      <c r="BA488" s="163">
        <f>SUM($AV488,$AX488:$AZ488)*'Input|Fee Based'!$AY488</f>
        <v>0</v>
      </c>
      <c r="BB488" s="109"/>
      <c r="BC488" s="173"/>
      <c r="BD488" s="15"/>
    </row>
    <row r="489" spans="1:56" customFormat="1" x14ac:dyDescent="0.2">
      <c r="A489" s="16">
        <f t="shared" si="87"/>
        <v>480</v>
      </c>
      <c r="B489" s="128" t="str">
        <f>IF(ISBLANK('Input|Fee Based'!B489),"",'Input|Fee Based'!B489)</f>
        <v/>
      </c>
      <c r="C489" s="128" t="str">
        <f>IF(ISBLANK('Input|Fee Based'!C489),"",'Input|Fee Based'!C489)</f>
        <v/>
      </c>
      <c r="D489" s="129" t="str">
        <f>IF(ISBLANK('Input|Fee Based'!D489),"",'Input|Fee Based'!D489)</f>
        <v/>
      </c>
      <c r="E489" s="191" t="str">
        <f>IF(ISBLANK('Input|Fee Based'!E489),"",'Input|Fee Based'!E489)</f>
        <v/>
      </c>
      <c r="F489" s="129" t="str">
        <f>IF(ISBLANK('Input|Fee Based'!F489),"",'Input|Fee Based'!F489)</f>
        <v/>
      </c>
      <c r="G489" s="129" t="str">
        <f>IF(ISBLANK('Input|Fee Based'!G489),"",'Input|Fee Based'!G489)</f>
        <v/>
      </c>
      <c r="H489" s="120">
        <f t="shared" si="77"/>
        <v>0</v>
      </c>
      <c r="I489" s="14"/>
      <c r="J489" s="77" t="str">
        <f>IF(ISBLANK('Input|Fee Based'!I489),"",'Input|Fee Based'!I489)</f>
        <v/>
      </c>
      <c r="K489" s="77" cm="1">
        <f t="array" ref="K489">_xlfn.IFNA(LOOKUP(2,1/('Calc|Labour Rates'!$B$10:$B$39='Calc|Fee Based'!J489)/('Calc|Labour Rates'!$C$10:$C$39='Input|Fee Based'!J489),'Calc|Labour Rates'!$I$10:$I$39),"-")</f>
        <v>0</v>
      </c>
      <c r="L489" s="208">
        <f>IFERROR(K489*'Input|Fee Based'!K489*'Input|Fee Based'!L489/'Input|Setup'!$E$19,0)</f>
        <v>0</v>
      </c>
      <c r="M489" s="206" t="str">
        <f>IF(ISBLANK('Input|Fee Based'!M489),"",'Input|Fee Based'!M489)</f>
        <v/>
      </c>
      <c r="N489" s="77" cm="1">
        <f t="array" ref="N489">_xlfn.IFNA(LOOKUP(2,1/('Calc|Labour Rates'!$B$10:$B$39='Calc|Fee Based'!M489)/('Calc|Labour Rates'!$C$10:$C$39='Input|Fee Based'!N489),'Calc|Labour Rates'!$I$10:$I$39),"-")</f>
        <v>0</v>
      </c>
      <c r="O489" s="208">
        <f>IFERROR(N489*'Input|Fee Based'!O489*'Input|Fee Based'!P489/'Input|Setup'!$E$19,0)</f>
        <v>0</v>
      </c>
      <c r="P489" s="206" t="str">
        <f>IF(ISBLANK('Input|Fee Based'!Q489),"",'Input|Fee Based'!Q489)</f>
        <v/>
      </c>
      <c r="Q489" s="77" cm="1">
        <f t="array" ref="Q489">_xlfn.IFNA(LOOKUP(2,1/('Calc|Labour Rates'!$B$10:$B$39='Calc|Fee Based'!P489)/('Calc|Labour Rates'!$C$10:$C$39='Input|Fee Based'!R489),'Calc|Labour Rates'!$I$10:$I$39),"-")</f>
        <v>0</v>
      </c>
      <c r="R489" s="77">
        <f>IFERROR(Q489*'Input|Fee Based'!S489*'Input|Fee Based'!T489/'Input|Setup'!$E$19,0)</f>
        <v>0</v>
      </c>
      <c r="S489" s="197">
        <f t="shared" si="78"/>
        <v>0</v>
      </c>
      <c r="T489" s="139">
        <f t="shared" si="79"/>
        <v>0</v>
      </c>
      <c r="U489" s="77" t="str">
        <f>IF(ISBLANK('Input|Fee Based'!$V489),"",'Input|Fee Based'!$V489)</f>
        <v/>
      </c>
      <c r="V489" s="77" cm="1">
        <f t="array" ref="V489">_xlfn.IFNA(LOOKUP(2,1/('Calc|Labour Rates'!$B$10:$B$39='Calc|Fee Based'!U489)/('Calc|Labour Rates'!$C$10:$C$39='Input|Fee Based'!W489),'Calc|Labour Rates'!$I$10:$I$39),"-")</f>
        <v>0</v>
      </c>
      <c r="W489" s="77">
        <f>IFERROR(V489*'Input|Fee Based'!X489*'Input|Fee Based'!Y489/'Input|Setup'!$E$19,0)</f>
        <v>0</v>
      </c>
      <c r="X489" s="77">
        <f>IFERROR(V489*'Input|Fee Based'!X489*'Input|Fee Based'!Z489/'Input|Setup'!$E$19,0)</f>
        <v>0</v>
      </c>
      <c r="Y489" s="208">
        <f t="shared" si="80"/>
        <v>0</v>
      </c>
      <c r="Z489" s="206" t="str">
        <f>IF(ISBLANK('Input|Fee Based'!$AA489),"",'Input|Fee Based'!$AA489)</f>
        <v/>
      </c>
      <c r="AA489" s="77" cm="1">
        <f t="array" ref="AA489">_xlfn.IFNA(LOOKUP(2,1/('Calc|Labour Rates'!$B$10:$B$39='Calc|Fee Based'!Z489)/('Calc|Labour Rates'!$C$10:$C$39='Input|Fee Based'!AB489),'Calc|Labour Rates'!$I$10:$I$39),"-")</f>
        <v>0</v>
      </c>
      <c r="AB489" s="77">
        <f>IFERROR(AA489*'Input|Fee Based'!AC489*'Input|Fee Based'!AD489/'Input|Setup'!$E$19,0)</f>
        <v>0</v>
      </c>
      <c r="AC489" s="77">
        <f>IFERROR(AA489*'Input|Fee Based'!AC489*'Input|Fee Based'!AE489/'Input|Setup'!$E$19,0)</f>
        <v>0</v>
      </c>
      <c r="AD489" s="208">
        <f t="shared" si="81"/>
        <v>0</v>
      </c>
      <c r="AE489" s="77" t="str">
        <f>IF(ISBLANK('Input|Fee Based'!$AF489),"",'Input|Fee Based'!$AF489)</f>
        <v/>
      </c>
      <c r="AF489" s="77" cm="1">
        <f t="array" ref="AF489">_xlfn.IFNA(LOOKUP(2,1/('Calc|Labour Rates'!$B$10:$B$39='Calc|Fee Based'!AE489)/('Calc|Labour Rates'!$C$10:$C$39='Input|Fee Based'!AG489),'Calc|Labour Rates'!$I$10:$I$39),"-")</f>
        <v>0</v>
      </c>
      <c r="AG489" s="77">
        <f>IFERROR(AF489*'Input|Fee Based'!AH489*'Input|Fee Based'!AI489/'Input|Setup'!$E$19,0)</f>
        <v>0</v>
      </c>
      <c r="AH489" s="77">
        <f>IFERROR(AF489*'Input|Fee Based'!AH489*'Input|Fee Based'!AJ489/'Input|Setup'!$E$19,0)</f>
        <v>0</v>
      </c>
      <c r="AI489" s="208">
        <f t="shared" si="82"/>
        <v>0</v>
      </c>
      <c r="AJ489" s="77" t="str">
        <f>IF(ISBLANK('Input|Fee Based'!$AK489),"",'Input|Fee Based'!$AK489)</f>
        <v/>
      </c>
      <c r="AK489" s="77" cm="1">
        <f t="array" ref="AK489">_xlfn.IFNA(LOOKUP(2,1/('Calc|Labour Rates'!$B$10:$B$39='Calc|Fee Based'!AJ489)/('Calc|Labour Rates'!$C$10:$C$39='Input|Fee Based'!AL489),'Calc|Labour Rates'!$I$10:$I$39),"-")</f>
        <v>0</v>
      </c>
      <c r="AL489" s="77">
        <f>IFERROR(AK489*'Input|Fee Based'!AM489*'Input|Fee Based'!AN489/'Input|Setup'!$E$19,0)</f>
        <v>0</v>
      </c>
      <c r="AM489" s="77">
        <f>IFERROR(AK489*'Input|Fee Based'!AM489*'Input|Fee Based'!AO489/'Input|Setup'!$E$19,0)</f>
        <v>0</v>
      </c>
      <c r="AN489" s="208">
        <f t="shared" si="83"/>
        <v>0</v>
      </c>
      <c r="AO489" s="199">
        <f t="shared" si="84"/>
        <v>0</v>
      </c>
      <c r="AP489" s="139">
        <f t="shared" si="85"/>
        <v>0</v>
      </c>
      <c r="AQ489" s="86">
        <f>'Input|Fee Based'!AQ489*CPI_Escalator_to_Y1*RealMaterials_Escalator_to_Y1</f>
        <v>0</v>
      </c>
      <c r="AR489" s="86">
        <f>'Input|Fee Based'!AR489*CPI_Escalator_to_Y1*RealContracts_Escalator_to_Y1</f>
        <v>0</v>
      </c>
      <c r="AS489" s="77">
        <f>'Input|Fee Based'!AS489*CPI_Escalator_to_Y1*RealVehicles_Escalator_to_Y1</f>
        <v>0</v>
      </c>
      <c r="AT489" s="86">
        <f>'Input|Fee Based'!AT489*CPI_Escalator_to_Y1*RealOther_Escalator_to_Y1</f>
        <v>0</v>
      </c>
      <c r="AU489" s="89"/>
      <c r="AV489" s="79">
        <f t="shared" si="86"/>
        <v>0</v>
      </c>
      <c r="AW489" s="84"/>
      <c r="AX489" s="162">
        <f>$AV489*'Input|Fee Based'!AV489</f>
        <v>0</v>
      </c>
      <c r="AY489" s="162">
        <f>$AV489*'Input|Fee Based'!AW489</f>
        <v>0</v>
      </c>
      <c r="AZ489" s="162">
        <f>$AV489*'Input|Fee Based'!AX489</f>
        <v>0</v>
      </c>
      <c r="BA489" s="163">
        <f>SUM($AV489,$AX489:$AZ489)*'Input|Fee Based'!$AY489</f>
        <v>0</v>
      </c>
      <c r="BB489" s="109"/>
      <c r="BC489" s="173"/>
      <c r="BD489" s="15"/>
    </row>
    <row r="490" spans="1:56" customFormat="1" x14ac:dyDescent="0.2">
      <c r="A490" s="16">
        <f t="shared" si="87"/>
        <v>481</v>
      </c>
      <c r="B490" s="128" t="str">
        <f>IF(ISBLANK('Input|Fee Based'!B490),"",'Input|Fee Based'!B490)</f>
        <v/>
      </c>
      <c r="C490" s="128" t="str">
        <f>IF(ISBLANK('Input|Fee Based'!C490),"",'Input|Fee Based'!C490)</f>
        <v/>
      </c>
      <c r="D490" s="129" t="str">
        <f>IF(ISBLANK('Input|Fee Based'!D490),"",'Input|Fee Based'!D490)</f>
        <v/>
      </c>
      <c r="E490" s="191" t="str">
        <f>IF(ISBLANK('Input|Fee Based'!E490),"",'Input|Fee Based'!E490)</f>
        <v/>
      </c>
      <c r="F490" s="129" t="str">
        <f>IF(ISBLANK('Input|Fee Based'!F490),"",'Input|Fee Based'!F490)</f>
        <v/>
      </c>
      <c r="G490" s="129" t="str">
        <f>IF(ISBLANK('Input|Fee Based'!G490),"",'Input|Fee Based'!G490)</f>
        <v/>
      </c>
      <c r="H490" s="120">
        <f t="shared" si="77"/>
        <v>0</v>
      </c>
      <c r="I490" s="14"/>
      <c r="J490" s="77" t="str">
        <f>IF(ISBLANK('Input|Fee Based'!I490),"",'Input|Fee Based'!I490)</f>
        <v/>
      </c>
      <c r="K490" s="77" cm="1">
        <f t="array" ref="K490">_xlfn.IFNA(LOOKUP(2,1/('Calc|Labour Rates'!$B$10:$B$39='Calc|Fee Based'!J490)/('Calc|Labour Rates'!$C$10:$C$39='Input|Fee Based'!J490),'Calc|Labour Rates'!$I$10:$I$39),"-")</f>
        <v>0</v>
      </c>
      <c r="L490" s="208">
        <f>IFERROR(K490*'Input|Fee Based'!K490*'Input|Fee Based'!L490/'Input|Setup'!$E$19,0)</f>
        <v>0</v>
      </c>
      <c r="M490" s="206" t="str">
        <f>IF(ISBLANK('Input|Fee Based'!M490),"",'Input|Fee Based'!M490)</f>
        <v/>
      </c>
      <c r="N490" s="77" cm="1">
        <f t="array" ref="N490">_xlfn.IFNA(LOOKUP(2,1/('Calc|Labour Rates'!$B$10:$B$39='Calc|Fee Based'!M490)/('Calc|Labour Rates'!$C$10:$C$39='Input|Fee Based'!N490),'Calc|Labour Rates'!$I$10:$I$39),"-")</f>
        <v>0</v>
      </c>
      <c r="O490" s="208">
        <f>IFERROR(N490*'Input|Fee Based'!O490*'Input|Fee Based'!P490/'Input|Setup'!$E$19,0)</f>
        <v>0</v>
      </c>
      <c r="P490" s="206" t="str">
        <f>IF(ISBLANK('Input|Fee Based'!Q490),"",'Input|Fee Based'!Q490)</f>
        <v/>
      </c>
      <c r="Q490" s="77" cm="1">
        <f t="array" ref="Q490">_xlfn.IFNA(LOOKUP(2,1/('Calc|Labour Rates'!$B$10:$B$39='Calc|Fee Based'!P490)/('Calc|Labour Rates'!$C$10:$C$39='Input|Fee Based'!R490),'Calc|Labour Rates'!$I$10:$I$39),"-")</f>
        <v>0</v>
      </c>
      <c r="R490" s="77">
        <f>IFERROR(Q490*'Input|Fee Based'!S490*'Input|Fee Based'!T490/'Input|Setup'!$E$19,0)</f>
        <v>0</v>
      </c>
      <c r="S490" s="197">
        <f t="shared" si="78"/>
        <v>0</v>
      </c>
      <c r="T490" s="139">
        <f t="shared" si="79"/>
        <v>0</v>
      </c>
      <c r="U490" s="77" t="str">
        <f>IF(ISBLANK('Input|Fee Based'!$V490),"",'Input|Fee Based'!$V490)</f>
        <v/>
      </c>
      <c r="V490" s="77" cm="1">
        <f t="array" ref="V490">_xlfn.IFNA(LOOKUP(2,1/('Calc|Labour Rates'!$B$10:$B$39='Calc|Fee Based'!U490)/('Calc|Labour Rates'!$C$10:$C$39='Input|Fee Based'!W490),'Calc|Labour Rates'!$I$10:$I$39),"-")</f>
        <v>0</v>
      </c>
      <c r="W490" s="77">
        <f>IFERROR(V490*'Input|Fee Based'!X490*'Input|Fee Based'!Y490/'Input|Setup'!$E$19,0)</f>
        <v>0</v>
      </c>
      <c r="X490" s="77">
        <f>IFERROR(V490*'Input|Fee Based'!X490*'Input|Fee Based'!Z490/'Input|Setup'!$E$19,0)</f>
        <v>0</v>
      </c>
      <c r="Y490" s="208">
        <f t="shared" si="80"/>
        <v>0</v>
      </c>
      <c r="Z490" s="206" t="str">
        <f>IF(ISBLANK('Input|Fee Based'!$AA490),"",'Input|Fee Based'!$AA490)</f>
        <v/>
      </c>
      <c r="AA490" s="77" cm="1">
        <f t="array" ref="AA490">_xlfn.IFNA(LOOKUP(2,1/('Calc|Labour Rates'!$B$10:$B$39='Calc|Fee Based'!Z490)/('Calc|Labour Rates'!$C$10:$C$39='Input|Fee Based'!AB490),'Calc|Labour Rates'!$I$10:$I$39),"-")</f>
        <v>0</v>
      </c>
      <c r="AB490" s="77">
        <f>IFERROR(AA490*'Input|Fee Based'!AC490*'Input|Fee Based'!AD490/'Input|Setup'!$E$19,0)</f>
        <v>0</v>
      </c>
      <c r="AC490" s="77">
        <f>IFERROR(AA490*'Input|Fee Based'!AC490*'Input|Fee Based'!AE490/'Input|Setup'!$E$19,0)</f>
        <v>0</v>
      </c>
      <c r="AD490" s="208">
        <f t="shared" si="81"/>
        <v>0</v>
      </c>
      <c r="AE490" s="77" t="str">
        <f>IF(ISBLANK('Input|Fee Based'!$AF490),"",'Input|Fee Based'!$AF490)</f>
        <v/>
      </c>
      <c r="AF490" s="77" cm="1">
        <f t="array" ref="AF490">_xlfn.IFNA(LOOKUP(2,1/('Calc|Labour Rates'!$B$10:$B$39='Calc|Fee Based'!AE490)/('Calc|Labour Rates'!$C$10:$C$39='Input|Fee Based'!AG490),'Calc|Labour Rates'!$I$10:$I$39),"-")</f>
        <v>0</v>
      </c>
      <c r="AG490" s="77">
        <f>IFERROR(AF490*'Input|Fee Based'!AH490*'Input|Fee Based'!AI490/'Input|Setup'!$E$19,0)</f>
        <v>0</v>
      </c>
      <c r="AH490" s="77">
        <f>IFERROR(AF490*'Input|Fee Based'!AH490*'Input|Fee Based'!AJ490/'Input|Setup'!$E$19,0)</f>
        <v>0</v>
      </c>
      <c r="AI490" s="208">
        <f t="shared" si="82"/>
        <v>0</v>
      </c>
      <c r="AJ490" s="77" t="str">
        <f>IF(ISBLANK('Input|Fee Based'!$AK490),"",'Input|Fee Based'!$AK490)</f>
        <v/>
      </c>
      <c r="AK490" s="77" cm="1">
        <f t="array" ref="AK490">_xlfn.IFNA(LOOKUP(2,1/('Calc|Labour Rates'!$B$10:$B$39='Calc|Fee Based'!AJ490)/('Calc|Labour Rates'!$C$10:$C$39='Input|Fee Based'!AL490),'Calc|Labour Rates'!$I$10:$I$39),"-")</f>
        <v>0</v>
      </c>
      <c r="AL490" s="77">
        <f>IFERROR(AK490*'Input|Fee Based'!AM490*'Input|Fee Based'!AN490/'Input|Setup'!$E$19,0)</f>
        <v>0</v>
      </c>
      <c r="AM490" s="77">
        <f>IFERROR(AK490*'Input|Fee Based'!AM490*'Input|Fee Based'!AO490/'Input|Setup'!$E$19,0)</f>
        <v>0</v>
      </c>
      <c r="AN490" s="208">
        <f t="shared" si="83"/>
        <v>0</v>
      </c>
      <c r="AO490" s="199">
        <f t="shared" si="84"/>
        <v>0</v>
      </c>
      <c r="AP490" s="139">
        <f t="shared" si="85"/>
        <v>0</v>
      </c>
      <c r="AQ490" s="86">
        <f>'Input|Fee Based'!AQ490*CPI_Escalator_to_Y1*RealMaterials_Escalator_to_Y1</f>
        <v>0</v>
      </c>
      <c r="AR490" s="86">
        <f>'Input|Fee Based'!AR490*CPI_Escalator_to_Y1*RealContracts_Escalator_to_Y1</f>
        <v>0</v>
      </c>
      <c r="AS490" s="77">
        <f>'Input|Fee Based'!AS490*CPI_Escalator_to_Y1*RealVehicles_Escalator_to_Y1</f>
        <v>0</v>
      </c>
      <c r="AT490" s="86">
        <f>'Input|Fee Based'!AT490*CPI_Escalator_to_Y1*RealOther_Escalator_to_Y1</f>
        <v>0</v>
      </c>
      <c r="AU490" s="89"/>
      <c r="AV490" s="79">
        <f t="shared" si="86"/>
        <v>0</v>
      </c>
      <c r="AW490" s="84"/>
      <c r="AX490" s="162">
        <f>$AV490*'Input|Fee Based'!AV490</f>
        <v>0</v>
      </c>
      <c r="AY490" s="162">
        <f>$AV490*'Input|Fee Based'!AW490</f>
        <v>0</v>
      </c>
      <c r="AZ490" s="162">
        <f>$AV490*'Input|Fee Based'!AX490</f>
        <v>0</v>
      </c>
      <c r="BA490" s="163">
        <f>SUM($AV490,$AX490:$AZ490)*'Input|Fee Based'!$AY490</f>
        <v>0</v>
      </c>
      <c r="BB490" s="109"/>
      <c r="BC490" s="173"/>
      <c r="BD490" s="15"/>
    </row>
    <row r="491" spans="1:56" customFormat="1" x14ac:dyDescent="0.2">
      <c r="A491" s="16">
        <f t="shared" si="87"/>
        <v>482</v>
      </c>
      <c r="B491" s="128" t="str">
        <f>IF(ISBLANK('Input|Fee Based'!B491),"",'Input|Fee Based'!B491)</f>
        <v/>
      </c>
      <c r="C491" s="128" t="str">
        <f>IF(ISBLANK('Input|Fee Based'!C491),"",'Input|Fee Based'!C491)</f>
        <v/>
      </c>
      <c r="D491" s="129" t="str">
        <f>IF(ISBLANK('Input|Fee Based'!D491),"",'Input|Fee Based'!D491)</f>
        <v/>
      </c>
      <c r="E491" s="191" t="str">
        <f>IF(ISBLANK('Input|Fee Based'!E491),"",'Input|Fee Based'!E491)</f>
        <v/>
      </c>
      <c r="F491" s="129" t="str">
        <f>IF(ISBLANK('Input|Fee Based'!F491),"",'Input|Fee Based'!F491)</f>
        <v/>
      </c>
      <c r="G491" s="129" t="str">
        <f>IF(ISBLANK('Input|Fee Based'!G491),"",'Input|Fee Based'!G491)</f>
        <v/>
      </c>
      <c r="H491" s="120">
        <f t="shared" si="77"/>
        <v>0</v>
      </c>
      <c r="I491" s="14"/>
      <c r="J491" s="77" t="str">
        <f>IF(ISBLANK('Input|Fee Based'!I491),"",'Input|Fee Based'!I491)</f>
        <v/>
      </c>
      <c r="K491" s="77" cm="1">
        <f t="array" ref="K491">_xlfn.IFNA(LOOKUP(2,1/('Calc|Labour Rates'!$B$10:$B$39='Calc|Fee Based'!J491)/('Calc|Labour Rates'!$C$10:$C$39='Input|Fee Based'!J491),'Calc|Labour Rates'!$I$10:$I$39),"-")</f>
        <v>0</v>
      </c>
      <c r="L491" s="208">
        <f>IFERROR(K491*'Input|Fee Based'!K491*'Input|Fee Based'!L491/'Input|Setup'!$E$19,0)</f>
        <v>0</v>
      </c>
      <c r="M491" s="206" t="str">
        <f>IF(ISBLANK('Input|Fee Based'!M491),"",'Input|Fee Based'!M491)</f>
        <v/>
      </c>
      <c r="N491" s="77" cm="1">
        <f t="array" ref="N491">_xlfn.IFNA(LOOKUP(2,1/('Calc|Labour Rates'!$B$10:$B$39='Calc|Fee Based'!M491)/('Calc|Labour Rates'!$C$10:$C$39='Input|Fee Based'!N491),'Calc|Labour Rates'!$I$10:$I$39),"-")</f>
        <v>0</v>
      </c>
      <c r="O491" s="208">
        <f>IFERROR(N491*'Input|Fee Based'!O491*'Input|Fee Based'!P491/'Input|Setup'!$E$19,0)</f>
        <v>0</v>
      </c>
      <c r="P491" s="206" t="str">
        <f>IF(ISBLANK('Input|Fee Based'!Q491),"",'Input|Fee Based'!Q491)</f>
        <v/>
      </c>
      <c r="Q491" s="77" cm="1">
        <f t="array" ref="Q491">_xlfn.IFNA(LOOKUP(2,1/('Calc|Labour Rates'!$B$10:$B$39='Calc|Fee Based'!P491)/('Calc|Labour Rates'!$C$10:$C$39='Input|Fee Based'!R491),'Calc|Labour Rates'!$I$10:$I$39),"-")</f>
        <v>0</v>
      </c>
      <c r="R491" s="77">
        <f>IFERROR(Q491*'Input|Fee Based'!S491*'Input|Fee Based'!T491/'Input|Setup'!$E$19,0)</f>
        <v>0</v>
      </c>
      <c r="S491" s="197">
        <f t="shared" si="78"/>
        <v>0</v>
      </c>
      <c r="T491" s="139">
        <f t="shared" si="79"/>
        <v>0</v>
      </c>
      <c r="U491" s="77" t="str">
        <f>IF(ISBLANK('Input|Fee Based'!$V491),"",'Input|Fee Based'!$V491)</f>
        <v/>
      </c>
      <c r="V491" s="77" cm="1">
        <f t="array" ref="V491">_xlfn.IFNA(LOOKUP(2,1/('Calc|Labour Rates'!$B$10:$B$39='Calc|Fee Based'!U491)/('Calc|Labour Rates'!$C$10:$C$39='Input|Fee Based'!W491),'Calc|Labour Rates'!$I$10:$I$39),"-")</f>
        <v>0</v>
      </c>
      <c r="W491" s="77">
        <f>IFERROR(V491*'Input|Fee Based'!X491*'Input|Fee Based'!Y491/'Input|Setup'!$E$19,0)</f>
        <v>0</v>
      </c>
      <c r="X491" s="77">
        <f>IFERROR(V491*'Input|Fee Based'!X491*'Input|Fee Based'!Z491/'Input|Setup'!$E$19,0)</f>
        <v>0</v>
      </c>
      <c r="Y491" s="208">
        <f t="shared" si="80"/>
        <v>0</v>
      </c>
      <c r="Z491" s="206" t="str">
        <f>IF(ISBLANK('Input|Fee Based'!$AA491),"",'Input|Fee Based'!$AA491)</f>
        <v/>
      </c>
      <c r="AA491" s="77" cm="1">
        <f t="array" ref="AA491">_xlfn.IFNA(LOOKUP(2,1/('Calc|Labour Rates'!$B$10:$B$39='Calc|Fee Based'!Z491)/('Calc|Labour Rates'!$C$10:$C$39='Input|Fee Based'!AB491),'Calc|Labour Rates'!$I$10:$I$39),"-")</f>
        <v>0</v>
      </c>
      <c r="AB491" s="77">
        <f>IFERROR(AA491*'Input|Fee Based'!AC491*'Input|Fee Based'!AD491/'Input|Setup'!$E$19,0)</f>
        <v>0</v>
      </c>
      <c r="AC491" s="77">
        <f>IFERROR(AA491*'Input|Fee Based'!AC491*'Input|Fee Based'!AE491/'Input|Setup'!$E$19,0)</f>
        <v>0</v>
      </c>
      <c r="AD491" s="208">
        <f t="shared" si="81"/>
        <v>0</v>
      </c>
      <c r="AE491" s="77" t="str">
        <f>IF(ISBLANK('Input|Fee Based'!$AF491),"",'Input|Fee Based'!$AF491)</f>
        <v/>
      </c>
      <c r="AF491" s="77" cm="1">
        <f t="array" ref="AF491">_xlfn.IFNA(LOOKUP(2,1/('Calc|Labour Rates'!$B$10:$B$39='Calc|Fee Based'!AE491)/('Calc|Labour Rates'!$C$10:$C$39='Input|Fee Based'!AG491),'Calc|Labour Rates'!$I$10:$I$39),"-")</f>
        <v>0</v>
      </c>
      <c r="AG491" s="77">
        <f>IFERROR(AF491*'Input|Fee Based'!AH491*'Input|Fee Based'!AI491/'Input|Setup'!$E$19,0)</f>
        <v>0</v>
      </c>
      <c r="AH491" s="77">
        <f>IFERROR(AF491*'Input|Fee Based'!AH491*'Input|Fee Based'!AJ491/'Input|Setup'!$E$19,0)</f>
        <v>0</v>
      </c>
      <c r="AI491" s="208">
        <f t="shared" si="82"/>
        <v>0</v>
      </c>
      <c r="AJ491" s="77" t="str">
        <f>IF(ISBLANK('Input|Fee Based'!$AK491),"",'Input|Fee Based'!$AK491)</f>
        <v/>
      </c>
      <c r="AK491" s="77" cm="1">
        <f t="array" ref="AK491">_xlfn.IFNA(LOOKUP(2,1/('Calc|Labour Rates'!$B$10:$B$39='Calc|Fee Based'!AJ491)/('Calc|Labour Rates'!$C$10:$C$39='Input|Fee Based'!AL491),'Calc|Labour Rates'!$I$10:$I$39),"-")</f>
        <v>0</v>
      </c>
      <c r="AL491" s="77">
        <f>IFERROR(AK491*'Input|Fee Based'!AM491*'Input|Fee Based'!AN491/'Input|Setup'!$E$19,0)</f>
        <v>0</v>
      </c>
      <c r="AM491" s="77">
        <f>IFERROR(AK491*'Input|Fee Based'!AM491*'Input|Fee Based'!AO491/'Input|Setup'!$E$19,0)</f>
        <v>0</v>
      </c>
      <c r="AN491" s="208">
        <f t="shared" si="83"/>
        <v>0</v>
      </c>
      <c r="AO491" s="199">
        <f t="shared" si="84"/>
        <v>0</v>
      </c>
      <c r="AP491" s="139">
        <f t="shared" si="85"/>
        <v>0</v>
      </c>
      <c r="AQ491" s="86">
        <f>'Input|Fee Based'!AQ491*CPI_Escalator_to_Y1*RealMaterials_Escalator_to_Y1</f>
        <v>0</v>
      </c>
      <c r="AR491" s="86">
        <f>'Input|Fee Based'!AR491*CPI_Escalator_to_Y1*RealContracts_Escalator_to_Y1</f>
        <v>0</v>
      </c>
      <c r="AS491" s="77">
        <f>'Input|Fee Based'!AS491*CPI_Escalator_to_Y1*RealVehicles_Escalator_to_Y1</f>
        <v>0</v>
      </c>
      <c r="AT491" s="86">
        <f>'Input|Fee Based'!AT491*CPI_Escalator_to_Y1*RealOther_Escalator_to_Y1</f>
        <v>0</v>
      </c>
      <c r="AU491" s="89"/>
      <c r="AV491" s="79">
        <f t="shared" si="86"/>
        <v>0</v>
      </c>
      <c r="AW491" s="84"/>
      <c r="AX491" s="162">
        <f>$AV491*'Input|Fee Based'!AV491</f>
        <v>0</v>
      </c>
      <c r="AY491" s="162">
        <f>$AV491*'Input|Fee Based'!AW491</f>
        <v>0</v>
      </c>
      <c r="AZ491" s="162">
        <f>$AV491*'Input|Fee Based'!AX491</f>
        <v>0</v>
      </c>
      <c r="BA491" s="163">
        <f>SUM($AV491,$AX491:$AZ491)*'Input|Fee Based'!$AY491</f>
        <v>0</v>
      </c>
      <c r="BB491" s="109"/>
      <c r="BC491" s="173"/>
      <c r="BD491" s="15"/>
    </row>
    <row r="492" spans="1:56" customFormat="1" x14ac:dyDescent="0.2">
      <c r="A492" s="16">
        <f t="shared" si="87"/>
        <v>483</v>
      </c>
      <c r="B492" s="128" t="str">
        <f>IF(ISBLANK('Input|Fee Based'!B492),"",'Input|Fee Based'!B492)</f>
        <v/>
      </c>
      <c r="C492" s="128" t="str">
        <f>IF(ISBLANK('Input|Fee Based'!C492),"",'Input|Fee Based'!C492)</f>
        <v/>
      </c>
      <c r="D492" s="129" t="str">
        <f>IF(ISBLANK('Input|Fee Based'!D492),"",'Input|Fee Based'!D492)</f>
        <v/>
      </c>
      <c r="E492" s="191" t="str">
        <f>IF(ISBLANK('Input|Fee Based'!E492),"",'Input|Fee Based'!E492)</f>
        <v/>
      </c>
      <c r="F492" s="129" t="str">
        <f>IF(ISBLANK('Input|Fee Based'!F492),"",'Input|Fee Based'!F492)</f>
        <v/>
      </c>
      <c r="G492" s="129" t="str">
        <f>IF(ISBLANK('Input|Fee Based'!G492),"",'Input|Fee Based'!G492)</f>
        <v/>
      </c>
      <c r="H492" s="120">
        <f t="shared" si="77"/>
        <v>0</v>
      </c>
      <c r="I492" s="14"/>
      <c r="J492" s="77" t="str">
        <f>IF(ISBLANK('Input|Fee Based'!I492),"",'Input|Fee Based'!I492)</f>
        <v/>
      </c>
      <c r="K492" s="77" cm="1">
        <f t="array" ref="K492">_xlfn.IFNA(LOOKUP(2,1/('Calc|Labour Rates'!$B$10:$B$39='Calc|Fee Based'!J492)/('Calc|Labour Rates'!$C$10:$C$39='Input|Fee Based'!J492),'Calc|Labour Rates'!$I$10:$I$39),"-")</f>
        <v>0</v>
      </c>
      <c r="L492" s="208">
        <f>IFERROR(K492*'Input|Fee Based'!K492*'Input|Fee Based'!L492/'Input|Setup'!$E$19,0)</f>
        <v>0</v>
      </c>
      <c r="M492" s="206" t="str">
        <f>IF(ISBLANK('Input|Fee Based'!M492),"",'Input|Fee Based'!M492)</f>
        <v/>
      </c>
      <c r="N492" s="77" cm="1">
        <f t="array" ref="N492">_xlfn.IFNA(LOOKUP(2,1/('Calc|Labour Rates'!$B$10:$B$39='Calc|Fee Based'!M492)/('Calc|Labour Rates'!$C$10:$C$39='Input|Fee Based'!N492),'Calc|Labour Rates'!$I$10:$I$39),"-")</f>
        <v>0</v>
      </c>
      <c r="O492" s="208">
        <f>IFERROR(N492*'Input|Fee Based'!O492*'Input|Fee Based'!P492/'Input|Setup'!$E$19,0)</f>
        <v>0</v>
      </c>
      <c r="P492" s="206" t="str">
        <f>IF(ISBLANK('Input|Fee Based'!Q492),"",'Input|Fee Based'!Q492)</f>
        <v/>
      </c>
      <c r="Q492" s="77" cm="1">
        <f t="array" ref="Q492">_xlfn.IFNA(LOOKUP(2,1/('Calc|Labour Rates'!$B$10:$B$39='Calc|Fee Based'!P492)/('Calc|Labour Rates'!$C$10:$C$39='Input|Fee Based'!R492),'Calc|Labour Rates'!$I$10:$I$39),"-")</f>
        <v>0</v>
      </c>
      <c r="R492" s="77">
        <f>IFERROR(Q492*'Input|Fee Based'!S492*'Input|Fee Based'!T492/'Input|Setup'!$E$19,0)</f>
        <v>0</v>
      </c>
      <c r="S492" s="197">
        <f t="shared" si="78"/>
        <v>0</v>
      </c>
      <c r="T492" s="139">
        <f t="shared" si="79"/>
        <v>0</v>
      </c>
      <c r="U492" s="77" t="str">
        <f>IF(ISBLANK('Input|Fee Based'!$V492),"",'Input|Fee Based'!$V492)</f>
        <v/>
      </c>
      <c r="V492" s="77" cm="1">
        <f t="array" ref="V492">_xlfn.IFNA(LOOKUP(2,1/('Calc|Labour Rates'!$B$10:$B$39='Calc|Fee Based'!U492)/('Calc|Labour Rates'!$C$10:$C$39='Input|Fee Based'!W492),'Calc|Labour Rates'!$I$10:$I$39),"-")</f>
        <v>0</v>
      </c>
      <c r="W492" s="77">
        <f>IFERROR(V492*'Input|Fee Based'!X492*'Input|Fee Based'!Y492/'Input|Setup'!$E$19,0)</f>
        <v>0</v>
      </c>
      <c r="X492" s="77">
        <f>IFERROR(V492*'Input|Fee Based'!X492*'Input|Fee Based'!Z492/'Input|Setup'!$E$19,0)</f>
        <v>0</v>
      </c>
      <c r="Y492" s="208">
        <f t="shared" si="80"/>
        <v>0</v>
      </c>
      <c r="Z492" s="206" t="str">
        <f>IF(ISBLANK('Input|Fee Based'!$AA492),"",'Input|Fee Based'!$AA492)</f>
        <v/>
      </c>
      <c r="AA492" s="77" cm="1">
        <f t="array" ref="AA492">_xlfn.IFNA(LOOKUP(2,1/('Calc|Labour Rates'!$B$10:$B$39='Calc|Fee Based'!Z492)/('Calc|Labour Rates'!$C$10:$C$39='Input|Fee Based'!AB492),'Calc|Labour Rates'!$I$10:$I$39),"-")</f>
        <v>0</v>
      </c>
      <c r="AB492" s="77">
        <f>IFERROR(AA492*'Input|Fee Based'!AC492*'Input|Fee Based'!AD492/'Input|Setup'!$E$19,0)</f>
        <v>0</v>
      </c>
      <c r="AC492" s="77">
        <f>IFERROR(AA492*'Input|Fee Based'!AC492*'Input|Fee Based'!AE492/'Input|Setup'!$E$19,0)</f>
        <v>0</v>
      </c>
      <c r="AD492" s="208">
        <f t="shared" si="81"/>
        <v>0</v>
      </c>
      <c r="AE492" s="77" t="str">
        <f>IF(ISBLANK('Input|Fee Based'!$AF492),"",'Input|Fee Based'!$AF492)</f>
        <v/>
      </c>
      <c r="AF492" s="77" cm="1">
        <f t="array" ref="AF492">_xlfn.IFNA(LOOKUP(2,1/('Calc|Labour Rates'!$B$10:$B$39='Calc|Fee Based'!AE492)/('Calc|Labour Rates'!$C$10:$C$39='Input|Fee Based'!AG492),'Calc|Labour Rates'!$I$10:$I$39),"-")</f>
        <v>0</v>
      </c>
      <c r="AG492" s="77">
        <f>IFERROR(AF492*'Input|Fee Based'!AH492*'Input|Fee Based'!AI492/'Input|Setup'!$E$19,0)</f>
        <v>0</v>
      </c>
      <c r="AH492" s="77">
        <f>IFERROR(AF492*'Input|Fee Based'!AH492*'Input|Fee Based'!AJ492/'Input|Setup'!$E$19,0)</f>
        <v>0</v>
      </c>
      <c r="AI492" s="208">
        <f t="shared" si="82"/>
        <v>0</v>
      </c>
      <c r="AJ492" s="77" t="str">
        <f>IF(ISBLANK('Input|Fee Based'!$AK492),"",'Input|Fee Based'!$AK492)</f>
        <v/>
      </c>
      <c r="AK492" s="77" cm="1">
        <f t="array" ref="AK492">_xlfn.IFNA(LOOKUP(2,1/('Calc|Labour Rates'!$B$10:$B$39='Calc|Fee Based'!AJ492)/('Calc|Labour Rates'!$C$10:$C$39='Input|Fee Based'!AL492),'Calc|Labour Rates'!$I$10:$I$39),"-")</f>
        <v>0</v>
      </c>
      <c r="AL492" s="77">
        <f>IFERROR(AK492*'Input|Fee Based'!AM492*'Input|Fee Based'!AN492/'Input|Setup'!$E$19,0)</f>
        <v>0</v>
      </c>
      <c r="AM492" s="77">
        <f>IFERROR(AK492*'Input|Fee Based'!AM492*'Input|Fee Based'!AO492/'Input|Setup'!$E$19,0)</f>
        <v>0</v>
      </c>
      <c r="AN492" s="208">
        <f t="shared" si="83"/>
        <v>0</v>
      </c>
      <c r="AO492" s="199">
        <f t="shared" si="84"/>
        <v>0</v>
      </c>
      <c r="AP492" s="139">
        <f t="shared" si="85"/>
        <v>0</v>
      </c>
      <c r="AQ492" s="86">
        <f>'Input|Fee Based'!AQ492*CPI_Escalator_to_Y1*RealMaterials_Escalator_to_Y1</f>
        <v>0</v>
      </c>
      <c r="AR492" s="86">
        <f>'Input|Fee Based'!AR492*CPI_Escalator_to_Y1*RealContracts_Escalator_to_Y1</f>
        <v>0</v>
      </c>
      <c r="AS492" s="77">
        <f>'Input|Fee Based'!AS492*CPI_Escalator_to_Y1*RealVehicles_Escalator_to_Y1</f>
        <v>0</v>
      </c>
      <c r="AT492" s="86">
        <f>'Input|Fee Based'!AT492*CPI_Escalator_to_Y1*RealOther_Escalator_to_Y1</f>
        <v>0</v>
      </c>
      <c r="AU492" s="89"/>
      <c r="AV492" s="79">
        <f t="shared" si="86"/>
        <v>0</v>
      </c>
      <c r="AW492" s="84"/>
      <c r="AX492" s="162">
        <f>$AV492*'Input|Fee Based'!AV492</f>
        <v>0</v>
      </c>
      <c r="AY492" s="162">
        <f>$AV492*'Input|Fee Based'!AW492</f>
        <v>0</v>
      </c>
      <c r="AZ492" s="162">
        <f>$AV492*'Input|Fee Based'!AX492</f>
        <v>0</v>
      </c>
      <c r="BA492" s="163">
        <f>SUM($AV492,$AX492:$AZ492)*'Input|Fee Based'!$AY492</f>
        <v>0</v>
      </c>
      <c r="BB492" s="109"/>
      <c r="BC492" s="173"/>
      <c r="BD492" s="15"/>
    </row>
    <row r="493" spans="1:56" customFormat="1" x14ac:dyDescent="0.2">
      <c r="A493" s="16">
        <f t="shared" si="87"/>
        <v>484</v>
      </c>
      <c r="B493" s="128" t="str">
        <f>IF(ISBLANK('Input|Fee Based'!B493),"",'Input|Fee Based'!B493)</f>
        <v/>
      </c>
      <c r="C493" s="128" t="str">
        <f>IF(ISBLANK('Input|Fee Based'!C493),"",'Input|Fee Based'!C493)</f>
        <v/>
      </c>
      <c r="D493" s="129" t="str">
        <f>IF(ISBLANK('Input|Fee Based'!D493),"",'Input|Fee Based'!D493)</f>
        <v/>
      </c>
      <c r="E493" s="191" t="str">
        <f>IF(ISBLANK('Input|Fee Based'!E493),"",'Input|Fee Based'!E493)</f>
        <v/>
      </c>
      <c r="F493" s="129" t="str">
        <f>IF(ISBLANK('Input|Fee Based'!F493),"",'Input|Fee Based'!F493)</f>
        <v/>
      </c>
      <c r="G493" s="129" t="str">
        <f>IF(ISBLANK('Input|Fee Based'!G493),"",'Input|Fee Based'!G493)</f>
        <v/>
      </c>
      <c r="H493" s="120">
        <f t="shared" si="77"/>
        <v>0</v>
      </c>
      <c r="I493" s="14"/>
      <c r="J493" s="77" t="str">
        <f>IF(ISBLANK('Input|Fee Based'!I493),"",'Input|Fee Based'!I493)</f>
        <v/>
      </c>
      <c r="K493" s="77" cm="1">
        <f t="array" ref="K493">_xlfn.IFNA(LOOKUP(2,1/('Calc|Labour Rates'!$B$10:$B$39='Calc|Fee Based'!J493)/('Calc|Labour Rates'!$C$10:$C$39='Input|Fee Based'!J493),'Calc|Labour Rates'!$I$10:$I$39),"-")</f>
        <v>0</v>
      </c>
      <c r="L493" s="208">
        <f>IFERROR(K493*'Input|Fee Based'!K493*'Input|Fee Based'!L493/'Input|Setup'!$E$19,0)</f>
        <v>0</v>
      </c>
      <c r="M493" s="206" t="str">
        <f>IF(ISBLANK('Input|Fee Based'!M493),"",'Input|Fee Based'!M493)</f>
        <v/>
      </c>
      <c r="N493" s="77" cm="1">
        <f t="array" ref="N493">_xlfn.IFNA(LOOKUP(2,1/('Calc|Labour Rates'!$B$10:$B$39='Calc|Fee Based'!M493)/('Calc|Labour Rates'!$C$10:$C$39='Input|Fee Based'!N493),'Calc|Labour Rates'!$I$10:$I$39),"-")</f>
        <v>0</v>
      </c>
      <c r="O493" s="208">
        <f>IFERROR(N493*'Input|Fee Based'!O493*'Input|Fee Based'!P493/'Input|Setup'!$E$19,0)</f>
        <v>0</v>
      </c>
      <c r="P493" s="206" t="str">
        <f>IF(ISBLANK('Input|Fee Based'!Q493),"",'Input|Fee Based'!Q493)</f>
        <v/>
      </c>
      <c r="Q493" s="77" cm="1">
        <f t="array" ref="Q493">_xlfn.IFNA(LOOKUP(2,1/('Calc|Labour Rates'!$B$10:$B$39='Calc|Fee Based'!P493)/('Calc|Labour Rates'!$C$10:$C$39='Input|Fee Based'!R493),'Calc|Labour Rates'!$I$10:$I$39),"-")</f>
        <v>0</v>
      </c>
      <c r="R493" s="77">
        <f>IFERROR(Q493*'Input|Fee Based'!S493*'Input|Fee Based'!T493/'Input|Setup'!$E$19,0)</f>
        <v>0</v>
      </c>
      <c r="S493" s="197">
        <f t="shared" si="78"/>
        <v>0</v>
      </c>
      <c r="T493" s="139">
        <f t="shared" si="79"/>
        <v>0</v>
      </c>
      <c r="U493" s="77" t="str">
        <f>IF(ISBLANK('Input|Fee Based'!$V493),"",'Input|Fee Based'!$V493)</f>
        <v/>
      </c>
      <c r="V493" s="77" cm="1">
        <f t="array" ref="V493">_xlfn.IFNA(LOOKUP(2,1/('Calc|Labour Rates'!$B$10:$B$39='Calc|Fee Based'!U493)/('Calc|Labour Rates'!$C$10:$C$39='Input|Fee Based'!W493),'Calc|Labour Rates'!$I$10:$I$39),"-")</f>
        <v>0</v>
      </c>
      <c r="W493" s="77">
        <f>IFERROR(V493*'Input|Fee Based'!X493*'Input|Fee Based'!Y493/'Input|Setup'!$E$19,0)</f>
        <v>0</v>
      </c>
      <c r="X493" s="77">
        <f>IFERROR(V493*'Input|Fee Based'!X493*'Input|Fee Based'!Z493/'Input|Setup'!$E$19,0)</f>
        <v>0</v>
      </c>
      <c r="Y493" s="208">
        <f t="shared" si="80"/>
        <v>0</v>
      </c>
      <c r="Z493" s="206" t="str">
        <f>IF(ISBLANK('Input|Fee Based'!$AA493),"",'Input|Fee Based'!$AA493)</f>
        <v/>
      </c>
      <c r="AA493" s="77" cm="1">
        <f t="array" ref="AA493">_xlfn.IFNA(LOOKUP(2,1/('Calc|Labour Rates'!$B$10:$B$39='Calc|Fee Based'!Z493)/('Calc|Labour Rates'!$C$10:$C$39='Input|Fee Based'!AB493),'Calc|Labour Rates'!$I$10:$I$39),"-")</f>
        <v>0</v>
      </c>
      <c r="AB493" s="77">
        <f>IFERROR(AA493*'Input|Fee Based'!AC493*'Input|Fee Based'!AD493/'Input|Setup'!$E$19,0)</f>
        <v>0</v>
      </c>
      <c r="AC493" s="77">
        <f>IFERROR(AA493*'Input|Fee Based'!AC493*'Input|Fee Based'!AE493/'Input|Setup'!$E$19,0)</f>
        <v>0</v>
      </c>
      <c r="AD493" s="208">
        <f t="shared" si="81"/>
        <v>0</v>
      </c>
      <c r="AE493" s="77" t="str">
        <f>IF(ISBLANK('Input|Fee Based'!$AF493),"",'Input|Fee Based'!$AF493)</f>
        <v/>
      </c>
      <c r="AF493" s="77" cm="1">
        <f t="array" ref="AF493">_xlfn.IFNA(LOOKUP(2,1/('Calc|Labour Rates'!$B$10:$B$39='Calc|Fee Based'!AE493)/('Calc|Labour Rates'!$C$10:$C$39='Input|Fee Based'!AG493),'Calc|Labour Rates'!$I$10:$I$39),"-")</f>
        <v>0</v>
      </c>
      <c r="AG493" s="77">
        <f>IFERROR(AF493*'Input|Fee Based'!AH493*'Input|Fee Based'!AI493/'Input|Setup'!$E$19,0)</f>
        <v>0</v>
      </c>
      <c r="AH493" s="77">
        <f>IFERROR(AF493*'Input|Fee Based'!AH493*'Input|Fee Based'!AJ493/'Input|Setup'!$E$19,0)</f>
        <v>0</v>
      </c>
      <c r="AI493" s="208">
        <f t="shared" si="82"/>
        <v>0</v>
      </c>
      <c r="AJ493" s="77" t="str">
        <f>IF(ISBLANK('Input|Fee Based'!$AK493),"",'Input|Fee Based'!$AK493)</f>
        <v/>
      </c>
      <c r="AK493" s="77" cm="1">
        <f t="array" ref="AK493">_xlfn.IFNA(LOOKUP(2,1/('Calc|Labour Rates'!$B$10:$B$39='Calc|Fee Based'!AJ493)/('Calc|Labour Rates'!$C$10:$C$39='Input|Fee Based'!AL493),'Calc|Labour Rates'!$I$10:$I$39),"-")</f>
        <v>0</v>
      </c>
      <c r="AL493" s="77">
        <f>IFERROR(AK493*'Input|Fee Based'!AM493*'Input|Fee Based'!AN493/'Input|Setup'!$E$19,0)</f>
        <v>0</v>
      </c>
      <c r="AM493" s="77">
        <f>IFERROR(AK493*'Input|Fee Based'!AM493*'Input|Fee Based'!AO493/'Input|Setup'!$E$19,0)</f>
        <v>0</v>
      </c>
      <c r="AN493" s="208">
        <f t="shared" si="83"/>
        <v>0</v>
      </c>
      <c r="AO493" s="199">
        <f t="shared" si="84"/>
        <v>0</v>
      </c>
      <c r="AP493" s="139">
        <f t="shared" si="85"/>
        <v>0</v>
      </c>
      <c r="AQ493" s="86">
        <f>'Input|Fee Based'!AQ493*CPI_Escalator_to_Y1*RealMaterials_Escalator_to_Y1</f>
        <v>0</v>
      </c>
      <c r="AR493" s="86">
        <f>'Input|Fee Based'!AR493*CPI_Escalator_to_Y1*RealContracts_Escalator_to_Y1</f>
        <v>0</v>
      </c>
      <c r="AS493" s="77">
        <f>'Input|Fee Based'!AS493*CPI_Escalator_to_Y1*RealVehicles_Escalator_to_Y1</f>
        <v>0</v>
      </c>
      <c r="AT493" s="86">
        <f>'Input|Fee Based'!AT493*CPI_Escalator_to_Y1*RealOther_Escalator_to_Y1</f>
        <v>0</v>
      </c>
      <c r="AU493" s="89"/>
      <c r="AV493" s="79">
        <f t="shared" si="86"/>
        <v>0</v>
      </c>
      <c r="AW493" s="84"/>
      <c r="AX493" s="162">
        <f>$AV493*'Input|Fee Based'!AV493</f>
        <v>0</v>
      </c>
      <c r="AY493" s="162">
        <f>$AV493*'Input|Fee Based'!AW493</f>
        <v>0</v>
      </c>
      <c r="AZ493" s="162">
        <f>$AV493*'Input|Fee Based'!AX493</f>
        <v>0</v>
      </c>
      <c r="BA493" s="163">
        <f>SUM($AV493,$AX493:$AZ493)*'Input|Fee Based'!$AY493</f>
        <v>0</v>
      </c>
      <c r="BB493" s="109"/>
      <c r="BC493" s="173"/>
      <c r="BD493" s="15"/>
    </row>
    <row r="494" spans="1:56" customFormat="1" x14ac:dyDescent="0.2">
      <c r="A494" s="16">
        <f t="shared" si="87"/>
        <v>485</v>
      </c>
      <c r="B494" s="128" t="str">
        <f>IF(ISBLANK('Input|Fee Based'!B494),"",'Input|Fee Based'!B494)</f>
        <v/>
      </c>
      <c r="C494" s="128" t="str">
        <f>IF(ISBLANK('Input|Fee Based'!C494),"",'Input|Fee Based'!C494)</f>
        <v/>
      </c>
      <c r="D494" s="129" t="str">
        <f>IF(ISBLANK('Input|Fee Based'!D494),"",'Input|Fee Based'!D494)</f>
        <v/>
      </c>
      <c r="E494" s="191" t="str">
        <f>IF(ISBLANK('Input|Fee Based'!E494),"",'Input|Fee Based'!E494)</f>
        <v/>
      </c>
      <c r="F494" s="129" t="str">
        <f>IF(ISBLANK('Input|Fee Based'!F494),"",'Input|Fee Based'!F494)</f>
        <v/>
      </c>
      <c r="G494" s="129" t="str">
        <f>IF(ISBLANK('Input|Fee Based'!G494),"",'Input|Fee Based'!G494)</f>
        <v/>
      </c>
      <c r="H494" s="120">
        <f t="shared" si="77"/>
        <v>0</v>
      </c>
      <c r="I494" s="14"/>
      <c r="J494" s="77" t="str">
        <f>IF(ISBLANK('Input|Fee Based'!I494),"",'Input|Fee Based'!I494)</f>
        <v/>
      </c>
      <c r="K494" s="77" cm="1">
        <f t="array" ref="K494">_xlfn.IFNA(LOOKUP(2,1/('Calc|Labour Rates'!$B$10:$B$39='Calc|Fee Based'!J494)/('Calc|Labour Rates'!$C$10:$C$39='Input|Fee Based'!J494),'Calc|Labour Rates'!$I$10:$I$39),"-")</f>
        <v>0</v>
      </c>
      <c r="L494" s="208">
        <f>IFERROR(K494*'Input|Fee Based'!K494*'Input|Fee Based'!L494/'Input|Setup'!$E$19,0)</f>
        <v>0</v>
      </c>
      <c r="M494" s="206" t="str">
        <f>IF(ISBLANK('Input|Fee Based'!M494),"",'Input|Fee Based'!M494)</f>
        <v/>
      </c>
      <c r="N494" s="77" cm="1">
        <f t="array" ref="N494">_xlfn.IFNA(LOOKUP(2,1/('Calc|Labour Rates'!$B$10:$B$39='Calc|Fee Based'!M494)/('Calc|Labour Rates'!$C$10:$C$39='Input|Fee Based'!N494),'Calc|Labour Rates'!$I$10:$I$39),"-")</f>
        <v>0</v>
      </c>
      <c r="O494" s="208">
        <f>IFERROR(N494*'Input|Fee Based'!O494*'Input|Fee Based'!P494/'Input|Setup'!$E$19,0)</f>
        <v>0</v>
      </c>
      <c r="P494" s="206" t="str">
        <f>IF(ISBLANK('Input|Fee Based'!Q494),"",'Input|Fee Based'!Q494)</f>
        <v/>
      </c>
      <c r="Q494" s="77" cm="1">
        <f t="array" ref="Q494">_xlfn.IFNA(LOOKUP(2,1/('Calc|Labour Rates'!$B$10:$B$39='Calc|Fee Based'!P494)/('Calc|Labour Rates'!$C$10:$C$39='Input|Fee Based'!R494),'Calc|Labour Rates'!$I$10:$I$39),"-")</f>
        <v>0</v>
      </c>
      <c r="R494" s="77">
        <f>IFERROR(Q494*'Input|Fee Based'!S494*'Input|Fee Based'!T494/'Input|Setup'!$E$19,0)</f>
        <v>0</v>
      </c>
      <c r="S494" s="197">
        <f t="shared" si="78"/>
        <v>0</v>
      </c>
      <c r="T494" s="139">
        <f t="shared" si="79"/>
        <v>0</v>
      </c>
      <c r="U494" s="77" t="str">
        <f>IF(ISBLANK('Input|Fee Based'!$V494),"",'Input|Fee Based'!$V494)</f>
        <v/>
      </c>
      <c r="V494" s="77" cm="1">
        <f t="array" ref="V494">_xlfn.IFNA(LOOKUP(2,1/('Calc|Labour Rates'!$B$10:$B$39='Calc|Fee Based'!U494)/('Calc|Labour Rates'!$C$10:$C$39='Input|Fee Based'!W494),'Calc|Labour Rates'!$I$10:$I$39),"-")</f>
        <v>0</v>
      </c>
      <c r="W494" s="77">
        <f>IFERROR(V494*'Input|Fee Based'!X494*'Input|Fee Based'!Y494/'Input|Setup'!$E$19,0)</f>
        <v>0</v>
      </c>
      <c r="X494" s="77">
        <f>IFERROR(V494*'Input|Fee Based'!X494*'Input|Fee Based'!Z494/'Input|Setup'!$E$19,0)</f>
        <v>0</v>
      </c>
      <c r="Y494" s="208">
        <f t="shared" si="80"/>
        <v>0</v>
      </c>
      <c r="Z494" s="206" t="str">
        <f>IF(ISBLANK('Input|Fee Based'!$AA494),"",'Input|Fee Based'!$AA494)</f>
        <v/>
      </c>
      <c r="AA494" s="77" cm="1">
        <f t="array" ref="AA494">_xlfn.IFNA(LOOKUP(2,1/('Calc|Labour Rates'!$B$10:$B$39='Calc|Fee Based'!Z494)/('Calc|Labour Rates'!$C$10:$C$39='Input|Fee Based'!AB494),'Calc|Labour Rates'!$I$10:$I$39),"-")</f>
        <v>0</v>
      </c>
      <c r="AB494" s="77">
        <f>IFERROR(AA494*'Input|Fee Based'!AC494*'Input|Fee Based'!AD494/'Input|Setup'!$E$19,0)</f>
        <v>0</v>
      </c>
      <c r="AC494" s="77">
        <f>IFERROR(AA494*'Input|Fee Based'!AC494*'Input|Fee Based'!AE494/'Input|Setup'!$E$19,0)</f>
        <v>0</v>
      </c>
      <c r="AD494" s="208">
        <f t="shared" si="81"/>
        <v>0</v>
      </c>
      <c r="AE494" s="77" t="str">
        <f>IF(ISBLANK('Input|Fee Based'!$AF494),"",'Input|Fee Based'!$AF494)</f>
        <v/>
      </c>
      <c r="AF494" s="77" cm="1">
        <f t="array" ref="AF494">_xlfn.IFNA(LOOKUP(2,1/('Calc|Labour Rates'!$B$10:$B$39='Calc|Fee Based'!AE494)/('Calc|Labour Rates'!$C$10:$C$39='Input|Fee Based'!AG494),'Calc|Labour Rates'!$I$10:$I$39),"-")</f>
        <v>0</v>
      </c>
      <c r="AG494" s="77">
        <f>IFERROR(AF494*'Input|Fee Based'!AH494*'Input|Fee Based'!AI494/'Input|Setup'!$E$19,0)</f>
        <v>0</v>
      </c>
      <c r="AH494" s="77">
        <f>IFERROR(AF494*'Input|Fee Based'!AH494*'Input|Fee Based'!AJ494/'Input|Setup'!$E$19,0)</f>
        <v>0</v>
      </c>
      <c r="AI494" s="208">
        <f t="shared" si="82"/>
        <v>0</v>
      </c>
      <c r="AJ494" s="77" t="str">
        <f>IF(ISBLANK('Input|Fee Based'!$AK494),"",'Input|Fee Based'!$AK494)</f>
        <v/>
      </c>
      <c r="AK494" s="77" cm="1">
        <f t="array" ref="AK494">_xlfn.IFNA(LOOKUP(2,1/('Calc|Labour Rates'!$B$10:$B$39='Calc|Fee Based'!AJ494)/('Calc|Labour Rates'!$C$10:$C$39='Input|Fee Based'!AL494),'Calc|Labour Rates'!$I$10:$I$39),"-")</f>
        <v>0</v>
      </c>
      <c r="AL494" s="77">
        <f>IFERROR(AK494*'Input|Fee Based'!AM494*'Input|Fee Based'!AN494/'Input|Setup'!$E$19,0)</f>
        <v>0</v>
      </c>
      <c r="AM494" s="77">
        <f>IFERROR(AK494*'Input|Fee Based'!AM494*'Input|Fee Based'!AO494/'Input|Setup'!$E$19,0)</f>
        <v>0</v>
      </c>
      <c r="AN494" s="208">
        <f t="shared" si="83"/>
        <v>0</v>
      </c>
      <c r="AO494" s="199">
        <f t="shared" si="84"/>
        <v>0</v>
      </c>
      <c r="AP494" s="139">
        <f t="shared" si="85"/>
        <v>0</v>
      </c>
      <c r="AQ494" s="86">
        <f>'Input|Fee Based'!AQ494*CPI_Escalator_to_Y1*RealMaterials_Escalator_to_Y1</f>
        <v>0</v>
      </c>
      <c r="AR494" s="86">
        <f>'Input|Fee Based'!AR494*CPI_Escalator_to_Y1*RealContracts_Escalator_to_Y1</f>
        <v>0</v>
      </c>
      <c r="AS494" s="77">
        <f>'Input|Fee Based'!AS494*CPI_Escalator_to_Y1*RealVehicles_Escalator_to_Y1</f>
        <v>0</v>
      </c>
      <c r="AT494" s="86">
        <f>'Input|Fee Based'!AT494*CPI_Escalator_to_Y1*RealOther_Escalator_to_Y1</f>
        <v>0</v>
      </c>
      <c r="AU494" s="89"/>
      <c r="AV494" s="79">
        <f t="shared" si="86"/>
        <v>0</v>
      </c>
      <c r="AW494" s="84"/>
      <c r="AX494" s="162">
        <f>$AV494*'Input|Fee Based'!AV494</f>
        <v>0</v>
      </c>
      <c r="AY494" s="162">
        <f>$AV494*'Input|Fee Based'!AW494</f>
        <v>0</v>
      </c>
      <c r="AZ494" s="162">
        <f>$AV494*'Input|Fee Based'!AX494</f>
        <v>0</v>
      </c>
      <c r="BA494" s="163">
        <f>SUM($AV494,$AX494:$AZ494)*'Input|Fee Based'!$AY494</f>
        <v>0</v>
      </c>
      <c r="BB494" s="109"/>
      <c r="BC494" s="173"/>
      <c r="BD494" s="15"/>
    </row>
    <row r="495" spans="1:56" customFormat="1" x14ac:dyDescent="0.2">
      <c r="A495" s="16">
        <f t="shared" si="87"/>
        <v>486</v>
      </c>
      <c r="B495" s="128" t="str">
        <f>IF(ISBLANK('Input|Fee Based'!B495),"",'Input|Fee Based'!B495)</f>
        <v/>
      </c>
      <c r="C495" s="128" t="str">
        <f>IF(ISBLANK('Input|Fee Based'!C495),"",'Input|Fee Based'!C495)</f>
        <v/>
      </c>
      <c r="D495" s="129" t="str">
        <f>IF(ISBLANK('Input|Fee Based'!D495),"",'Input|Fee Based'!D495)</f>
        <v/>
      </c>
      <c r="E495" s="191" t="str">
        <f>IF(ISBLANK('Input|Fee Based'!E495),"",'Input|Fee Based'!E495)</f>
        <v/>
      </c>
      <c r="F495" s="129" t="str">
        <f>IF(ISBLANK('Input|Fee Based'!F495),"",'Input|Fee Based'!F495)</f>
        <v/>
      </c>
      <c r="G495" s="129" t="str">
        <f>IF(ISBLANK('Input|Fee Based'!G495),"",'Input|Fee Based'!G495)</f>
        <v/>
      </c>
      <c r="H495" s="120">
        <f t="shared" si="77"/>
        <v>0</v>
      </c>
      <c r="I495" s="14"/>
      <c r="J495" s="77" t="str">
        <f>IF(ISBLANK('Input|Fee Based'!I495),"",'Input|Fee Based'!I495)</f>
        <v/>
      </c>
      <c r="K495" s="77" cm="1">
        <f t="array" ref="K495">_xlfn.IFNA(LOOKUP(2,1/('Calc|Labour Rates'!$B$10:$B$39='Calc|Fee Based'!J495)/('Calc|Labour Rates'!$C$10:$C$39='Input|Fee Based'!J495),'Calc|Labour Rates'!$I$10:$I$39),"-")</f>
        <v>0</v>
      </c>
      <c r="L495" s="208">
        <f>IFERROR(K495*'Input|Fee Based'!K495*'Input|Fee Based'!L495/'Input|Setup'!$E$19,0)</f>
        <v>0</v>
      </c>
      <c r="M495" s="206" t="str">
        <f>IF(ISBLANK('Input|Fee Based'!M495),"",'Input|Fee Based'!M495)</f>
        <v/>
      </c>
      <c r="N495" s="77" cm="1">
        <f t="array" ref="N495">_xlfn.IFNA(LOOKUP(2,1/('Calc|Labour Rates'!$B$10:$B$39='Calc|Fee Based'!M495)/('Calc|Labour Rates'!$C$10:$C$39='Input|Fee Based'!N495),'Calc|Labour Rates'!$I$10:$I$39),"-")</f>
        <v>0</v>
      </c>
      <c r="O495" s="208">
        <f>IFERROR(N495*'Input|Fee Based'!O495*'Input|Fee Based'!P495/'Input|Setup'!$E$19,0)</f>
        <v>0</v>
      </c>
      <c r="P495" s="206" t="str">
        <f>IF(ISBLANK('Input|Fee Based'!Q495),"",'Input|Fee Based'!Q495)</f>
        <v/>
      </c>
      <c r="Q495" s="77" cm="1">
        <f t="array" ref="Q495">_xlfn.IFNA(LOOKUP(2,1/('Calc|Labour Rates'!$B$10:$B$39='Calc|Fee Based'!P495)/('Calc|Labour Rates'!$C$10:$C$39='Input|Fee Based'!R495),'Calc|Labour Rates'!$I$10:$I$39),"-")</f>
        <v>0</v>
      </c>
      <c r="R495" s="77">
        <f>IFERROR(Q495*'Input|Fee Based'!S495*'Input|Fee Based'!T495/'Input|Setup'!$E$19,0)</f>
        <v>0</v>
      </c>
      <c r="S495" s="197">
        <f t="shared" si="78"/>
        <v>0</v>
      </c>
      <c r="T495" s="139">
        <f t="shared" si="79"/>
        <v>0</v>
      </c>
      <c r="U495" s="77" t="str">
        <f>IF(ISBLANK('Input|Fee Based'!$V495),"",'Input|Fee Based'!$V495)</f>
        <v/>
      </c>
      <c r="V495" s="77" cm="1">
        <f t="array" ref="V495">_xlfn.IFNA(LOOKUP(2,1/('Calc|Labour Rates'!$B$10:$B$39='Calc|Fee Based'!U495)/('Calc|Labour Rates'!$C$10:$C$39='Input|Fee Based'!W495),'Calc|Labour Rates'!$I$10:$I$39),"-")</f>
        <v>0</v>
      </c>
      <c r="W495" s="77">
        <f>IFERROR(V495*'Input|Fee Based'!X495*'Input|Fee Based'!Y495/'Input|Setup'!$E$19,0)</f>
        <v>0</v>
      </c>
      <c r="X495" s="77">
        <f>IFERROR(V495*'Input|Fee Based'!X495*'Input|Fee Based'!Z495/'Input|Setup'!$E$19,0)</f>
        <v>0</v>
      </c>
      <c r="Y495" s="208">
        <f t="shared" si="80"/>
        <v>0</v>
      </c>
      <c r="Z495" s="206" t="str">
        <f>IF(ISBLANK('Input|Fee Based'!$AA495),"",'Input|Fee Based'!$AA495)</f>
        <v/>
      </c>
      <c r="AA495" s="77" cm="1">
        <f t="array" ref="AA495">_xlfn.IFNA(LOOKUP(2,1/('Calc|Labour Rates'!$B$10:$B$39='Calc|Fee Based'!Z495)/('Calc|Labour Rates'!$C$10:$C$39='Input|Fee Based'!AB495),'Calc|Labour Rates'!$I$10:$I$39),"-")</f>
        <v>0</v>
      </c>
      <c r="AB495" s="77">
        <f>IFERROR(AA495*'Input|Fee Based'!AC495*'Input|Fee Based'!AD495/'Input|Setup'!$E$19,0)</f>
        <v>0</v>
      </c>
      <c r="AC495" s="77">
        <f>IFERROR(AA495*'Input|Fee Based'!AC495*'Input|Fee Based'!AE495/'Input|Setup'!$E$19,0)</f>
        <v>0</v>
      </c>
      <c r="AD495" s="208">
        <f t="shared" si="81"/>
        <v>0</v>
      </c>
      <c r="AE495" s="77" t="str">
        <f>IF(ISBLANK('Input|Fee Based'!$AF495),"",'Input|Fee Based'!$AF495)</f>
        <v/>
      </c>
      <c r="AF495" s="77" cm="1">
        <f t="array" ref="AF495">_xlfn.IFNA(LOOKUP(2,1/('Calc|Labour Rates'!$B$10:$B$39='Calc|Fee Based'!AE495)/('Calc|Labour Rates'!$C$10:$C$39='Input|Fee Based'!AG495),'Calc|Labour Rates'!$I$10:$I$39),"-")</f>
        <v>0</v>
      </c>
      <c r="AG495" s="77">
        <f>IFERROR(AF495*'Input|Fee Based'!AH495*'Input|Fee Based'!AI495/'Input|Setup'!$E$19,0)</f>
        <v>0</v>
      </c>
      <c r="AH495" s="77">
        <f>IFERROR(AF495*'Input|Fee Based'!AH495*'Input|Fee Based'!AJ495/'Input|Setup'!$E$19,0)</f>
        <v>0</v>
      </c>
      <c r="AI495" s="208">
        <f t="shared" si="82"/>
        <v>0</v>
      </c>
      <c r="AJ495" s="77" t="str">
        <f>IF(ISBLANK('Input|Fee Based'!$AK495),"",'Input|Fee Based'!$AK495)</f>
        <v/>
      </c>
      <c r="AK495" s="77" cm="1">
        <f t="array" ref="AK495">_xlfn.IFNA(LOOKUP(2,1/('Calc|Labour Rates'!$B$10:$B$39='Calc|Fee Based'!AJ495)/('Calc|Labour Rates'!$C$10:$C$39='Input|Fee Based'!AL495),'Calc|Labour Rates'!$I$10:$I$39),"-")</f>
        <v>0</v>
      </c>
      <c r="AL495" s="77">
        <f>IFERROR(AK495*'Input|Fee Based'!AM495*'Input|Fee Based'!AN495/'Input|Setup'!$E$19,0)</f>
        <v>0</v>
      </c>
      <c r="AM495" s="77">
        <f>IFERROR(AK495*'Input|Fee Based'!AM495*'Input|Fee Based'!AO495/'Input|Setup'!$E$19,0)</f>
        <v>0</v>
      </c>
      <c r="AN495" s="208">
        <f t="shared" si="83"/>
        <v>0</v>
      </c>
      <c r="AO495" s="199">
        <f t="shared" si="84"/>
        <v>0</v>
      </c>
      <c r="AP495" s="139">
        <f t="shared" si="85"/>
        <v>0</v>
      </c>
      <c r="AQ495" s="86">
        <f>'Input|Fee Based'!AQ495*CPI_Escalator_to_Y1*RealMaterials_Escalator_to_Y1</f>
        <v>0</v>
      </c>
      <c r="AR495" s="86">
        <f>'Input|Fee Based'!AR495*CPI_Escalator_to_Y1*RealContracts_Escalator_to_Y1</f>
        <v>0</v>
      </c>
      <c r="AS495" s="77">
        <f>'Input|Fee Based'!AS495*CPI_Escalator_to_Y1*RealVehicles_Escalator_to_Y1</f>
        <v>0</v>
      </c>
      <c r="AT495" s="86">
        <f>'Input|Fee Based'!AT495*CPI_Escalator_to_Y1*RealOther_Escalator_to_Y1</f>
        <v>0</v>
      </c>
      <c r="AU495" s="89"/>
      <c r="AV495" s="79">
        <f t="shared" si="86"/>
        <v>0</v>
      </c>
      <c r="AW495" s="84"/>
      <c r="AX495" s="162">
        <f>$AV495*'Input|Fee Based'!AV495</f>
        <v>0</v>
      </c>
      <c r="AY495" s="162">
        <f>$AV495*'Input|Fee Based'!AW495</f>
        <v>0</v>
      </c>
      <c r="AZ495" s="162">
        <f>$AV495*'Input|Fee Based'!AX495</f>
        <v>0</v>
      </c>
      <c r="BA495" s="163">
        <f>SUM($AV495,$AX495:$AZ495)*'Input|Fee Based'!$AY495</f>
        <v>0</v>
      </c>
      <c r="BB495" s="109"/>
      <c r="BC495" s="173"/>
      <c r="BD495" s="15"/>
    </row>
    <row r="496" spans="1:56" customFormat="1" x14ac:dyDescent="0.2">
      <c r="A496" s="16">
        <f t="shared" si="87"/>
        <v>487</v>
      </c>
      <c r="B496" s="128" t="str">
        <f>IF(ISBLANK('Input|Fee Based'!B496),"",'Input|Fee Based'!B496)</f>
        <v/>
      </c>
      <c r="C496" s="128" t="str">
        <f>IF(ISBLANK('Input|Fee Based'!C496),"",'Input|Fee Based'!C496)</f>
        <v/>
      </c>
      <c r="D496" s="129" t="str">
        <f>IF(ISBLANK('Input|Fee Based'!D496),"",'Input|Fee Based'!D496)</f>
        <v/>
      </c>
      <c r="E496" s="191" t="str">
        <f>IF(ISBLANK('Input|Fee Based'!E496),"",'Input|Fee Based'!E496)</f>
        <v/>
      </c>
      <c r="F496" s="129" t="str">
        <f>IF(ISBLANK('Input|Fee Based'!F496),"",'Input|Fee Based'!F496)</f>
        <v/>
      </c>
      <c r="G496" s="129" t="str">
        <f>IF(ISBLANK('Input|Fee Based'!G496),"",'Input|Fee Based'!G496)</f>
        <v/>
      </c>
      <c r="H496" s="120">
        <f t="shared" si="77"/>
        <v>0</v>
      </c>
      <c r="I496" s="14"/>
      <c r="J496" s="77" t="str">
        <f>IF(ISBLANK('Input|Fee Based'!I496),"",'Input|Fee Based'!I496)</f>
        <v/>
      </c>
      <c r="K496" s="77" cm="1">
        <f t="array" ref="K496">_xlfn.IFNA(LOOKUP(2,1/('Calc|Labour Rates'!$B$10:$B$39='Calc|Fee Based'!J496)/('Calc|Labour Rates'!$C$10:$C$39='Input|Fee Based'!J496),'Calc|Labour Rates'!$I$10:$I$39),"-")</f>
        <v>0</v>
      </c>
      <c r="L496" s="208">
        <f>IFERROR(K496*'Input|Fee Based'!K496*'Input|Fee Based'!L496/'Input|Setup'!$E$19,0)</f>
        <v>0</v>
      </c>
      <c r="M496" s="206" t="str">
        <f>IF(ISBLANK('Input|Fee Based'!M496),"",'Input|Fee Based'!M496)</f>
        <v/>
      </c>
      <c r="N496" s="77" cm="1">
        <f t="array" ref="N496">_xlfn.IFNA(LOOKUP(2,1/('Calc|Labour Rates'!$B$10:$B$39='Calc|Fee Based'!M496)/('Calc|Labour Rates'!$C$10:$C$39='Input|Fee Based'!N496),'Calc|Labour Rates'!$I$10:$I$39),"-")</f>
        <v>0</v>
      </c>
      <c r="O496" s="208">
        <f>IFERROR(N496*'Input|Fee Based'!O496*'Input|Fee Based'!P496/'Input|Setup'!$E$19,0)</f>
        <v>0</v>
      </c>
      <c r="P496" s="206" t="str">
        <f>IF(ISBLANK('Input|Fee Based'!Q496),"",'Input|Fee Based'!Q496)</f>
        <v/>
      </c>
      <c r="Q496" s="77" cm="1">
        <f t="array" ref="Q496">_xlfn.IFNA(LOOKUP(2,1/('Calc|Labour Rates'!$B$10:$B$39='Calc|Fee Based'!P496)/('Calc|Labour Rates'!$C$10:$C$39='Input|Fee Based'!R496),'Calc|Labour Rates'!$I$10:$I$39),"-")</f>
        <v>0</v>
      </c>
      <c r="R496" s="77">
        <f>IFERROR(Q496*'Input|Fee Based'!S496*'Input|Fee Based'!T496/'Input|Setup'!$E$19,0)</f>
        <v>0</v>
      </c>
      <c r="S496" s="197">
        <f t="shared" si="78"/>
        <v>0</v>
      </c>
      <c r="T496" s="139">
        <f t="shared" si="79"/>
        <v>0</v>
      </c>
      <c r="U496" s="77" t="str">
        <f>IF(ISBLANK('Input|Fee Based'!$V496),"",'Input|Fee Based'!$V496)</f>
        <v/>
      </c>
      <c r="V496" s="77" cm="1">
        <f t="array" ref="V496">_xlfn.IFNA(LOOKUP(2,1/('Calc|Labour Rates'!$B$10:$B$39='Calc|Fee Based'!U496)/('Calc|Labour Rates'!$C$10:$C$39='Input|Fee Based'!W496),'Calc|Labour Rates'!$I$10:$I$39),"-")</f>
        <v>0</v>
      </c>
      <c r="W496" s="77">
        <f>IFERROR(V496*'Input|Fee Based'!X496*'Input|Fee Based'!Y496/'Input|Setup'!$E$19,0)</f>
        <v>0</v>
      </c>
      <c r="X496" s="77">
        <f>IFERROR(V496*'Input|Fee Based'!X496*'Input|Fee Based'!Z496/'Input|Setup'!$E$19,0)</f>
        <v>0</v>
      </c>
      <c r="Y496" s="208">
        <f t="shared" si="80"/>
        <v>0</v>
      </c>
      <c r="Z496" s="206" t="str">
        <f>IF(ISBLANK('Input|Fee Based'!$AA496),"",'Input|Fee Based'!$AA496)</f>
        <v/>
      </c>
      <c r="AA496" s="77" cm="1">
        <f t="array" ref="AA496">_xlfn.IFNA(LOOKUP(2,1/('Calc|Labour Rates'!$B$10:$B$39='Calc|Fee Based'!Z496)/('Calc|Labour Rates'!$C$10:$C$39='Input|Fee Based'!AB496),'Calc|Labour Rates'!$I$10:$I$39),"-")</f>
        <v>0</v>
      </c>
      <c r="AB496" s="77">
        <f>IFERROR(AA496*'Input|Fee Based'!AC496*'Input|Fee Based'!AD496/'Input|Setup'!$E$19,0)</f>
        <v>0</v>
      </c>
      <c r="AC496" s="77">
        <f>IFERROR(AA496*'Input|Fee Based'!AC496*'Input|Fee Based'!AE496/'Input|Setup'!$E$19,0)</f>
        <v>0</v>
      </c>
      <c r="AD496" s="208">
        <f t="shared" si="81"/>
        <v>0</v>
      </c>
      <c r="AE496" s="77" t="str">
        <f>IF(ISBLANK('Input|Fee Based'!$AF496),"",'Input|Fee Based'!$AF496)</f>
        <v/>
      </c>
      <c r="AF496" s="77" cm="1">
        <f t="array" ref="AF496">_xlfn.IFNA(LOOKUP(2,1/('Calc|Labour Rates'!$B$10:$B$39='Calc|Fee Based'!AE496)/('Calc|Labour Rates'!$C$10:$C$39='Input|Fee Based'!AG496),'Calc|Labour Rates'!$I$10:$I$39),"-")</f>
        <v>0</v>
      </c>
      <c r="AG496" s="77">
        <f>IFERROR(AF496*'Input|Fee Based'!AH496*'Input|Fee Based'!AI496/'Input|Setup'!$E$19,0)</f>
        <v>0</v>
      </c>
      <c r="AH496" s="77">
        <f>IFERROR(AF496*'Input|Fee Based'!AH496*'Input|Fee Based'!AJ496/'Input|Setup'!$E$19,0)</f>
        <v>0</v>
      </c>
      <c r="AI496" s="208">
        <f t="shared" si="82"/>
        <v>0</v>
      </c>
      <c r="AJ496" s="77" t="str">
        <f>IF(ISBLANK('Input|Fee Based'!$AK496),"",'Input|Fee Based'!$AK496)</f>
        <v/>
      </c>
      <c r="AK496" s="77" cm="1">
        <f t="array" ref="AK496">_xlfn.IFNA(LOOKUP(2,1/('Calc|Labour Rates'!$B$10:$B$39='Calc|Fee Based'!AJ496)/('Calc|Labour Rates'!$C$10:$C$39='Input|Fee Based'!AL496),'Calc|Labour Rates'!$I$10:$I$39),"-")</f>
        <v>0</v>
      </c>
      <c r="AL496" s="77">
        <f>IFERROR(AK496*'Input|Fee Based'!AM496*'Input|Fee Based'!AN496/'Input|Setup'!$E$19,0)</f>
        <v>0</v>
      </c>
      <c r="AM496" s="77">
        <f>IFERROR(AK496*'Input|Fee Based'!AM496*'Input|Fee Based'!AO496/'Input|Setup'!$E$19,0)</f>
        <v>0</v>
      </c>
      <c r="AN496" s="208">
        <f t="shared" si="83"/>
        <v>0</v>
      </c>
      <c r="AO496" s="199">
        <f t="shared" si="84"/>
        <v>0</v>
      </c>
      <c r="AP496" s="139">
        <f t="shared" si="85"/>
        <v>0</v>
      </c>
      <c r="AQ496" s="86">
        <f>'Input|Fee Based'!AQ496*CPI_Escalator_to_Y1*RealMaterials_Escalator_to_Y1</f>
        <v>0</v>
      </c>
      <c r="AR496" s="86">
        <f>'Input|Fee Based'!AR496*CPI_Escalator_to_Y1*RealContracts_Escalator_to_Y1</f>
        <v>0</v>
      </c>
      <c r="AS496" s="77">
        <f>'Input|Fee Based'!AS496*CPI_Escalator_to_Y1*RealVehicles_Escalator_to_Y1</f>
        <v>0</v>
      </c>
      <c r="AT496" s="86">
        <f>'Input|Fee Based'!AT496*CPI_Escalator_to_Y1*RealOther_Escalator_to_Y1</f>
        <v>0</v>
      </c>
      <c r="AU496" s="89"/>
      <c r="AV496" s="79">
        <f t="shared" si="86"/>
        <v>0</v>
      </c>
      <c r="AW496" s="84"/>
      <c r="AX496" s="162">
        <f>$AV496*'Input|Fee Based'!AV496</f>
        <v>0</v>
      </c>
      <c r="AY496" s="162">
        <f>$AV496*'Input|Fee Based'!AW496</f>
        <v>0</v>
      </c>
      <c r="AZ496" s="162">
        <f>$AV496*'Input|Fee Based'!AX496</f>
        <v>0</v>
      </c>
      <c r="BA496" s="163">
        <f>SUM($AV496,$AX496:$AZ496)*'Input|Fee Based'!$AY496</f>
        <v>0</v>
      </c>
      <c r="BB496" s="109"/>
      <c r="BC496" s="173"/>
      <c r="BD496" s="15"/>
    </row>
    <row r="497" spans="1:61" x14ac:dyDescent="0.2">
      <c r="A497" s="16">
        <f t="shared" si="87"/>
        <v>488</v>
      </c>
      <c r="B497" s="128" t="str">
        <f>IF(ISBLANK('Input|Fee Based'!B497),"",'Input|Fee Based'!B497)</f>
        <v/>
      </c>
      <c r="C497" s="128" t="str">
        <f>IF(ISBLANK('Input|Fee Based'!C497),"",'Input|Fee Based'!C497)</f>
        <v/>
      </c>
      <c r="D497" s="129" t="str">
        <f>IF(ISBLANK('Input|Fee Based'!D497),"",'Input|Fee Based'!D497)</f>
        <v/>
      </c>
      <c r="E497" s="191" t="str">
        <f>IF(ISBLANK('Input|Fee Based'!E497),"",'Input|Fee Based'!E497)</f>
        <v/>
      </c>
      <c r="F497" s="129" t="str">
        <f>IF(ISBLANK('Input|Fee Based'!F497),"",'Input|Fee Based'!F497)</f>
        <v/>
      </c>
      <c r="G497" s="129" t="str">
        <f>IF(ISBLANK('Input|Fee Based'!G497),"",'Input|Fee Based'!G497)</f>
        <v/>
      </c>
      <c r="H497" s="120">
        <f t="shared" si="77"/>
        <v>0</v>
      </c>
      <c r="I497" s="14"/>
      <c r="J497" s="77" t="str">
        <f>IF(ISBLANK('Input|Fee Based'!I497),"",'Input|Fee Based'!I497)</f>
        <v/>
      </c>
      <c r="K497" s="77" cm="1">
        <f t="array" ref="K497">_xlfn.IFNA(LOOKUP(2,1/('Calc|Labour Rates'!$B$10:$B$39='Calc|Fee Based'!J497)/('Calc|Labour Rates'!$C$10:$C$39='Input|Fee Based'!J497),'Calc|Labour Rates'!$I$10:$I$39),"-")</f>
        <v>0</v>
      </c>
      <c r="L497" s="208">
        <f>IFERROR(K497*'Input|Fee Based'!K497*'Input|Fee Based'!L497/'Input|Setup'!$E$19,0)</f>
        <v>0</v>
      </c>
      <c r="M497" s="206" t="str">
        <f>IF(ISBLANK('Input|Fee Based'!M497),"",'Input|Fee Based'!M497)</f>
        <v/>
      </c>
      <c r="N497" s="77" cm="1">
        <f t="array" ref="N497">_xlfn.IFNA(LOOKUP(2,1/('Calc|Labour Rates'!$B$10:$B$39='Calc|Fee Based'!M497)/('Calc|Labour Rates'!$C$10:$C$39='Input|Fee Based'!N497),'Calc|Labour Rates'!$I$10:$I$39),"-")</f>
        <v>0</v>
      </c>
      <c r="O497" s="208">
        <f>IFERROR(N497*'Input|Fee Based'!O497*'Input|Fee Based'!P497/'Input|Setup'!$E$19,0)</f>
        <v>0</v>
      </c>
      <c r="P497" s="206" t="str">
        <f>IF(ISBLANK('Input|Fee Based'!Q497),"",'Input|Fee Based'!Q497)</f>
        <v/>
      </c>
      <c r="Q497" s="77" cm="1">
        <f t="array" ref="Q497">_xlfn.IFNA(LOOKUP(2,1/('Calc|Labour Rates'!$B$10:$B$39='Calc|Fee Based'!P497)/('Calc|Labour Rates'!$C$10:$C$39='Input|Fee Based'!R497),'Calc|Labour Rates'!$I$10:$I$39),"-")</f>
        <v>0</v>
      </c>
      <c r="R497" s="77">
        <f>IFERROR(Q497*'Input|Fee Based'!S497*'Input|Fee Based'!T497/'Input|Setup'!$E$19,0)</f>
        <v>0</v>
      </c>
      <c r="S497" s="197">
        <f t="shared" si="78"/>
        <v>0</v>
      </c>
      <c r="T497" s="139">
        <f t="shared" si="79"/>
        <v>0</v>
      </c>
      <c r="U497" s="77" t="str">
        <f>IF(ISBLANK('Input|Fee Based'!$V497),"",'Input|Fee Based'!$V497)</f>
        <v/>
      </c>
      <c r="V497" s="77" cm="1">
        <f t="array" ref="V497">_xlfn.IFNA(LOOKUP(2,1/('Calc|Labour Rates'!$B$10:$B$39='Calc|Fee Based'!U497)/('Calc|Labour Rates'!$C$10:$C$39='Input|Fee Based'!W497),'Calc|Labour Rates'!$I$10:$I$39),"-")</f>
        <v>0</v>
      </c>
      <c r="W497" s="77">
        <f>IFERROR(V497*'Input|Fee Based'!X497*'Input|Fee Based'!Y497/'Input|Setup'!$E$19,0)</f>
        <v>0</v>
      </c>
      <c r="X497" s="77">
        <f>IFERROR(V497*'Input|Fee Based'!X497*'Input|Fee Based'!Z497/'Input|Setup'!$E$19,0)</f>
        <v>0</v>
      </c>
      <c r="Y497" s="208">
        <f t="shared" si="80"/>
        <v>0</v>
      </c>
      <c r="Z497" s="206" t="str">
        <f>IF(ISBLANK('Input|Fee Based'!$AA497),"",'Input|Fee Based'!$AA497)</f>
        <v/>
      </c>
      <c r="AA497" s="77" cm="1">
        <f t="array" ref="AA497">_xlfn.IFNA(LOOKUP(2,1/('Calc|Labour Rates'!$B$10:$B$39='Calc|Fee Based'!Z497)/('Calc|Labour Rates'!$C$10:$C$39='Input|Fee Based'!AB497),'Calc|Labour Rates'!$I$10:$I$39),"-")</f>
        <v>0</v>
      </c>
      <c r="AB497" s="77">
        <f>IFERROR(AA497*'Input|Fee Based'!AC497*'Input|Fee Based'!AD497/'Input|Setup'!$E$19,0)</f>
        <v>0</v>
      </c>
      <c r="AC497" s="77">
        <f>IFERROR(AA497*'Input|Fee Based'!AC497*'Input|Fee Based'!AE497/'Input|Setup'!$E$19,0)</f>
        <v>0</v>
      </c>
      <c r="AD497" s="208">
        <f t="shared" si="81"/>
        <v>0</v>
      </c>
      <c r="AE497" s="77" t="str">
        <f>IF(ISBLANK('Input|Fee Based'!$AF497),"",'Input|Fee Based'!$AF497)</f>
        <v/>
      </c>
      <c r="AF497" s="77" cm="1">
        <f t="array" ref="AF497">_xlfn.IFNA(LOOKUP(2,1/('Calc|Labour Rates'!$B$10:$B$39='Calc|Fee Based'!AE497)/('Calc|Labour Rates'!$C$10:$C$39='Input|Fee Based'!AG497),'Calc|Labour Rates'!$I$10:$I$39),"-")</f>
        <v>0</v>
      </c>
      <c r="AG497" s="77">
        <f>IFERROR(AF497*'Input|Fee Based'!AH497*'Input|Fee Based'!AI497/'Input|Setup'!$E$19,0)</f>
        <v>0</v>
      </c>
      <c r="AH497" s="77">
        <f>IFERROR(AF497*'Input|Fee Based'!AH497*'Input|Fee Based'!AJ497/'Input|Setup'!$E$19,0)</f>
        <v>0</v>
      </c>
      <c r="AI497" s="208">
        <f t="shared" si="82"/>
        <v>0</v>
      </c>
      <c r="AJ497" s="77" t="str">
        <f>IF(ISBLANK('Input|Fee Based'!$AK497),"",'Input|Fee Based'!$AK497)</f>
        <v/>
      </c>
      <c r="AK497" s="77" cm="1">
        <f t="array" ref="AK497">_xlfn.IFNA(LOOKUP(2,1/('Calc|Labour Rates'!$B$10:$B$39='Calc|Fee Based'!AJ497)/('Calc|Labour Rates'!$C$10:$C$39='Input|Fee Based'!AL497),'Calc|Labour Rates'!$I$10:$I$39),"-")</f>
        <v>0</v>
      </c>
      <c r="AL497" s="77">
        <f>IFERROR(AK497*'Input|Fee Based'!AM497*'Input|Fee Based'!AN497/'Input|Setup'!$E$19,0)</f>
        <v>0</v>
      </c>
      <c r="AM497" s="77">
        <f>IFERROR(AK497*'Input|Fee Based'!AM497*'Input|Fee Based'!AO497/'Input|Setup'!$E$19,0)</f>
        <v>0</v>
      </c>
      <c r="AN497" s="208">
        <f t="shared" si="83"/>
        <v>0</v>
      </c>
      <c r="AO497" s="199">
        <f t="shared" si="84"/>
        <v>0</v>
      </c>
      <c r="AP497" s="139">
        <f t="shared" si="85"/>
        <v>0</v>
      </c>
      <c r="AQ497" s="86">
        <f>'Input|Fee Based'!AQ497*CPI_Escalator_to_Y1*RealMaterials_Escalator_to_Y1</f>
        <v>0</v>
      </c>
      <c r="AR497" s="86">
        <f>'Input|Fee Based'!AR497*CPI_Escalator_to_Y1*RealContracts_Escalator_to_Y1</f>
        <v>0</v>
      </c>
      <c r="AS497" s="77">
        <f>'Input|Fee Based'!AS497*CPI_Escalator_to_Y1*RealVehicles_Escalator_to_Y1</f>
        <v>0</v>
      </c>
      <c r="AT497" s="86">
        <f>'Input|Fee Based'!AT497*CPI_Escalator_to_Y1*RealOther_Escalator_to_Y1</f>
        <v>0</v>
      </c>
      <c r="AU497" s="89"/>
      <c r="AV497" s="79">
        <f t="shared" si="86"/>
        <v>0</v>
      </c>
      <c r="AW497" s="84"/>
      <c r="AX497" s="162">
        <f>$AV497*'Input|Fee Based'!AV497</f>
        <v>0</v>
      </c>
      <c r="AY497" s="162">
        <f>$AV497*'Input|Fee Based'!AW497</f>
        <v>0</v>
      </c>
      <c r="AZ497" s="162">
        <f>$AV497*'Input|Fee Based'!AX497</f>
        <v>0</v>
      </c>
      <c r="BA497" s="163">
        <f>SUM($AV497,$AX497:$AZ497)*'Input|Fee Based'!$AY497</f>
        <v>0</v>
      </c>
      <c r="BB497" s="109"/>
      <c r="BC497" s="173"/>
      <c r="BD497" s="15"/>
      <c r="BE497"/>
      <c r="BF497"/>
      <c r="BG497"/>
      <c r="BH497"/>
      <c r="BI497"/>
    </row>
    <row r="498" spans="1:61" x14ac:dyDescent="0.2">
      <c r="A498" s="16">
        <f t="shared" si="87"/>
        <v>489</v>
      </c>
      <c r="B498" s="128" t="str">
        <f>IF(ISBLANK('Input|Fee Based'!B498),"",'Input|Fee Based'!B498)</f>
        <v/>
      </c>
      <c r="C498" s="128" t="str">
        <f>IF(ISBLANK('Input|Fee Based'!C498),"",'Input|Fee Based'!C498)</f>
        <v/>
      </c>
      <c r="D498" s="129" t="str">
        <f>IF(ISBLANK('Input|Fee Based'!D498),"",'Input|Fee Based'!D498)</f>
        <v/>
      </c>
      <c r="E498" s="191" t="str">
        <f>IF(ISBLANK('Input|Fee Based'!E498),"",'Input|Fee Based'!E498)</f>
        <v/>
      </c>
      <c r="F498" s="129" t="str">
        <f>IF(ISBLANK('Input|Fee Based'!F498),"",'Input|Fee Based'!F498)</f>
        <v/>
      </c>
      <c r="G498" s="129" t="str">
        <f>IF(ISBLANK('Input|Fee Based'!G498),"",'Input|Fee Based'!G498)</f>
        <v/>
      </c>
      <c r="H498" s="120">
        <f t="shared" si="77"/>
        <v>0</v>
      </c>
      <c r="I498" s="14"/>
      <c r="J498" s="77" t="str">
        <f>IF(ISBLANK('Input|Fee Based'!I498),"",'Input|Fee Based'!I498)</f>
        <v/>
      </c>
      <c r="K498" s="77" cm="1">
        <f t="array" ref="K498">_xlfn.IFNA(LOOKUP(2,1/('Calc|Labour Rates'!$B$10:$B$39='Calc|Fee Based'!J498)/('Calc|Labour Rates'!$C$10:$C$39='Input|Fee Based'!J498),'Calc|Labour Rates'!$I$10:$I$39),"-")</f>
        <v>0</v>
      </c>
      <c r="L498" s="208">
        <f>IFERROR(K498*'Input|Fee Based'!K498*'Input|Fee Based'!L498/'Input|Setup'!$E$19,0)</f>
        <v>0</v>
      </c>
      <c r="M498" s="206" t="str">
        <f>IF(ISBLANK('Input|Fee Based'!M498),"",'Input|Fee Based'!M498)</f>
        <v/>
      </c>
      <c r="N498" s="77" cm="1">
        <f t="array" ref="N498">_xlfn.IFNA(LOOKUP(2,1/('Calc|Labour Rates'!$B$10:$B$39='Calc|Fee Based'!M498)/('Calc|Labour Rates'!$C$10:$C$39='Input|Fee Based'!N498),'Calc|Labour Rates'!$I$10:$I$39),"-")</f>
        <v>0</v>
      </c>
      <c r="O498" s="208">
        <f>IFERROR(N498*'Input|Fee Based'!O498*'Input|Fee Based'!P498/'Input|Setup'!$E$19,0)</f>
        <v>0</v>
      </c>
      <c r="P498" s="206" t="str">
        <f>IF(ISBLANK('Input|Fee Based'!Q498),"",'Input|Fee Based'!Q498)</f>
        <v/>
      </c>
      <c r="Q498" s="77" cm="1">
        <f t="array" ref="Q498">_xlfn.IFNA(LOOKUP(2,1/('Calc|Labour Rates'!$B$10:$B$39='Calc|Fee Based'!P498)/('Calc|Labour Rates'!$C$10:$C$39='Input|Fee Based'!R498),'Calc|Labour Rates'!$I$10:$I$39),"-")</f>
        <v>0</v>
      </c>
      <c r="R498" s="77">
        <f>IFERROR(Q498*'Input|Fee Based'!S498*'Input|Fee Based'!T498/'Input|Setup'!$E$19,0)</f>
        <v>0</v>
      </c>
      <c r="S498" s="197">
        <f t="shared" si="78"/>
        <v>0</v>
      </c>
      <c r="T498" s="139">
        <f t="shared" si="79"/>
        <v>0</v>
      </c>
      <c r="U498" s="77" t="str">
        <f>IF(ISBLANK('Input|Fee Based'!$V498),"",'Input|Fee Based'!$V498)</f>
        <v/>
      </c>
      <c r="V498" s="77" cm="1">
        <f t="array" ref="V498">_xlfn.IFNA(LOOKUP(2,1/('Calc|Labour Rates'!$B$10:$B$39='Calc|Fee Based'!U498)/('Calc|Labour Rates'!$C$10:$C$39='Input|Fee Based'!W498),'Calc|Labour Rates'!$I$10:$I$39),"-")</f>
        <v>0</v>
      </c>
      <c r="W498" s="77">
        <f>IFERROR(V498*'Input|Fee Based'!X498*'Input|Fee Based'!Y498/'Input|Setup'!$E$19,0)</f>
        <v>0</v>
      </c>
      <c r="X498" s="77">
        <f>IFERROR(V498*'Input|Fee Based'!X498*'Input|Fee Based'!Z498/'Input|Setup'!$E$19,0)</f>
        <v>0</v>
      </c>
      <c r="Y498" s="208">
        <f t="shared" si="80"/>
        <v>0</v>
      </c>
      <c r="Z498" s="206" t="str">
        <f>IF(ISBLANK('Input|Fee Based'!$AA498),"",'Input|Fee Based'!$AA498)</f>
        <v/>
      </c>
      <c r="AA498" s="77" cm="1">
        <f t="array" ref="AA498">_xlfn.IFNA(LOOKUP(2,1/('Calc|Labour Rates'!$B$10:$B$39='Calc|Fee Based'!Z498)/('Calc|Labour Rates'!$C$10:$C$39='Input|Fee Based'!AB498),'Calc|Labour Rates'!$I$10:$I$39),"-")</f>
        <v>0</v>
      </c>
      <c r="AB498" s="77">
        <f>IFERROR(AA498*'Input|Fee Based'!AC498*'Input|Fee Based'!AD498/'Input|Setup'!$E$19,0)</f>
        <v>0</v>
      </c>
      <c r="AC498" s="77">
        <f>IFERROR(AA498*'Input|Fee Based'!AC498*'Input|Fee Based'!AE498/'Input|Setup'!$E$19,0)</f>
        <v>0</v>
      </c>
      <c r="AD498" s="208">
        <f t="shared" si="81"/>
        <v>0</v>
      </c>
      <c r="AE498" s="77" t="str">
        <f>IF(ISBLANK('Input|Fee Based'!$AF498),"",'Input|Fee Based'!$AF498)</f>
        <v/>
      </c>
      <c r="AF498" s="77" cm="1">
        <f t="array" ref="AF498">_xlfn.IFNA(LOOKUP(2,1/('Calc|Labour Rates'!$B$10:$B$39='Calc|Fee Based'!AE498)/('Calc|Labour Rates'!$C$10:$C$39='Input|Fee Based'!AG498),'Calc|Labour Rates'!$I$10:$I$39),"-")</f>
        <v>0</v>
      </c>
      <c r="AG498" s="77">
        <f>IFERROR(AF498*'Input|Fee Based'!AH498*'Input|Fee Based'!AI498/'Input|Setup'!$E$19,0)</f>
        <v>0</v>
      </c>
      <c r="AH498" s="77">
        <f>IFERROR(AF498*'Input|Fee Based'!AH498*'Input|Fee Based'!AJ498/'Input|Setup'!$E$19,0)</f>
        <v>0</v>
      </c>
      <c r="AI498" s="208">
        <f t="shared" si="82"/>
        <v>0</v>
      </c>
      <c r="AJ498" s="77" t="str">
        <f>IF(ISBLANK('Input|Fee Based'!$AK498),"",'Input|Fee Based'!$AK498)</f>
        <v/>
      </c>
      <c r="AK498" s="77" cm="1">
        <f t="array" ref="AK498">_xlfn.IFNA(LOOKUP(2,1/('Calc|Labour Rates'!$B$10:$B$39='Calc|Fee Based'!AJ498)/('Calc|Labour Rates'!$C$10:$C$39='Input|Fee Based'!AL498),'Calc|Labour Rates'!$I$10:$I$39),"-")</f>
        <v>0</v>
      </c>
      <c r="AL498" s="77">
        <f>IFERROR(AK498*'Input|Fee Based'!AM498*'Input|Fee Based'!AN498/'Input|Setup'!$E$19,0)</f>
        <v>0</v>
      </c>
      <c r="AM498" s="77">
        <f>IFERROR(AK498*'Input|Fee Based'!AM498*'Input|Fee Based'!AO498/'Input|Setup'!$E$19,0)</f>
        <v>0</v>
      </c>
      <c r="AN498" s="208">
        <f t="shared" si="83"/>
        <v>0</v>
      </c>
      <c r="AO498" s="199">
        <f t="shared" si="84"/>
        <v>0</v>
      </c>
      <c r="AP498" s="139">
        <f t="shared" si="85"/>
        <v>0</v>
      </c>
      <c r="AQ498" s="86">
        <f>'Input|Fee Based'!AQ498*CPI_Escalator_to_Y1*RealMaterials_Escalator_to_Y1</f>
        <v>0</v>
      </c>
      <c r="AR498" s="86">
        <f>'Input|Fee Based'!AR498*CPI_Escalator_to_Y1*RealContracts_Escalator_to_Y1</f>
        <v>0</v>
      </c>
      <c r="AS498" s="77">
        <f>'Input|Fee Based'!AS498*CPI_Escalator_to_Y1*RealVehicles_Escalator_to_Y1</f>
        <v>0</v>
      </c>
      <c r="AT498" s="86">
        <f>'Input|Fee Based'!AT498*CPI_Escalator_to_Y1*RealOther_Escalator_to_Y1</f>
        <v>0</v>
      </c>
      <c r="AU498" s="89"/>
      <c r="AV498" s="79">
        <f t="shared" si="86"/>
        <v>0</v>
      </c>
      <c r="AW498" s="84"/>
      <c r="AX498" s="162">
        <f>$AV498*'Input|Fee Based'!AV498</f>
        <v>0</v>
      </c>
      <c r="AY498" s="162">
        <f>$AV498*'Input|Fee Based'!AW498</f>
        <v>0</v>
      </c>
      <c r="AZ498" s="162">
        <f>$AV498*'Input|Fee Based'!AX498</f>
        <v>0</v>
      </c>
      <c r="BA498" s="163">
        <f>SUM($AV498,$AX498:$AZ498)*'Input|Fee Based'!$AY498</f>
        <v>0</v>
      </c>
      <c r="BB498" s="109"/>
      <c r="BC498" s="173"/>
      <c r="BD498" s="15"/>
      <c r="BE498"/>
      <c r="BF498"/>
      <c r="BG498"/>
      <c r="BH498"/>
      <c r="BI498"/>
    </row>
    <row r="499" spans="1:61" x14ac:dyDescent="0.2">
      <c r="A499" s="16">
        <f t="shared" si="87"/>
        <v>490</v>
      </c>
      <c r="B499" s="128" t="str">
        <f>IF(ISBLANK('Input|Fee Based'!B499),"",'Input|Fee Based'!B499)</f>
        <v/>
      </c>
      <c r="C499" s="128" t="str">
        <f>IF(ISBLANK('Input|Fee Based'!C499),"",'Input|Fee Based'!C499)</f>
        <v/>
      </c>
      <c r="D499" s="129" t="str">
        <f>IF(ISBLANK('Input|Fee Based'!D499),"",'Input|Fee Based'!D499)</f>
        <v/>
      </c>
      <c r="E499" s="191" t="str">
        <f>IF(ISBLANK('Input|Fee Based'!E499),"",'Input|Fee Based'!E499)</f>
        <v/>
      </c>
      <c r="F499" s="129" t="str">
        <f>IF(ISBLANK('Input|Fee Based'!F499),"",'Input|Fee Based'!F499)</f>
        <v/>
      </c>
      <c r="G499" s="129" t="str">
        <f>IF(ISBLANK('Input|Fee Based'!G499),"",'Input|Fee Based'!G499)</f>
        <v/>
      </c>
      <c r="H499" s="120">
        <f t="shared" si="77"/>
        <v>0</v>
      </c>
      <c r="I499" s="14"/>
      <c r="J499" s="77" t="str">
        <f>IF(ISBLANK('Input|Fee Based'!I499),"",'Input|Fee Based'!I499)</f>
        <v/>
      </c>
      <c r="K499" s="77" cm="1">
        <f t="array" ref="K499">_xlfn.IFNA(LOOKUP(2,1/('Calc|Labour Rates'!$B$10:$B$39='Calc|Fee Based'!J499)/('Calc|Labour Rates'!$C$10:$C$39='Input|Fee Based'!J499),'Calc|Labour Rates'!$I$10:$I$39),"-")</f>
        <v>0</v>
      </c>
      <c r="L499" s="208">
        <f>IFERROR(K499*'Input|Fee Based'!K499*'Input|Fee Based'!L499/'Input|Setup'!$E$19,0)</f>
        <v>0</v>
      </c>
      <c r="M499" s="206" t="str">
        <f>IF(ISBLANK('Input|Fee Based'!M499),"",'Input|Fee Based'!M499)</f>
        <v/>
      </c>
      <c r="N499" s="77" cm="1">
        <f t="array" ref="N499">_xlfn.IFNA(LOOKUP(2,1/('Calc|Labour Rates'!$B$10:$B$39='Calc|Fee Based'!M499)/('Calc|Labour Rates'!$C$10:$C$39='Input|Fee Based'!N499),'Calc|Labour Rates'!$I$10:$I$39),"-")</f>
        <v>0</v>
      </c>
      <c r="O499" s="208">
        <f>IFERROR(N499*'Input|Fee Based'!O499*'Input|Fee Based'!P499/'Input|Setup'!$E$19,0)</f>
        <v>0</v>
      </c>
      <c r="P499" s="206" t="str">
        <f>IF(ISBLANK('Input|Fee Based'!Q499),"",'Input|Fee Based'!Q499)</f>
        <v/>
      </c>
      <c r="Q499" s="77" cm="1">
        <f t="array" ref="Q499">_xlfn.IFNA(LOOKUP(2,1/('Calc|Labour Rates'!$B$10:$B$39='Calc|Fee Based'!P499)/('Calc|Labour Rates'!$C$10:$C$39='Input|Fee Based'!R499),'Calc|Labour Rates'!$I$10:$I$39),"-")</f>
        <v>0</v>
      </c>
      <c r="R499" s="77">
        <f>IFERROR(Q499*'Input|Fee Based'!S499*'Input|Fee Based'!T499/'Input|Setup'!$E$19,0)</f>
        <v>0</v>
      </c>
      <c r="S499" s="197">
        <f t="shared" si="78"/>
        <v>0</v>
      </c>
      <c r="T499" s="139">
        <f t="shared" si="79"/>
        <v>0</v>
      </c>
      <c r="U499" s="77" t="str">
        <f>IF(ISBLANK('Input|Fee Based'!$V499),"",'Input|Fee Based'!$V499)</f>
        <v/>
      </c>
      <c r="V499" s="77" cm="1">
        <f t="array" ref="V499">_xlfn.IFNA(LOOKUP(2,1/('Calc|Labour Rates'!$B$10:$B$39='Calc|Fee Based'!U499)/('Calc|Labour Rates'!$C$10:$C$39='Input|Fee Based'!W499),'Calc|Labour Rates'!$I$10:$I$39),"-")</f>
        <v>0</v>
      </c>
      <c r="W499" s="77">
        <f>IFERROR(V499*'Input|Fee Based'!X499*'Input|Fee Based'!Y499/'Input|Setup'!$E$19,0)</f>
        <v>0</v>
      </c>
      <c r="X499" s="77">
        <f>IFERROR(V499*'Input|Fee Based'!X499*'Input|Fee Based'!Z499/'Input|Setup'!$E$19,0)</f>
        <v>0</v>
      </c>
      <c r="Y499" s="208">
        <f t="shared" si="80"/>
        <v>0</v>
      </c>
      <c r="Z499" s="206" t="str">
        <f>IF(ISBLANK('Input|Fee Based'!$AA499),"",'Input|Fee Based'!$AA499)</f>
        <v/>
      </c>
      <c r="AA499" s="77" cm="1">
        <f t="array" ref="AA499">_xlfn.IFNA(LOOKUP(2,1/('Calc|Labour Rates'!$B$10:$B$39='Calc|Fee Based'!Z499)/('Calc|Labour Rates'!$C$10:$C$39='Input|Fee Based'!AB499),'Calc|Labour Rates'!$I$10:$I$39),"-")</f>
        <v>0</v>
      </c>
      <c r="AB499" s="77">
        <f>IFERROR(AA499*'Input|Fee Based'!AC499*'Input|Fee Based'!AD499/'Input|Setup'!$E$19,0)</f>
        <v>0</v>
      </c>
      <c r="AC499" s="77">
        <f>IFERROR(AA499*'Input|Fee Based'!AC499*'Input|Fee Based'!AE499/'Input|Setup'!$E$19,0)</f>
        <v>0</v>
      </c>
      <c r="AD499" s="208">
        <f t="shared" si="81"/>
        <v>0</v>
      </c>
      <c r="AE499" s="77" t="str">
        <f>IF(ISBLANK('Input|Fee Based'!$AF499),"",'Input|Fee Based'!$AF499)</f>
        <v/>
      </c>
      <c r="AF499" s="77" cm="1">
        <f t="array" ref="AF499">_xlfn.IFNA(LOOKUP(2,1/('Calc|Labour Rates'!$B$10:$B$39='Calc|Fee Based'!AE499)/('Calc|Labour Rates'!$C$10:$C$39='Input|Fee Based'!AG499),'Calc|Labour Rates'!$I$10:$I$39),"-")</f>
        <v>0</v>
      </c>
      <c r="AG499" s="77">
        <f>IFERROR(AF499*'Input|Fee Based'!AH499*'Input|Fee Based'!AI499/'Input|Setup'!$E$19,0)</f>
        <v>0</v>
      </c>
      <c r="AH499" s="77">
        <f>IFERROR(AF499*'Input|Fee Based'!AH499*'Input|Fee Based'!AJ499/'Input|Setup'!$E$19,0)</f>
        <v>0</v>
      </c>
      <c r="AI499" s="208">
        <f t="shared" si="82"/>
        <v>0</v>
      </c>
      <c r="AJ499" s="77" t="str">
        <f>IF(ISBLANK('Input|Fee Based'!$AK499),"",'Input|Fee Based'!$AK499)</f>
        <v/>
      </c>
      <c r="AK499" s="77" cm="1">
        <f t="array" ref="AK499">_xlfn.IFNA(LOOKUP(2,1/('Calc|Labour Rates'!$B$10:$B$39='Calc|Fee Based'!AJ499)/('Calc|Labour Rates'!$C$10:$C$39='Input|Fee Based'!AL499),'Calc|Labour Rates'!$I$10:$I$39),"-")</f>
        <v>0</v>
      </c>
      <c r="AL499" s="77">
        <f>IFERROR(AK499*'Input|Fee Based'!AM499*'Input|Fee Based'!AN499/'Input|Setup'!$E$19,0)</f>
        <v>0</v>
      </c>
      <c r="AM499" s="77">
        <f>IFERROR(AK499*'Input|Fee Based'!AM499*'Input|Fee Based'!AO499/'Input|Setup'!$E$19,0)</f>
        <v>0</v>
      </c>
      <c r="AN499" s="208">
        <f t="shared" si="83"/>
        <v>0</v>
      </c>
      <c r="AO499" s="199">
        <f t="shared" si="84"/>
        <v>0</v>
      </c>
      <c r="AP499" s="139">
        <f t="shared" si="85"/>
        <v>0</v>
      </c>
      <c r="AQ499" s="86">
        <f>'Input|Fee Based'!AQ499*CPI_Escalator_to_Y1*RealMaterials_Escalator_to_Y1</f>
        <v>0</v>
      </c>
      <c r="AR499" s="86">
        <f>'Input|Fee Based'!AR499*CPI_Escalator_to_Y1*RealContracts_Escalator_to_Y1</f>
        <v>0</v>
      </c>
      <c r="AS499" s="77">
        <f>'Input|Fee Based'!AS499*CPI_Escalator_to_Y1*RealVehicles_Escalator_to_Y1</f>
        <v>0</v>
      </c>
      <c r="AT499" s="86">
        <f>'Input|Fee Based'!AT499*CPI_Escalator_to_Y1*RealOther_Escalator_to_Y1</f>
        <v>0</v>
      </c>
      <c r="AU499" s="89"/>
      <c r="AV499" s="79">
        <f t="shared" si="86"/>
        <v>0</v>
      </c>
      <c r="AW499" s="84"/>
      <c r="AX499" s="162">
        <f>$AV499*'Input|Fee Based'!AV499</f>
        <v>0</v>
      </c>
      <c r="AY499" s="162">
        <f>$AV499*'Input|Fee Based'!AW499</f>
        <v>0</v>
      </c>
      <c r="AZ499" s="162">
        <f>$AV499*'Input|Fee Based'!AX499</f>
        <v>0</v>
      </c>
      <c r="BA499" s="163">
        <f>SUM($AV499,$AX499:$AZ499)*'Input|Fee Based'!$AY499</f>
        <v>0</v>
      </c>
      <c r="BB499" s="109"/>
      <c r="BC499" s="173"/>
      <c r="BD499" s="15"/>
      <c r="BE499"/>
      <c r="BF499"/>
      <c r="BG499"/>
      <c r="BH499"/>
      <c r="BI499"/>
    </row>
    <row r="500" spans="1:61" x14ac:dyDescent="0.2">
      <c r="A500" s="16">
        <f t="shared" si="87"/>
        <v>491</v>
      </c>
      <c r="B500" s="128" t="str">
        <f>IF(ISBLANK('Input|Fee Based'!B500),"",'Input|Fee Based'!B500)</f>
        <v/>
      </c>
      <c r="C500" s="128" t="str">
        <f>IF(ISBLANK('Input|Fee Based'!C500),"",'Input|Fee Based'!C500)</f>
        <v/>
      </c>
      <c r="D500" s="129" t="str">
        <f>IF(ISBLANK('Input|Fee Based'!D500),"",'Input|Fee Based'!D500)</f>
        <v/>
      </c>
      <c r="E500" s="191" t="str">
        <f>IF(ISBLANK('Input|Fee Based'!E500),"",'Input|Fee Based'!E500)</f>
        <v/>
      </c>
      <c r="F500" s="129" t="str">
        <f>IF(ISBLANK('Input|Fee Based'!F500),"",'Input|Fee Based'!F500)</f>
        <v/>
      </c>
      <c r="G500" s="129" t="str">
        <f>IF(ISBLANK('Input|Fee Based'!G500),"",'Input|Fee Based'!G500)</f>
        <v/>
      </c>
      <c r="H500" s="120">
        <f t="shared" si="77"/>
        <v>0</v>
      </c>
      <c r="I500" s="14"/>
      <c r="J500" s="77" t="str">
        <f>IF(ISBLANK('Input|Fee Based'!I500),"",'Input|Fee Based'!I500)</f>
        <v/>
      </c>
      <c r="K500" s="77" cm="1">
        <f t="array" ref="K500">_xlfn.IFNA(LOOKUP(2,1/('Calc|Labour Rates'!$B$10:$B$39='Calc|Fee Based'!J500)/('Calc|Labour Rates'!$C$10:$C$39='Input|Fee Based'!J500),'Calc|Labour Rates'!$I$10:$I$39),"-")</f>
        <v>0</v>
      </c>
      <c r="L500" s="208">
        <f>IFERROR(K500*'Input|Fee Based'!K500*'Input|Fee Based'!L500/'Input|Setup'!$E$19,0)</f>
        <v>0</v>
      </c>
      <c r="M500" s="206" t="str">
        <f>IF(ISBLANK('Input|Fee Based'!M500),"",'Input|Fee Based'!M500)</f>
        <v/>
      </c>
      <c r="N500" s="77" cm="1">
        <f t="array" ref="N500">_xlfn.IFNA(LOOKUP(2,1/('Calc|Labour Rates'!$B$10:$B$39='Calc|Fee Based'!M500)/('Calc|Labour Rates'!$C$10:$C$39='Input|Fee Based'!N500),'Calc|Labour Rates'!$I$10:$I$39),"-")</f>
        <v>0</v>
      </c>
      <c r="O500" s="208">
        <f>IFERROR(N500*'Input|Fee Based'!O500*'Input|Fee Based'!P500/'Input|Setup'!$E$19,0)</f>
        <v>0</v>
      </c>
      <c r="P500" s="206" t="str">
        <f>IF(ISBLANK('Input|Fee Based'!Q500),"",'Input|Fee Based'!Q500)</f>
        <v/>
      </c>
      <c r="Q500" s="77" cm="1">
        <f t="array" ref="Q500">_xlfn.IFNA(LOOKUP(2,1/('Calc|Labour Rates'!$B$10:$B$39='Calc|Fee Based'!P500)/('Calc|Labour Rates'!$C$10:$C$39='Input|Fee Based'!R500),'Calc|Labour Rates'!$I$10:$I$39),"-")</f>
        <v>0</v>
      </c>
      <c r="R500" s="77">
        <f>IFERROR(Q500*'Input|Fee Based'!S500*'Input|Fee Based'!T500/'Input|Setup'!$E$19,0)</f>
        <v>0</v>
      </c>
      <c r="S500" s="197">
        <f t="shared" si="78"/>
        <v>0</v>
      </c>
      <c r="T500" s="139">
        <f t="shared" si="79"/>
        <v>0</v>
      </c>
      <c r="U500" s="77" t="str">
        <f>IF(ISBLANK('Input|Fee Based'!$V500),"",'Input|Fee Based'!$V500)</f>
        <v/>
      </c>
      <c r="V500" s="77" cm="1">
        <f t="array" ref="V500">_xlfn.IFNA(LOOKUP(2,1/('Calc|Labour Rates'!$B$10:$B$39='Calc|Fee Based'!U500)/('Calc|Labour Rates'!$C$10:$C$39='Input|Fee Based'!W500),'Calc|Labour Rates'!$I$10:$I$39),"-")</f>
        <v>0</v>
      </c>
      <c r="W500" s="77">
        <f>IFERROR(V500*'Input|Fee Based'!X500*'Input|Fee Based'!Y500/'Input|Setup'!$E$19,0)</f>
        <v>0</v>
      </c>
      <c r="X500" s="77">
        <f>IFERROR(V500*'Input|Fee Based'!X500*'Input|Fee Based'!Z500/'Input|Setup'!$E$19,0)</f>
        <v>0</v>
      </c>
      <c r="Y500" s="208">
        <f t="shared" si="80"/>
        <v>0</v>
      </c>
      <c r="Z500" s="206" t="str">
        <f>IF(ISBLANK('Input|Fee Based'!$AA500),"",'Input|Fee Based'!$AA500)</f>
        <v/>
      </c>
      <c r="AA500" s="77" cm="1">
        <f t="array" ref="AA500">_xlfn.IFNA(LOOKUP(2,1/('Calc|Labour Rates'!$B$10:$B$39='Calc|Fee Based'!Z500)/('Calc|Labour Rates'!$C$10:$C$39='Input|Fee Based'!AB500),'Calc|Labour Rates'!$I$10:$I$39),"-")</f>
        <v>0</v>
      </c>
      <c r="AB500" s="77">
        <f>IFERROR(AA500*'Input|Fee Based'!AC500*'Input|Fee Based'!AD500/'Input|Setup'!$E$19,0)</f>
        <v>0</v>
      </c>
      <c r="AC500" s="77">
        <f>IFERROR(AA500*'Input|Fee Based'!AC500*'Input|Fee Based'!AE500/'Input|Setup'!$E$19,0)</f>
        <v>0</v>
      </c>
      <c r="AD500" s="208">
        <f t="shared" si="81"/>
        <v>0</v>
      </c>
      <c r="AE500" s="77" t="str">
        <f>IF(ISBLANK('Input|Fee Based'!$AF500),"",'Input|Fee Based'!$AF500)</f>
        <v/>
      </c>
      <c r="AF500" s="77" cm="1">
        <f t="array" ref="AF500">_xlfn.IFNA(LOOKUP(2,1/('Calc|Labour Rates'!$B$10:$B$39='Calc|Fee Based'!AE500)/('Calc|Labour Rates'!$C$10:$C$39='Input|Fee Based'!AG500),'Calc|Labour Rates'!$I$10:$I$39),"-")</f>
        <v>0</v>
      </c>
      <c r="AG500" s="77">
        <f>IFERROR(AF500*'Input|Fee Based'!AH500*'Input|Fee Based'!AI500/'Input|Setup'!$E$19,0)</f>
        <v>0</v>
      </c>
      <c r="AH500" s="77">
        <f>IFERROR(AF500*'Input|Fee Based'!AH500*'Input|Fee Based'!AJ500/'Input|Setup'!$E$19,0)</f>
        <v>0</v>
      </c>
      <c r="AI500" s="208">
        <f t="shared" si="82"/>
        <v>0</v>
      </c>
      <c r="AJ500" s="77" t="str">
        <f>IF(ISBLANK('Input|Fee Based'!$AK500),"",'Input|Fee Based'!$AK500)</f>
        <v/>
      </c>
      <c r="AK500" s="77" cm="1">
        <f t="array" ref="AK500">_xlfn.IFNA(LOOKUP(2,1/('Calc|Labour Rates'!$B$10:$B$39='Calc|Fee Based'!AJ500)/('Calc|Labour Rates'!$C$10:$C$39='Input|Fee Based'!AL500),'Calc|Labour Rates'!$I$10:$I$39),"-")</f>
        <v>0</v>
      </c>
      <c r="AL500" s="77">
        <f>IFERROR(AK500*'Input|Fee Based'!AM500*'Input|Fee Based'!AN500/'Input|Setup'!$E$19,0)</f>
        <v>0</v>
      </c>
      <c r="AM500" s="77">
        <f>IFERROR(AK500*'Input|Fee Based'!AM500*'Input|Fee Based'!AO500/'Input|Setup'!$E$19,0)</f>
        <v>0</v>
      </c>
      <c r="AN500" s="208">
        <f t="shared" si="83"/>
        <v>0</v>
      </c>
      <c r="AO500" s="199">
        <f t="shared" si="84"/>
        <v>0</v>
      </c>
      <c r="AP500" s="139">
        <f t="shared" si="85"/>
        <v>0</v>
      </c>
      <c r="AQ500" s="86">
        <f>'Input|Fee Based'!AQ500*CPI_Escalator_to_Y1*RealMaterials_Escalator_to_Y1</f>
        <v>0</v>
      </c>
      <c r="AR500" s="86">
        <f>'Input|Fee Based'!AR500*CPI_Escalator_to_Y1*RealContracts_Escalator_to_Y1</f>
        <v>0</v>
      </c>
      <c r="AS500" s="77">
        <f>'Input|Fee Based'!AS500*CPI_Escalator_to_Y1*RealVehicles_Escalator_to_Y1</f>
        <v>0</v>
      </c>
      <c r="AT500" s="86">
        <f>'Input|Fee Based'!AT500*CPI_Escalator_to_Y1*RealOther_Escalator_to_Y1</f>
        <v>0</v>
      </c>
      <c r="AU500" s="89"/>
      <c r="AV500" s="79">
        <f t="shared" si="86"/>
        <v>0</v>
      </c>
      <c r="AW500" s="84"/>
      <c r="AX500" s="162">
        <f>$AV500*'Input|Fee Based'!AV500</f>
        <v>0</v>
      </c>
      <c r="AY500" s="162">
        <f>$AV500*'Input|Fee Based'!AW500</f>
        <v>0</v>
      </c>
      <c r="AZ500" s="162">
        <f>$AV500*'Input|Fee Based'!AX500</f>
        <v>0</v>
      </c>
      <c r="BA500" s="163">
        <f>SUM($AV500,$AX500:$AZ500)*'Input|Fee Based'!$AY500</f>
        <v>0</v>
      </c>
      <c r="BB500" s="109"/>
      <c r="BC500" s="173"/>
      <c r="BD500" s="15"/>
      <c r="BE500"/>
      <c r="BF500"/>
      <c r="BG500"/>
      <c r="BH500"/>
      <c r="BI500"/>
    </row>
    <row r="501" spans="1:61" x14ac:dyDescent="0.2">
      <c r="A501" s="16">
        <f t="shared" si="87"/>
        <v>492</v>
      </c>
      <c r="B501" s="128" t="str">
        <f>IF(ISBLANK('Input|Fee Based'!B501),"",'Input|Fee Based'!B501)</f>
        <v/>
      </c>
      <c r="C501" s="128" t="str">
        <f>IF(ISBLANK('Input|Fee Based'!C501),"",'Input|Fee Based'!C501)</f>
        <v/>
      </c>
      <c r="D501" s="129" t="str">
        <f>IF(ISBLANK('Input|Fee Based'!D501),"",'Input|Fee Based'!D501)</f>
        <v/>
      </c>
      <c r="E501" s="191" t="str">
        <f>IF(ISBLANK('Input|Fee Based'!E501),"",'Input|Fee Based'!E501)</f>
        <v/>
      </c>
      <c r="F501" s="129" t="str">
        <f>IF(ISBLANK('Input|Fee Based'!F501),"",'Input|Fee Based'!F501)</f>
        <v/>
      </c>
      <c r="G501" s="129" t="str">
        <f>IF(ISBLANK('Input|Fee Based'!G501),"",'Input|Fee Based'!G501)</f>
        <v/>
      </c>
      <c r="H501" s="120">
        <f t="shared" si="77"/>
        <v>0</v>
      </c>
      <c r="I501" s="14"/>
      <c r="J501" s="77" t="str">
        <f>IF(ISBLANK('Input|Fee Based'!I501),"",'Input|Fee Based'!I501)</f>
        <v/>
      </c>
      <c r="K501" s="77" cm="1">
        <f t="array" ref="K501">_xlfn.IFNA(LOOKUP(2,1/('Calc|Labour Rates'!$B$10:$B$39='Calc|Fee Based'!J501)/('Calc|Labour Rates'!$C$10:$C$39='Input|Fee Based'!J501),'Calc|Labour Rates'!$I$10:$I$39),"-")</f>
        <v>0</v>
      </c>
      <c r="L501" s="208">
        <f>IFERROR(K501*'Input|Fee Based'!K501*'Input|Fee Based'!L501/'Input|Setup'!$E$19,0)</f>
        <v>0</v>
      </c>
      <c r="M501" s="206" t="str">
        <f>IF(ISBLANK('Input|Fee Based'!M501),"",'Input|Fee Based'!M501)</f>
        <v/>
      </c>
      <c r="N501" s="77" cm="1">
        <f t="array" ref="N501">_xlfn.IFNA(LOOKUP(2,1/('Calc|Labour Rates'!$B$10:$B$39='Calc|Fee Based'!M501)/('Calc|Labour Rates'!$C$10:$C$39='Input|Fee Based'!N501),'Calc|Labour Rates'!$I$10:$I$39),"-")</f>
        <v>0</v>
      </c>
      <c r="O501" s="208">
        <f>IFERROR(N501*'Input|Fee Based'!O501*'Input|Fee Based'!P501/'Input|Setup'!$E$19,0)</f>
        <v>0</v>
      </c>
      <c r="P501" s="206" t="str">
        <f>IF(ISBLANK('Input|Fee Based'!Q501),"",'Input|Fee Based'!Q501)</f>
        <v/>
      </c>
      <c r="Q501" s="77" cm="1">
        <f t="array" ref="Q501">_xlfn.IFNA(LOOKUP(2,1/('Calc|Labour Rates'!$B$10:$B$39='Calc|Fee Based'!P501)/('Calc|Labour Rates'!$C$10:$C$39='Input|Fee Based'!R501),'Calc|Labour Rates'!$I$10:$I$39),"-")</f>
        <v>0</v>
      </c>
      <c r="R501" s="77">
        <f>IFERROR(Q501*'Input|Fee Based'!S501*'Input|Fee Based'!T501/'Input|Setup'!$E$19,0)</f>
        <v>0</v>
      </c>
      <c r="S501" s="197">
        <f t="shared" si="78"/>
        <v>0</v>
      </c>
      <c r="T501" s="139">
        <f t="shared" si="79"/>
        <v>0</v>
      </c>
      <c r="U501" s="77" t="str">
        <f>IF(ISBLANK('Input|Fee Based'!$V501),"",'Input|Fee Based'!$V501)</f>
        <v/>
      </c>
      <c r="V501" s="77" cm="1">
        <f t="array" ref="V501">_xlfn.IFNA(LOOKUP(2,1/('Calc|Labour Rates'!$B$10:$B$39='Calc|Fee Based'!U501)/('Calc|Labour Rates'!$C$10:$C$39='Input|Fee Based'!W501),'Calc|Labour Rates'!$I$10:$I$39),"-")</f>
        <v>0</v>
      </c>
      <c r="W501" s="77">
        <f>IFERROR(V501*'Input|Fee Based'!X501*'Input|Fee Based'!Y501/'Input|Setup'!$E$19,0)</f>
        <v>0</v>
      </c>
      <c r="X501" s="77">
        <f>IFERROR(V501*'Input|Fee Based'!X501*'Input|Fee Based'!Z501/'Input|Setup'!$E$19,0)</f>
        <v>0</v>
      </c>
      <c r="Y501" s="208">
        <f t="shared" si="80"/>
        <v>0</v>
      </c>
      <c r="Z501" s="206" t="str">
        <f>IF(ISBLANK('Input|Fee Based'!$AA501),"",'Input|Fee Based'!$AA501)</f>
        <v/>
      </c>
      <c r="AA501" s="77" cm="1">
        <f t="array" ref="AA501">_xlfn.IFNA(LOOKUP(2,1/('Calc|Labour Rates'!$B$10:$B$39='Calc|Fee Based'!Z501)/('Calc|Labour Rates'!$C$10:$C$39='Input|Fee Based'!AB501),'Calc|Labour Rates'!$I$10:$I$39),"-")</f>
        <v>0</v>
      </c>
      <c r="AB501" s="77">
        <f>IFERROR(AA501*'Input|Fee Based'!AC501*'Input|Fee Based'!AD501/'Input|Setup'!$E$19,0)</f>
        <v>0</v>
      </c>
      <c r="AC501" s="77">
        <f>IFERROR(AA501*'Input|Fee Based'!AC501*'Input|Fee Based'!AE501/'Input|Setup'!$E$19,0)</f>
        <v>0</v>
      </c>
      <c r="AD501" s="208">
        <f t="shared" si="81"/>
        <v>0</v>
      </c>
      <c r="AE501" s="77" t="str">
        <f>IF(ISBLANK('Input|Fee Based'!$AF501),"",'Input|Fee Based'!$AF501)</f>
        <v/>
      </c>
      <c r="AF501" s="77" cm="1">
        <f t="array" ref="AF501">_xlfn.IFNA(LOOKUP(2,1/('Calc|Labour Rates'!$B$10:$B$39='Calc|Fee Based'!AE501)/('Calc|Labour Rates'!$C$10:$C$39='Input|Fee Based'!AG501),'Calc|Labour Rates'!$I$10:$I$39),"-")</f>
        <v>0</v>
      </c>
      <c r="AG501" s="77">
        <f>IFERROR(AF501*'Input|Fee Based'!AH501*'Input|Fee Based'!AI501/'Input|Setup'!$E$19,0)</f>
        <v>0</v>
      </c>
      <c r="AH501" s="77">
        <f>IFERROR(AF501*'Input|Fee Based'!AH501*'Input|Fee Based'!AJ501/'Input|Setup'!$E$19,0)</f>
        <v>0</v>
      </c>
      <c r="AI501" s="208">
        <f t="shared" si="82"/>
        <v>0</v>
      </c>
      <c r="AJ501" s="77" t="str">
        <f>IF(ISBLANK('Input|Fee Based'!$AK501),"",'Input|Fee Based'!$AK501)</f>
        <v/>
      </c>
      <c r="AK501" s="77" cm="1">
        <f t="array" ref="AK501">_xlfn.IFNA(LOOKUP(2,1/('Calc|Labour Rates'!$B$10:$B$39='Calc|Fee Based'!AJ501)/('Calc|Labour Rates'!$C$10:$C$39='Input|Fee Based'!AL501),'Calc|Labour Rates'!$I$10:$I$39),"-")</f>
        <v>0</v>
      </c>
      <c r="AL501" s="77">
        <f>IFERROR(AK501*'Input|Fee Based'!AM501*'Input|Fee Based'!AN501/'Input|Setup'!$E$19,0)</f>
        <v>0</v>
      </c>
      <c r="AM501" s="77">
        <f>IFERROR(AK501*'Input|Fee Based'!AM501*'Input|Fee Based'!AO501/'Input|Setup'!$E$19,0)</f>
        <v>0</v>
      </c>
      <c r="AN501" s="208">
        <f t="shared" si="83"/>
        <v>0</v>
      </c>
      <c r="AO501" s="199">
        <f t="shared" si="84"/>
        <v>0</v>
      </c>
      <c r="AP501" s="139">
        <f t="shared" si="85"/>
        <v>0</v>
      </c>
      <c r="AQ501" s="86">
        <f>'Input|Fee Based'!AQ501*CPI_Escalator_to_Y1*RealMaterials_Escalator_to_Y1</f>
        <v>0</v>
      </c>
      <c r="AR501" s="86">
        <f>'Input|Fee Based'!AR501*CPI_Escalator_to_Y1*RealContracts_Escalator_to_Y1</f>
        <v>0</v>
      </c>
      <c r="AS501" s="77">
        <f>'Input|Fee Based'!AS501*CPI_Escalator_to_Y1*RealVehicles_Escalator_to_Y1</f>
        <v>0</v>
      </c>
      <c r="AT501" s="86">
        <f>'Input|Fee Based'!AT501*CPI_Escalator_to_Y1*RealOther_Escalator_to_Y1</f>
        <v>0</v>
      </c>
      <c r="AU501" s="89"/>
      <c r="AV501" s="79">
        <f t="shared" si="86"/>
        <v>0</v>
      </c>
      <c r="AW501" s="84"/>
      <c r="AX501" s="162">
        <f>$AV501*'Input|Fee Based'!AV501</f>
        <v>0</v>
      </c>
      <c r="AY501" s="162">
        <f>$AV501*'Input|Fee Based'!AW501</f>
        <v>0</v>
      </c>
      <c r="AZ501" s="162">
        <f>$AV501*'Input|Fee Based'!AX501</f>
        <v>0</v>
      </c>
      <c r="BA501" s="163">
        <f>SUM($AV501,$AX501:$AZ501)*'Input|Fee Based'!$AY501</f>
        <v>0</v>
      </c>
      <c r="BB501" s="109"/>
      <c r="BC501" s="173"/>
      <c r="BD501" s="15"/>
      <c r="BE501"/>
      <c r="BF501"/>
      <c r="BG501"/>
      <c r="BH501"/>
      <c r="BI501"/>
    </row>
    <row r="502" spans="1:61" x14ac:dyDescent="0.2">
      <c r="A502" s="16">
        <f t="shared" si="87"/>
        <v>493</v>
      </c>
      <c r="B502" s="128" t="str">
        <f>IF(ISBLANK('Input|Fee Based'!B502),"",'Input|Fee Based'!B502)</f>
        <v/>
      </c>
      <c r="C502" s="128" t="str">
        <f>IF(ISBLANK('Input|Fee Based'!C502),"",'Input|Fee Based'!C502)</f>
        <v/>
      </c>
      <c r="D502" s="129" t="str">
        <f>IF(ISBLANK('Input|Fee Based'!D502),"",'Input|Fee Based'!D502)</f>
        <v/>
      </c>
      <c r="E502" s="191" t="str">
        <f>IF(ISBLANK('Input|Fee Based'!E502),"",'Input|Fee Based'!E502)</f>
        <v/>
      </c>
      <c r="F502" s="129" t="str">
        <f>IF(ISBLANK('Input|Fee Based'!F502),"",'Input|Fee Based'!F502)</f>
        <v/>
      </c>
      <c r="G502" s="129" t="str">
        <f>IF(ISBLANK('Input|Fee Based'!G502),"",'Input|Fee Based'!G502)</f>
        <v/>
      </c>
      <c r="H502" s="120">
        <f t="shared" si="77"/>
        <v>0</v>
      </c>
      <c r="I502" s="14"/>
      <c r="J502" s="77" t="str">
        <f>IF(ISBLANK('Input|Fee Based'!I502),"",'Input|Fee Based'!I502)</f>
        <v/>
      </c>
      <c r="K502" s="77" cm="1">
        <f t="array" ref="K502">_xlfn.IFNA(LOOKUP(2,1/('Calc|Labour Rates'!$B$10:$B$39='Calc|Fee Based'!J502)/('Calc|Labour Rates'!$C$10:$C$39='Input|Fee Based'!J502),'Calc|Labour Rates'!$I$10:$I$39),"-")</f>
        <v>0</v>
      </c>
      <c r="L502" s="208">
        <f>IFERROR(K502*'Input|Fee Based'!K502*'Input|Fee Based'!L502/'Input|Setup'!$E$19,0)</f>
        <v>0</v>
      </c>
      <c r="M502" s="206" t="str">
        <f>IF(ISBLANK('Input|Fee Based'!M502),"",'Input|Fee Based'!M502)</f>
        <v/>
      </c>
      <c r="N502" s="77" cm="1">
        <f t="array" ref="N502">_xlfn.IFNA(LOOKUP(2,1/('Calc|Labour Rates'!$B$10:$B$39='Calc|Fee Based'!M502)/('Calc|Labour Rates'!$C$10:$C$39='Input|Fee Based'!N502),'Calc|Labour Rates'!$I$10:$I$39),"-")</f>
        <v>0</v>
      </c>
      <c r="O502" s="208">
        <f>IFERROR(N502*'Input|Fee Based'!O502*'Input|Fee Based'!P502/'Input|Setup'!$E$19,0)</f>
        <v>0</v>
      </c>
      <c r="P502" s="206" t="str">
        <f>IF(ISBLANK('Input|Fee Based'!Q502),"",'Input|Fee Based'!Q502)</f>
        <v/>
      </c>
      <c r="Q502" s="77" cm="1">
        <f t="array" ref="Q502">_xlfn.IFNA(LOOKUP(2,1/('Calc|Labour Rates'!$B$10:$B$39='Calc|Fee Based'!P502)/('Calc|Labour Rates'!$C$10:$C$39='Input|Fee Based'!R502),'Calc|Labour Rates'!$I$10:$I$39),"-")</f>
        <v>0</v>
      </c>
      <c r="R502" s="77">
        <f>IFERROR(Q502*'Input|Fee Based'!S502*'Input|Fee Based'!T502/'Input|Setup'!$E$19,0)</f>
        <v>0</v>
      </c>
      <c r="S502" s="197">
        <f t="shared" si="78"/>
        <v>0</v>
      </c>
      <c r="T502" s="139">
        <f t="shared" si="79"/>
        <v>0</v>
      </c>
      <c r="U502" s="77" t="str">
        <f>IF(ISBLANK('Input|Fee Based'!$V502),"",'Input|Fee Based'!$V502)</f>
        <v/>
      </c>
      <c r="V502" s="77" cm="1">
        <f t="array" ref="V502">_xlfn.IFNA(LOOKUP(2,1/('Calc|Labour Rates'!$B$10:$B$39='Calc|Fee Based'!U502)/('Calc|Labour Rates'!$C$10:$C$39='Input|Fee Based'!W502),'Calc|Labour Rates'!$I$10:$I$39),"-")</f>
        <v>0</v>
      </c>
      <c r="W502" s="77">
        <f>IFERROR(V502*'Input|Fee Based'!X502*'Input|Fee Based'!Y502/'Input|Setup'!$E$19,0)</f>
        <v>0</v>
      </c>
      <c r="X502" s="77">
        <f>IFERROR(V502*'Input|Fee Based'!X502*'Input|Fee Based'!Z502/'Input|Setup'!$E$19,0)</f>
        <v>0</v>
      </c>
      <c r="Y502" s="208">
        <f t="shared" si="80"/>
        <v>0</v>
      </c>
      <c r="Z502" s="206" t="str">
        <f>IF(ISBLANK('Input|Fee Based'!$AA502),"",'Input|Fee Based'!$AA502)</f>
        <v/>
      </c>
      <c r="AA502" s="77" cm="1">
        <f t="array" ref="AA502">_xlfn.IFNA(LOOKUP(2,1/('Calc|Labour Rates'!$B$10:$B$39='Calc|Fee Based'!Z502)/('Calc|Labour Rates'!$C$10:$C$39='Input|Fee Based'!AB502),'Calc|Labour Rates'!$I$10:$I$39),"-")</f>
        <v>0</v>
      </c>
      <c r="AB502" s="77">
        <f>IFERROR(AA502*'Input|Fee Based'!AC502*'Input|Fee Based'!AD502/'Input|Setup'!$E$19,0)</f>
        <v>0</v>
      </c>
      <c r="AC502" s="77">
        <f>IFERROR(AA502*'Input|Fee Based'!AC502*'Input|Fee Based'!AE502/'Input|Setup'!$E$19,0)</f>
        <v>0</v>
      </c>
      <c r="AD502" s="208">
        <f t="shared" si="81"/>
        <v>0</v>
      </c>
      <c r="AE502" s="77" t="str">
        <f>IF(ISBLANK('Input|Fee Based'!$AF502),"",'Input|Fee Based'!$AF502)</f>
        <v/>
      </c>
      <c r="AF502" s="77" cm="1">
        <f t="array" ref="AF502">_xlfn.IFNA(LOOKUP(2,1/('Calc|Labour Rates'!$B$10:$B$39='Calc|Fee Based'!AE502)/('Calc|Labour Rates'!$C$10:$C$39='Input|Fee Based'!AG502),'Calc|Labour Rates'!$I$10:$I$39),"-")</f>
        <v>0</v>
      </c>
      <c r="AG502" s="77">
        <f>IFERROR(AF502*'Input|Fee Based'!AH502*'Input|Fee Based'!AI502/'Input|Setup'!$E$19,0)</f>
        <v>0</v>
      </c>
      <c r="AH502" s="77">
        <f>IFERROR(AF502*'Input|Fee Based'!AH502*'Input|Fee Based'!AJ502/'Input|Setup'!$E$19,0)</f>
        <v>0</v>
      </c>
      <c r="AI502" s="208">
        <f t="shared" si="82"/>
        <v>0</v>
      </c>
      <c r="AJ502" s="77" t="str">
        <f>IF(ISBLANK('Input|Fee Based'!$AK502),"",'Input|Fee Based'!$AK502)</f>
        <v/>
      </c>
      <c r="AK502" s="77" cm="1">
        <f t="array" ref="AK502">_xlfn.IFNA(LOOKUP(2,1/('Calc|Labour Rates'!$B$10:$B$39='Calc|Fee Based'!AJ502)/('Calc|Labour Rates'!$C$10:$C$39='Input|Fee Based'!AL502),'Calc|Labour Rates'!$I$10:$I$39),"-")</f>
        <v>0</v>
      </c>
      <c r="AL502" s="77">
        <f>IFERROR(AK502*'Input|Fee Based'!AM502*'Input|Fee Based'!AN502/'Input|Setup'!$E$19,0)</f>
        <v>0</v>
      </c>
      <c r="AM502" s="77">
        <f>IFERROR(AK502*'Input|Fee Based'!AM502*'Input|Fee Based'!AO502/'Input|Setup'!$E$19,0)</f>
        <v>0</v>
      </c>
      <c r="AN502" s="208">
        <f t="shared" si="83"/>
        <v>0</v>
      </c>
      <c r="AO502" s="199">
        <f t="shared" si="84"/>
        <v>0</v>
      </c>
      <c r="AP502" s="139">
        <f t="shared" si="85"/>
        <v>0</v>
      </c>
      <c r="AQ502" s="86">
        <f>'Input|Fee Based'!AQ502*CPI_Escalator_to_Y1*RealMaterials_Escalator_to_Y1</f>
        <v>0</v>
      </c>
      <c r="AR502" s="86">
        <f>'Input|Fee Based'!AR502*CPI_Escalator_to_Y1*RealContracts_Escalator_to_Y1</f>
        <v>0</v>
      </c>
      <c r="AS502" s="77">
        <f>'Input|Fee Based'!AS502*CPI_Escalator_to_Y1*RealVehicles_Escalator_to_Y1</f>
        <v>0</v>
      </c>
      <c r="AT502" s="86">
        <f>'Input|Fee Based'!AT502*CPI_Escalator_to_Y1*RealOther_Escalator_to_Y1</f>
        <v>0</v>
      </c>
      <c r="AU502" s="89"/>
      <c r="AV502" s="79">
        <f t="shared" si="86"/>
        <v>0</v>
      </c>
      <c r="AW502" s="84"/>
      <c r="AX502" s="162">
        <f>$AV502*'Input|Fee Based'!AV502</f>
        <v>0</v>
      </c>
      <c r="AY502" s="162">
        <f>$AV502*'Input|Fee Based'!AW502</f>
        <v>0</v>
      </c>
      <c r="AZ502" s="162">
        <f>$AV502*'Input|Fee Based'!AX502</f>
        <v>0</v>
      </c>
      <c r="BA502" s="163">
        <f>SUM($AV502,$AX502:$AZ502)*'Input|Fee Based'!$AY502</f>
        <v>0</v>
      </c>
      <c r="BB502" s="109"/>
      <c r="BC502" s="173"/>
      <c r="BD502" s="15"/>
      <c r="BE502"/>
      <c r="BF502"/>
      <c r="BG502"/>
      <c r="BH502"/>
      <c r="BI502"/>
    </row>
    <row r="503" spans="1:61" x14ac:dyDescent="0.2">
      <c r="A503" s="16">
        <f t="shared" si="87"/>
        <v>494</v>
      </c>
      <c r="B503" s="128" t="str">
        <f>IF(ISBLANK('Input|Fee Based'!B503),"",'Input|Fee Based'!B503)</f>
        <v/>
      </c>
      <c r="C503" s="128" t="str">
        <f>IF(ISBLANK('Input|Fee Based'!C503),"",'Input|Fee Based'!C503)</f>
        <v/>
      </c>
      <c r="D503" s="129" t="str">
        <f>IF(ISBLANK('Input|Fee Based'!D503),"",'Input|Fee Based'!D503)</f>
        <v/>
      </c>
      <c r="E503" s="191" t="str">
        <f>IF(ISBLANK('Input|Fee Based'!E503),"",'Input|Fee Based'!E503)</f>
        <v/>
      </c>
      <c r="F503" s="129" t="str">
        <f>IF(ISBLANK('Input|Fee Based'!F503),"",'Input|Fee Based'!F503)</f>
        <v/>
      </c>
      <c r="G503" s="129" t="str">
        <f>IF(ISBLANK('Input|Fee Based'!G503),"",'Input|Fee Based'!G503)</f>
        <v/>
      </c>
      <c r="H503" s="120">
        <f t="shared" si="77"/>
        <v>0</v>
      </c>
      <c r="I503" s="14"/>
      <c r="J503" s="77" t="str">
        <f>IF(ISBLANK('Input|Fee Based'!I503),"",'Input|Fee Based'!I503)</f>
        <v/>
      </c>
      <c r="K503" s="77" cm="1">
        <f t="array" ref="K503">_xlfn.IFNA(LOOKUP(2,1/('Calc|Labour Rates'!$B$10:$B$39='Calc|Fee Based'!J503)/('Calc|Labour Rates'!$C$10:$C$39='Input|Fee Based'!J503),'Calc|Labour Rates'!$I$10:$I$39),"-")</f>
        <v>0</v>
      </c>
      <c r="L503" s="208">
        <f>IFERROR(K503*'Input|Fee Based'!K503*'Input|Fee Based'!L503/'Input|Setup'!$E$19,0)</f>
        <v>0</v>
      </c>
      <c r="M503" s="206" t="str">
        <f>IF(ISBLANK('Input|Fee Based'!M503),"",'Input|Fee Based'!M503)</f>
        <v/>
      </c>
      <c r="N503" s="77" cm="1">
        <f t="array" ref="N503">_xlfn.IFNA(LOOKUP(2,1/('Calc|Labour Rates'!$B$10:$B$39='Calc|Fee Based'!M503)/('Calc|Labour Rates'!$C$10:$C$39='Input|Fee Based'!N503),'Calc|Labour Rates'!$I$10:$I$39),"-")</f>
        <v>0</v>
      </c>
      <c r="O503" s="208">
        <f>IFERROR(N503*'Input|Fee Based'!O503*'Input|Fee Based'!P503/'Input|Setup'!$E$19,0)</f>
        <v>0</v>
      </c>
      <c r="P503" s="206" t="str">
        <f>IF(ISBLANK('Input|Fee Based'!Q503),"",'Input|Fee Based'!Q503)</f>
        <v/>
      </c>
      <c r="Q503" s="77" cm="1">
        <f t="array" ref="Q503">_xlfn.IFNA(LOOKUP(2,1/('Calc|Labour Rates'!$B$10:$B$39='Calc|Fee Based'!P503)/('Calc|Labour Rates'!$C$10:$C$39='Input|Fee Based'!R503),'Calc|Labour Rates'!$I$10:$I$39),"-")</f>
        <v>0</v>
      </c>
      <c r="R503" s="77">
        <f>IFERROR(Q503*'Input|Fee Based'!S503*'Input|Fee Based'!T503/'Input|Setup'!$E$19,0)</f>
        <v>0</v>
      </c>
      <c r="S503" s="197">
        <f t="shared" si="78"/>
        <v>0</v>
      </c>
      <c r="T503" s="139">
        <f t="shared" si="79"/>
        <v>0</v>
      </c>
      <c r="U503" s="77" t="str">
        <f>IF(ISBLANK('Input|Fee Based'!$V503),"",'Input|Fee Based'!$V503)</f>
        <v/>
      </c>
      <c r="V503" s="77" cm="1">
        <f t="array" ref="V503">_xlfn.IFNA(LOOKUP(2,1/('Calc|Labour Rates'!$B$10:$B$39='Calc|Fee Based'!U503)/('Calc|Labour Rates'!$C$10:$C$39='Input|Fee Based'!W503),'Calc|Labour Rates'!$I$10:$I$39),"-")</f>
        <v>0</v>
      </c>
      <c r="W503" s="77">
        <f>IFERROR(V503*'Input|Fee Based'!X503*'Input|Fee Based'!Y503/'Input|Setup'!$E$19,0)</f>
        <v>0</v>
      </c>
      <c r="X503" s="77">
        <f>IFERROR(V503*'Input|Fee Based'!X503*'Input|Fee Based'!Z503/'Input|Setup'!$E$19,0)</f>
        <v>0</v>
      </c>
      <c r="Y503" s="208">
        <f t="shared" si="80"/>
        <v>0</v>
      </c>
      <c r="Z503" s="206" t="str">
        <f>IF(ISBLANK('Input|Fee Based'!$AA503),"",'Input|Fee Based'!$AA503)</f>
        <v/>
      </c>
      <c r="AA503" s="77" cm="1">
        <f t="array" ref="AA503">_xlfn.IFNA(LOOKUP(2,1/('Calc|Labour Rates'!$B$10:$B$39='Calc|Fee Based'!Z503)/('Calc|Labour Rates'!$C$10:$C$39='Input|Fee Based'!AB503),'Calc|Labour Rates'!$I$10:$I$39),"-")</f>
        <v>0</v>
      </c>
      <c r="AB503" s="77">
        <f>IFERROR(AA503*'Input|Fee Based'!AC503*'Input|Fee Based'!AD503/'Input|Setup'!$E$19,0)</f>
        <v>0</v>
      </c>
      <c r="AC503" s="77">
        <f>IFERROR(AA503*'Input|Fee Based'!AC503*'Input|Fee Based'!AE503/'Input|Setup'!$E$19,0)</f>
        <v>0</v>
      </c>
      <c r="AD503" s="208">
        <f t="shared" si="81"/>
        <v>0</v>
      </c>
      <c r="AE503" s="77" t="str">
        <f>IF(ISBLANK('Input|Fee Based'!$AF503),"",'Input|Fee Based'!$AF503)</f>
        <v/>
      </c>
      <c r="AF503" s="77" cm="1">
        <f t="array" ref="AF503">_xlfn.IFNA(LOOKUP(2,1/('Calc|Labour Rates'!$B$10:$B$39='Calc|Fee Based'!AE503)/('Calc|Labour Rates'!$C$10:$C$39='Input|Fee Based'!AG503),'Calc|Labour Rates'!$I$10:$I$39),"-")</f>
        <v>0</v>
      </c>
      <c r="AG503" s="77">
        <f>IFERROR(AF503*'Input|Fee Based'!AH503*'Input|Fee Based'!AI503/'Input|Setup'!$E$19,0)</f>
        <v>0</v>
      </c>
      <c r="AH503" s="77">
        <f>IFERROR(AF503*'Input|Fee Based'!AH503*'Input|Fee Based'!AJ503/'Input|Setup'!$E$19,0)</f>
        <v>0</v>
      </c>
      <c r="AI503" s="208">
        <f t="shared" si="82"/>
        <v>0</v>
      </c>
      <c r="AJ503" s="77" t="str">
        <f>IF(ISBLANK('Input|Fee Based'!$AK503),"",'Input|Fee Based'!$AK503)</f>
        <v/>
      </c>
      <c r="AK503" s="77" cm="1">
        <f t="array" ref="AK503">_xlfn.IFNA(LOOKUP(2,1/('Calc|Labour Rates'!$B$10:$B$39='Calc|Fee Based'!AJ503)/('Calc|Labour Rates'!$C$10:$C$39='Input|Fee Based'!AL503),'Calc|Labour Rates'!$I$10:$I$39),"-")</f>
        <v>0</v>
      </c>
      <c r="AL503" s="77">
        <f>IFERROR(AK503*'Input|Fee Based'!AM503*'Input|Fee Based'!AN503/'Input|Setup'!$E$19,0)</f>
        <v>0</v>
      </c>
      <c r="AM503" s="77">
        <f>IFERROR(AK503*'Input|Fee Based'!AM503*'Input|Fee Based'!AO503/'Input|Setup'!$E$19,0)</f>
        <v>0</v>
      </c>
      <c r="AN503" s="208">
        <f t="shared" si="83"/>
        <v>0</v>
      </c>
      <c r="AO503" s="199">
        <f t="shared" si="84"/>
        <v>0</v>
      </c>
      <c r="AP503" s="139">
        <f t="shared" si="85"/>
        <v>0</v>
      </c>
      <c r="AQ503" s="86">
        <f>'Input|Fee Based'!AQ503*CPI_Escalator_to_Y1*RealMaterials_Escalator_to_Y1</f>
        <v>0</v>
      </c>
      <c r="AR503" s="86">
        <f>'Input|Fee Based'!AR503*CPI_Escalator_to_Y1*RealContracts_Escalator_to_Y1</f>
        <v>0</v>
      </c>
      <c r="AS503" s="77">
        <f>'Input|Fee Based'!AS503*CPI_Escalator_to_Y1*RealVehicles_Escalator_to_Y1</f>
        <v>0</v>
      </c>
      <c r="AT503" s="86">
        <f>'Input|Fee Based'!AT503*CPI_Escalator_to_Y1*RealOther_Escalator_to_Y1</f>
        <v>0</v>
      </c>
      <c r="AU503" s="89"/>
      <c r="AV503" s="79">
        <f t="shared" si="86"/>
        <v>0</v>
      </c>
      <c r="AW503" s="84"/>
      <c r="AX503" s="162">
        <f>$AV503*'Input|Fee Based'!AV503</f>
        <v>0</v>
      </c>
      <c r="AY503" s="162">
        <f>$AV503*'Input|Fee Based'!AW503</f>
        <v>0</v>
      </c>
      <c r="AZ503" s="162">
        <f>$AV503*'Input|Fee Based'!AX503</f>
        <v>0</v>
      </c>
      <c r="BA503" s="163">
        <f>SUM($AV503,$AX503:$AZ503)*'Input|Fee Based'!$AY503</f>
        <v>0</v>
      </c>
      <c r="BB503" s="109"/>
      <c r="BC503" s="173"/>
      <c r="BD503" s="15"/>
      <c r="BE503"/>
      <c r="BF503"/>
      <c r="BG503"/>
      <c r="BH503"/>
      <c r="BI503"/>
    </row>
    <row r="504" spans="1:61" x14ac:dyDescent="0.2">
      <c r="A504" s="16">
        <f t="shared" si="87"/>
        <v>495</v>
      </c>
      <c r="B504" s="128" t="str">
        <f>IF(ISBLANK('Input|Fee Based'!B504),"",'Input|Fee Based'!B504)</f>
        <v/>
      </c>
      <c r="C504" s="128" t="str">
        <f>IF(ISBLANK('Input|Fee Based'!C504),"",'Input|Fee Based'!C504)</f>
        <v/>
      </c>
      <c r="D504" s="129" t="str">
        <f>IF(ISBLANK('Input|Fee Based'!D504),"",'Input|Fee Based'!D504)</f>
        <v/>
      </c>
      <c r="E504" s="191" t="str">
        <f>IF(ISBLANK('Input|Fee Based'!E504),"",'Input|Fee Based'!E504)</f>
        <v/>
      </c>
      <c r="F504" s="129" t="str">
        <f>IF(ISBLANK('Input|Fee Based'!F504),"",'Input|Fee Based'!F504)</f>
        <v/>
      </c>
      <c r="G504" s="129" t="str">
        <f>IF(ISBLANK('Input|Fee Based'!G504),"",'Input|Fee Based'!G504)</f>
        <v/>
      </c>
      <c r="H504" s="120">
        <f t="shared" si="77"/>
        <v>0</v>
      </c>
      <c r="I504" s="14"/>
      <c r="J504" s="77" t="str">
        <f>IF(ISBLANK('Input|Fee Based'!I504),"",'Input|Fee Based'!I504)</f>
        <v/>
      </c>
      <c r="K504" s="77" cm="1">
        <f t="array" ref="K504">_xlfn.IFNA(LOOKUP(2,1/('Calc|Labour Rates'!$B$10:$B$39='Calc|Fee Based'!J504)/('Calc|Labour Rates'!$C$10:$C$39='Input|Fee Based'!J504),'Calc|Labour Rates'!$I$10:$I$39),"-")</f>
        <v>0</v>
      </c>
      <c r="L504" s="208">
        <f>IFERROR(K504*'Input|Fee Based'!K504*'Input|Fee Based'!L504/'Input|Setup'!$E$19,0)</f>
        <v>0</v>
      </c>
      <c r="M504" s="206" t="str">
        <f>IF(ISBLANK('Input|Fee Based'!M504),"",'Input|Fee Based'!M504)</f>
        <v/>
      </c>
      <c r="N504" s="77" cm="1">
        <f t="array" ref="N504">_xlfn.IFNA(LOOKUP(2,1/('Calc|Labour Rates'!$B$10:$B$39='Calc|Fee Based'!M504)/('Calc|Labour Rates'!$C$10:$C$39='Input|Fee Based'!N504),'Calc|Labour Rates'!$I$10:$I$39),"-")</f>
        <v>0</v>
      </c>
      <c r="O504" s="208">
        <f>IFERROR(N504*'Input|Fee Based'!O504*'Input|Fee Based'!P504/'Input|Setup'!$E$19,0)</f>
        <v>0</v>
      </c>
      <c r="P504" s="206" t="str">
        <f>IF(ISBLANK('Input|Fee Based'!Q504),"",'Input|Fee Based'!Q504)</f>
        <v/>
      </c>
      <c r="Q504" s="77" cm="1">
        <f t="array" ref="Q504">_xlfn.IFNA(LOOKUP(2,1/('Calc|Labour Rates'!$B$10:$B$39='Calc|Fee Based'!P504)/('Calc|Labour Rates'!$C$10:$C$39='Input|Fee Based'!R504),'Calc|Labour Rates'!$I$10:$I$39),"-")</f>
        <v>0</v>
      </c>
      <c r="R504" s="77">
        <f>IFERROR(Q504*'Input|Fee Based'!S504*'Input|Fee Based'!T504/'Input|Setup'!$E$19,0)</f>
        <v>0</v>
      </c>
      <c r="S504" s="197">
        <f t="shared" si="78"/>
        <v>0</v>
      </c>
      <c r="T504" s="139">
        <f t="shared" si="79"/>
        <v>0</v>
      </c>
      <c r="U504" s="77" t="str">
        <f>IF(ISBLANK('Input|Fee Based'!$V504),"",'Input|Fee Based'!$V504)</f>
        <v/>
      </c>
      <c r="V504" s="77" cm="1">
        <f t="array" ref="V504">_xlfn.IFNA(LOOKUP(2,1/('Calc|Labour Rates'!$B$10:$B$39='Calc|Fee Based'!U504)/('Calc|Labour Rates'!$C$10:$C$39='Input|Fee Based'!W504),'Calc|Labour Rates'!$I$10:$I$39),"-")</f>
        <v>0</v>
      </c>
      <c r="W504" s="77">
        <f>IFERROR(V504*'Input|Fee Based'!X504*'Input|Fee Based'!Y504/'Input|Setup'!$E$19,0)</f>
        <v>0</v>
      </c>
      <c r="X504" s="77">
        <f>IFERROR(V504*'Input|Fee Based'!X504*'Input|Fee Based'!Z504/'Input|Setup'!$E$19,0)</f>
        <v>0</v>
      </c>
      <c r="Y504" s="208">
        <f t="shared" si="80"/>
        <v>0</v>
      </c>
      <c r="Z504" s="206" t="str">
        <f>IF(ISBLANK('Input|Fee Based'!$AA504),"",'Input|Fee Based'!$AA504)</f>
        <v/>
      </c>
      <c r="AA504" s="77" cm="1">
        <f t="array" ref="AA504">_xlfn.IFNA(LOOKUP(2,1/('Calc|Labour Rates'!$B$10:$B$39='Calc|Fee Based'!Z504)/('Calc|Labour Rates'!$C$10:$C$39='Input|Fee Based'!AB504),'Calc|Labour Rates'!$I$10:$I$39),"-")</f>
        <v>0</v>
      </c>
      <c r="AB504" s="77">
        <f>IFERROR(AA504*'Input|Fee Based'!AC504*'Input|Fee Based'!AD504/'Input|Setup'!$E$19,0)</f>
        <v>0</v>
      </c>
      <c r="AC504" s="77">
        <f>IFERROR(AA504*'Input|Fee Based'!AC504*'Input|Fee Based'!AE504/'Input|Setup'!$E$19,0)</f>
        <v>0</v>
      </c>
      <c r="AD504" s="208">
        <f t="shared" si="81"/>
        <v>0</v>
      </c>
      <c r="AE504" s="77" t="str">
        <f>IF(ISBLANK('Input|Fee Based'!$AF504),"",'Input|Fee Based'!$AF504)</f>
        <v/>
      </c>
      <c r="AF504" s="77" cm="1">
        <f t="array" ref="AF504">_xlfn.IFNA(LOOKUP(2,1/('Calc|Labour Rates'!$B$10:$B$39='Calc|Fee Based'!AE504)/('Calc|Labour Rates'!$C$10:$C$39='Input|Fee Based'!AG504),'Calc|Labour Rates'!$I$10:$I$39),"-")</f>
        <v>0</v>
      </c>
      <c r="AG504" s="77">
        <f>IFERROR(AF504*'Input|Fee Based'!AH504*'Input|Fee Based'!AI504/'Input|Setup'!$E$19,0)</f>
        <v>0</v>
      </c>
      <c r="AH504" s="77">
        <f>IFERROR(AF504*'Input|Fee Based'!AH504*'Input|Fee Based'!AJ504/'Input|Setup'!$E$19,0)</f>
        <v>0</v>
      </c>
      <c r="AI504" s="208">
        <f t="shared" si="82"/>
        <v>0</v>
      </c>
      <c r="AJ504" s="77" t="str">
        <f>IF(ISBLANK('Input|Fee Based'!$AK504),"",'Input|Fee Based'!$AK504)</f>
        <v/>
      </c>
      <c r="AK504" s="77" cm="1">
        <f t="array" ref="AK504">_xlfn.IFNA(LOOKUP(2,1/('Calc|Labour Rates'!$B$10:$B$39='Calc|Fee Based'!AJ504)/('Calc|Labour Rates'!$C$10:$C$39='Input|Fee Based'!AL504),'Calc|Labour Rates'!$I$10:$I$39),"-")</f>
        <v>0</v>
      </c>
      <c r="AL504" s="77">
        <f>IFERROR(AK504*'Input|Fee Based'!AM504*'Input|Fee Based'!AN504/'Input|Setup'!$E$19,0)</f>
        <v>0</v>
      </c>
      <c r="AM504" s="77">
        <f>IFERROR(AK504*'Input|Fee Based'!AM504*'Input|Fee Based'!AO504/'Input|Setup'!$E$19,0)</f>
        <v>0</v>
      </c>
      <c r="AN504" s="208">
        <f t="shared" si="83"/>
        <v>0</v>
      </c>
      <c r="AO504" s="199">
        <f t="shared" si="84"/>
        <v>0</v>
      </c>
      <c r="AP504" s="139">
        <f t="shared" si="85"/>
        <v>0</v>
      </c>
      <c r="AQ504" s="86">
        <f>'Input|Fee Based'!AQ504*CPI_Escalator_to_Y1*RealMaterials_Escalator_to_Y1</f>
        <v>0</v>
      </c>
      <c r="AR504" s="86">
        <f>'Input|Fee Based'!AR504*CPI_Escalator_to_Y1*RealContracts_Escalator_to_Y1</f>
        <v>0</v>
      </c>
      <c r="AS504" s="77">
        <f>'Input|Fee Based'!AS504*CPI_Escalator_to_Y1*RealVehicles_Escalator_to_Y1</f>
        <v>0</v>
      </c>
      <c r="AT504" s="86">
        <f>'Input|Fee Based'!AT504*CPI_Escalator_to_Y1*RealOther_Escalator_to_Y1</f>
        <v>0</v>
      </c>
      <c r="AU504" s="89"/>
      <c r="AV504" s="79">
        <f t="shared" si="86"/>
        <v>0</v>
      </c>
      <c r="AW504" s="84"/>
      <c r="AX504" s="162">
        <f>$AV504*'Input|Fee Based'!AV504</f>
        <v>0</v>
      </c>
      <c r="AY504" s="162">
        <f>$AV504*'Input|Fee Based'!AW504</f>
        <v>0</v>
      </c>
      <c r="AZ504" s="162">
        <f>$AV504*'Input|Fee Based'!AX504</f>
        <v>0</v>
      </c>
      <c r="BA504" s="163">
        <f>SUM($AV504,$AX504:$AZ504)*'Input|Fee Based'!$AY504</f>
        <v>0</v>
      </c>
      <c r="BB504" s="109"/>
      <c r="BC504" s="173"/>
      <c r="BD504" s="15"/>
      <c r="BE504"/>
      <c r="BF504"/>
      <c r="BG504"/>
      <c r="BH504"/>
      <c r="BI504"/>
    </row>
    <row r="505" spans="1:61" x14ac:dyDescent="0.2">
      <c r="A505" s="16">
        <f t="shared" si="87"/>
        <v>496</v>
      </c>
      <c r="B505" s="128" t="str">
        <f>IF(ISBLANK('Input|Fee Based'!B505),"",'Input|Fee Based'!B505)</f>
        <v/>
      </c>
      <c r="C505" s="128" t="str">
        <f>IF(ISBLANK('Input|Fee Based'!C505),"",'Input|Fee Based'!C505)</f>
        <v/>
      </c>
      <c r="D505" s="129" t="str">
        <f>IF(ISBLANK('Input|Fee Based'!D505),"",'Input|Fee Based'!D505)</f>
        <v/>
      </c>
      <c r="E505" s="191" t="str">
        <f>IF(ISBLANK('Input|Fee Based'!E505),"",'Input|Fee Based'!E505)</f>
        <v/>
      </c>
      <c r="F505" s="129" t="str">
        <f>IF(ISBLANK('Input|Fee Based'!F505),"",'Input|Fee Based'!F505)</f>
        <v/>
      </c>
      <c r="G505" s="129" t="str">
        <f>IF(ISBLANK('Input|Fee Based'!G505),"",'Input|Fee Based'!G505)</f>
        <v/>
      </c>
      <c r="H505" s="120">
        <f t="shared" si="77"/>
        <v>0</v>
      </c>
      <c r="I505" s="14"/>
      <c r="J505" s="77" t="str">
        <f>IF(ISBLANK('Input|Fee Based'!I505),"",'Input|Fee Based'!I505)</f>
        <v/>
      </c>
      <c r="K505" s="77" cm="1">
        <f t="array" ref="K505">_xlfn.IFNA(LOOKUP(2,1/('Calc|Labour Rates'!$B$10:$B$39='Calc|Fee Based'!J505)/('Calc|Labour Rates'!$C$10:$C$39='Input|Fee Based'!J505),'Calc|Labour Rates'!$I$10:$I$39),"-")</f>
        <v>0</v>
      </c>
      <c r="L505" s="208">
        <f>IFERROR(K505*'Input|Fee Based'!K505*'Input|Fee Based'!L505/'Input|Setup'!$E$19,0)</f>
        <v>0</v>
      </c>
      <c r="M505" s="206" t="str">
        <f>IF(ISBLANK('Input|Fee Based'!M505),"",'Input|Fee Based'!M505)</f>
        <v/>
      </c>
      <c r="N505" s="77" cm="1">
        <f t="array" ref="N505">_xlfn.IFNA(LOOKUP(2,1/('Calc|Labour Rates'!$B$10:$B$39='Calc|Fee Based'!M505)/('Calc|Labour Rates'!$C$10:$C$39='Input|Fee Based'!N505),'Calc|Labour Rates'!$I$10:$I$39),"-")</f>
        <v>0</v>
      </c>
      <c r="O505" s="208">
        <f>IFERROR(N505*'Input|Fee Based'!O505*'Input|Fee Based'!P505/'Input|Setup'!$E$19,0)</f>
        <v>0</v>
      </c>
      <c r="P505" s="206" t="str">
        <f>IF(ISBLANK('Input|Fee Based'!Q505),"",'Input|Fee Based'!Q505)</f>
        <v/>
      </c>
      <c r="Q505" s="77" cm="1">
        <f t="array" ref="Q505">_xlfn.IFNA(LOOKUP(2,1/('Calc|Labour Rates'!$B$10:$B$39='Calc|Fee Based'!P505)/('Calc|Labour Rates'!$C$10:$C$39='Input|Fee Based'!R505),'Calc|Labour Rates'!$I$10:$I$39),"-")</f>
        <v>0</v>
      </c>
      <c r="R505" s="77">
        <f>IFERROR(Q505*'Input|Fee Based'!S505*'Input|Fee Based'!T505/'Input|Setup'!$E$19,0)</f>
        <v>0</v>
      </c>
      <c r="S505" s="197">
        <f t="shared" si="78"/>
        <v>0</v>
      </c>
      <c r="T505" s="139">
        <f t="shared" si="79"/>
        <v>0</v>
      </c>
      <c r="U505" s="77" t="str">
        <f>IF(ISBLANK('Input|Fee Based'!$V505),"",'Input|Fee Based'!$V505)</f>
        <v/>
      </c>
      <c r="V505" s="77" cm="1">
        <f t="array" ref="V505">_xlfn.IFNA(LOOKUP(2,1/('Calc|Labour Rates'!$B$10:$B$39='Calc|Fee Based'!U505)/('Calc|Labour Rates'!$C$10:$C$39='Input|Fee Based'!W505),'Calc|Labour Rates'!$I$10:$I$39),"-")</f>
        <v>0</v>
      </c>
      <c r="W505" s="77">
        <f>IFERROR(V505*'Input|Fee Based'!X505*'Input|Fee Based'!Y505/'Input|Setup'!$E$19,0)</f>
        <v>0</v>
      </c>
      <c r="X505" s="77">
        <f>IFERROR(V505*'Input|Fee Based'!X505*'Input|Fee Based'!Z505/'Input|Setup'!$E$19,0)</f>
        <v>0</v>
      </c>
      <c r="Y505" s="208">
        <f t="shared" si="80"/>
        <v>0</v>
      </c>
      <c r="Z505" s="206" t="str">
        <f>IF(ISBLANK('Input|Fee Based'!$AA505),"",'Input|Fee Based'!$AA505)</f>
        <v/>
      </c>
      <c r="AA505" s="77" cm="1">
        <f t="array" ref="AA505">_xlfn.IFNA(LOOKUP(2,1/('Calc|Labour Rates'!$B$10:$B$39='Calc|Fee Based'!Z505)/('Calc|Labour Rates'!$C$10:$C$39='Input|Fee Based'!AB505),'Calc|Labour Rates'!$I$10:$I$39),"-")</f>
        <v>0</v>
      </c>
      <c r="AB505" s="77">
        <f>IFERROR(AA505*'Input|Fee Based'!AC505*'Input|Fee Based'!AD505/'Input|Setup'!$E$19,0)</f>
        <v>0</v>
      </c>
      <c r="AC505" s="77">
        <f>IFERROR(AA505*'Input|Fee Based'!AC505*'Input|Fee Based'!AE505/'Input|Setup'!$E$19,0)</f>
        <v>0</v>
      </c>
      <c r="AD505" s="208">
        <f t="shared" si="81"/>
        <v>0</v>
      </c>
      <c r="AE505" s="77" t="str">
        <f>IF(ISBLANK('Input|Fee Based'!$AF505),"",'Input|Fee Based'!$AF505)</f>
        <v/>
      </c>
      <c r="AF505" s="77" cm="1">
        <f t="array" ref="AF505">_xlfn.IFNA(LOOKUP(2,1/('Calc|Labour Rates'!$B$10:$B$39='Calc|Fee Based'!AE505)/('Calc|Labour Rates'!$C$10:$C$39='Input|Fee Based'!AG505),'Calc|Labour Rates'!$I$10:$I$39),"-")</f>
        <v>0</v>
      </c>
      <c r="AG505" s="77">
        <f>IFERROR(AF505*'Input|Fee Based'!AH505*'Input|Fee Based'!AI505/'Input|Setup'!$E$19,0)</f>
        <v>0</v>
      </c>
      <c r="AH505" s="77">
        <f>IFERROR(AF505*'Input|Fee Based'!AH505*'Input|Fee Based'!AJ505/'Input|Setup'!$E$19,0)</f>
        <v>0</v>
      </c>
      <c r="AI505" s="208">
        <f t="shared" si="82"/>
        <v>0</v>
      </c>
      <c r="AJ505" s="77" t="str">
        <f>IF(ISBLANK('Input|Fee Based'!$AK505),"",'Input|Fee Based'!$AK505)</f>
        <v/>
      </c>
      <c r="AK505" s="77" cm="1">
        <f t="array" ref="AK505">_xlfn.IFNA(LOOKUP(2,1/('Calc|Labour Rates'!$B$10:$B$39='Calc|Fee Based'!AJ505)/('Calc|Labour Rates'!$C$10:$C$39='Input|Fee Based'!AL505),'Calc|Labour Rates'!$I$10:$I$39),"-")</f>
        <v>0</v>
      </c>
      <c r="AL505" s="77">
        <f>IFERROR(AK505*'Input|Fee Based'!AM505*'Input|Fee Based'!AN505/'Input|Setup'!$E$19,0)</f>
        <v>0</v>
      </c>
      <c r="AM505" s="77">
        <f>IFERROR(AK505*'Input|Fee Based'!AM505*'Input|Fee Based'!AO505/'Input|Setup'!$E$19,0)</f>
        <v>0</v>
      </c>
      <c r="AN505" s="208">
        <f t="shared" si="83"/>
        <v>0</v>
      </c>
      <c r="AO505" s="199">
        <f t="shared" si="84"/>
        <v>0</v>
      </c>
      <c r="AP505" s="139">
        <f t="shared" si="85"/>
        <v>0</v>
      </c>
      <c r="AQ505" s="86">
        <f>'Input|Fee Based'!AQ505*CPI_Escalator_to_Y1*RealMaterials_Escalator_to_Y1</f>
        <v>0</v>
      </c>
      <c r="AR505" s="86">
        <f>'Input|Fee Based'!AR505*CPI_Escalator_to_Y1*RealContracts_Escalator_to_Y1</f>
        <v>0</v>
      </c>
      <c r="AS505" s="77">
        <f>'Input|Fee Based'!AS505*CPI_Escalator_to_Y1*RealVehicles_Escalator_to_Y1</f>
        <v>0</v>
      </c>
      <c r="AT505" s="86">
        <f>'Input|Fee Based'!AT505*CPI_Escalator_to_Y1*RealOther_Escalator_to_Y1</f>
        <v>0</v>
      </c>
      <c r="AU505" s="89"/>
      <c r="AV505" s="79">
        <f t="shared" si="86"/>
        <v>0</v>
      </c>
      <c r="AW505" s="84"/>
      <c r="AX505" s="162">
        <f>$AV505*'Input|Fee Based'!AV505</f>
        <v>0</v>
      </c>
      <c r="AY505" s="162">
        <f>$AV505*'Input|Fee Based'!AW505</f>
        <v>0</v>
      </c>
      <c r="AZ505" s="162">
        <f>$AV505*'Input|Fee Based'!AX505</f>
        <v>0</v>
      </c>
      <c r="BA505" s="163">
        <f>SUM($AV505,$AX505:$AZ505)*'Input|Fee Based'!$AY505</f>
        <v>0</v>
      </c>
      <c r="BB505" s="109"/>
      <c r="BC505" s="173"/>
      <c r="BD505" s="15"/>
      <c r="BE505"/>
      <c r="BF505"/>
      <c r="BG505"/>
      <c r="BH505"/>
      <c r="BI505"/>
    </row>
    <row r="506" spans="1:61" x14ac:dyDescent="0.2">
      <c r="A506" s="16">
        <f t="shared" si="87"/>
        <v>497</v>
      </c>
      <c r="B506" s="128" t="str">
        <f>IF(ISBLANK('Input|Fee Based'!B506),"",'Input|Fee Based'!B506)</f>
        <v/>
      </c>
      <c r="C506" s="128" t="str">
        <f>IF(ISBLANK('Input|Fee Based'!C506),"",'Input|Fee Based'!C506)</f>
        <v/>
      </c>
      <c r="D506" s="129" t="str">
        <f>IF(ISBLANK('Input|Fee Based'!D506),"",'Input|Fee Based'!D506)</f>
        <v/>
      </c>
      <c r="E506" s="191" t="str">
        <f>IF(ISBLANK('Input|Fee Based'!E506),"",'Input|Fee Based'!E506)</f>
        <v/>
      </c>
      <c r="F506" s="129" t="str">
        <f>IF(ISBLANK('Input|Fee Based'!F506),"",'Input|Fee Based'!F506)</f>
        <v/>
      </c>
      <c r="G506" s="129" t="str">
        <f>IF(ISBLANK('Input|Fee Based'!G506),"",'Input|Fee Based'!G506)</f>
        <v/>
      </c>
      <c r="H506" s="120">
        <f t="shared" si="77"/>
        <v>0</v>
      </c>
      <c r="I506" s="14"/>
      <c r="J506" s="77" t="str">
        <f>IF(ISBLANK('Input|Fee Based'!I506),"",'Input|Fee Based'!I506)</f>
        <v/>
      </c>
      <c r="K506" s="77" cm="1">
        <f t="array" ref="K506">_xlfn.IFNA(LOOKUP(2,1/('Calc|Labour Rates'!$B$10:$B$39='Calc|Fee Based'!J506)/('Calc|Labour Rates'!$C$10:$C$39='Input|Fee Based'!J506),'Calc|Labour Rates'!$I$10:$I$39),"-")</f>
        <v>0</v>
      </c>
      <c r="L506" s="208">
        <f>IFERROR(K506*'Input|Fee Based'!K506*'Input|Fee Based'!L506/'Input|Setup'!$E$19,0)</f>
        <v>0</v>
      </c>
      <c r="M506" s="206" t="str">
        <f>IF(ISBLANK('Input|Fee Based'!M506),"",'Input|Fee Based'!M506)</f>
        <v/>
      </c>
      <c r="N506" s="77" cm="1">
        <f t="array" ref="N506">_xlfn.IFNA(LOOKUP(2,1/('Calc|Labour Rates'!$B$10:$B$39='Calc|Fee Based'!M506)/('Calc|Labour Rates'!$C$10:$C$39='Input|Fee Based'!N506),'Calc|Labour Rates'!$I$10:$I$39),"-")</f>
        <v>0</v>
      </c>
      <c r="O506" s="208">
        <f>IFERROR(N506*'Input|Fee Based'!O506*'Input|Fee Based'!P506/'Input|Setup'!$E$19,0)</f>
        <v>0</v>
      </c>
      <c r="P506" s="206" t="str">
        <f>IF(ISBLANK('Input|Fee Based'!Q506),"",'Input|Fee Based'!Q506)</f>
        <v/>
      </c>
      <c r="Q506" s="77" cm="1">
        <f t="array" ref="Q506">_xlfn.IFNA(LOOKUP(2,1/('Calc|Labour Rates'!$B$10:$B$39='Calc|Fee Based'!P506)/('Calc|Labour Rates'!$C$10:$C$39='Input|Fee Based'!R506),'Calc|Labour Rates'!$I$10:$I$39),"-")</f>
        <v>0</v>
      </c>
      <c r="R506" s="77">
        <f>IFERROR(Q506*'Input|Fee Based'!S506*'Input|Fee Based'!T506/'Input|Setup'!$E$19,0)</f>
        <v>0</v>
      </c>
      <c r="S506" s="197">
        <f t="shared" si="78"/>
        <v>0</v>
      </c>
      <c r="T506" s="139">
        <f t="shared" si="79"/>
        <v>0</v>
      </c>
      <c r="U506" s="77" t="str">
        <f>IF(ISBLANK('Input|Fee Based'!$V506),"",'Input|Fee Based'!$V506)</f>
        <v/>
      </c>
      <c r="V506" s="77" cm="1">
        <f t="array" ref="V506">_xlfn.IFNA(LOOKUP(2,1/('Calc|Labour Rates'!$B$10:$B$39='Calc|Fee Based'!U506)/('Calc|Labour Rates'!$C$10:$C$39='Input|Fee Based'!W506),'Calc|Labour Rates'!$I$10:$I$39),"-")</f>
        <v>0</v>
      </c>
      <c r="W506" s="77">
        <f>IFERROR(V506*'Input|Fee Based'!X506*'Input|Fee Based'!Y506/'Input|Setup'!$E$19,0)</f>
        <v>0</v>
      </c>
      <c r="X506" s="77">
        <f>IFERROR(V506*'Input|Fee Based'!X506*'Input|Fee Based'!Z506/'Input|Setup'!$E$19,0)</f>
        <v>0</v>
      </c>
      <c r="Y506" s="208">
        <f t="shared" si="80"/>
        <v>0</v>
      </c>
      <c r="Z506" s="206" t="str">
        <f>IF(ISBLANK('Input|Fee Based'!$AA506),"",'Input|Fee Based'!$AA506)</f>
        <v/>
      </c>
      <c r="AA506" s="77" cm="1">
        <f t="array" ref="AA506">_xlfn.IFNA(LOOKUP(2,1/('Calc|Labour Rates'!$B$10:$B$39='Calc|Fee Based'!Z506)/('Calc|Labour Rates'!$C$10:$C$39='Input|Fee Based'!AB506),'Calc|Labour Rates'!$I$10:$I$39),"-")</f>
        <v>0</v>
      </c>
      <c r="AB506" s="77">
        <f>IFERROR(AA506*'Input|Fee Based'!AC506*'Input|Fee Based'!AD506/'Input|Setup'!$E$19,0)</f>
        <v>0</v>
      </c>
      <c r="AC506" s="77">
        <f>IFERROR(AA506*'Input|Fee Based'!AC506*'Input|Fee Based'!AE506/'Input|Setup'!$E$19,0)</f>
        <v>0</v>
      </c>
      <c r="AD506" s="208">
        <f t="shared" si="81"/>
        <v>0</v>
      </c>
      <c r="AE506" s="77" t="str">
        <f>IF(ISBLANK('Input|Fee Based'!$AF506),"",'Input|Fee Based'!$AF506)</f>
        <v/>
      </c>
      <c r="AF506" s="77" cm="1">
        <f t="array" ref="AF506">_xlfn.IFNA(LOOKUP(2,1/('Calc|Labour Rates'!$B$10:$B$39='Calc|Fee Based'!AE506)/('Calc|Labour Rates'!$C$10:$C$39='Input|Fee Based'!AG506),'Calc|Labour Rates'!$I$10:$I$39),"-")</f>
        <v>0</v>
      </c>
      <c r="AG506" s="77">
        <f>IFERROR(AF506*'Input|Fee Based'!AH506*'Input|Fee Based'!AI506/'Input|Setup'!$E$19,0)</f>
        <v>0</v>
      </c>
      <c r="AH506" s="77">
        <f>IFERROR(AF506*'Input|Fee Based'!AH506*'Input|Fee Based'!AJ506/'Input|Setup'!$E$19,0)</f>
        <v>0</v>
      </c>
      <c r="AI506" s="208">
        <f t="shared" si="82"/>
        <v>0</v>
      </c>
      <c r="AJ506" s="77" t="str">
        <f>IF(ISBLANK('Input|Fee Based'!$AK506),"",'Input|Fee Based'!$AK506)</f>
        <v/>
      </c>
      <c r="AK506" s="77" cm="1">
        <f t="array" ref="AK506">_xlfn.IFNA(LOOKUP(2,1/('Calc|Labour Rates'!$B$10:$B$39='Calc|Fee Based'!AJ506)/('Calc|Labour Rates'!$C$10:$C$39='Input|Fee Based'!AL506),'Calc|Labour Rates'!$I$10:$I$39),"-")</f>
        <v>0</v>
      </c>
      <c r="AL506" s="77">
        <f>IFERROR(AK506*'Input|Fee Based'!AM506*'Input|Fee Based'!AN506/'Input|Setup'!$E$19,0)</f>
        <v>0</v>
      </c>
      <c r="AM506" s="77">
        <f>IFERROR(AK506*'Input|Fee Based'!AM506*'Input|Fee Based'!AO506/'Input|Setup'!$E$19,0)</f>
        <v>0</v>
      </c>
      <c r="AN506" s="208">
        <f t="shared" si="83"/>
        <v>0</v>
      </c>
      <c r="AO506" s="199">
        <f t="shared" si="84"/>
        <v>0</v>
      </c>
      <c r="AP506" s="139">
        <f t="shared" si="85"/>
        <v>0</v>
      </c>
      <c r="AQ506" s="86">
        <f>'Input|Fee Based'!AQ506*CPI_Escalator_to_Y1*RealMaterials_Escalator_to_Y1</f>
        <v>0</v>
      </c>
      <c r="AR506" s="86">
        <f>'Input|Fee Based'!AR506*CPI_Escalator_to_Y1*RealContracts_Escalator_to_Y1</f>
        <v>0</v>
      </c>
      <c r="AS506" s="77">
        <f>'Input|Fee Based'!AS506*CPI_Escalator_to_Y1*RealVehicles_Escalator_to_Y1</f>
        <v>0</v>
      </c>
      <c r="AT506" s="86">
        <f>'Input|Fee Based'!AT506*CPI_Escalator_to_Y1*RealOther_Escalator_to_Y1</f>
        <v>0</v>
      </c>
      <c r="AU506" s="89"/>
      <c r="AV506" s="79">
        <f t="shared" si="86"/>
        <v>0</v>
      </c>
      <c r="AW506" s="84"/>
      <c r="AX506" s="162">
        <f>$AV506*'Input|Fee Based'!AV506</f>
        <v>0</v>
      </c>
      <c r="AY506" s="162">
        <f>$AV506*'Input|Fee Based'!AW506</f>
        <v>0</v>
      </c>
      <c r="AZ506" s="162">
        <f>$AV506*'Input|Fee Based'!AX506</f>
        <v>0</v>
      </c>
      <c r="BA506" s="163">
        <f>SUM($AV506,$AX506:$AZ506)*'Input|Fee Based'!$AY506</f>
        <v>0</v>
      </c>
      <c r="BB506" s="109"/>
      <c r="BC506" s="173"/>
      <c r="BD506" s="15"/>
      <c r="BE506"/>
      <c r="BF506"/>
      <c r="BG506"/>
      <c r="BH506"/>
      <c r="BI506"/>
    </row>
    <row r="507" spans="1:61" x14ac:dyDescent="0.2">
      <c r="A507" s="16">
        <f t="shared" si="87"/>
        <v>498</v>
      </c>
      <c r="B507" s="128" t="str">
        <f>IF(ISBLANK('Input|Fee Based'!B507),"",'Input|Fee Based'!B507)</f>
        <v/>
      </c>
      <c r="C507" s="128" t="str">
        <f>IF(ISBLANK('Input|Fee Based'!C507),"",'Input|Fee Based'!C507)</f>
        <v/>
      </c>
      <c r="D507" s="129" t="str">
        <f>IF(ISBLANK('Input|Fee Based'!D507),"",'Input|Fee Based'!D507)</f>
        <v/>
      </c>
      <c r="E507" s="191" t="str">
        <f>IF(ISBLANK('Input|Fee Based'!E507),"",'Input|Fee Based'!E507)</f>
        <v/>
      </c>
      <c r="F507" s="129" t="str">
        <f>IF(ISBLANK('Input|Fee Based'!F507),"",'Input|Fee Based'!F507)</f>
        <v/>
      </c>
      <c r="G507" s="129" t="str">
        <f>IF(ISBLANK('Input|Fee Based'!G507),"",'Input|Fee Based'!G507)</f>
        <v/>
      </c>
      <c r="H507" s="120">
        <f t="shared" si="77"/>
        <v>0</v>
      </c>
      <c r="I507" s="14"/>
      <c r="J507" s="77" t="str">
        <f>IF(ISBLANK('Input|Fee Based'!I507),"",'Input|Fee Based'!I507)</f>
        <v/>
      </c>
      <c r="K507" s="77" cm="1">
        <f t="array" ref="K507">_xlfn.IFNA(LOOKUP(2,1/('Calc|Labour Rates'!$B$10:$B$39='Calc|Fee Based'!J507)/('Calc|Labour Rates'!$C$10:$C$39='Input|Fee Based'!J507),'Calc|Labour Rates'!$I$10:$I$39),"-")</f>
        <v>0</v>
      </c>
      <c r="L507" s="208">
        <f>IFERROR(K507*'Input|Fee Based'!K507*'Input|Fee Based'!L507/'Input|Setup'!$E$19,0)</f>
        <v>0</v>
      </c>
      <c r="M507" s="206" t="str">
        <f>IF(ISBLANK('Input|Fee Based'!M507),"",'Input|Fee Based'!M507)</f>
        <v/>
      </c>
      <c r="N507" s="77" cm="1">
        <f t="array" ref="N507">_xlfn.IFNA(LOOKUP(2,1/('Calc|Labour Rates'!$B$10:$B$39='Calc|Fee Based'!M507)/('Calc|Labour Rates'!$C$10:$C$39='Input|Fee Based'!N507),'Calc|Labour Rates'!$I$10:$I$39),"-")</f>
        <v>0</v>
      </c>
      <c r="O507" s="208">
        <f>IFERROR(N507*'Input|Fee Based'!O507*'Input|Fee Based'!P507/'Input|Setup'!$E$19,0)</f>
        <v>0</v>
      </c>
      <c r="P507" s="206" t="str">
        <f>IF(ISBLANK('Input|Fee Based'!Q507),"",'Input|Fee Based'!Q507)</f>
        <v/>
      </c>
      <c r="Q507" s="77" cm="1">
        <f t="array" ref="Q507">_xlfn.IFNA(LOOKUP(2,1/('Calc|Labour Rates'!$B$10:$B$39='Calc|Fee Based'!P507)/('Calc|Labour Rates'!$C$10:$C$39='Input|Fee Based'!R507),'Calc|Labour Rates'!$I$10:$I$39),"-")</f>
        <v>0</v>
      </c>
      <c r="R507" s="77">
        <f>IFERROR(Q507*'Input|Fee Based'!S507*'Input|Fee Based'!T507/'Input|Setup'!$E$19,0)</f>
        <v>0</v>
      </c>
      <c r="S507" s="197">
        <f t="shared" si="78"/>
        <v>0</v>
      </c>
      <c r="T507" s="139">
        <f t="shared" si="79"/>
        <v>0</v>
      </c>
      <c r="U507" s="77" t="str">
        <f>IF(ISBLANK('Input|Fee Based'!$V507),"",'Input|Fee Based'!$V507)</f>
        <v/>
      </c>
      <c r="V507" s="77" cm="1">
        <f t="array" ref="V507">_xlfn.IFNA(LOOKUP(2,1/('Calc|Labour Rates'!$B$10:$B$39='Calc|Fee Based'!U507)/('Calc|Labour Rates'!$C$10:$C$39='Input|Fee Based'!W507),'Calc|Labour Rates'!$I$10:$I$39),"-")</f>
        <v>0</v>
      </c>
      <c r="W507" s="77">
        <f>IFERROR(V507*'Input|Fee Based'!X507*'Input|Fee Based'!Y507/'Input|Setup'!$E$19,0)</f>
        <v>0</v>
      </c>
      <c r="X507" s="77">
        <f>IFERROR(V507*'Input|Fee Based'!X507*'Input|Fee Based'!Z507/'Input|Setup'!$E$19,0)</f>
        <v>0</v>
      </c>
      <c r="Y507" s="208">
        <f t="shared" si="80"/>
        <v>0</v>
      </c>
      <c r="Z507" s="206" t="str">
        <f>IF(ISBLANK('Input|Fee Based'!$AA507),"",'Input|Fee Based'!$AA507)</f>
        <v/>
      </c>
      <c r="AA507" s="77" cm="1">
        <f t="array" ref="AA507">_xlfn.IFNA(LOOKUP(2,1/('Calc|Labour Rates'!$B$10:$B$39='Calc|Fee Based'!Z507)/('Calc|Labour Rates'!$C$10:$C$39='Input|Fee Based'!AB507),'Calc|Labour Rates'!$I$10:$I$39),"-")</f>
        <v>0</v>
      </c>
      <c r="AB507" s="77">
        <f>IFERROR(AA507*'Input|Fee Based'!AC507*'Input|Fee Based'!AD507/'Input|Setup'!$E$19,0)</f>
        <v>0</v>
      </c>
      <c r="AC507" s="77">
        <f>IFERROR(AA507*'Input|Fee Based'!AC507*'Input|Fee Based'!AE507/'Input|Setup'!$E$19,0)</f>
        <v>0</v>
      </c>
      <c r="AD507" s="208">
        <f t="shared" si="81"/>
        <v>0</v>
      </c>
      <c r="AE507" s="77" t="str">
        <f>IF(ISBLANK('Input|Fee Based'!$AF507),"",'Input|Fee Based'!$AF507)</f>
        <v/>
      </c>
      <c r="AF507" s="77" cm="1">
        <f t="array" ref="AF507">_xlfn.IFNA(LOOKUP(2,1/('Calc|Labour Rates'!$B$10:$B$39='Calc|Fee Based'!AE507)/('Calc|Labour Rates'!$C$10:$C$39='Input|Fee Based'!AG507),'Calc|Labour Rates'!$I$10:$I$39),"-")</f>
        <v>0</v>
      </c>
      <c r="AG507" s="77">
        <f>IFERROR(AF507*'Input|Fee Based'!AH507*'Input|Fee Based'!AI507/'Input|Setup'!$E$19,0)</f>
        <v>0</v>
      </c>
      <c r="AH507" s="77">
        <f>IFERROR(AF507*'Input|Fee Based'!AH507*'Input|Fee Based'!AJ507/'Input|Setup'!$E$19,0)</f>
        <v>0</v>
      </c>
      <c r="AI507" s="208">
        <f t="shared" si="82"/>
        <v>0</v>
      </c>
      <c r="AJ507" s="77" t="str">
        <f>IF(ISBLANK('Input|Fee Based'!$AK507),"",'Input|Fee Based'!$AK507)</f>
        <v/>
      </c>
      <c r="AK507" s="77" cm="1">
        <f t="array" ref="AK507">_xlfn.IFNA(LOOKUP(2,1/('Calc|Labour Rates'!$B$10:$B$39='Calc|Fee Based'!AJ507)/('Calc|Labour Rates'!$C$10:$C$39='Input|Fee Based'!AL507),'Calc|Labour Rates'!$I$10:$I$39),"-")</f>
        <v>0</v>
      </c>
      <c r="AL507" s="77">
        <f>IFERROR(AK507*'Input|Fee Based'!AM507*'Input|Fee Based'!AN507/'Input|Setup'!$E$19,0)</f>
        <v>0</v>
      </c>
      <c r="AM507" s="77">
        <f>IFERROR(AK507*'Input|Fee Based'!AM507*'Input|Fee Based'!AO507/'Input|Setup'!$E$19,0)</f>
        <v>0</v>
      </c>
      <c r="AN507" s="208">
        <f t="shared" si="83"/>
        <v>0</v>
      </c>
      <c r="AO507" s="199">
        <f t="shared" si="84"/>
        <v>0</v>
      </c>
      <c r="AP507" s="139">
        <f t="shared" si="85"/>
        <v>0</v>
      </c>
      <c r="AQ507" s="86">
        <f>'Input|Fee Based'!AQ507*CPI_Escalator_to_Y1*RealMaterials_Escalator_to_Y1</f>
        <v>0</v>
      </c>
      <c r="AR507" s="86">
        <f>'Input|Fee Based'!AR507*CPI_Escalator_to_Y1*RealContracts_Escalator_to_Y1</f>
        <v>0</v>
      </c>
      <c r="AS507" s="77">
        <f>'Input|Fee Based'!AS507*CPI_Escalator_to_Y1*RealVehicles_Escalator_to_Y1</f>
        <v>0</v>
      </c>
      <c r="AT507" s="86">
        <f>'Input|Fee Based'!AT507*CPI_Escalator_to_Y1*RealOther_Escalator_to_Y1</f>
        <v>0</v>
      </c>
      <c r="AU507" s="89"/>
      <c r="AV507" s="79">
        <f t="shared" si="86"/>
        <v>0</v>
      </c>
      <c r="AW507" s="84"/>
      <c r="AX507" s="162">
        <f>$AV507*'Input|Fee Based'!AV507</f>
        <v>0</v>
      </c>
      <c r="AY507" s="162">
        <f>$AV507*'Input|Fee Based'!AW507</f>
        <v>0</v>
      </c>
      <c r="AZ507" s="162">
        <f>$AV507*'Input|Fee Based'!AX507</f>
        <v>0</v>
      </c>
      <c r="BA507" s="163">
        <f>SUM($AV507,$AX507:$AZ507)*'Input|Fee Based'!$AY507</f>
        <v>0</v>
      </c>
      <c r="BB507" s="109"/>
      <c r="BC507" s="173"/>
      <c r="BD507" s="15"/>
      <c r="BE507"/>
      <c r="BF507"/>
      <c r="BG507"/>
      <c r="BH507"/>
      <c r="BI507"/>
    </row>
    <row r="508" spans="1:61" x14ac:dyDescent="0.2">
      <c r="A508" s="16">
        <f t="shared" si="87"/>
        <v>499</v>
      </c>
      <c r="B508" s="128" t="str">
        <f>IF(ISBLANK('Input|Fee Based'!B508),"",'Input|Fee Based'!B508)</f>
        <v/>
      </c>
      <c r="C508" s="128" t="str">
        <f>IF(ISBLANK('Input|Fee Based'!C508),"",'Input|Fee Based'!C508)</f>
        <v/>
      </c>
      <c r="D508" s="129" t="str">
        <f>IF(ISBLANK('Input|Fee Based'!D508),"",'Input|Fee Based'!D508)</f>
        <v/>
      </c>
      <c r="E508" s="191" t="str">
        <f>IF(ISBLANK('Input|Fee Based'!E508),"",'Input|Fee Based'!E508)</f>
        <v/>
      </c>
      <c r="F508" s="129" t="str">
        <f>IF(ISBLANK('Input|Fee Based'!F508),"",'Input|Fee Based'!F508)</f>
        <v/>
      </c>
      <c r="G508" s="129" t="str">
        <f>IF(ISBLANK('Input|Fee Based'!G508),"",'Input|Fee Based'!G508)</f>
        <v/>
      </c>
      <c r="H508" s="120">
        <f t="shared" si="77"/>
        <v>0</v>
      </c>
      <c r="I508" s="14"/>
      <c r="J508" s="77" t="str">
        <f>IF(ISBLANK('Input|Fee Based'!I508),"",'Input|Fee Based'!I508)</f>
        <v/>
      </c>
      <c r="K508" s="77" cm="1">
        <f t="array" ref="K508">_xlfn.IFNA(LOOKUP(2,1/('Calc|Labour Rates'!$B$10:$B$39='Calc|Fee Based'!J508)/('Calc|Labour Rates'!$C$10:$C$39='Input|Fee Based'!J508),'Calc|Labour Rates'!$I$10:$I$39),"-")</f>
        <v>0</v>
      </c>
      <c r="L508" s="208">
        <f>IFERROR(K508*'Input|Fee Based'!K508*'Input|Fee Based'!L508/'Input|Setup'!$E$19,0)</f>
        <v>0</v>
      </c>
      <c r="M508" s="206" t="str">
        <f>IF(ISBLANK('Input|Fee Based'!M508),"",'Input|Fee Based'!M508)</f>
        <v/>
      </c>
      <c r="N508" s="77" cm="1">
        <f t="array" ref="N508">_xlfn.IFNA(LOOKUP(2,1/('Calc|Labour Rates'!$B$10:$B$39='Calc|Fee Based'!M508)/('Calc|Labour Rates'!$C$10:$C$39='Input|Fee Based'!N508),'Calc|Labour Rates'!$I$10:$I$39),"-")</f>
        <v>0</v>
      </c>
      <c r="O508" s="208">
        <f>IFERROR(N508*'Input|Fee Based'!O508*'Input|Fee Based'!P508/'Input|Setup'!$E$19,0)</f>
        <v>0</v>
      </c>
      <c r="P508" s="206" t="str">
        <f>IF(ISBLANK('Input|Fee Based'!Q508),"",'Input|Fee Based'!Q508)</f>
        <v/>
      </c>
      <c r="Q508" s="77" cm="1">
        <f t="array" ref="Q508">_xlfn.IFNA(LOOKUP(2,1/('Calc|Labour Rates'!$B$10:$B$39='Calc|Fee Based'!P508)/('Calc|Labour Rates'!$C$10:$C$39='Input|Fee Based'!R508),'Calc|Labour Rates'!$I$10:$I$39),"-")</f>
        <v>0</v>
      </c>
      <c r="R508" s="77">
        <f>IFERROR(Q508*'Input|Fee Based'!S508*'Input|Fee Based'!T508/'Input|Setup'!$E$19,0)</f>
        <v>0</v>
      </c>
      <c r="S508" s="197">
        <f t="shared" si="78"/>
        <v>0</v>
      </c>
      <c r="T508" s="139">
        <f t="shared" si="79"/>
        <v>0</v>
      </c>
      <c r="U508" s="77" t="str">
        <f>IF(ISBLANK('Input|Fee Based'!$V508),"",'Input|Fee Based'!$V508)</f>
        <v/>
      </c>
      <c r="V508" s="77" cm="1">
        <f t="array" ref="V508">_xlfn.IFNA(LOOKUP(2,1/('Calc|Labour Rates'!$B$10:$B$39='Calc|Fee Based'!U508)/('Calc|Labour Rates'!$C$10:$C$39='Input|Fee Based'!W508),'Calc|Labour Rates'!$I$10:$I$39),"-")</f>
        <v>0</v>
      </c>
      <c r="W508" s="77">
        <f>IFERROR(V508*'Input|Fee Based'!X508*'Input|Fee Based'!Y508/'Input|Setup'!$E$19,0)</f>
        <v>0</v>
      </c>
      <c r="X508" s="77">
        <f>IFERROR(V508*'Input|Fee Based'!X508*'Input|Fee Based'!Z508/'Input|Setup'!$E$19,0)</f>
        <v>0</v>
      </c>
      <c r="Y508" s="208">
        <f t="shared" si="80"/>
        <v>0</v>
      </c>
      <c r="Z508" s="206" t="str">
        <f>IF(ISBLANK('Input|Fee Based'!$AA508),"",'Input|Fee Based'!$AA508)</f>
        <v/>
      </c>
      <c r="AA508" s="77" cm="1">
        <f t="array" ref="AA508">_xlfn.IFNA(LOOKUP(2,1/('Calc|Labour Rates'!$B$10:$B$39='Calc|Fee Based'!Z508)/('Calc|Labour Rates'!$C$10:$C$39='Input|Fee Based'!AB508),'Calc|Labour Rates'!$I$10:$I$39),"-")</f>
        <v>0</v>
      </c>
      <c r="AB508" s="77">
        <f>IFERROR(AA508*'Input|Fee Based'!AC508*'Input|Fee Based'!AD508/'Input|Setup'!$E$19,0)</f>
        <v>0</v>
      </c>
      <c r="AC508" s="77">
        <f>IFERROR(AA508*'Input|Fee Based'!AC508*'Input|Fee Based'!AE508/'Input|Setup'!$E$19,0)</f>
        <v>0</v>
      </c>
      <c r="AD508" s="208">
        <f t="shared" si="81"/>
        <v>0</v>
      </c>
      <c r="AE508" s="77" t="str">
        <f>IF(ISBLANK('Input|Fee Based'!$AF508),"",'Input|Fee Based'!$AF508)</f>
        <v/>
      </c>
      <c r="AF508" s="77" cm="1">
        <f t="array" ref="AF508">_xlfn.IFNA(LOOKUP(2,1/('Calc|Labour Rates'!$B$10:$B$39='Calc|Fee Based'!AE508)/('Calc|Labour Rates'!$C$10:$C$39='Input|Fee Based'!AG508),'Calc|Labour Rates'!$I$10:$I$39),"-")</f>
        <v>0</v>
      </c>
      <c r="AG508" s="77">
        <f>IFERROR(AF508*'Input|Fee Based'!AH508*'Input|Fee Based'!AI508/'Input|Setup'!$E$19,0)</f>
        <v>0</v>
      </c>
      <c r="AH508" s="77">
        <f>IFERROR(AF508*'Input|Fee Based'!AH508*'Input|Fee Based'!AJ508/'Input|Setup'!$E$19,0)</f>
        <v>0</v>
      </c>
      <c r="AI508" s="208">
        <f t="shared" si="82"/>
        <v>0</v>
      </c>
      <c r="AJ508" s="77" t="str">
        <f>IF(ISBLANK('Input|Fee Based'!$AK508),"",'Input|Fee Based'!$AK508)</f>
        <v/>
      </c>
      <c r="AK508" s="77" cm="1">
        <f t="array" ref="AK508">_xlfn.IFNA(LOOKUP(2,1/('Calc|Labour Rates'!$B$10:$B$39='Calc|Fee Based'!AJ508)/('Calc|Labour Rates'!$C$10:$C$39='Input|Fee Based'!AL508),'Calc|Labour Rates'!$I$10:$I$39),"-")</f>
        <v>0</v>
      </c>
      <c r="AL508" s="77">
        <f>IFERROR(AK508*'Input|Fee Based'!AM508*'Input|Fee Based'!AN508/'Input|Setup'!$E$19,0)</f>
        <v>0</v>
      </c>
      <c r="AM508" s="77">
        <f>IFERROR(AK508*'Input|Fee Based'!AM508*'Input|Fee Based'!AO508/'Input|Setup'!$E$19,0)</f>
        <v>0</v>
      </c>
      <c r="AN508" s="208">
        <f t="shared" si="83"/>
        <v>0</v>
      </c>
      <c r="AO508" s="199">
        <f t="shared" si="84"/>
        <v>0</v>
      </c>
      <c r="AP508" s="139">
        <f t="shared" si="85"/>
        <v>0</v>
      </c>
      <c r="AQ508" s="86">
        <f>'Input|Fee Based'!AQ508*CPI_Escalator_to_Y1*RealMaterials_Escalator_to_Y1</f>
        <v>0</v>
      </c>
      <c r="AR508" s="86">
        <f>'Input|Fee Based'!AR508*CPI_Escalator_to_Y1*RealContracts_Escalator_to_Y1</f>
        <v>0</v>
      </c>
      <c r="AS508" s="77">
        <f>'Input|Fee Based'!AS508*CPI_Escalator_to_Y1*RealVehicles_Escalator_to_Y1</f>
        <v>0</v>
      </c>
      <c r="AT508" s="86">
        <f>'Input|Fee Based'!AT508*CPI_Escalator_to_Y1*RealOther_Escalator_to_Y1</f>
        <v>0</v>
      </c>
      <c r="AU508" s="89"/>
      <c r="AV508" s="79">
        <f t="shared" si="86"/>
        <v>0</v>
      </c>
      <c r="AW508" s="84"/>
      <c r="AX508" s="162">
        <f>$AV508*'Input|Fee Based'!AV508</f>
        <v>0</v>
      </c>
      <c r="AY508" s="162">
        <f>$AV508*'Input|Fee Based'!AW508</f>
        <v>0</v>
      </c>
      <c r="AZ508" s="162">
        <f>$AV508*'Input|Fee Based'!AX508</f>
        <v>0</v>
      </c>
      <c r="BA508" s="163">
        <f>SUM($AV508,$AX508:$AZ508)*'Input|Fee Based'!$AY508</f>
        <v>0</v>
      </c>
      <c r="BB508" s="109"/>
      <c r="BC508" s="173"/>
      <c r="BD508" s="15"/>
      <c r="BE508"/>
      <c r="BF508"/>
      <c r="BG508"/>
      <c r="BH508"/>
      <c r="BI508"/>
    </row>
    <row r="509" spans="1:61" x14ac:dyDescent="0.2">
      <c r="A509" s="16">
        <f t="shared" si="87"/>
        <v>500</v>
      </c>
      <c r="B509" s="128" t="str">
        <f>IF(ISBLANK('Input|Fee Based'!B509),"",'Input|Fee Based'!B509)</f>
        <v/>
      </c>
      <c r="C509" s="128" t="str">
        <f>IF(ISBLANK('Input|Fee Based'!C509),"",'Input|Fee Based'!C509)</f>
        <v/>
      </c>
      <c r="D509" s="129" t="str">
        <f>IF(ISBLANK('Input|Fee Based'!D509),"",'Input|Fee Based'!D509)</f>
        <v/>
      </c>
      <c r="E509" s="191" t="str">
        <f>IF(ISBLANK('Input|Fee Based'!E509),"",'Input|Fee Based'!E509)</f>
        <v/>
      </c>
      <c r="F509" s="129" t="str">
        <f>IF(ISBLANK('Input|Fee Based'!F509),"",'Input|Fee Based'!F509)</f>
        <v/>
      </c>
      <c r="G509" s="129" t="str">
        <f>IF(ISBLANK('Input|Fee Based'!G509),"",'Input|Fee Based'!G509)</f>
        <v/>
      </c>
      <c r="H509" s="120">
        <f t="shared" si="77"/>
        <v>0</v>
      </c>
      <c r="I509" s="14"/>
      <c r="J509" s="77" t="str">
        <f>IF(ISBLANK('Input|Fee Based'!I509),"",'Input|Fee Based'!I509)</f>
        <v/>
      </c>
      <c r="K509" s="77" cm="1">
        <f t="array" ref="K509">_xlfn.IFNA(LOOKUP(2,1/('Calc|Labour Rates'!$B$10:$B$39='Calc|Fee Based'!J509)/('Calc|Labour Rates'!$C$10:$C$39='Input|Fee Based'!J509),'Calc|Labour Rates'!$I$10:$I$39),"-")</f>
        <v>0</v>
      </c>
      <c r="L509" s="208">
        <f>IFERROR(K509*'Input|Fee Based'!K509*'Input|Fee Based'!L509/'Input|Setup'!$E$19,0)</f>
        <v>0</v>
      </c>
      <c r="M509" s="206" t="str">
        <f>IF(ISBLANK('Input|Fee Based'!M509),"",'Input|Fee Based'!M509)</f>
        <v/>
      </c>
      <c r="N509" s="77" cm="1">
        <f t="array" ref="N509">_xlfn.IFNA(LOOKUP(2,1/('Calc|Labour Rates'!$B$10:$B$39='Calc|Fee Based'!M509)/('Calc|Labour Rates'!$C$10:$C$39='Input|Fee Based'!N509),'Calc|Labour Rates'!$I$10:$I$39),"-")</f>
        <v>0</v>
      </c>
      <c r="O509" s="208">
        <f>IFERROR(N509*'Input|Fee Based'!O509*'Input|Fee Based'!P509/'Input|Setup'!$E$19,0)</f>
        <v>0</v>
      </c>
      <c r="P509" s="206" t="str">
        <f>IF(ISBLANK('Input|Fee Based'!Q509),"",'Input|Fee Based'!Q509)</f>
        <v/>
      </c>
      <c r="Q509" s="77" cm="1">
        <f t="array" ref="Q509">_xlfn.IFNA(LOOKUP(2,1/('Calc|Labour Rates'!$B$10:$B$39='Calc|Fee Based'!P509)/('Calc|Labour Rates'!$C$10:$C$39='Input|Fee Based'!R509),'Calc|Labour Rates'!$I$10:$I$39),"-")</f>
        <v>0</v>
      </c>
      <c r="R509" s="77">
        <f>IFERROR(Q509*'Input|Fee Based'!S509*'Input|Fee Based'!T509/'Input|Setup'!$E$19,0)</f>
        <v>0</v>
      </c>
      <c r="S509" s="197">
        <f t="shared" si="78"/>
        <v>0</v>
      </c>
      <c r="T509" s="139">
        <f t="shared" si="79"/>
        <v>0</v>
      </c>
      <c r="U509" s="77" t="str">
        <f>IF(ISBLANK('Input|Fee Based'!$V509),"",'Input|Fee Based'!$V509)</f>
        <v/>
      </c>
      <c r="V509" s="77" cm="1">
        <f t="array" ref="V509">_xlfn.IFNA(LOOKUP(2,1/('Calc|Labour Rates'!$B$10:$B$39='Calc|Fee Based'!U509)/('Calc|Labour Rates'!$C$10:$C$39='Input|Fee Based'!W509),'Calc|Labour Rates'!$I$10:$I$39),"-")</f>
        <v>0</v>
      </c>
      <c r="W509" s="77">
        <f>IFERROR(V509*'Input|Fee Based'!X509*'Input|Fee Based'!Y509/'Input|Setup'!$E$19,0)</f>
        <v>0</v>
      </c>
      <c r="X509" s="77">
        <f>IFERROR(V509*'Input|Fee Based'!X509*'Input|Fee Based'!Z509/'Input|Setup'!$E$19,0)</f>
        <v>0</v>
      </c>
      <c r="Y509" s="208">
        <f t="shared" si="80"/>
        <v>0</v>
      </c>
      <c r="Z509" s="206" t="str">
        <f>IF(ISBLANK('Input|Fee Based'!$AA509),"",'Input|Fee Based'!$AA509)</f>
        <v/>
      </c>
      <c r="AA509" s="77" cm="1">
        <f t="array" ref="AA509">_xlfn.IFNA(LOOKUP(2,1/('Calc|Labour Rates'!$B$10:$B$39='Calc|Fee Based'!Z509)/('Calc|Labour Rates'!$C$10:$C$39='Input|Fee Based'!AB509),'Calc|Labour Rates'!$I$10:$I$39),"-")</f>
        <v>0</v>
      </c>
      <c r="AB509" s="77">
        <f>IFERROR(AA509*'Input|Fee Based'!AC509*'Input|Fee Based'!AD509/'Input|Setup'!$E$19,0)</f>
        <v>0</v>
      </c>
      <c r="AC509" s="77">
        <f>IFERROR(AA509*'Input|Fee Based'!AC509*'Input|Fee Based'!AE509/'Input|Setup'!$E$19,0)</f>
        <v>0</v>
      </c>
      <c r="AD509" s="208">
        <f t="shared" si="81"/>
        <v>0</v>
      </c>
      <c r="AE509" s="77" t="str">
        <f>IF(ISBLANK('Input|Fee Based'!$AF509),"",'Input|Fee Based'!$AF509)</f>
        <v/>
      </c>
      <c r="AF509" s="77" cm="1">
        <f t="array" ref="AF509">_xlfn.IFNA(LOOKUP(2,1/('Calc|Labour Rates'!$B$10:$B$39='Calc|Fee Based'!AE509)/('Calc|Labour Rates'!$C$10:$C$39='Input|Fee Based'!AG509),'Calc|Labour Rates'!$I$10:$I$39),"-")</f>
        <v>0</v>
      </c>
      <c r="AG509" s="77">
        <f>IFERROR(AF509*'Input|Fee Based'!AH509*'Input|Fee Based'!AI509/'Input|Setup'!$E$19,0)</f>
        <v>0</v>
      </c>
      <c r="AH509" s="77">
        <f>IFERROR(AF509*'Input|Fee Based'!AH509*'Input|Fee Based'!AJ509/'Input|Setup'!$E$19,0)</f>
        <v>0</v>
      </c>
      <c r="AI509" s="208">
        <f t="shared" si="82"/>
        <v>0</v>
      </c>
      <c r="AJ509" s="77" t="str">
        <f>IF(ISBLANK('Input|Fee Based'!$AK509),"",'Input|Fee Based'!$AK509)</f>
        <v/>
      </c>
      <c r="AK509" s="77" cm="1">
        <f t="array" ref="AK509">_xlfn.IFNA(LOOKUP(2,1/('Calc|Labour Rates'!$B$10:$B$39='Calc|Fee Based'!AJ509)/('Calc|Labour Rates'!$C$10:$C$39='Input|Fee Based'!AL509),'Calc|Labour Rates'!$I$10:$I$39),"-")</f>
        <v>0</v>
      </c>
      <c r="AL509" s="77">
        <f>IFERROR(AK509*'Input|Fee Based'!AM509*'Input|Fee Based'!AN509/'Input|Setup'!$E$19,0)</f>
        <v>0</v>
      </c>
      <c r="AM509" s="77">
        <f>IFERROR(AK509*'Input|Fee Based'!AM509*'Input|Fee Based'!AO509/'Input|Setup'!$E$19,0)</f>
        <v>0</v>
      </c>
      <c r="AN509" s="208">
        <f t="shared" si="83"/>
        <v>0</v>
      </c>
      <c r="AO509" s="199">
        <f t="shared" si="84"/>
        <v>0</v>
      </c>
      <c r="AP509" s="139">
        <f t="shared" si="85"/>
        <v>0</v>
      </c>
      <c r="AQ509" s="86">
        <f>'Input|Fee Based'!AQ509*CPI_Escalator_to_Y1*RealMaterials_Escalator_to_Y1</f>
        <v>0</v>
      </c>
      <c r="AR509" s="86">
        <f>'Input|Fee Based'!AR509*CPI_Escalator_to_Y1*RealContracts_Escalator_to_Y1</f>
        <v>0</v>
      </c>
      <c r="AS509" s="77">
        <f>'Input|Fee Based'!AS509*CPI_Escalator_to_Y1*RealVehicles_Escalator_to_Y1</f>
        <v>0</v>
      </c>
      <c r="AT509" s="86">
        <f>'Input|Fee Based'!AT509*CPI_Escalator_to_Y1*RealOther_Escalator_to_Y1</f>
        <v>0</v>
      </c>
      <c r="AU509" s="89"/>
      <c r="AV509" s="79">
        <f t="shared" si="86"/>
        <v>0</v>
      </c>
      <c r="AW509" s="84"/>
      <c r="AX509" s="162">
        <f>$AV509*'Input|Fee Based'!AV509</f>
        <v>0</v>
      </c>
      <c r="AY509" s="162">
        <f>$AV509*'Input|Fee Based'!AW509</f>
        <v>0</v>
      </c>
      <c r="AZ509" s="162">
        <f>$AV509*'Input|Fee Based'!AX509</f>
        <v>0</v>
      </c>
      <c r="BA509" s="163">
        <f>SUM($AV509,$AX509:$AZ509)*'Input|Fee Based'!$AY509</f>
        <v>0</v>
      </c>
      <c r="BB509" s="109"/>
      <c r="BC509" s="173"/>
      <c r="BD509" s="15"/>
      <c r="BE509"/>
      <c r="BF509"/>
      <c r="BG509"/>
      <c r="BH509"/>
      <c r="BI509"/>
    </row>
    <row r="510" spans="1:61" x14ac:dyDescent="0.2">
      <c r="A510" s="131"/>
      <c r="B510" s="131"/>
      <c r="C510" s="172"/>
      <c r="D510" s="168"/>
      <c r="E510" s="168"/>
      <c r="F510" s="168"/>
      <c r="G510" s="168"/>
      <c r="H510" s="173"/>
      <c r="I510" s="170"/>
      <c r="J510" s="88"/>
      <c r="K510" s="88"/>
      <c r="L510" s="88"/>
      <c r="M510" s="88"/>
      <c r="N510" s="88"/>
      <c r="O510" s="88"/>
      <c r="P510" s="88"/>
      <c r="Q510" s="88"/>
      <c r="R510" s="88"/>
      <c r="S510" s="88"/>
      <c r="T510" s="88"/>
      <c r="U510" s="88"/>
      <c r="V510" s="88"/>
      <c r="W510"/>
      <c r="X510" s="88"/>
      <c r="Y510" s="88"/>
      <c r="Z510" s="88"/>
      <c r="AA510" s="88"/>
      <c r="AB510" s="88"/>
      <c r="AC510" s="88"/>
      <c r="AD510" s="88"/>
      <c r="AE510" s="88"/>
      <c r="AF510" s="88"/>
      <c r="AG510" s="88"/>
      <c r="AH510" s="88"/>
      <c r="AI510" s="88"/>
      <c r="AJ510" s="88"/>
      <c r="AK510" s="88"/>
      <c r="AL510" s="88"/>
      <c r="AM510" s="88"/>
      <c r="AN510" s="88"/>
      <c r="AO510" s="88"/>
      <c r="AP510" s="88"/>
      <c r="AQ510" s="88"/>
      <c r="AR510" s="88"/>
      <c r="AS510" s="88"/>
      <c r="AT510" s="88"/>
      <c r="AU510"/>
      <c r="AV510" s="89"/>
      <c r="AW510" s="89"/>
      <c r="AX510" s="89"/>
      <c r="AY510" s="89"/>
      <c r="AZ510" s="89"/>
      <c r="BA510" s="84"/>
      <c r="BB510" s="84"/>
      <c r="BC510" s="174"/>
      <c r="BD510" s="174"/>
      <c r="BE510" s="174"/>
      <c r="BF510" s="175"/>
      <c r="BG510" s="109"/>
      <c r="BH510" s="173"/>
      <c r="BI510" s="15"/>
    </row>
    <row r="511" spans="1:61" x14ac:dyDescent="0.2">
      <c r="A511" s="131"/>
      <c r="B511" s="131"/>
      <c r="C511" s="172"/>
      <c r="D511" s="168"/>
      <c r="E511" s="168"/>
      <c r="F511" s="168"/>
      <c r="G511" s="168"/>
      <c r="H511" s="173"/>
      <c r="I511" s="170"/>
      <c r="J511" s="88"/>
      <c r="K511" s="88"/>
      <c r="L511" s="88"/>
      <c r="M511" s="88"/>
      <c r="N511" s="88"/>
      <c r="O511" s="88"/>
      <c r="P511" s="88"/>
      <c r="Q511" s="88"/>
      <c r="R511" s="88"/>
      <c r="S511" s="88"/>
      <c r="T511" s="88"/>
      <c r="U511" s="88"/>
      <c r="V511" s="88"/>
      <c r="W511"/>
      <c r="X511" s="88"/>
      <c r="Y511" s="88"/>
      <c r="Z511" s="88"/>
      <c r="AA511" s="88"/>
      <c r="AB511" s="88"/>
      <c r="AC511" s="88"/>
      <c r="AD511" s="88"/>
      <c r="AE511" s="88"/>
      <c r="AF511" s="88"/>
      <c r="AG511" s="88"/>
      <c r="AH511" s="88"/>
      <c r="AI511" s="88"/>
      <c r="AJ511" s="88"/>
      <c r="AK511" s="88"/>
      <c r="AL511" s="88"/>
      <c r="AM511" s="88"/>
      <c r="AN511" s="88"/>
      <c r="AO511" s="88"/>
      <c r="AP511" s="88"/>
      <c r="AQ511" s="88"/>
      <c r="AR511" s="88"/>
      <c r="AS511" s="88"/>
      <c r="AT511" s="88"/>
      <c r="AU511"/>
      <c r="AV511" s="89"/>
      <c r="AW511" s="89"/>
      <c r="AX511" s="89"/>
      <c r="AY511" s="89"/>
      <c r="AZ511" s="89"/>
      <c r="BA511" s="84"/>
      <c r="BB511" s="84"/>
      <c r="BC511" s="174"/>
      <c r="BD511" s="174"/>
      <c r="BE511" s="174"/>
      <c r="BF511" s="175"/>
      <c r="BG511" s="109"/>
      <c r="BH511" s="173"/>
      <c r="BI511" s="15"/>
    </row>
    <row r="512" spans="1:61" x14ac:dyDescent="0.2">
      <c r="A512" s="131"/>
      <c r="B512" s="131"/>
      <c r="C512" s="172"/>
      <c r="D512" s="168"/>
      <c r="E512" s="168"/>
      <c r="F512" s="168"/>
      <c r="G512" s="168"/>
      <c r="H512" s="173"/>
      <c r="I512" s="170"/>
      <c r="J512" s="88"/>
      <c r="K512" s="88"/>
      <c r="L512" s="88"/>
      <c r="M512" s="88"/>
      <c r="N512" s="88"/>
      <c r="O512" s="88"/>
      <c r="P512" s="88"/>
      <c r="Q512" s="88"/>
      <c r="R512" s="88"/>
      <c r="S512" s="88"/>
      <c r="T512" s="88"/>
      <c r="U512" s="88"/>
      <c r="V512" s="88"/>
      <c r="W512"/>
      <c r="X512" s="88"/>
      <c r="Y512" s="88"/>
      <c r="Z512" s="88"/>
      <c r="AA512" s="88"/>
      <c r="AB512" s="88"/>
      <c r="AC512" s="88"/>
      <c r="AD512" s="88"/>
      <c r="AE512" s="88"/>
      <c r="AF512" s="88"/>
      <c r="AG512" s="88"/>
      <c r="AH512" s="88"/>
      <c r="AI512" s="88"/>
      <c r="AJ512" s="88"/>
      <c r="AK512" s="88"/>
      <c r="AL512" s="88"/>
      <c r="AM512" s="88"/>
      <c r="AN512" s="88"/>
      <c r="AO512" s="88"/>
      <c r="AP512" s="88"/>
      <c r="AQ512" s="88"/>
      <c r="AR512" s="88"/>
      <c r="AS512" s="88"/>
      <c r="AT512" s="88"/>
      <c r="AU512"/>
      <c r="AV512" s="89"/>
      <c r="AW512" s="89"/>
      <c r="AX512" s="89"/>
      <c r="AY512" s="89"/>
      <c r="AZ512" s="89"/>
      <c r="BA512" s="84"/>
      <c r="BB512" s="84"/>
      <c r="BC512" s="174"/>
      <c r="BD512" s="174"/>
      <c r="BE512" s="174"/>
      <c r="BF512" s="175"/>
      <c r="BG512" s="109"/>
      <c r="BH512" s="173"/>
      <c r="BI512" s="15"/>
    </row>
    <row r="513" spans="1:61" x14ac:dyDescent="0.2">
      <c r="A513" s="131"/>
      <c r="B513" s="131"/>
      <c r="C513" s="172"/>
      <c r="D513" s="168"/>
      <c r="E513" s="168"/>
      <c r="F513" s="168"/>
      <c r="G513" s="168"/>
      <c r="H513" s="173"/>
      <c r="I513" s="170"/>
      <c r="J513" s="88"/>
      <c r="K513" s="88"/>
      <c r="L513" s="88"/>
      <c r="M513" s="88"/>
      <c r="N513" s="88"/>
      <c r="O513" s="88"/>
      <c r="P513" s="88"/>
      <c r="Q513" s="88"/>
      <c r="R513" s="88"/>
      <c r="S513" s="88"/>
      <c r="T513" s="88"/>
      <c r="U513" s="88"/>
      <c r="V513" s="88"/>
      <c r="W513"/>
      <c r="X513" s="88"/>
      <c r="Y513" s="88"/>
      <c r="Z513" s="88"/>
      <c r="AA513" s="88"/>
      <c r="AB513" s="88"/>
      <c r="AC513" s="88"/>
      <c r="AD513" s="88"/>
      <c r="AE513" s="88"/>
      <c r="AF513" s="88"/>
      <c r="AG513" s="88"/>
      <c r="AH513" s="88"/>
      <c r="AI513" s="88"/>
      <c r="AJ513" s="88"/>
      <c r="AK513" s="88"/>
      <c r="AL513" s="88"/>
      <c r="AM513" s="88"/>
      <c r="AN513" s="88"/>
      <c r="AO513" s="88"/>
      <c r="AP513" s="88"/>
      <c r="AQ513" s="88"/>
      <c r="AR513" s="88"/>
      <c r="AS513" s="88"/>
      <c r="AT513" s="88"/>
      <c r="AU513"/>
      <c r="AV513" s="89"/>
      <c r="AW513" s="89"/>
      <c r="AX513" s="89"/>
      <c r="AY513" s="89"/>
      <c r="AZ513" s="89"/>
      <c r="BA513" s="84"/>
      <c r="BB513" s="84"/>
      <c r="BC513" s="174"/>
      <c r="BD513" s="174"/>
      <c r="BE513" s="174"/>
      <c r="BF513" s="175"/>
      <c r="BG513" s="109"/>
      <c r="BH513" s="173"/>
      <c r="BI513" s="15"/>
    </row>
    <row r="514" spans="1:61" x14ac:dyDescent="0.2">
      <c r="A514" s="131"/>
      <c r="B514" s="131"/>
      <c r="C514" s="172"/>
      <c r="D514" s="168"/>
      <c r="E514" s="168"/>
      <c r="F514" s="168"/>
      <c r="G514" s="168"/>
      <c r="H514" s="173"/>
      <c r="I514" s="170"/>
      <c r="J514" s="88"/>
      <c r="K514" s="88"/>
      <c r="L514" s="88"/>
      <c r="M514" s="88"/>
      <c r="N514" s="88"/>
      <c r="O514" s="88"/>
      <c r="P514" s="88"/>
      <c r="Q514" s="88"/>
      <c r="R514" s="88"/>
      <c r="S514" s="88"/>
      <c r="T514" s="88"/>
      <c r="U514" s="88"/>
      <c r="V514" s="88"/>
      <c r="W514"/>
      <c r="X514" s="88"/>
      <c r="Y514" s="88"/>
      <c r="Z514" s="88"/>
      <c r="AA514" s="88"/>
      <c r="AB514" s="88"/>
      <c r="AC514" s="88"/>
      <c r="AD514" s="88"/>
      <c r="AE514" s="88"/>
      <c r="AF514" s="88"/>
      <c r="AG514" s="88"/>
      <c r="AH514" s="88"/>
      <c r="AI514" s="88"/>
      <c r="AJ514" s="88"/>
      <c r="AK514" s="88"/>
      <c r="AL514" s="88"/>
      <c r="AM514" s="88"/>
      <c r="AN514" s="88"/>
      <c r="AO514" s="88"/>
      <c r="AP514" s="88"/>
      <c r="AQ514" s="88"/>
      <c r="AR514" s="88"/>
      <c r="AS514" s="88"/>
      <c r="AT514" s="88"/>
      <c r="AU514"/>
      <c r="AV514" s="89"/>
      <c r="AW514" s="89"/>
      <c r="AX514" s="89"/>
      <c r="AY514" s="89"/>
      <c r="AZ514" s="89"/>
      <c r="BA514" s="84"/>
      <c r="BB514" s="84"/>
      <c r="BC514" s="174"/>
      <c r="BD514" s="174"/>
      <c r="BE514" s="174"/>
      <c r="BF514" s="175"/>
      <c r="BG514" s="109"/>
      <c r="BH514" s="173"/>
      <c r="BI514" s="15"/>
    </row>
    <row r="515" spans="1:61" x14ac:dyDescent="0.2">
      <c r="A515" s="131"/>
      <c r="B515" s="131"/>
      <c r="C515" s="172"/>
      <c r="D515" s="168"/>
      <c r="E515" s="168"/>
      <c r="F515" s="168"/>
      <c r="G515" s="168"/>
      <c r="H515" s="173"/>
      <c r="I515" s="170"/>
      <c r="J515" s="88"/>
      <c r="K515" s="88"/>
      <c r="L515" s="88"/>
      <c r="M515" s="88"/>
      <c r="N515" s="88"/>
      <c r="O515" s="88"/>
      <c r="P515" s="88"/>
      <c r="Q515" s="88"/>
      <c r="R515" s="88"/>
      <c r="S515" s="88"/>
      <c r="T515" s="88"/>
      <c r="U515" s="88"/>
      <c r="V515" s="88"/>
      <c r="W515"/>
      <c r="X515" s="88"/>
      <c r="Y515" s="88"/>
      <c r="Z515" s="88"/>
      <c r="AA515" s="88"/>
      <c r="AB515" s="88"/>
      <c r="AC515" s="88"/>
      <c r="AD515" s="88"/>
      <c r="AE515" s="88"/>
      <c r="AF515" s="88"/>
      <c r="AG515" s="88"/>
      <c r="AH515" s="88"/>
      <c r="AI515" s="88"/>
      <c r="AJ515" s="88"/>
      <c r="AK515" s="88"/>
      <c r="AL515" s="88"/>
      <c r="AM515" s="88"/>
      <c r="AN515" s="88"/>
      <c r="AO515" s="88"/>
      <c r="AP515" s="88"/>
      <c r="AQ515" s="88"/>
      <c r="AR515" s="88"/>
      <c r="AS515" s="88"/>
      <c r="AT515" s="88"/>
      <c r="AU515"/>
      <c r="AV515" s="89"/>
      <c r="AW515" s="89"/>
      <c r="AX515" s="89"/>
      <c r="AY515" s="89"/>
      <c r="AZ515" s="89"/>
      <c r="BA515" s="84"/>
      <c r="BB515" s="84"/>
      <c r="BC515" s="174"/>
      <c r="BD515" s="174"/>
      <c r="BE515" s="174"/>
      <c r="BF515" s="175"/>
      <c r="BG515" s="109"/>
      <c r="BH515" s="173"/>
      <c r="BI515" s="15"/>
    </row>
    <row r="516" spans="1:61" x14ac:dyDescent="0.2">
      <c r="A516" s="131"/>
      <c r="B516" s="131"/>
      <c r="C516" s="172"/>
      <c r="D516" s="168"/>
      <c r="E516" s="168"/>
      <c r="F516" s="168"/>
      <c r="G516" s="168"/>
      <c r="H516" s="173"/>
      <c r="I516" s="170"/>
      <c r="J516" s="88"/>
      <c r="K516" s="88"/>
      <c r="L516" s="88"/>
      <c r="M516" s="88"/>
      <c r="N516" s="88"/>
      <c r="O516" s="88"/>
      <c r="P516" s="88"/>
      <c r="Q516" s="88"/>
      <c r="R516" s="88"/>
      <c r="S516" s="88"/>
      <c r="T516" s="88"/>
      <c r="U516" s="88"/>
      <c r="V516" s="88"/>
      <c r="W516"/>
      <c r="X516" s="88"/>
      <c r="Y516" s="88"/>
      <c r="Z516" s="88"/>
      <c r="AA516" s="88"/>
      <c r="AB516" s="88"/>
      <c r="AC516" s="88"/>
      <c r="AD516" s="88"/>
      <c r="AE516" s="88"/>
      <c r="AF516" s="88"/>
      <c r="AG516" s="88"/>
      <c r="AH516" s="88"/>
      <c r="AI516" s="88"/>
      <c r="AJ516" s="88"/>
      <c r="AK516" s="88"/>
      <c r="AL516" s="88"/>
      <c r="AM516" s="88"/>
      <c r="AN516" s="88"/>
      <c r="AO516" s="88"/>
      <c r="AP516" s="88"/>
      <c r="AQ516" s="88"/>
      <c r="AR516" s="88"/>
      <c r="AS516" s="88"/>
      <c r="AT516" s="88"/>
      <c r="AU516"/>
      <c r="AV516" s="89"/>
      <c r="AW516" s="89"/>
      <c r="AX516" s="89"/>
      <c r="AY516" s="89"/>
      <c r="AZ516" s="89"/>
      <c r="BA516" s="84"/>
      <c r="BB516" s="84"/>
      <c r="BC516" s="174"/>
      <c r="BD516" s="174"/>
      <c r="BE516" s="174"/>
      <c r="BF516" s="175"/>
      <c r="BG516" s="109"/>
      <c r="BH516" s="173"/>
      <c r="BI516" s="15"/>
    </row>
    <row r="517" spans="1:61" x14ac:dyDescent="0.2">
      <c r="A517" s="131"/>
      <c r="B517" s="131"/>
      <c r="C517" s="172"/>
      <c r="D517" s="168"/>
      <c r="E517" s="168"/>
      <c r="F517" s="168"/>
      <c r="G517" s="168"/>
      <c r="H517" s="173"/>
      <c r="I517" s="170"/>
      <c r="J517" s="88"/>
      <c r="K517" s="88"/>
      <c r="L517" s="88"/>
      <c r="M517" s="88"/>
      <c r="N517" s="88"/>
      <c r="O517" s="88"/>
      <c r="P517" s="88"/>
      <c r="Q517" s="88"/>
      <c r="R517" s="88"/>
      <c r="S517" s="88"/>
      <c r="T517" s="88"/>
      <c r="U517" s="88"/>
      <c r="V517" s="88"/>
      <c r="W517"/>
      <c r="X517" s="88"/>
      <c r="Y517" s="88"/>
      <c r="Z517" s="88"/>
      <c r="AA517" s="88"/>
      <c r="AB517" s="88"/>
      <c r="AC517" s="88"/>
      <c r="AD517" s="88"/>
      <c r="AE517" s="88"/>
      <c r="AF517" s="88"/>
      <c r="AG517" s="88"/>
      <c r="AH517" s="88"/>
      <c r="AI517" s="88"/>
      <c r="AJ517" s="88"/>
      <c r="AK517" s="88"/>
      <c r="AL517" s="88"/>
      <c r="AM517" s="88"/>
      <c r="AN517" s="88"/>
      <c r="AO517" s="88"/>
      <c r="AP517" s="88"/>
      <c r="AQ517" s="88"/>
      <c r="AR517" s="88"/>
      <c r="AS517" s="88"/>
      <c r="AT517" s="88"/>
      <c r="AU517"/>
      <c r="AV517" s="89"/>
      <c r="AW517" s="89"/>
      <c r="AX517" s="89"/>
      <c r="AY517" s="89"/>
      <c r="AZ517" s="89"/>
      <c r="BA517" s="84"/>
      <c r="BB517" s="84"/>
      <c r="BC517" s="174"/>
      <c r="BD517" s="174"/>
      <c r="BE517" s="174"/>
      <c r="BF517" s="175"/>
      <c r="BG517" s="109"/>
      <c r="BH517" s="173"/>
      <c r="BI517" s="15"/>
    </row>
    <row r="518" spans="1:61" x14ac:dyDescent="0.2">
      <c r="A518" s="131"/>
      <c r="B518" s="131"/>
      <c r="C518" s="172"/>
      <c r="D518" s="168"/>
      <c r="E518" s="168"/>
      <c r="F518" s="168"/>
      <c r="G518" s="168"/>
      <c r="H518" s="173"/>
      <c r="I518" s="170"/>
      <c r="J518" s="88"/>
      <c r="K518" s="88"/>
      <c r="L518" s="88"/>
      <c r="M518" s="88"/>
      <c r="N518" s="88"/>
      <c r="O518" s="88"/>
      <c r="P518" s="88"/>
      <c r="Q518" s="88"/>
      <c r="R518" s="88"/>
      <c r="S518" s="88"/>
      <c r="T518" s="88"/>
      <c r="U518" s="88"/>
      <c r="V518" s="88"/>
      <c r="W518"/>
      <c r="X518" s="88"/>
      <c r="Y518" s="88"/>
      <c r="Z518" s="88"/>
      <c r="AA518" s="88"/>
      <c r="AB518" s="88"/>
      <c r="AC518" s="88"/>
      <c r="AD518" s="88"/>
      <c r="AE518" s="88"/>
      <c r="AF518" s="88"/>
      <c r="AG518" s="88"/>
      <c r="AH518" s="88"/>
      <c r="AI518" s="88"/>
      <c r="AJ518" s="88"/>
      <c r="AK518" s="88"/>
      <c r="AL518" s="88"/>
      <c r="AM518" s="88"/>
      <c r="AN518" s="88"/>
      <c r="AO518" s="88"/>
      <c r="AP518" s="88"/>
      <c r="AQ518" s="88"/>
      <c r="AR518" s="88"/>
      <c r="AS518" s="88"/>
      <c r="AT518" s="88"/>
      <c r="AU518"/>
      <c r="AV518" s="89"/>
      <c r="AW518" s="89"/>
      <c r="AX518" s="89"/>
      <c r="AY518" s="89"/>
      <c r="AZ518" s="89"/>
      <c r="BA518" s="84"/>
      <c r="BB518" s="84"/>
      <c r="BC518" s="174"/>
      <c r="BD518" s="174"/>
      <c r="BE518" s="174"/>
      <c r="BF518" s="175"/>
      <c r="BG518" s="109"/>
      <c r="BH518" s="173"/>
      <c r="BI518" s="15"/>
    </row>
    <row r="519" spans="1:61" x14ac:dyDescent="0.2">
      <c r="A519" s="131"/>
      <c r="B519" s="131"/>
      <c r="C519" s="172"/>
      <c r="D519" s="168"/>
      <c r="E519" s="168"/>
      <c r="F519" s="168"/>
      <c r="G519" s="168"/>
      <c r="H519" s="173"/>
      <c r="I519" s="170"/>
      <c r="J519" s="88"/>
      <c r="K519" s="88"/>
      <c r="L519" s="88"/>
      <c r="M519" s="88"/>
      <c r="N519" s="88"/>
      <c r="O519" s="88"/>
      <c r="P519" s="88"/>
      <c r="Q519" s="88"/>
      <c r="R519" s="88"/>
      <c r="S519" s="88"/>
      <c r="T519" s="88"/>
      <c r="U519" s="88"/>
      <c r="V519" s="88"/>
      <c r="W519"/>
      <c r="X519" s="88"/>
      <c r="Y519" s="88"/>
      <c r="Z519" s="88"/>
      <c r="AA519" s="88"/>
      <c r="AB519" s="88"/>
      <c r="AC519" s="88"/>
      <c r="AD519" s="88"/>
      <c r="AE519" s="88"/>
      <c r="AF519" s="88"/>
      <c r="AG519" s="88"/>
      <c r="AH519" s="88"/>
      <c r="AI519" s="88"/>
      <c r="AJ519" s="88"/>
      <c r="AK519" s="88"/>
      <c r="AL519" s="88"/>
      <c r="AM519" s="88"/>
      <c r="AN519" s="88"/>
      <c r="AO519" s="88"/>
      <c r="AP519" s="88"/>
      <c r="AQ519" s="88"/>
      <c r="AR519" s="88"/>
      <c r="AS519" s="88"/>
      <c r="AT519" s="88"/>
      <c r="AU519"/>
      <c r="AV519" s="89"/>
      <c r="AW519" s="89"/>
      <c r="AX519" s="89"/>
      <c r="AY519" s="89"/>
      <c r="AZ519" s="89"/>
      <c r="BA519" s="84"/>
      <c r="BB519" s="84"/>
      <c r="BC519" s="174"/>
      <c r="BD519" s="174"/>
      <c r="BE519" s="174"/>
      <c r="BF519" s="175"/>
      <c r="BG519" s="109"/>
      <c r="BH519" s="173"/>
      <c r="BI519" s="15"/>
    </row>
    <row r="520" spans="1:61" x14ac:dyDescent="0.2">
      <c r="A520" s="131"/>
      <c r="B520" s="131"/>
      <c r="C520" s="172"/>
      <c r="D520" s="168"/>
      <c r="E520" s="168"/>
      <c r="F520" s="168"/>
      <c r="G520" s="168"/>
      <c r="H520" s="173"/>
      <c r="I520" s="170"/>
      <c r="J520" s="88"/>
      <c r="K520" s="88"/>
      <c r="L520" s="88"/>
      <c r="M520" s="88"/>
      <c r="N520" s="88"/>
      <c r="O520" s="88"/>
      <c r="P520" s="88"/>
      <c r="Q520" s="88"/>
      <c r="R520" s="88"/>
      <c r="S520" s="88"/>
      <c r="T520" s="88"/>
      <c r="U520" s="88"/>
      <c r="V520" s="88"/>
      <c r="W520"/>
      <c r="X520" s="88"/>
      <c r="Y520" s="88"/>
      <c r="Z520" s="88"/>
      <c r="AA520" s="88"/>
      <c r="AB520" s="88"/>
      <c r="AC520" s="88"/>
      <c r="AD520" s="88"/>
      <c r="AE520" s="88"/>
      <c r="AF520" s="88"/>
      <c r="AG520" s="88"/>
      <c r="AH520" s="88"/>
      <c r="AI520" s="88"/>
      <c r="AJ520" s="88"/>
      <c r="AK520" s="88"/>
      <c r="AL520" s="88"/>
      <c r="AM520" s="88"/>
      <c r="AN520" s="88"/>
      <c r="AO520" s="88"/>
      <c r="AP520" s="88"/>
      <c r="AQ520" s="88"/>
      <c r="AR520" s="88"/>
      <c r="AS520" s="88"/>
      <c r="AT520" s="88"/>
      <c r="AU520"/>
      <c r="AV520" s="89"/>
      <c r="AW520" s="89"/>
      <c r="AX520" s="89"/>
      <c r="AY520" s="89"/>
      <c r="AZ520" s="89"/>
      <c r="BA520" s="84"/>
      <c r="BB520" s="84"/>
      <c r="BC520" s="174"/>
      <c r="BD520" s="174"/>
      <c r="BE520" s="174"/>
      <c r="BF520" s="175"/>
      <c r="BG520" s="109"/>
      <c r="BH520" s="173"/>
      <c r="BI520" s="15"/>
    </row>
    <row r="521" spans="1:61" x14ac:dyDescent="0.2">
      <c r="A521" s="131"/>
      <c r="B521" s="131"/>
      <c r="C521" s="172"/>
      <c r="D521" s="168"/>
      <c r="E521" s="168"/>
      <c r="F521" s="168"/>
      <c r="G521" s="168"/>
      <c r="H521" s="173"/>
      <c r="I521" s="170"/>
      <c r="J521" s="88"/>
      <c r="K521" s="88"/>
      <c r="L521" s="88"/>
      <c r="M521" s="88"/>
      <c r="N521" s="88"/>
      <c r="O521" s="88"/>
      <c r="P521" s="88"/>
      <c r="Q521" s="88"/>
      <c r="R521" s="88"/>
      <c r="S521" s="88"/>
      <c r="T521" s="88"/>
      <c r="U521" s="88"/>
      <c r="V521" s="88"/>
      <c r="W521"/>
      <c r="X521" s="88"/>
      <c r="Y521" s="88"/>
      <c r="Z521" s="88"/>
      <c r="AA521" s="88"/>
      <c r="AB521" s="88"/>
      <c r="AC521" s="88"/>
      <c r="AD521" s="88"/>
      <c r="AE521" s="88"/>
      <c r="AF521" s="88"/>
      <c r="AG521" s="88"/>
      <c r="AH521" s="88"/>
      <c r="AI521" s="88"/>
      <c r="AJ521" s="88"/>
      <c r="AK521" s="88"/>
      <c r="AL521" s="88"/>
      <c r="AM521" s="88"/>
      <c r="AN521" s="88"/>
      <c r="AO521" s="88"/>
      <c r="AP521" s="88"/>
      <c r="AQ521" s="88"/>
      <c r="AR521" s="88"/>
      <c r="AS521" s="88"/>
      <c r="AT521" s="88"/>
      <c r="AU521"/>
      <c r="AV521" s="89"/>
      <c r="AW521" s="89"/>
      <c r="AX521" s="89"/>
      <c r="AY521" s="89"/>
      <c r="AZ521" s="89"/>
      <c r="BA521" s="84"/>
      <c r="BB521" s="84"/>
      <c r="BC521" s="174"/>
      <c r="BD521" s="174"/>
      <c r="BE521" s="174"/>
      <c r="BF521" s="175"/>
      <c r="BG521" s="109"/>
      <c r="BH521" s="173"/>
      <c r="BI521" s="15"/>
    </row>
    <row r="522" spans="1:61" x14ac:dyDescent="0.2">
      <c r="A522" s="131"/>
      <c r="B522" s="131"/>
      <c r="C522" s="172"/>
      <c r="D522" s="168"/>
      <c r="E522" s="168"/>
      <c r="F522" s="168"/>
      <c r="G522" s="168"/>
      <c r="H522" s="173"/>
      <c r="I522" s="170"/>
      <c r="J522" s="88"/>
      <c r="K522" s="88"/>
      <c r="L522" s="88"/>
      <c r="M522" s="88"/>
      <c r="N522" s="88"/>
      <c r="O522" s="88"/>
      <c r="P522" s="88"/>
      <c r="Q522" s="88"/>
      <c r="R522" s="88"/>
      <c r="S522" s="88"/>
      <c r="T522" s="88"/>
      <c r="U522" s="88"/>
      <c r="V522" s="88"/>
      <c r="W522"/>
      <c r="X522" s="88"/>
      <c r="Y522" s="88"/>
      <c r="Z522" s="88"/>
      <c r="AA522" s="88"/>
      <c r="AB522" s="88"/>
      <c r="AC522" s="88"/>
      <c r="AD522" s="88"/>
      <c r="AE522" s="88"/>
      <c r="AF522" s="88"/>
      <c r="AG522" s="88"/>
      <c r="AH522" s="88"/>
      <c r="AI522" s="88"/>
      <c r="AJ522" s="88"/>
      <c r="AK522" s="88"/>
      <c r="AL522" s="88"/>
      <c r="AM522" s="88"/>
      <c r="AN522" s="88"/>
      <c r="AO522" s="88"/>
      <c r="AP522" s="88"/>
      <c r="AQ522" s="88"/>
      <c r="AR522" s="88"/>
      <c r="AS522" s="88"/>
      <c r="AT522" s="88"/>
      <c r="AU522"/>
      <c r="AV522" s="89"/>
      <c r="AW522" s="89"/>
      <c r="AX522" s="89"/>
      <c r="AY522" s="89"/>
      <c r="AZ522" s="89"/>
      <c r="BA522" s="84"/>
      <c r="BB522" s="84"/>
      <c r="BC522" s="174"/>
      <c r="BD522" s="174"/>
      <c r="BE522" s="174"/>
      <c r="BF522" s="175"/>
      <c r="BG522" s="109"/>
      <c r="BH522" s="173"/>
      <c r="BI522" s="15"/>
    </row>
    <row r="523" spans="1:61" x14ac:dyDescent="0.2">
      <c r="A523" s="131"/>
      <c r="B523" s="131"/>
      <c r="C523" s="172"/>
      <c r="D523" s="168"/>
      <c r="E523" s="168"/>
      <c r="F523" s="168"/>
      <c r="G523" s="168"/>
      <c r="H523" s="173"/>
      <c r="I523" s="170"/>
      <c r="J523" s="88"/>
      <c r="K523" s="88"/>
      <c r="L523" s="88"/>
      <c r="M523" s="88"/>
      <c r="N523" s="88"/>
      <c r="O523" s="88"/>
      <c r="P523" s="88"/>
      <c r="Q523" s="88"/>
      <c r="R523" s="88"/>
      <c r="S523" s="88"/>
      <c r="T523" s="88"/>
      <c r="U523" s="88"/>
      <c r="V523" s="88"/>
      <c r="W523"/>
      <c r="X523" s="88"/>
      <c r="Y523" s="88"/>
      <c r="Z523" s="88"/>
      <c r="AA523" s="88"/>
      <c r="AB523" s="88"/>
      <c r="AC523" s="88"/>
      <c r="AD523" s="88"/>
      <c r="AE523" s="88"/>
      <c r="AF523" s="88"/>
      <c r="AG523" s="88"/>
      <c r="AH523" s="88"/>
      <c r="AI523" s="88"/>
      <c r="AJ523" s="88"/>
      <c r="AK523" s="88"/>
      <c r="AL523" s="88"/>
      <c r="AM523" s="88"/>
      <c r="AN523" s="88"/>
      <c r="AO523" s="88"/>
      <c r="AP523" s="88"/>
      <c r="AQ523" s="88"/>
      <c r="AR523" s="88"/>
      <c r="AS523" s="88"/>
      <c r="AT523" s="88"/>
      <c r="AU523"/>
      <c r="AV523" s="89"/>
      <c r="AW523" s="89"/>
      <c r="AX523" s="89"/>
      <c r="AY523" s="89"/>
      <c r="AZ523" s="89"/>
      <c r="BA523" s="84"/>
      <c r="BB523" s="84"/>
      <c r="BC523" s="174"/>
      <c r="BD523" s="174"/>
      <c r="BE523" s="174"/>
      <c r="BF523" s="175"/>
      <c r="BG523" s="109"/>
      <c r="BH523" s="173"/>
      <c r="BI523" s="15"/>
    </row>
    <row r="524" spans="1:61" x14ac:dyDescent="0.2">
      <c r="A524" s="131"/>
      <c r="B524" s="131"/>
      <c r="C524" s="172"/>
      <c r="D524" s="168"/>
      <c r="E524" s="168"/>
      <c r="F524" s="168"/>
      <c r="G524" s="168"/>
      <c r="H524" s="173"/>
      <c r="I524" s="170"/>
      <c r="J524" s="88"/>
      <c r="K524" s="88"/>
      <c r="L524" s="88"/>
      <c r="M524" s="88"/>
      <c r="N524" s="88"/>
      <c r="O524" s="88"/>
      <c r="P524" s="88"/>
      <c r="Q524" s="88"/>
      <c r="R524" s="88"/>
      <c r="S524" s="88"/>
      <c r="T524" s="88"/>
      <c r="U524" s="88"/>
      <c r="V524" s="88"/>
      <c r="W524"/>
      <c r="X524" s="88"/>
      <c r="Y524" s="88"/>
      <c r="Z524" s="88"/>
      <c r="AA524" s="88"/>
      <c r="AB524" s="88"/>
      <c r="AC524" s="88"/>
      <c r="AD524" s="88"/>
      <c r="AE524" s="88"/>
      <c r="AF524" s="88"/>
      <c r="AG524" s="88"/>
      <c r="AH524" s="88"/>
      <c r="AI524" s="88"/>
      <c r="AJ524" s="88"/>
      <c r="AK524" s="88"/>
      <c r="AL524" s="88"/>
      <c r="AM524" s="88"/>
      <c r="AN524" s="88"/>
      <c r="AO524" s="88"/>
      <c r="AP524" s="88"/>
      <c r="AQ524" s="88"/>
      <c r="AR524" s="88"/>
      <c r="AS524" s="88"/>
      <c r="AT524" s="88"/>
      <c r="AU524"/>
      <c r="AV524" s="89"/>
      <c r="AW524" s="89"/>
      <c r="AX524" s="89"/>
      <c r="AY524" s="89"/>
      <c r="AZ524" s="89"/>
      <c r="BA524" s="84"/>
      <c r="BB524" s="84"/>
      <c r="BC524" s="174"/>
      <c r="BD524" s="174"/>
      <c r="BE524" s="174"/>
      <c r="BF524" s="175"/>
      <c r="BG524" s="109"/>
      <c r="BH524" s="173"/>
      <c r="BI524" s="15"/>
    </row>
    <row r="525" spans="1:61" x14ac:dyDescent="0.2">
      <c r="A525" s="131"/>
      <c r="B525" s="131"/>
      <c r="C525" s="172"/>
      <c r="D525" s="168"/>
      <c r="E525" s="168"/>
      <c r="F525" s="168"/>
      <c r="G525" s="168"/>
      <c r="H525" s="173"/>
      <c r="I525" s="170"/>
      <c r="J525" s="88"/>
      <c r="K525" s="88"/>
      <c r="L525" s="88"/>
      <c r="M525" s="88"/>
      <c r="N525" s="88"/>
      <c r="O525" s="88"/>
      <c r="P525" s="88"/>
      <c r="Q525" s="88"/>
      <c r="R525" s="88"/>
      <c r="S525" s="88"/>
      <c r="T525" s="88"/>
      <c r="U525" s="88"/>
      <c r="V525" s="88"/>
      <c r="W525"/>
      <c r="X525" s="88"/>
      <c r="Y525" s="88"/>
      <c r="Z525" s="88"/>
      <c r="AA525" s="88"/>
      <c r="AB525" s="88"/>
      <c r="AC525" s="88"/>
      <c r="AD525" s="88"/>
      <c r="AE525" s="88"/>
      <c r="AF525" s="88"/>
      <c r="AG525" s="88"/>
      <c r="AH525" s="88"/>
      <c r="AI525" s="88"/>
      <c r="AJ525" s="88"/>
      <c r="AK525" s="88"/>
      <c r="AL525" s="88"/>
      <c r="AM525" s="88"/>
      <c r="AN525" s="88"/>
      <c r="AO525" s="88"/>
      <c r="AP525" s="88"/>
      <c r="AQ525" s="88"/>
      <c r="AR525" s="88"/>
      <c r="AS525" s="88"/>
      <c r="AT525" s="88"/>
      <c r="AU525"/>
      <c r="AV525" s="89"/>
      <c r="AW525" s="89"/>
      <c r="AX525" s="89"/>
      <c r="AY525" s="89"/>
      <c r="AZ525" s="89"/>
      <c r="BA525" s="84"/>
      <c r="BB525" s="84"/>
      <c r="BC525" s="174"/>
      <c r="BD525" s="174"/>
      <c r="BE525" s="174"/>
      <c r="BF525" s="175"/>
      <c r="BG525" s="109"/>
      <c r="BH525" s="173"/>
      <c r="BI525" s="15"/>
    </row>
    <row r="526" spans="1:61" x14ac:dyDescent="0.2">
      <c r="A526" s="131"/>
      <c r="B526" s="131"/>
      <c r="C526" s="172"/>
      <c r="D526" s="168"/>
      <c r="E526" s="168"/>
      <c r="F526" s="168"/>
      <c r="G526" s="168"/>
      <c r="H526" s="173"/>
      <c r="I526" s="170"/>
      <c r="J526" s="88"/>
      <c r="K526" s="88"/>
      <c r="L526" s="88"/>
      <c r="M526" s="88"/>
      <c r="N526" s="88"/>
      <c r="O526" s="88"/>
      <c r="P526" s="88"/>
      <c r="Q526" s="88"/>
      <c r="R526" s="88"/>
      <c r="S526" s="88"/>
      <c r="T526" s="88"/>
      <c r="U526" s="88"/>
      <c r="V526" s="88"/>
      <c r="W526"/>
      <c r="X526" s="88"/>
      <c r="Y526" s="88"/>
      <c r="Z526" s="88"/>
      <c r="AA526" s="88"/>
      <c r="AB526" s="88"/>
      <c r="AC526" s="88"/>
      <c r="AD526" s="88"/>
      <c r="AE526" s="88"/>
      <c r="AF526" s="88"/>
      <c r="AG526" s="88"/>
      <c r="AH526" s="88"/>
      <c r="AI526" s="88"/>
      <c r="AJ526" s="88"/>
      <c r="AK526" s="88"/>
      <c r="AL526" s="88"/>
      <c r="AM526" s="88"/>
      <c r="AN526" s="88"/>
      <c r="AO526" s="88"/>
      <c r="AP526" s="88"/>
      <c r="AQ526" s="88"/>
      <c r="AR526" s="88"/>
      <c r="AS526" s="88"/>
      <c r="AT526" s="88"/>
      <c r="AU526"/>
      <c r="AV526" s="89"/>
      <c r="AW526" s="89"/>
      <c r="AX526" s="89"/>
      <c r="AY526" s="89"/>
      <c r="AZ526" s="89"/>
      <c r="BA526" s="84"/>
      <c r="BB526" s="84"/>
      <c r="BC526" s="174"/>
      <c r="BD526" s="174"/>
      <c r="BE526" s="174"/>
      <c r="BF526" s="175"/>
      <c r="BG526" s="109"/>
      <c r="BH526" s="173"/>
      <c r="BI526" s="15"/>
    </row>
    <row r="527" spans="1:61" x14ac:dyDescent="0.2">
      <c r="A527" s="131"/>
      <c r="B527" s="131"/>
      <c r="C527" s="172"/>
      <c r="D527" s="168"/>
      <c r="E527" s="168"/>
      <c r="F527" s="168"/>
      <c r="G527" s="168"/>
      <c r="H527" s="173"/>
      <c r="I527" s="170"/>
      <c r="J527" s="88"/>
      <c r="K527" s="88"/>
      <c r="L527" s="88"/>
      <c r="M527" s="88"/>
      <c r="N527" s="88"/>
      <c r="O527" s="88"/>
      <c r="P527" s="88"/>
      <c r="Q527" s="88"/>
      <c r="R527" s="88"/>
      <c r="S527" s="88"/>
      <c r="T527" s="88"/>
      <c r="U527" s="88"/>
      <c r="V527" s="88"/>
      <c r="W527"/>
      <c r="X527" s="88"/>
      <c r="Y527" s="88"/>
      <c r="Z527" s="88"/>
      <c r="AA527" s="88"/>
      <c r="AB527" s="88"/>
      <c r="AC527" s="88"/>
      <c r="AD527" s="88"/>
      <c r="AE527" s="88"/>
      <c r="AF527" s="88"/>
      <c r="AG527" s="88"/>
      <c r="AH527" s="88"/>
      <c r="AI527" s="88"/>
      <c r="AJ527" s="88"/>
      <c r="AK527" s="88"/>
      <c r="AL527" s="88"/>
      <c r="AM527" s="88"/>
      <c r="AN527" s="88"/>
      <c r="AO527" s="88"/>
      <c r="AP527" s="88"/>
      <c r="AQ527" s="88"/>
      <c r="AR527" s="88"/>
      <c r="AS527" s="88"/>
      <c r="AT527" s="88"/>
      <c r="AU527"/>
      <c r="AV527" s="89"/>
      <c r="AW527" s="89"/>
      <c r="AX527" s="89"/>
      <c r="AY527" s="89"/>
      <c r="AZ527" s="89"/>
      <c r="BA527" s="84"/>
      <c r="BB527" s="84"/>
      <c r="BC527" s="174"/>
      <c r="BD527" s="174"/>
      <c r="BE527" s="174"/>
      <c r="BF527" s="175"/>
      <c r="BG527" s="109"/>
      <c r="BH527" s="173"/>
      <c r="BI527" s="15"/>
    </row>
    <row r="528" spans="1:61" x14ac:dyDescent="0.2">
      <c r="A528" s="131"/>
      <c r="B528" s="131"/>
      <c r="C528" s="172"/>
      <c r="D528" s="168"/>
      <c r="E528" s="168"/>
      <c r="F528" s="168"/>
      <c r="G528" s="168"/>
      <c r="H528" s="173"/>
      <c r="I528" s="170"/>
      <c r="J528" s="88"/>
      <c r="K528" s="88"/>
      <c r="L528" s="88"/>
      <c r="M528" s="88"/>
      <c r="N528" s="88"/>
      <c r="O528" s="88"/>
      <c r="P528" s="88"/>
      <c r="Q528" s="88"/>
      <c r="R528" s="88"/>
      <c r="S528" s="88"/>
      <c r="T528" s="88"/>
      <c r="U528" s="88"/>
      <c r="V528" s="88"/>
      <c r="W528"/>
      <c r="X528" s="88"/>
      <c r="Y528" s="88"/>
      <c r="Z528" s="88"/>
      <c r="AA528" s="88"/>
      <c r="AB528" s="88"/>
      <c r="AC528" s="88"/>
      <c r="AD528" s="88"/>
      <c r="AE528" s="88"/>
      <c r="AF528" s="88"/>
      <c r="AG528" s="88"/>
      <c r="AH528" s="88"/>
      <c r="AI528" s="88"/>
      <c r="AJ528" s="88"/>
      <c r="AK528" s="88"/>
      <c r="AL528" s="88"/>
      <c r="AM528" s="88"/>
      <c r="AN528" s="88"/>
      <c r="AO528" s="88"/>
      <c r="AP528" s="88"/>
      <c r="AQ528" s="88"/>
      <c r="AR528" s="88"/>
      <c r="AS528" s="88"/>
      <c r="AT528" s="88"/>
      <c r="AU528"/>
      <c r="AV528" s="89"/>
      <c r="AW528" s="89"/>
      <c r="AX528" s="89"/>
      <c r="AY528" s="89"/>
      <c r="AZ528" s="89"/>
      <c r="BA528" s="84"/>
      <c r="BB528" s="84"/>
      <c r="BC528" s="174"/>
      <c r="BD528" s="174"/>
      <c r="BE528" s="174"/>
      <c r="BF528" s="175"/>
      <c r="BG528" s="109"/>
      <c r="BH528" s="173"/>
      <c r="BI528" s="15"/>
    </row>
    <row r="529" spans="1:61" x14ac:dyDescent="0.2">
      <c r="A529" s="131"/>
      <c r="B529" s="131"/>
      <c r="C529" s="172"/>
      <c r="D529" s="168"/>
      <c r="E529" s="168"/>
      <c r="F529" s="168"/>
      <c r="G529" s="168"/>
      <c r="H529" s="173"/>
      <c r="I529" s="170"/>
      <c r="J529" s="88"/>
      <c r="K529" s="88"/>
      <c r="L529" s="88"/>
      <c r="M529" s="88"/>
      <c r="N529" s="88"/>
      <c r="O529" s="88"/>
      <c r="P529" s="88"/>
      <c r="Q529" s="88"/>
      <c r="R529" s="88"/>
      <c r="S529" s="88"/>
      <c r="T529" s="88"/>
      <c r="U529" s="88"/>
      <c r="V529" s="88"/>
      <c r="W529"/>
      <c r="X529" s="88"/>
      <c r="Y529" s="88"/>
      <c r="Z529" s="88"/>
      <c r="AA529" s="88"/>
      <c r="AB529" s="88"/>
      <c r="AC529" s="88"/>
      <c r="AD529" s="88"/>
      <c r="AE529" s="88"/>
      <c r="AF529" s="88"/>
      <c r="AG529" s="88"/>
      <c r="AH529" s="88"/>
      <c r="AI529" s="88"/>
      <c r="AJ529" s="88"/>
      <c r="AK529" s="88"/>
      <c r="AL529" s="88"/>
      <c r="AM529" s="88"/>
      <c r="AN529" s="88"/>
      <c r="AO529" s="88"/>
      <c r="AP529" s="88"/>
      <c r="AQ529" s="88"/>
      <c r="AR529" s="88"/>
      <c r="AS529" s="88"/>
      <c r="AT529" s="88"/>
      <c r="AU529"/>
      <c r="AV529" s="89"/>
      <c r="AW529" s="89"/>
      <c r="AX529" s="89"/>
      <c r="AY529" s="89"/>
      <c r="AZ529" s="89"/>
      <c r="BA529" s="84"/>
      <c r="BB529" s="84"/>
      <c r="BC529" s="174"/>
      <c r="BD529" s="174"/>
      <c r="BE529" s="174"/>
      <c r="BF529" s="175"/>
      <c r="BG529" s="109"/>
      <c r="BH529" s="173"/>
      <c r="BI529" s="15"/>
    </row>
    <row r="530" spans="1:61" x14ac:dyDescent="0.2"/>
    <row r="531" spans="1:61" x14ac:dyDescent="0.2"/>
    <row r="532" spans="1:61" x14ac:dyDescent="0.2"/>
    <row r="533" spans="1:61" x14ac:dyDescent="0.2"/>
    <row r="534" spans="1:61" x14ac:dyDescent="0.2"/>
    <row r="535" spans="1:61" x14ac:dyDescent="0.2"/>
    <row r="536" spans="1:61" x14ac:dyDescent="0.2"/>
    <row r="537" spans="1:61" x14ac:dyDescent="0.2"/>
    <row r="538" spans="1:61" x14ac:dyDescent="0.2"/>
    <row r="539" spans="1:61" x14ac:dyDescent="0.2"/>
    <row r="540" spans="1:61" x14ac:dyDescent="0.2"/>
    <row r="541" spans="1:61" x14ac:dyDescent="0.2"/>
    <row r="542" spans="1:61" x14ac:dyDescent="0.2"/>
    <row r="543" spans="1:61" x14ac:dyDescent="0.2"/>
    <row r="544" spans="1:61"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sheetData>
  <sheetProtection sheet="1" formatColumns="0"/>
  <mergeCells count="1">
    <mergeCell ref="AX6:BA6"/>
  </mergeCells>
  <conditionalFormatting sqref="H1">
    <cfRule type="cellIs" dxfId="3" priority="2" operator="equal">
      <formula>"Check"</formula>
    </cfRule>
    <cfRule type="cellIs" dxfId="2" priority="3" operator="equal">
      <formula>"Ok"</formula>
    </cfRule>
  </conditionalFormatting>
  <pageMargins left="0.7" right="0.7" top="0.75" bottom="0.75" header="0.3" footer="0.3"/>
  <pageSetup paperSize="9" orientation="portrait" r:id="rId1"/>
  <headerFooter>
    <oddFooter>&amp;L&amp;1#&amp;"Calibri"&amp;8&amp;K000000For Official use only</oddFooter>
  </headerFooter>
  <drawing r:id="rId2"/>
  <extLst>
    <ext xmlns:x14="http://schemas.microsoft.com/office/spreadsheetml/2009/9/main" uri="{78C0D931-6437-407d-A8EE-F0AAD7539E65}">
      <x14:conditionalFormattings>
        <x14:conditionalFormatting xmlns:xm="http://schemas.microsoft.com/office/excel/2006/main">
          <x14:cfRule type="iconSet" priority="10" id="{555BA799-5B94-45CB-A4B8-3687B2C25603}">
            <x14:iconSet showValue="0" custom="1">
              <x14:cfvo type="percent">
                <xm:f>0</xm:f>
              </x14:cfvo>
              <x14:cfvo type="num">
                <xm:f>0</xm:f>
              </x14:cfvo>
              <x14:cfvo type="num">
                <xm:f>1000</xm:f>
              </x14:cfvo>
              <x14:cfIcon iconSet="NoIcons" iconId="0"/>
              <x14:cfIcon iconSet="3TrafficLights1" iconId="0"/>
              <x14:cfIcon iconSet="3TrafficLights1" iconId="2"/>
            </x14:iconSet>
          </x14:cfRule>
          <xm:sqref>BF9</xm:sqref>
        </x14:conditionalFormatting>
        <x14:conditionalFormatting xmlns:xm="http://schemas.microsoft.com/office/excel/2006/main">
          <x14:cfRule type="iconSet" priority="7" id="{0391E6CF-A150-49A3-B734-BEC821012E38}">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T10:T509</xm:sqref>
        </x14:conditionalFormatting>
        <x14:conditionalFormatting xmlns:xm="http://schemas.microsoft.com/office/excel/2006/main">
          <x14:cfRule type="iconSet" priority="6" id="{50F04632-B45E-464A-8923-391E1C906EF6}">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T8</xm:sqref>
        </x14:conditionalFormatting>
        <x14:conditionalFormatting xmlns:xm="http://schemas.microsoft.com/office/excel/2006/main">
          <x14:cfRule type="iconSet" priority="5" id="{B0789F0D-A3AC-4BF2-B465-EC130A9C6BBC}">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AP10:AP509</xm:sqref>
        </x14:conditionalFormatting>
        <x14:conditionalFormatting xmlns:xm="http://schemas.microsoft.com/office/excel/2006/main">
          <x14:cfRule type="iconSet" priority="4" id="{6E31DC0A-A110-42BB-8FE0-8C3CA7B83E7F}">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AP8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79998168889431442"/>
  </sheetPr>
  <dimension ref="A1:HP1017"/>
  <sheetViews>
    <sheetView showGridLines="0" zoomScaleNormal="100" workbookViewId="0"/>
  </sheetViews>
  <sheetFormatPr defaultColWidth="0" defaultRowHeight="12.75" zeroHeight="1" outlineLevelCol="1" x14ac:dyDescent="0.2"/>
  <cols>
    <col min="1" max="1" width="5.5703125" style="17" customWidth="1"/>
    <col min="2" max="2" width="20.5703125" style="10" customWidth="1"/>
    <col min="3" max="3" width="72.42578125" style="18" customWidth="1"/>
    <col min="4" max="4" width="15.5703125" style="18" customWidth="1"/>
    <col min="5" max="5" width="39.140625" style="18" customWidth="1"/>
    <col min="6" max="6" width="15.5703125" style="18" customWidth="1"/>
    <col min="7" max="7" width="15.85546875" customWidth="1"/>
    <col min="8" max="8" width="2.5703125" style="2" customWidth="1"/>
    <col min="9" max="9" width="20.85546875" style="2" customWidth="1"/>
    <col min="10" max="12" width="15.5703125" style="2" customWidth="1"/>
    <col min="13" max="13" width="22.42578125" style="2" customWidth="1"/>
    <col min="14" max="16" width="15.5703125" style="2" customWidth="1" outlineLevel="1"/>
    <col min="17" max="17" width="15.5703125" style="2" customWidth="1"/>
    <col min="18" max="19" width="15.5703125" style="2" hidden="1" customWidth="1" outlineLevel="1"/>
    <col min="20" max="20" width="15.85546875" style="2" hidden="1" customWidth="1" outlineLevel="1"/>
    <col min="21" max="21" width="2.5703125" style="2" customWidth="1" collapsed="1"/>
    <col min="22" max="27" width="15.5703125" style="2" customWidth="1"/>
    <col min="28" max="31" width="15.5703125" style="2" hidden="1" customWidth="1" outlineLevel="1"/>
    <col min="32" max="32" width="15.5703125" style="2" customWidth="1" collapsed="1"/>
    <col min="33" max="36" width="15.5703125" style="2" hidden="1" customWidth="1" outlineLevel="1"/>
    <col min="37" max="37" width="15.5703125" style="2" customWidth="1" collapsed="1"/>
    <col min="38" max="40" width="15.5703125" style="2" hidden="1" customWidth="1" outlineLevel="1"/>
    <col min="41" max="41" width="15.85546875" style="2" hidden="1" customWidth="1" outlineLevel="1"/>
    <col min="42" max="42" width="2.5703125" style="2" customWidth="1" collapsed="1"/>
    <col min="43" max="46" width="15.5703125" style="2" customWidth="1"/>
    <col min="47" max="47" width="2.5703125" style="2" customWidth="1"/>
    <col min="48" max="50" width="15.85546875" style="2" customWidth="1"/>
    <col min="51" max="51" width="15.85546875" style="20" customWidth="1"/>
    <col min="52" max="52" width="2.5703125" style="20" customWidth="1"/>
    <col min="53" max="55" width="2.5703125" style="20" hidden="1" customWidth="1" outlineLevel="1"/>
    <col min="56" max="56" width="85.140625" style="20" customWidth="1" collapsed="1"/>
    <col min="57" max="57" width="2.5703125" style="20" customWidth="1"/>
    <col min="58" max="58" width="7.140625" style="20" customWidth="1"/>
    <col min="59" max="224" width="0" hidden="1" customWidth="1"/>
    <col min="225" max="16384" width="8.85546875" hidden="1"/>
  </cols>
  <sheetData>
    <row r="1" spans="1:60" s="50" customFormat="1" ht="24.95" customHeight="1" x14ac:dyDescent="0.2">
      <c r="B1" s="43" t="str">
        <f>IFERROR(Index!B1,"")</f>
        <v>AER ANS Forecast Model</v>
      </c>
      <c r="C1" s="30"/>
      <c r="D1" s="30" t="s">
        <v>3</v>
      </c>
      <c r="E1" s="45" t="s">
        <v>6</v>
      </c>
      <c r="F1" s="186"/>
      <c r="G1" s="51"/>
      <c r="H1" s="51"/>
      <c r="I1" s="51" t="s">
        <v>111</v>
      </c>
      <c r="J1" s="179">
        <f>'Model Validation'!C14</f>
        <v>0</v>
      </c>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30"/>
      <c r="AW1" s="30"/>
      <c r="AX1" s="30"/>
      <c r="AY1" s="30"/>
      <c r="AZ1" s="30"/>
      <c r="BA1" s="30"/>
      <c r="BB1" s="30"/>
      <c r="BC1" s="30"/>
    </row>
    <row r="2" spans="1:60" s="50" customFormat="1" ht="24.95" customHeight="1" x14ac:dyDescent="0.2">
      <c r="B2" s="43" t="str">
        <f ca="1">IFERROR(MID(CELL("filename",A1),FIND("]",CELL("filename",A1))+1,255),"")</f>
        <v>Input|Fee Based</v>
      </c>
      <c r="C2" s="30"/>
      <c r="D2" s="30"/>
      <c r="E2" s="149" t="s">
        <v>80</v>
      </c>
      <c r="F2" s="149"/>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row>
    <row r="3" spans="1:60" ht="7.5" customHeight="1" x14ac:dyDescent="0.2">
      <c r="A3" s="6"/>
      <c r="B3" s="7"/>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c r="BE3"/>
      <c r="BF3"/>
    </row>
    <row r="4" spans="1:60" x14ac:dyDescent="0.2">
      <c r="A4" s="6"/>
      <c r="B4" s="7"/>
      <c r="C4" s="11"/>
      <c r="D4" s="11"/>
      <c r="E4" s="11"/>
      <c r="F4" s="11"/>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11"/>
      <c r="AW4" s="11"/>
      <c r="AX4" s="11"/>
      <c r="AY4" s="11"/>
      <c r="AZ4" s="11"/>
      <c r="BA4" s="11"/>
      <c r="BB4" s="11"/>
      <c r="BC4" s="11"/>
      <c r="BD4"/>
      <c r="BE4"/>
      <c r="BF4"/>
    </row>
    <row r="5" spans="1:60" x14ac:dyDescent="0.2">
      <c r="A5" s="6"/>
      <c r="B5" s="7"/>
      <c r="C5" s="11"/>
      <c r="D5" s="11"/>
      <c r="E5" s="11"/>
      <c r="F5" s="11"/>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20"/>
      <c r="AW5" s="20"/>
      <c r="AX5" s="20"/>
      <c r="BD5"/>
      <c r="BE5"/>
      <c r="BF5"/>
    </row>
    <row r="6" spans="1:60" s="5" customFormat="1" ht="15" customHeight="1" x14ac:dyDescent="0.25">
      <c r="A6" s="23"/>
      <c r="B6" s="23" t="s">
        <v>77</v>
      </c>
      <c r="C6" s="23"/>
      <c r="D6" s="23"/>
      <c r="E6" s="23"/>
      <c r="F6" s="56" t="s">
        <v>7</v>
      </c>
      <c r="G6" s="56"/>
      <c r="H6" s="139"/>
      <c r="I6" s="270" t="str">
        <f>IFERROR("7.2 Service cost build up - DIRECT COSTS, $'s ($"&amp;'Input|Escalations'!$C$9&amp;")","")</f>
        <v>7.2 Service cost build up - DIRECT COSTS, $'s ($2023-24)</v>
      </c>
      <c r="J6" s="270"/>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270"/>
      <c r="AR6" s="270"/>
      <c r="AS6" s="270"/>
      <c r="AT6" s="270"/>
      <c r="AU6" s="139"/>
      <c r="AV6" s="270" t="s">
        <v>78</v>
      </c>
      <c r="AW6" s="270"/>
      <c r="AX6" s="270"/>
      <c r="AY6" s="270"/>
      <c r="BA6" s="139"/>
      <c r="BB6" s="20"/>
      <c r="BC6" s="20"/>
      <c r="BD6" s="145" t="s">
        <v>79</v>
      </c>
      <c r="BF6" s="139"/>
      <c r="BG6" s="102"/>
      <c r="BH6" s="145"/>
    </row>
    <row r="7" spans="1:60" s="5" customFormat="1" ht="8.25" customHeight="1" x14ac:dyDescent="0.25">
      <c r="A7" s="69"/>
      <c r="B7" s="69"/>
      <c r="C7" s="69"/>
      <c r="D7" s="69"/>
      <c r="E7" s="69"/>
      <c r="F7" s="70"/>
      <c r="G7" s="70"/>
      <c r="H7" s="12"/>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20"/>
      <c r="BB7" s="20"/>
      <c r="BC7" s="20"/>
      <c r="BD7" s="20"/>
    </row>
    <row r="8" spans="1:60" ht="15" customHeight="1" x14ac:dyDescent="0.2">
      <c r="A8" s="6"/>
      <c r="B8" s="6"/>
      <c r="C8" s="7"/>
      <c r="D8" s="11"/>
      <c r="E8" s="11"/>
      <c r="F8" s="11"/>
      <c r="G8" s="11"/>
      <c r="H8" s="139"/>
      <c r="I8" s="192" t="s">
        <v>128</v>
      </c>
      <c r="J8" s="192"/>
      <c r="K8" s="192"/>
      <c r="L8" s="192"/>
      <c r="M8" s="192"/>
      <c r="N8" s="192"/>
      <c r="O8" s="192"/>
      <c r="P8" s="192"/>
      <c r="Q8" s="192"/>
      <c r="R8" s="192"/>
      <c r="S8" s="192"/>
      <c r="T8" s="192"/>
      <c r="U8" s="139">
        <f>IF(SUM(U10:U509)=0,0,1)</f>
        <v>0</v>
      </c>
      <c r="V8" s="192" t="s">
        <v>129</v>
      </c>
      <c r="W8" s="192"/>
      <c r="X8" s="193"/>
      <c r="Y8" s="193"/>
      <c r="Z8" s="193"/>
      <c r="AA8" s="193"/>
      <c r="AB8" s="193"/>
      <c r="AC8" s="193"/>
      <c r="AD8" s="193"/>
      <c r="AE8" s="193"/>
      <c r="AF8" s="193"/>
      <c r="AG8" s="193"/>
      <c r="AH8" s="193"/>
      <c r="AI8" s="193"/>
      <c r="AJ8" s="193"/>
      <c r="AK8" s="193"/>
      <c r="AL8" s="193"/>
      <c r="AM8" s="193"/>
      <c r="AN8" s="193"/>
      <c r="AO8" s="193"/>
      <c r="AP8" s="139">
        <f>IF(SUM(AP10:AP509)=0,0,1)</f>
        <v>0</v>
      </c>
      <c r="AQ8" s="194" t="s">
        <v>130</v>
      </c>
      <c r="AR8" s="72"/>
      <c r="AS8" s="72"/>
      <c r="AT8" s="72"/>
      <c r="AU8" s="20"/>
      <c r="AV8" s="271" t="s">
        <v>43</v>
      </c>
      <c r="AW8" s="271"/>
      <c r="AX8" s="271"/>
      <c r="AY8" s="271"/>
      <c r="BD8"/>
      <c r="BE8"/>
      <c r="BF8"/>
    </row>
    <row r="9" spans="1:60" s="13" customFormat="1" ht="34.5" customHeight="1" x14ac:dyDescent="0.2">
      <c r="A9" s="52"/>
      <c r="B9" s="52" t="s">
        <v>141</v>
      </c>
      <c r="C9" s="229" t="s">
        <v>25</v>
      </c>
      <c r="D9" s="52" t="str">
        <f>'Input|Setup'!$B$24 &amp; " 
(List)"</f>
        <v>Hours 
(List)</v>
      </c>
      <c r="E9" s="52" t="str">
        <f>'Input|Setup'!$E$30 &amp; " 
(List)"</f>
        <v>Service category 
(List)</v>
      </c>
      <c r="F9" s="52" t="str">
        <f>'Input|Setup'!$H$30 &amp; " 
(List)"</f>
        <v>[label] 
(List)</v>
      </c>
      <c r="G9" s="52" t="str">
        <f>'Input|Setup'!$H$40 &amp; " 
(List)"</f>
        <v>[label] 
(List)</v>
      </c>
      <c r="H9" s="5"/>
      <c r="I9" s="52" t="s">
        <v>184</v>
      </c>
      <c r="J9" s="52" t="str">
        <f>'Input|Setup'!$B$24 &amp; " 
(List)"</f>
        <v>Hours 
(List)</v>
      </c>
      <c r="K9" s="52" t="s">
        <v>126</v>
      </c>
      <c r="L9" s="222" t="s">
        <v>127</v>
      </c>
      <c r="M9" s="52" t="s">
        <v>185</v>
      </c>
      <c r="N9" s="52" t="str">
        <f>'Input|Setup'!$B$24 &amp; " 
(List)"</f>
        <v>Hours 
(List)</v>
      </c>
      <c r="O9" s="52" t="s">
        <v>126</v>
      </c>
      <c r="P9" s="222" t="s">
        <v>127</v>
      </c>
      <c r="Q9" s="52" t="s">
        <v>186</v>
      </c>
      <c r="R9" s="52" t="str">
        <f>'Input|Setup'!$B$24 &amp; " 
(List)"</f>
        <v>Hours 
(List)</v>
      </c>
      <c r="S9" s="52" t="s">
        <v>126</v>
      </c>
      <c r="T9" s="52" t="s">
        <v>127</v>
      </c>
      <c r="U9"/>
      <c r="V9" s="52" t="s">
        <v>184</v>
      </c>
      <c r="W9" s="52" t="str">
        <f>'Input|Setup'!$B$24 &amp; " 
(List)"</f>
        <v>Hours 
(List)</v>
      </c>
      <c r="X9" s="52" t="s">
        <v>126</v>
      </c>
      <c r="Y9" s="52" t="s">
        <v>132</v>
      </c>
      <c r="Z9" s="222" t="s">
        <v>127</v>
      </c>
      <c r="AA9" s="52" t="s">
        <v>187</v>
      </c>
      <c r="AB9" s="52" t="str">
        <f>'Input|Setup'!$B$24 &amp; " 
(List)"</f>
        <v>Hours 
(List)</v>
      </c>
      <c r="AC9" s="52" t="s">
        <v>126</v>
      </c>
      <c r="AD9" s="52" t="s">
        <v>132</v>
      </c>
      <c r="AE9" s="222" t="s">
        <v>127</v>
      </c>
      <c r="AF9" s="52" t="s">
        <v>186</v>
      </c>
      <c r="AG9" s="52" t="str">
        <f>'Input|Setup'!$B$24 &amp; " 
(List)"</f>
        <v>Hours 
(List)</v>
      </c>
      <c r="AH9" s="52" t="s">
        <v>126</v>
      </c>
      <c r="AI9" s="52" t="s">
        <v>132</v>
      </c>
      <c r="AJ9" s="222" t="s">
        <v>127</v>
      </c>
      <c r="AK9" s="52" t="s">
        <v>188</v>
      </c>
      <c r="AL9" s="52" t="str">
        <f>'Input|Setup'!$B$24 &amp; " 
(List)"</f>
        <v>Hours 
(List)</v>
      </c>
      <c r="AM9" s="52" t="s">
        <v>126</v>
      </c>
      <c r="AN9" s="52" t="s">
        <v>132</v>
      </c>
      <c r="AO9" s="52" t="s">
        <v>127</v>
      </c>
      <c r="AP9"/>
      <c r="AQ9" s="52" t="str">
        <f>"Materials 
($" &amp; 'Input|Setup'!$E$7 &amp; ")"</f>
        <v>Materials 
($2023-24)</v>
      </c>
      <c r="AR9" s="52" t="str">
        <f>"Contracts 
($" &amp; 'Input|Setup'!$E$7 &amp; ")"</f>
        <v>Contracts 
($2023-24)</v>
      </c>
      <c r="AS9" s="52" t="str">
        <f>"Vehicles 
($" &amp; 'Input|Setup'!$E$7 &amp; ")"</f>
        <v>Vehicles 
($2023-24)</v>
      </c>
      <c r="AT9" s="52" t="str">
        <f>"Other 
($" &amp; 'Input|Setup'!$E$7 &amp; ")"</f>
        <v>Other 
($2023-24)</v>
      </c>
      <c r="AU9" s="82"/>
      <c r="AV9" s="68" t="s">
        <v>161</v>
      </c>
      <c r="AW9" s="68" t="s">
        <v>162</v>
      </c>
      <c r="AX9" s="68" t="s">
        <v>163</v>
      </c>
      <c r="AY9" s="68" t="s">
        <v>164</v>
      </c>
      <c r="AZ9" s="140"/>
      <c r="BA9" s="140"/>
      <c r="BB9" s="140"/>
      <c r="BC9" s="140"/>
      <c r="BD9" s="118" t="s">
        <v>72</v>
      </c>
    </row>
    <row r="10" spans="1:60" x14ac:dyDescent="0.2">
      <c r="A10" s="16">
        <v>1</v>
      </c>
      <c r="B10" s="40"/>
      <c r="C10" s="40" t="s">
        <v>214</v>
      </c>
      <c r="D10" s="41" t="s">
        <v>23</v>
      </c>
      <c r="E10" s="187" t="s">
        <v>198</v>
      </c>
      <c r="F10" s="41"/>
      <c r="G10" s="187"/>
      <c r="H10" s="139">
        <f>IF(AND(ISTEXT(C10),OR(ISBLANK(D10),ISBLANK(E10))),1,0)</f>
        <v>0</v>
      </c>
      <c r="I10" s="42" t="s">
        <v>193</v>
      </c>
      <c r="J10" s="41" t="s">
        <v>23</v>
      </c>
      <c r="K10" s="75">
        <v>1</v>
      </c>
      <c r="L10" s="75">
        <f>0.574505187897811*60</f>
        <v>34.47031127386866</v>
      </c>
      <c r="M10" s="42"/>
      <c r="N10" s="41"/>
      <c r="O10" s="75"/>
      <c r="P10" s="223"/>
      <c r="Q10" s="42"/>
      <c r="R10" s="41"/>
      <c r="S10" s="75"/>
      <c r="T10" s="42"/>
      <c r="U10" s="139">
        <f t="shared" ref="U10:U53" si="0">IF(OR(
AND(ISTEXT(I10),ISBLANK(J10)),
AND(ISTEXT(M10),ISBLANK(N10)),
AND(ISTEXT(Q10),ISBLANK(R10))),1,0)</f>
        <v>0</v>
      </c>
      <c r="V10" s="42"/>
      <c r="W10" s="41"/>
      <c r="X10" s="42"/>
      <c r="Y10" s="42"/>
      <c r="Z10" s="223"/>
      <c r="AA10" s="42"/>
      <c r="AB10" s="41"/>
      <c r="AC10" s="75"/>
      <c r="AD10" s="42"/>
      <c r="AE10" s="224"/>
      <c r="AF10" s="42"/>
      <c r="AG10" s="41"/>
      <c r="AH10" s="75"/>
      <c r="AI10" s="42"/>
      <c r="AJ10" s="224"/>
      <c r="AK10" s="42"/>
      <c r="AL10" s="41"/>
      <c r="AM10" s="75"/>
      <c r="AN10" s="42"/>
      <c r="AO10" s="75"/>
      <c r="AP10" s="139">
        <f t="shared" ref="AP10:AP53" si="1">IF(OR(
AND(ISTEXT(V10),ISBLANK(W10)),
AND(ISTEXT(AA10),ISBLANK(AB10)),
AND(ISTEXT(AF10),ISBLANK(AG10)),
AND(ISTEXT(AK10),ISBLANK(AL10)),),1,0)</f>
        <v>0</v>
      </c>
      <c r="AQ10" s="74"/>
      <c r="AR10" s="74"/>
      <c r="AS10" s="74"/>
      <c r="AT10" s="75"/>
      <c r="AU10" s="84"/>
      <c r="AV10" s="90">
        <f>+'Input|Indirect Cost Rates'!$D$25</f>
        <v>0.4</v>
      </c>
      <c r="AW10" s="90">
        <f>+'Input|Indirect Cost Rates'!$D$26</f>
        <v>0.21</v>
      </c>
      <c r="AX10" s="90"/>
      <c r="AY10" s="90"/>
      <c r="AZ10" s="139">
        <f t="shared" ref="AZ10:AZ53" si="2">IF(OR(ISBLANK(AV10),_xlfn.ISFORMULA(AV10)),0,1)</f>
        <v>0</v>
      </c>
      <c r="BA10" s="139">
        <f t="shared" ref="BA10:BA53" si="3">IF(OR(ISBLANK(AW10),_xlfn.ISFORMULA(AW10)),0,1)</f>
        <v>0</v>
      </c>
      <c r="BB10" s="139">
        <f t="shared" ref="BB10:BB53" si="4">IF(OR(ISBLANK(AX10),_xlfn.ISFORMULA(AX10)),0,1)</f>
        <v>0</v>
      </c>
      <c r="BC10" s="139">
        <f t="shared" ref="BC10:BC53" si="5">IF(OR(ISBLANK(AY10),_xlfn.ISFORMULA(AY10)),0,1)</f>
        <v>0</v>
      </c>
      <c r="BD10" s="75"/>
      <c r="BE10" s="139">
        <f t="shared" ref="BE10:BE71" si="6">IF(AND(OR(AT10="",AT10=0),BD10=""),0,IF(AND(AT10&lt;&gt;"",AT10&lt;&gt;0,BD10=""),1,0))</f>
        <v>0</v>
      </c>
      <c r="BF10"/>
    </row>
    <row r="11" spans="1:60" x14ac:dyDescent="0.2">
      <c r="A11" s="16">
        <f>IFERROR(A10+1,"")</f>
        <v>2</v>
      </c>
      <c r="B11" s="40"/>
      <c r="C11" s="40" t="s">
        <v>215</v>
      </c>
      <c r="D11" s="41" t="s">
        <v>23</v>
      </c>
      <c r="E11" s="187" t="s">
        <v>198</v>
      </c>
      <c r="F11" s="41"/>
      <c r="G11" s="188"/>
      <c r="H11" s="139">
        <f>IF(AND(ISTEXT(C11),OR(ISBLANK(D11),ISBLANK(E11))),1,0)</f>
        <v>0</v>
      </c>
      <c r="I11" s="42"/>
      <c r="J11" s="41"/>
      <c r="K11" s="75"/>
      <c r="L11" s="223"/>
      <c r="M11" s="42"/>
      <c r="N11" s="41"/>
      <c r="O11" s="75"/>
      <c r="P11" s="231"/>
      <c r="Q11" s="42"/>
      <c r="R11" s="41"/>
      <c r="S11" s="75"/>
      <c r="T11" s="42"/>
      <c r="U11" s="139">
        <f t="shared" si="0"/>
        <v>0</v>
      </c>
      <c r="V11" s="42" t="s">
        <v>194</v>
      </c>
      <c r="W11" s="41" t="s">
        <v>23</v>
      </c>
      <c r="X11" s="75">
        <v>1</v>
      </c>
      <c r="Y11" s="42"/>
      <c r="Z11" s="231">
        <v>4.4082519001085769</v>
      </c>
      <c r="AA11" s="42"/>
      <c r="AB11" s="41"/>
      <c r="AC11" s="75"/>
      <c r="AD11" s="42"/>
      <c r="AE11" s="224"/>
      <c r="AF11" s="42"/>
      <c r="AG11" s="41"/>
      <c r="AH11" s="75"/>
      <c r="AI11" s="42"/>
      <c r="AJ11" s="224"/>
      <c r="AK11" s="42"/>
      <c r="AL11" s="41"/>
      <c r="AM11" s="75"/>
      <c r="AN11" s="42"/>
      <c r="AO11" s="75"/>
      <c r="AP11" s="139">
        <f t="shared" si="1"/>
        <v>0</v>
      </c>
      <c r="AQ11" s="74"/>
      <c r="AR11" s="74"/>
      <c r="AS11" s="75">
        <f>+'Input|Labour Rates'!$H$13/(1+'Input|Indirect Cost Rates'!$D$25+'Input|Indirect Cost Rates'!$D$26)*Z11/60</f>
        <v>1.0462642165515375</v>
      </c>
      <c r="AT11" s="74"/>
      <c r="AU11" s="84"/>
      <c r="AV11" s="90">
        <f>+'Input|Indirect Cost Rates'!$D$25</f>
        <v>0.4</v>
      </c>
      <c r="AW11" s="90">
        <f>+'Input|Indirect Cost Rates'!$D$26</f>
        <v>0.21</v>
      </c>
      <c r="AX11" s="90"/>
      <c r="AY11" s="90"/>
      <c r="AZ11" s="139">
        <f t="shared" si="2"/>
        <v>0</v>
      </c>
      <c r="BA11" s="139">
        <f t="shared" si="3"/>
        <v>0</v>
      </c>
      <c r="BB11" s="139">
        <f t="shared" si="4"/>
        <v>0</v>
      </c>
      <c r="BC11" s="139">
        <f t="shared" si="5"/>
        <v>0</v>
      </c>
      <c r="BD11" s="75"/>
      <c r="BE11" s="139">
        <f t="shared" si="6"/>
        <v>0</v>
      </c>
      <c r="BF11"/>
    </row>
    <row r="12" spans="1:60" x14ac:dyDescent="0.2">
      <c r="A12" s="16">
        <f t="shared" ref="A12:A75" si="7">IFERROR(A11+1,"")</f>
        <v>3</v>
      </c>
      <c r="B12" s="40"/>
      <c r="C12" s="40" t="s">
        <v>216</v>
      </c>
      <c r="D12" s="41" t="s">
        <v>23</v>
      </c>
      <c r="E12" s="187" t="s">
        <v>198</v>
      </c>
      <c r="F12" s="41"/>
      <c r="G12" s="188"/>
      <c r="H12" s="139">
        <f t="shared" ref="H12:H53" si="8">IF(AND(ISTEXT(C12),OR(ISBLANK(D12),ISBLANK(E12))),1,0)</f>
        <v>0</v>
      </c>
      <c r="I12" s="42"/>
      <c r="J12" s="41"/>
      <c r="K12" s="75"/>
      <c r="L12" s="224"/>
      <c r="M12" s="42"/>
      <c r="N12" s="41"/>
      <c r="O12" s="75"/>
      <c r="P12" s="231"/>
      <c r="Q12" s="42"/>
      <c r="R12" s="41"/>
      <c r="S12" s="75"/>
      <c r="T12" s="75"/>
      <c r="U12" s="139">
        <f t="shared" si="0"/>
        <v>0</v>
      </c>
      <c r="V12" s="42" t="s">
        <v>194</v>
      </c>
      <c r="W12" s="41" t="s">
        <v>23</v>
      </c>
      <c r="X12" s="75">
        <v>1</v>
      </c>
      <c r="Y12" s="42"/>
      <c r="Z12" s="231">
        <v>161.99782844733986</v>
      </c>
      <c r="AA12" s="42"/>
      <c r="AB12" s="41"/>
      <c r="AC12" s="75"/>
      <c r="AD12" s="42"/>
      <c r="AE12" s="223"/>
      <c r="AF12" s="42"/>
      <c r="AG12" s="41"/>
      <c r="AH12" s="75"/>
      <c r="AI12" s="42"/>
      <c r="AJ12" s="223"/>
      <c r="AK12" s="42"/>
      <c r="AL12" s="41"/>
      <c r="AM12" s="75"/>
      <c r="AN12" s="42"/>
      <c r="AO12" s="42"/>
      <c r="AP12" s="139">
        <f t="shared" si="1"/>
        <v>0</v>
      </c>
      <c r="AQ12" s="74"/>
      <c r="AR12" s="74"/>
      <c r="AS12" s="74">
        <f>+'Input|Labour Rates'!$H$13/(1+'Input|Indirect Cost Rates'!$D$25+'Input|Indirect Cost Rates'!$D$26)*Z12/60</f>
        <v>38.448921455539264</v>
      </c>
      <c r="AT12" s="74"/>
      <c r="AU12" s="84"/>
      <c r="AV12" s="90">
        <f>+'Input|Indirect Cost Rates'!$D$25</f>
        <v>0.4</v>
      </c>
      <c r="AW12" s="90">
        <f>+'Input|Indirect Cost Rates'!$D$26</f>
        <v>0.21</v>
      </c>
      <c r="AX12" s="90"/>
      <c r="AY12" s="90"/>
      <c r="AZ12" s="139">
        <f t="shared" si="2"/>
        <v>0</v>
      </c>
      <c r="BA12" s="139">
        <f t="shared" si="3"/>
        <v>0</v>
      </c>
      <c r="BB12" s="139">
        <f t="shared" si="4"/>
        <v>0</v>
      </c>
      <c r="BC12" s="139">
        <f t="shared" si="5"/>
        <v>0</v>
      </c>
      <c r="BD12" s="75"/>
      <c r="BE12" s="139">
        <f t="shared" si="6"/>
        <v>0</v>
      </c>
      <c r="BF12"/>
    </row>
    <row r="13" spans="1:60" x14ac:dyDescent="0.2">
      <c r="A13" s="16">
        <f t="shared" si="7"/>
        <v>4</v>
      </c>
      <c r="B13" s="40"/>
      <c r="C13" s="40" t="s">
        <v>217</v>
      </c>
      <c r="D13" s="41" t="s">
        <v>23</v>
      </c>
      <c r="E13" s="187" t="s">
        <v>198</v>
      </c>
      <c r="F13" s="41"/>
      <c r="G13" s="188"/>
      <c r="H13" s="139">
        <f t="shared" si="8"/>
        <v>0</v>
      </c>
      <c r="I13" s="42"/>
      <c r="J13" s="41"/>
      <c r="K13" s="75"/>
      <c r="L13" s="224"/>
      <c r="M13" s="42"/>
      <c r="N13" s="41"/>
      <c r="O13" s="75"/>
      <c r="P13" s="231"/>
      <c r="Q13" s="42"/>
      <c r="R13" s="41"/>
      <c r="S13" s="75"/>
      <c r="T13" s="75"/>
      <c r="U13" s="139">
        <f t="shared" si="0"/>
        <v>0</v>
      </c>
      <c r="V13" s="42" t="s">
        <v>194</v>
      </c>
      <c r="W13" s="41" t="s">
        <v>23</v>
      </c>
      <c r="X13" s="75">
        <v>1</v>
      </c>
      <c r="Y13" s="42"/>
      <c r="Z13" s="231">
        <v>249.65255157437565</v>
      </c>
      <c r="AA13" s="42"/>
      <c r="AB13" s="41"/>
      <c r="AC13" s="75"/>
      <c r="AD13" s="42"/>
      <c r="AE13" s="223"/>
      <c r="AF13" s="42"/>
      <c r="AG13" s="41"/>
      <c r="AH13" s="75"/>
      <c r="AI13" s="42"/>
      <c r="AJ13" s="223"/>
      <c r="AK13" s="42"/>
      <c r="AL13" s="41"/>
      <c r="AM13" s="75"/>
      <c r="AN13" s="42"/>
      <c r="AO13" s="42"/>
      <c r="AP13" s="139">
        <f t="shared" si="1"/>
        <v>0</v>
      </c>
      <c r="AQ13" s="74"/>
      <c r="AR13" s="74"/>
      <c r="AS13" s="74">
        <f>+'Input|Labour Rates'!$H$13/(1+'Input|Indirect Cost Rates'!$D$25+'Input|Indirect Cost Rates'!$D$26)*Z13/60</f>
        <v>59.253086529974141</v>
      </c>
      <c r="AT13" s="74"/>
      <c r="AU13" s="84"/>
      <c r="AV13" s="90">
        <f>+'Input|Indirect Cost Rates'!$D$25</f>
        <v>0.4</v>
      </c>
      <c r="AW13" s="90">
        <f>+'Input|Indirect Cost Rates'!$D$26</f>
        <v>0.21</v>
      </c>
      <c r="AX13" s="90"/>
      <c r="AY13" s="90"/>
      <c r="AZ13" s="139">
        <f t="shared" si="2"/>
        <v>0</v>
      </c>
      <c r="BA13" s="139">
        <f t="shared" si="3"/>
        <v>0</v>
      </c>
      <c r="BB13" s="139">
        <f t="shared" si="4"/>
        <v>0</v>
      </c>
      <c r="BC13" s="139">
        <f t="shared" si="5"/>
        <v>0</v>
      </c>
      <c r="BD13" s="75"/>
      <c r="BE13" s="139">
        <f t="shared" si="6"/>
        <v>0</v>
      </c>
      <c r="BF13"/>
    </row>
    <row r="14" spans="1:60" x14ac:dyDescent="0.2">
      <c r="A14" s="16">
        <f t="shared" si="7"/>
        <v>5</v>
      </c>
      <c r="B14" s="40"/>
      <c r="C14" s="40" t="s">
        <v>218</v>
      </c>
      <c r="D14" s="41" t="s">
        <v>23</v>
      </c>
      <c r="E14" s="187" t="s">
        <v>198</v>
      </c>
      <c r="F14" s="41"/>
      <c r="G14" s="188"/>
      <c r="H14" s="139">
        <f t="shared" si="8"/>
        <v>0</v>
      </c>
      <c r="I14" s="42"/>
      <c r="J14" s="41"/>
      <c r="K14" s="75"/>
      <c r="L14" s="224"/>
      <c r="M14" s="42"/>
      <c r="N14" s="41"/>
      <c r="O14" s="75"/>
      <c r="P14" s="231"/>
      <c r="Q14" s="42"/>
      <c r="R14" s="41"/>
      <c r="S14" s="75"/>
      <c r="T14" s="75"/>
      <c r="U14" s="139">
        <f t="shared" si="0"/>
        <v>0</v>
      </c>
      <c r="V14" s="42" t="s">
        <v>194</v>
      </c>
      <c r="W14" s="41" t="s">
        <v>23</v>
      </c>
      <c r="X14" s="75">
        <v>1</v>
      </c>
      <c r="Y14" s="42"/>
      <c r="Z14" s="231">
        <v>6.2938834600072386</v>
      </c>
      <c r="AA14" s="42"/>
      <c r="AB14" s="41"/>
      <c r="AC14" s="75"/>
      <c r="AD14" s="42"/>
      <c r="AE14" s="223"/>
      <c r="AF14" s="42"/>
      <c r="AG14" s="41"/>
      <c r="AH14" s="75"/>
      <c r="AI14" s="42"/>
      <c r="AJ14" s="223"/>
      <c r="AK14" s="42"/>
      <c r="AL14" s="41"/>
      <c r="AM14" s="75"/>
      <c r="AN14" s="42"/>
      <c r="AO14" s="42"/>
      <c r="AP14" s="139">
        <f t="shared" si="1"/>
        <v>0</v>
      </c>
      <c r="AQ14" s="74"/>
      <c r="AR14" s="74"/>
      <c r="AS14" s="74">
        <f>+'Input|Labour Rates'!$H$13/(1+'Input|Indirect Cost Rates'!$D$25+'Input|Indirect Cost Rates'!$D$26)*Z14/60</f>
        <v>1.4938041646823679</v>
      </c>
      <c r="AT14" s="74"/>
      <c r="AU14" s="84"/>
      <c r="AV14" s="90">
        <f>+'Input|Indirect Cost Rates'!$D$25</f>
        <v>0.4</v>
      </c>
      <c r="AW14" s="90">
        <f>+'Input|Indirect Cost Rates'!$D$26</f>
        <v>0.21</v>
      </c>
      <c r="AX14" s="90"/>
      <c r="AY14" s="90"/>
      <c r="AZ14" s="139">
        <f t="shared" si="2"/>
        <v>0</v>
      </c>
      <c r="BA14" s="139">
        <f t="shared" si="3"/>
        <v>0</v>
      </c>
      <c r="BB14" s="139">
        <f t="shared" si="4"/>
        <v>0</v>
      </c>
      <c r="BC14" s="139">
        <f t="shared" si="5"/>
        <v>0</v>
      </c>
      <c r="BD14" s="75"/>
      <c r="BE14" s="139">
        <f t="shared" si="6"/>
        <v>0</v>
      </c>
      <c r="BF14"/>
    </row>
    <row r="15" spans="1:60" x14ac:dyDescent="0.2">
      <c r="A15" s="16">
        <f t="shared" si="7"/>
        <v>6</v>
      </c>
      <c r="B15" s="40"/>
      <c r="C15" s="40" t="s">
        <v>219</v>
      </c>
      <c r="D15" s="41" t="s">
        <v>23</v>
      </c>
      <c r="E15" s="187" t="s">
        <v>198</v>
      </c>
      <c r="F15" s="41"/>
      <c r="G15" s="188"/>
      <c r="H15" s="139">
        <f t="shared" si="8"/>
        <v>0</v>
      </c>
      <c r="I15" s="42"/>
      <c r="J15" s="41"/>
      <c r="K15" s="75"/>
      <c r="L15" s="224"/>
      <c r="M15" s="42"/>
      <c r="N15" s="41"/>
      <c r="O15" s="75"/>
      <c r="P15" s="231"/>
      <c r="Q15" s="42"/>
      <c r="R15" s="41"/>
      <c r="S15" s="75"/>
      <c r="T15" s="75"/>
      <c r="U15" s="139">
        <f t="shared" si="0"/>
        <v>0</v>
      </c>
      <c r="V15" s="42" t="s">
        <v>194</v>
      </c>
      <c r="W15" s="41" t="s">
        <v>23</v>
      </c>
      <c r="X15" s="75">
        <v>1</v>
      </c>
      <c r="Y15" s="42"/>
      <c r="Z15" s="231">
        <v>71.353601158161425</v>
      </c>
      <c r="AA15" s="42"/>
      <c r="AB15" s="41"/>
      <c r="AC15" s="75"/>
      <c r="AD15" s="42"/>
      <c r="AE15" s="223"/>
      <c r="AF15" s="42"/>
      <c r="AG15" s="41"/>
      <c r="AH15" s="75"/>
      <c r="AI15" s="42"/>
      <c r="AJ15" s="223"/>
      <c r="AK15" s="42"/>
      <c r="AL15" s="41"/>
      <c r="AM15" s="75"/>
      <c r="AN15" s="42"/>
      <c r="AO15" s="42"/>
      <c r="AP15" s="139">
        <f t="shared" si="1"/>
        <v>0</v>
      </c>
      <c r="AQ15" s="74"/>
      <c r="AR15" s="74"/>
      <c r="AS15" s="74">
        <f>+'Input|Labour Rates'!$H$13/(1+'Input|Indirect Cost Rates'!$D$25+'Input|Indirect Cost Rates'!$D$26)*Z15/60</f>
        <v>16.935220877925754</v>
      </c>
      <c r="AT15" s="74"/>
      <c r="AU15" s="84"/>
      <c r="AV15" s="90">
        <f>+'Input|Indirect Cost Rates'!$D$25</f>
        <v>0.4</v>
      </c>
      <c r="AW15" s="90">
        <f>+'Input|Indirect Cost Rates'!$D$26</f>
        <v>0.21</v>
      </c>
      <c r="AX15" s="90"/>
      <c r="AY15" s="90"/>
      <c r="AZ15" s="139">
        <f t="shared" si="2"/>
        <v>0</v>
      </c>
      <c r="BA15" s="139">
        <f t="shared" si="3"/>
        <v>0</v>
      </c>
      <c r="BB15" s="139">
        <f t="shared" si="4"/>
        <v>0</v>
      </c>
      <c r="BC15" s="139">
        <f t="shared" si="5"/>
        <v>0</v>
      </c>
      <c r="BD15" s="75"/>
      <c r="BE15" s="139">
        <f t="shared" si="6"/>
        <v>0</v>
      </c>
      <c r="BF15"/>
    </row>
    <row r="16" spans="1:60" x14ac:dyDescent="0.2">
      <c r="A16" s="16">
        <f t="shared" si="7"/>
        <v>7</v>
      </c>
      <c r="B16" s="40"/>
      <c r="C16" s="40" t="s">
        <v>220</v>
      </c>
      <c r="D16" s="41" t="s">
        <v>23</v>
      </c>
      <c r="E16" s="187" t="s">
        <v>198</v>
      </c>
      <c r="F16" s="41"/>
      <c r="G16" s="188"/>
      <c r="H16" s="139">
        <f t="shared" si="8"/>
        <v>0</v>
      </c>
      <c r="I16" s="42"/>
      <c r="J16" s="41"/>
      <c r="K16" s="75"/>
      <c r="L16" s="224"/>
      <c r="M16" s="42"/>
      <c r="N16" s="41"/>
      <c r="O16" s="75"/>
      <c r="P16" s="231"/>
      <c r="Q16" s="42"/>
      <c r="R16" s="41"/>
      <c r="S16" s="75"/>
      <c r="T16" s="75"/>
      <c r="U16" s="139">
        <f t="shared" si="0"/>
        <v>0</v>
      </c>
      <c r="V16" s="42" t="s">
        <v>194</v>
      </c>
      <c r="W16" s="41" t="s">
        <v>23</v>
      </c>
      <c r="X16" s="75">
        <v>1</v>
      </c>
      <c r="Y16" s="42"/>
      <c r="Z16" s="231">
        <v>60</v>
      </c>
      <c r="AA16" s="42"/>
      <c r="AB16" s="41"/>
      <c r="AC16" s="75"/>
      <c r="AD16" s="42"/>
      <c r="AE16" s="223"/>
      <c r="AF16" s="42"/>
      <c r="AG16" s="41"/>
      <c r="AH16" s="75"/>
      <c r="AI16" s="42"/>
      <c r="AJ16" s="223"/>
      <c r="AK16" s="42"/>
      <c r="AL16" s="41"/>
      <c r="AM16" s="75"/>
      <c r="AN16" s="42"/>
      <c r="AO16" s="42"/>
      <c r="AP16" s="139">
        <f t="shared" si="1"/>
        <v>0</v>
      </c>
      <c r="AQ16" s="74"/>
      <c r="AR16" s="74"/>
      <c r="AS16" s="74">
        <f>+'Input|Labour Rates'!$H$13/(1+'Input|Indirect Cost Rates'!$D$25+'Input|Indirect Cost Rates'!$D$26)*Z16/60</f>
        <v>14.240532169122654</v>
      </c>
      <c r="AT16" s="74"/>
      <c r="AU16" s="84"/>
      <c r="AV16" s="90">
        <f>+'Input|Indirect Cost Rates'!$D$25</f>
        <v>0.4</v>
      </c>
      <c r="AW16" s="90">
        <f>+'Input|Indirect Cost Rates'!$D$26</f>
        <v>0.21</v>
      </c>
      <c r="AX16" s="90"/>
      <c r="AY16" s="90"/>
      <c r="AZ16" s="139">
        <f t="shared" si="2"/>
        <v>0</v>
      </c>
      <c r="BA16" s="139">
        <f t="shared" si="3"/>
        <v>0</v>
      </c>
      <c r="BB16" s="139">
        <f t="shared" si="4"/>
        <v>0</v>
      </c>
      <c r="BC16" s="139">
        <f t="shared" si="5"/>
        <v>0</v>
      </c>
      <c r="BD16" s="75"/>
      <c r="BE16" s="139">
        <f t="shared" si="6"/>
        <v>0</v>
      </c>
      <c r="BF16"/>
    </row>
    <row r="17" spans="1:58" x14ac:dyDescent="0.2">
      <c r="A17" s="16">
        <f t="shared" si="7"/>
        <v>8</v>
      </c>
      <c r="B17" s="40"/>
      <c r="C17" s="40" t="s">
        <v>221</v>
      </c>
      <c r="D17" s="41" t="s">
        <v>23</v>
      </c>
      <c r="E17" s="187" t="s">
        <v>198</v>
      </c>
      <c r="F17" s="41"/>
      <c r="G17" s="188"/>
      <c r="H17" s="139">
        <f t="shared" si="8"/>
        <v>0</v>
      </c>
      <c r="I17" s="42"/>
      <c r="J17" s="41"/>
      <c r="K17" s="75"/>
      <c r="L17" s="224"/>
      <c r="M17" s="42"/>
      <c r="N17" s="41"/>
      <c r="O17" s="75"/>
      <c r="P17" s="231"/>
      <c r="Q17" s="42"/>
      <c r="R17" s="41"/>
      <c r="S17" s="75"/>
      <c r="T17" s="75"/>
      <c r="U17" s="139">
        <f t="shared" si="0"/>
        <v>0</v>
      </c>
      <c r="V17" s="42" t="s">
        <v>194</v>
      </c>
      <c r="W17" s="41" t="s">
        <v>23</v>
      </c>
      <c r="X17" s="75">
        <v>1</v>
      </c>
      <c r="Y17" s="42"/>
      <c r="Z17" s="231">
        <v>105.0018096272168</v>
      </c>
      <c r="AA17" s="42"/>
      <c r="AB17" s="41"/>
      <c r="AC17" s="75"/>
      <c r="AD17" s="42"/>
      <c r="AE17" s="223"/>
      <c r="AF17" s="42"/>
      <c r="AG17" s="41"/>
      <c r="AH17" s="75"/>
      <c r="AI17" s="42"/>
      <c r="AJ17" s="223"/>
      <c r="AK17" s="42"/>
      <c r="AL17" s="41"/>
      <c r="AM17" s="75"/>
      <c r="AN17" s="42"/>
      <c r="AO17" s="42"/>
      <c r="AP17" s="139">
        <f t="shared" si="1"/>
        <v>0</v>
      </c>
      <c r="AQ17" s="74"/>
      <c r="AR17" s="74"/>
      <c r="AS17" s="74">
        <f>+'Input|Labour Rates'!$H$13/(1+'Input|Indirect Cost Rates'!$D$25+'Input|Indirect Cost Rates'!$D$26)*Z17/60</f>
        <v>24.921360796874563</v>
      </c>
      <c r="AT17" s="74"/>
      <c r="AU17" s="84"/>
      <c r="AV17" s="90">
        <f>+'Input|Indirect Cost Rates'!$D$25</f>
        <v>0.4</v>
      </c>
      <c r="AW17" s="90">
        <f>+'Input|Indirect Cost Rates'!$D$26</f>
        <v>0.21</v>
      </c>
      <c r="AX17" s="90"/>
      <c r="AY17" s="90"/>
      <c r="AZ17" s="139">
        <f t="shared" si="2"/>
        <v>0</v>
      </c>
      <c r="BA17" s="139">
        <f t="shared" si="3"/>
        <v>0</v>
      </c>
      <c r="BB17" s="139">
        <f t="shared" si="4"/>
        <v>0</v>
      </c>
      <c r="BC17" s="139">
        <f t="shared" si="5"/>
        <v>0</v>
      </c>
      <c r="BD17" s="75"/>
      <c r="BE17" s="139">
        <f t="shared" si="6"/>
        <v>0</v>
      </c>
      <c r="BF17"/>
    </row>
    <row r="18" spans="1:58" x14ac:dyDescent="0.2">
      <c r="A18" s="16">
        <f t="shared" si="7"/>
        <v>9</v>
      </c>
      <c r="B18" s="40"/>
      <c r="C18" s="40" t="s">
        <v>222</v>
      </c>
      <c r="D18" s="41" t="s">
        <v>23</v>
      </c>
      <c r="E18" s="187" t="s">
        <v>198</v>
      </c>
      <c r="F18" s="41"/>
      <c r="G18" s="188"/>
      <c r="H18" s="139">
        <f t="shared" si="8"/>
        <v>0</v>
      </c>
      <c r="I18" s="42"/>
      <c r="J18" s="41"/>
      <c r="K18" s="75"/>
      <c r="L18" s="224"/>
      <c r="M18" s="42"/>
      <c r="N18" s="41"/>
      <c r="O18" s="75"/>
      <c r="P18" s="231"/>
      <c r="Q18" s="42"/>
      <c r="R18" s="41"/>
      <c r="S18" s="75"/>
      <c r="T18" s="75"/>
      <c r="U18" s="139">
        <f t="shared" si="0"/>
        <v>0</v>
      </c>
      <c r="V18" s="42" t="s">
        <v>194</v>
      </c>
      <c r="W18" s="41" t="s">
        <v>23</v>
      </c>
      <c r="X18" s="75">
        <v>1</v>
      </c>
      <c r="Y18" s="42"/>
      <c r="Z18" s="231">
        <v>140.78175895765474</v>
      </c>
      <c r="AA18" s="42"/>
      <c r="AB18" s="41"/>
      <c r="AC18" s="75"/>
      <c r="AD18" s="42"/>
      <c r="AE18" s="223"/>
      <c r="AF18" s="42"/>
      <c r="AG18" s="41"/>
      <c r="AH18" s="75"/>
      <c r="AI18" s="42"/>
      <c r="AJ18" s="223"/>
      <c r="AK18" s="42"/>
      <c r="AL18" s="41"/>
      <c r="AM18" s="75"/>
      <c r="AN18" s="42"/>
      <c r="AO18" s="42"/>
      <c r="AP18" s="139">
        <f t="shared" si="1"/>
        <v>0</v>
      </c>
      <c r="AQ18" s="74"/>
      <c r="AR18" s="74"/>
      <c r="AS18" s="74">
        <f>+'Input|Labour Rates'!$H$13/(1+'Input|Indirect Cost Rates'!$D$25+'Input|Indirect Cost Rates'!$D$26)*Z18/60</f>
        <v>33.41345278770256</v>
      </c>
      <c r="AT18" s="74"/>
      <c r="AU18" s="84"/>
      <c r="AV18" s="90">
        <f>+'Input|Indirect Cost Rates'!$D$25</f>
        <v>0.4</v>
      </c>
      <c r="AW18" s="90">
        <f>+'Input|Indirect Cost Rates'!$D$26</f>
        <v>0.21</v>
      </c>
      <c r="AX18" s="90"/>
      <c r="AY18" s="90"/>
      <c r="AZ18" s="139">
        <f t="shared" si="2"/>
        <v>0</v>
      </c>
      <c r="BA18" s="139">
        <f t="shared" si="3"/>
        <v>0</v>
      </c>
      <c r="BB18" s="139">
        <f t="shared" si="4"/>
        <v>0</v>
      </c>
      <c r="BC18" s="139">
        <f t="shared" si="5"/>
        <v>0</v>
      </c>
      <c r="BD18" s="75"/>
      <c r="BE18" s="139">
        <f t="shared" si="6"/>
        <v>0</v>
      </c>
      <c r="BF18"/>
    </row>
    <row r="19" spans="1:58" x14ac:dyDescent="0.2">
      <c r="A19" s="16">
        <f t="shared" si="7"/>
        <v>10</v>
      </c>
      <c r="B19" s="40"/>
      <c r="C19" s="40" t="s">
        <v>223</v>
      </c>
      <c r="D19" s="41" t="s">
        <v>23</v>
      </c>
      <c r="E19" s="187" t="s">
        <v>198</v>
      </c>
      <c r="F19" s="41"/>
      <c r="G19" s="188"/>
      <c r="H19" s="139">
        <f t="shared" si="8"/>
        <v>0</v>
      </c>
      <c r="I19" s="42"/>
      <c r="J19" s="41"/>
      <c r="K19" s="75"/>
      <c r="L19" s="224"/>
      <c r="M19" s="42"/>
      <c r="N19" s="41"/>
      <c r="O19" s="75"/>
      <c r="P19" s="231"/>
      <c r="Q19" s="42"/>
      <c r="R19" s="41"/>
      <c r="S19" s="75"/>
      <c r="T19" s="75"/>
      <c r="U19" s="139">
        <f t="shared" si="0"/>
        <v>0</v>
      </c>
      <c r="V19" s="42" t="s">
        <v>194</v>
      </c>
      <c r="W19" s="41" t="s">
        <v>23</v>
      </c>
      <c r="X19" s="75">
        <v>1</v>
      </c>
      <c r="Y19" s="42"/>
      <c r="Z19" s="231">
        <v>43.474484256243215</v>
      </c>
      <c r="AA19" s="42"/>
      <c r="AB19" s="41"/>
      <c r="AC19" s="75"/>
      <c r="AD19" s="42"/>
      <c r="AE19" s="223"/>
      <c r="AF19" s="42"/>
      <c r="AG19" s="41"/>
      <c r="AH19" s="75"/>
      <c r="AI19" s="42"/>
      <c r="AJ19" s="223"/>
      <c r="AK19" s="42"/>
      <c r="AL19" s="41"/>
      <c r="AM19" s="75"/>
      <c r="AN19" s="42"/>
      <c r="AO19" s="42"/>
      <c r="AP19" s="139">
        <f t="shared" si="1"/>
        <v>0</v>
      </c>
      <c r="AQ19" s="74"/>
      <c r="AR19" s="74"/>
      <c r="AS19" s="74">
        <f>+'Input|Labour Rates'!$H$13/(1+'Input|Indirect Cost Rates'!$D$25+'Input|Indirect Cost Rates'!$D$26)*Z19/60</f>
        <v>10.318329859784132</v>
      </c>
      <c r="AT19" s="74"/>
      <c r="AU19" s="84"/>
      <c r="AV19" s="90">
        <f>+'Input|Indirect Cost Rates'!$D$25</f>
        <v>0.4</v>
      </c>
      <c r="AW19" s="90">
        <f>+'Input|Indirect Cost Rates'!$D$26</f>
        <v>0.21</v>
      </c>
      <c r="AX19" s="90"/>
      <c r="AY19" s="90"/>
      <c r="AZ19" s="139">
        <f t="shared" si="2"/>
        <v>0</v>
      </c>
      <c r="BA19" s="139">
        <f t="shared" si="3"/>
        <v>0</v>
      </c>
      <c r="BB19" s="139">
        <f t="shared" si="4"/>
        <v>0</v>
      </c>
      <c r="BC19" s="139">
        <f t="shared" si="5"/>
        <v>0</v>
      </c>
      <c r="BD19" s="75"/>
      <c r="BE19" s="139">
        <f t="shared" si="6"/>
        <v>0</v>
      </c>
      <c r="BF19"/>
    </row>
    <row r="20" spans="1:58" x14ac:dyDescent="0.2">
      <c r="A20" s="16">
        <f t="shared" si="7"/>
        <v>11</v>
      </c>
      <c r="B20" s="40"/>
      <c r="C20" s="40" t="s">
        <v>224</v>
      </c>
      <c r="D20" s="41" t="s">
        <v>23</v>
      </c>
      <c r="E20" s="187" t="s">
        <v>198</v>
      </c>
      <c r="F20" s="41"/>
      <c r="G20" s="188"/>
      <c r="H20" s="139">
        <f t="shared" si="8"/>
        <v>0</v>
      </c>
      <c r="I20" s="42"/>
      <c r="J20" s="41"/>
      <c r="K20" s="75"/>
      <c r="L20" s="224"/>
      <c r="M20" s="42"/>
      <c r="N20" s="41"/>
      <c r="O20" s="75"/>
      <c r="P20" s="231"/>
      <c r="Q20" s="42"/>
      <c r="R20" s="41"/>
      <c r="S20" s="75"/>
      <c r="T20" s="75"/>
      <c r="U20" s="139">
        <f t="shared" si="0"/>
        <v>0</v>
      </c>
      <c r="V20" s="42" t="s">
        <v>194</v>
      </c>
      <c r="W20" s="41" t="s">
        <v>23</v>
      </c>
      <c r="X20" s="75">
        <v>1</v>
      </c>
      <c r="Y20" s="42"/>
      <c r="Z20" s="231">
        <v>11.103872602243939</v>
      </c>
      <c r="AA20" s="42"/>
      <c r="AB20" s="41"/>
      <c r="AC20" s="75"/>
      <c r="AD20" s="42"/>
      <c r="AE20" s="223"/>
      <c r="AF20" s="42"/>
      <c r="AG20" s="41"/>
      <c r="AH20" s="75"/>
      <c r="AI20" s="42"/>
      <c r="AJ20" s="223"/>
      <c r="AK20" s="42"/>
      <c r="AL20" s="41"/>
      <c r="AM20" s="75"/>
      <c r="AN20" s="42"/>
      <c r="AO20" s="42"/>
      <c r="AP20" s="139">
        <f t="shared" si="1"/>
        <v>0</v>
      </c>
      <c r="AQ20" s="74"/>
      <c r="AR20" s="74"/>
      <c r="AS20" s="74">
        <f>+'Input|Labour Rates'!$H$13/(1+'Input|Indirect Cost Rates'!$D$25+'Input|Indirect Cost Rates'!$D$26)*Z20/60</f>
        <v>2.6354175832349083</v>
      </c>
      <c r="AT20" s="74"/>
      <c r="AU20" s="84"/>
      <c r="AV20" s="90">
        <f>+'Input|Indirect Cost Rates'!$D$25</f>
        <v>0.4</v>
      </c>
      <c r="AW20" s="90">
        <f>+'Input|Indirect Cost Rates'!$D$26</f>
        <v>0.21</v>
      </c>
      <c r="AX20" s="90"/>
      <c r="AY20" s="90"/>
      <c r="AZ20" s="139">
        <f t="shared" si="2"/>
        <v>0</v>
      </c>
      <c r="BA20" s="139">
        <f t="shared" si="3"/>
        <v>0</v>
      </c>
      <c r="BB20" s="139">
        <f t="shared" si="4"/>
        <v>0</v>
      </c>
      <c r="BC20" s="139">
        <f t="shared" si="5"/>
        <v>0</v>
      </c>
      <c r="BD20" s="75"/>
      <c r="BE20" s="139">
        <f t="shared" si="6"/>
        <v>0</v>
      </c>
      <c r="BF20"/>
    </row>
    <row r="21" spans="1:58" x14ac:dyDescent="0.2">
      <c r="A21" s="16">
        <f t="shared" si="7"/>
        <v>12</v>
      </c>
      <c r="B21" s="40"/>
      <c r="C21" s="40" t="s">
        <v>225</v>
      </c>
      <c r="D21" s="41" t="s">
        <v>23</v>
      </c>
      <c r="E21" s="187" t="s">
        <v>198</v>
      </c>
      <c r="F21" s="41"/>
      <c r="G21" s="188"/>
      <c r="H21" s="139">
        <f t="shared" si="8"/>
        <v>0</v>
      </c>
      <c r="I21" s="42"/>
      <c r="J21" s="41"/>
      <c r="K21" s="75"/>
      <c r="L21" s="224"/>
      <c r="M21" s="42"/>
      <c r="N21" s="41"/>
      <c r="O21" s="75"/>
      <c r="P21" s="231"/>
      <c r="Q21" s="42"/>
      <c r="R21" s="41"/>
      <c r="S21" s="75"/>
      <c r="T21" s="75"/>
      <c r="U21" s="139">
        <f t="shared" si="0"/>
        <v>0</v>
      </c>
      <c r="V21" s="42" t="s">
        <v>194</v>
      </c>
      <c r="W21" s="41" t="s">
        <v>23</v>
      </c>
      <c r="X21" s="75">
        <v>1</v>
      </c>
      <c r="Y21" s="42"/>
      <c r="Z21" s="231">
        <v>34.281577994933045</v>
      </c>
      <c r="AA21" s="42"/>
      <c r="AB21" s="41"/>
      <c r="AC21" s="75"/>
      <c r="AD21" s="42"/>
      <c r="AE21" s="223"/>
      <c r="AF21" s="42"/>
      <c r="AG21" s="41"/>
      <c r="AH21" s="75"/>
      <c r="AI21" s="42"/>
      <c r="AJ21" s="223"/>
      <c r="AK21" s="42"/>
      <c r="AL21" s="41"/>
      <c r="AM21" s="75"/>
      <c r="AN21" s="42"/>
      <c r="AO21" s="42"/>
      <c r="AP21" s="139">
        <f t="shared" si="1"/>
        <v>0</v>
      </c>
      <c r="AQ21" s="74"/>
      <c r="AR21" s="74"/>
      <c r="AS21" s="74">
        <f>+'Input|Labour Rates'!$H$13/(1+'Input|Indirect Cost Rates'!$D$25+'Input|Indirect Cost Rates'!$D$26)*Z21/60</f>
        <v>8.1364652374188555</v>
      </c>
      <c r="AT21" s="74"/>
      <c r="AU21" s="84"/>
      <c r="AV21" s="90">
        <f>+'Input|Indirect Cost Rates'!$D$25</f>
        <v>0.4</v>
      </c>
      <c r="AW21" s="90">
        <f>+'Input|Indirect Cost Rates'!$D$26</f>
        <v>0.21</v>
      </c>
      <c r="AX21" s="90"/>
      <c r="AY21" s="90"/>
      <c r="AZ21" s="139">
        <f t="shared" si="2"/>
        <v>0</v>
      </c>
      <c r="BA21" s="139">
        <f t="shared" si="3"/>
        <v>0</v>
      </c>
      <c r="BB21" s="139">
        <f t="shared" si="4"/>
        <v>0</v>
      </c>
      <c r="BC21" s="139">
        <f t="shared" si="5"/>
        <v>0</v>
      </c>
      <c r="BD21" s="75"/>
      <c r="BE21" s="139">
        <f t="shared" si="6"/>
        <v>0</v>
      </c>
      <c r="BF21"/>
    </row>
    <row r="22" spans="1:58" x14ac:dyDescent="0.2">
      <c r="A22" s="16">
        <f t="shared" si="7"/>
        <v>13</v>
      </c>
      <c r="B22" s="40"/>
      <c r="C22" s="40" t="s">
        <v>226</v>
      </c>
      <c r="D22" s="41" t="s">
        <v>23</v>
      </c>
      <c r="E22" s="187" t="s">
        <v>198</v>
      </c>
      <c r="F22" s="41"/>
      <c r="G22" s="188"/>
      <c r="H22" s="139">
        <f t="shared" si="8"/>
        <v>0</v>
      </c>
      <c r="I22" s="42"/>
      <c r="J22" s="41"/>
      <c r="K22" s="75"/>
      <c r="L22" s="224"/>
      <c r="M22" s="42"/>
      <c r="N22" s="41"/>
      <c r="O22" s="75"/>
      <c r="P22" s="231"/>
      <c r="Q22" s="42"/>
      <c r="R22" s="41"/>
      <c r="S22" s="75"/>
      <c r="T22" s="75"/>
      <c r="U22" s="139">
        <f t="shared" si="0"/>
        <v>0</v>
      </c>
      <c r="V22" s="42" t="s">
        <v>194</v>
      </c>
      <c r="W22" s="41" t="s">
        <v>23</v>
      </c>
      <c r="X22" s="75">
        <v>1</v>
      </c>
      <c r="Y22" s="42"/>
      <c r="Z22" s="231">
        <v>61.925443358668105</v>
      </c>
      <c r="AA22" s="42"/>
      <c r="AB22" s="41"/>
      <c r="AC22" s="75"/>
      <c r="AD22" s="42"/>
      <c r="AE22" s="223"/>
      <c r="AF22" s="42"/>
      <c r="AG22" s="41"/>
      <c r="AH22" s="75"/>
      <c r="AI22" s="42"/>
      <c r="AJ22" s="223"/>
      <c r="AK22" s="42"/>
      <c r="AL22" s="41"/>
      <c r="AM22" s="75"/>
      <c r="AN22" s="42"/>
      <c r="AO22" s="42"/>
      <c r="AP22" s="139">
        <f t="shared" si="1"/>
        <v>0</v>
      </c>
      <c r="AQ22" s="74"/>
      <c r="AR22" s="74"/>
      <c r="AS22" s="74">
        <f>+'Input|Labour Rates'!$H$13/(1+'Input|Indirect Cost Rates'!$D$25+'Input|Indirect Cost Rates'!$D$26)*Z22/60</f>
        <v>14.697521137271599</v>
      </c>
      <c r="AT22" s="74"/>
      <c r="AU22" s="84"/>
      <c r="AV22" s="90">
        <f>+'Input|Indirect Cost Rates'!$D$25</f>
        <v>0.4</v>
      </c>
      <c r="AW22" s="90">
        <f>+'Input|Indirect Cost Rates'!$D$26</f>
        <v>0.21</v>
      </c>
      <c r="AX22" s="90"/>
      <c r="AY22" s="90"/>
      <c r="AZ22" s="139">
        <f t="shared" si="2"/>
        <v>0</v>
      </c>
      <c r="BA22" s="139">
        <f t="shared" si="3"/>
        <v>0</v>
      </c>
      <c r="BB22" s="139">
        <f t="shared" si="4"/>
        <v>0</v>
      </c>
      <c r="BC22" s="139">
        <f t="shared" si="5"/>
        <v>0</v>
      </c>
      <c r="BD22" s="75"/>
      <c r="BE22" s="139">
        <f t="shared" si="6"/>
        <v>0</v>
      </c>
      <c r="BF22"/>
    </row>
    <row r="23" spans="1:58" x14ac:dyDescent="0.2">
      <c r="A23" s="16">
        <f t="shared" si="7"/>
        <v>14</v>
      </c>
      <c r="B23" s="40"/>
      <c r="C23" s="40" t="s">
        <v>227</v>
      </c>
      <c r="D23" s="41" t="s">
        <v>23</v>
      </c>
      <c r="E23" s="187" t="s">
        <v>198</v>
      </c>
      <c r="F23" s="41"/>
      <c r="G23" s="188"/>
      <c r="H23" s="139">
        <f t="shared" si="8"/>
        <v>0</v>
      </c>
      <c r="I23" s="42"/>
      <c r="J23" s="41"/>
      <c r="K23" s="75"/>
      <c r="L23" s="224"/>
      <c r="M23" s="42"/>
      <c r="N23" s="41"/>
      <c r="O23" s="75"/>
      <c r="P23" s="231"/>
      <c r="Q23" s="42"/>
      <c r="R23" s="41"/>
      <c r="S23" s="75"/>
      <c r="T23" s="75"/>
      <c r="U23" s="139">
        <f t="shared" si="0"/>
        <v>0</v>
      </c>
      <c r="V23" s="42" t="s">
        <v>194</v>
      </c>
      <c r="W23" s="41" t="s">
        <v>23</v>
      </c>
      <c r="X23" s="75">
        <v>1</v>
      </c>
      <c r="Y23" s="42"/>
      <c r="Z23" s="231">
        <v>15.805284111473036</v>
      </c>
      <c r="AA23" s="42"/>
      <c r="AB23" s="41"/>
      <c r="AC23" s="75"/>
      <c r="AD23" s="42"/>
      <c r="AE23" s="223"/>
      <c r="AF23" s="42"/>
      <c r="AG23" s="41"/>
      <c r="AH23" s="75"/>
      <c r="AI23" s="42"/>
      <c r="AJ23" s="223"/>
      <c r="AK23" s="42"/>
      <c r="AL23" s="41"/>
      <c r="AM23" s="75"/>
      <c r="AN23" s="42"/>
      <c r="AO23" s="42"/>
      <c r="AP23" s="139">
        <f t="shared" si="1"/>
        <v>0</v>
      </c>
      <c r="AQ23" s="74"/>
      <c r="AR23" s="74"/>
      <c r="AS23" s="74">
        <f>+'Input|Labour Rates'!$H$13/(1+'Input|Indirect Cost Rates'!$D$25+'Input|Indirect Cost Rates'!$D$26)*Z23/60</f>
        <v>3.751260947192582</v>
      </c>
      <c r="AT23" s="74"/>
      <c r="AU23" s="84"/>
      <c r="AV23" s="90">
        <f>+'Input|Indirect Cost Rates'!$D$25</f>
        <v>0.4</v>
      </c>
      <c r="AW23" s="90">
        <f>+'Input|Indirect Cost Rates'!$D$26</f>
        <v>0.21</v>
      </c>
      <c r="AX23" s="90"/>
      <c r="AY23" s="90"/>
      <c r="AZ23" s="139">
        <f t="shared" si="2"/>
        <v>0</v>
      </c>
      <c r="BA23" s="139">
        <f t="shared" si="3"/>
        <v>0</v>
      </c>
      <c r="BB23" s="139">
        <f t="shared" si="4"/>
        <v>0</v>
      </c>
      <c r="BC23" s="139">
        <f t="shared" si="5"/>
        <v>0</v>
      </c>
      <c r="BD23" s="75"/>
      <c r="BE23" s="139">
        <f t="shared" si="6"/>
        <v>0</v>
      </c>
      <c r="BF23"/>
    </row>
    <row r="24" spans="1:58" x14ac:dyDescent="0.2">
      <c r="A24" s="16">
        <f t="shared" si="7"/>
        <v>15</v>
      </c>
      <c r="B24" s="40"/>
      <c r="C24" s="40" t="s">
        <v>228</v>
      </c>
      <c r="D24" s="41" t="s">
        <v>23</v>
      </c>
      <c r="E24" s="187" t="s">
        <v>198</v>
      </c>
      <c r="F24" s="41"/>
      <c r="G24" s="188"/>
      <c r="H24" s="139">
        <f t="shared" si="8"/>
        <v>0</v>
      </c>
      <c r="I24" s="42"/>
      <c r="J24" s="41"/>
      <c r="K24" s="75"/>
      <c r="L24" s="224"/>
      <c r="M24" s="42"/>
      <c r="N24" s="41"/>
      <c r="O24" s="75"/>
      <c r="P24" s="231"/>
      <c r="Q24" s="42"/>
      <c r="R24" s="41"/>
      <c r="S24" s="75"/>
      <c r="T24" s="75"/>
      <c r="U24" s="139">
        <f t="shared" si="0"/>
        <v>0</v>
      </c>
      <c r="V24" s="42" t="s">
        <v>194</v>
      </c>
      <c r="W24" s="41" t="s">
        <v>23</v>
      </c>
      <c r="X24" s="75">
        <v>1</v>
      </c>
      <c r="Y24" s="42"/>
      <c r="Z24" s="231">
        <v>63.137893593919657</v>
      </c>
      <c r="AA24" s="42"/>
      <c r="AB24" s="41"/>
      <c r="AC24" s="75"/>
      <c r="AD24" s="42"/>
      <c r="AE24" s="223"/>
      <c r="AF24" s="42"/>
      <c r="AG24" s="41"/>
      <c r="AH24" s="75"/>
      <c r="AI24" s="42"/>
      <c r="AJ24" s="223"/>
      <c r="AK24" s="42"/>
      <c r="AL24" s="41"/>
      <c r="AM24" s="75"/>
      <c r="AN24" s="42"/>
      <c r="AO24" s="42"/>
      <c r="AP24" s="139">
        <f t="shared" si="1"/>
        <v>0</v>
      </c>
      <c r="AQ24" s="74"/>
      <c r="AR24" s="74"/>
      <c r="AS24" s="74">
        <f>+'Input|Labour Rates'!$H$13/(1+'Input|Indirect Cost Rates'!$D$25+'Input|Indirect Cost Rates'!$D$26)*Z24/60</f>
        <v>14.985286746914266</v>
      </c>
      <c r="AT24" s="74"/>
      <c r="AU24" s="84"/>
      <c r="AV24" s="90">
        <f>+'Input|Indirect Cost Rates'!$D$25</f>
        <v>0.4</v>
      </c>
      <c r="AW24" s="90">
        <f>+'Input|Indirect Cost Rates'!$D$26</f>
        <v>0.21</v>
      </c>
      <c r="AX24" s="90"/>
      <c r="AY24" s="90"/>
      <c r="AZ24" s="139">
        <f t="shared" si="2"/>
        <v>0</v>
      </c>
      <c r="BA24" s="139">
        <f t="shared" si="3"/>
        <v>0</v>
      </c>
      <c r="BB24" s="139">
        <f t="shared" si="4"/>
        <v>0</v>
      </c>
      <c r="BC24" s="139">
        <f t="shared" si="5"/>
        <v>0</v>
      </c>
      <c r="BD24" s="75"/>
      <c r="BE24" s="139">
        <f t="shared" si="6"/>
        <v>0</v>
      </c>
      <c r="BF24"/>
    </row>
    <row r="25" spans="1:58" x14ac:dyDescent="0.2">
      <c r="A25" s="16">
        <f t="shared" si="7"/>
        <v>16</v>
      </c>
      <c r="B25" s="40"/>
      <c r="C25" s="40" t="s">
        <v>229</v>
      </c>
      <c r="D25" s="41" t="s">
        <v>23</v>
      </c>
      <c r="E25" s="187" t="s">
        <v>198</v>
      </c>
      <c r="F25" s="41"/>
      <c r="G25" s="188"/>
      <c r="H25" s="139">
        <f t="shared" si="8"/>
        <v>0</v>
      </c>
      <c r="I25" s="42"/>
      <c r="J25" s="41"/>
      <c r="K25" s="75"/>
      <c r="L25" s="224"/>
      <c r="M25" s="42"/>
      <c r="N25" s="41"/>
      <c r="O25" s="75"/>
      <c r="P25" s="231"/>
      <c r="Q25" s="42"/>
      <c r="R25" s="41"/>
      <c r="S25" s="75"/>
      <c r="T25" s="75"/>
      <c r="U25" s="139">
        <f t="shared" si="0"/>
        <v>0</v>
      </c>
      <c r="V25" s="42" t="s">
        <v>194</v>
      </c>
      <c r="W25" s="41" t="s">
        <v>23</v>
      </c>
      <c r="X25" s="75">
        <v>1</v>
      </c>
      <c r="Y25" s="42"/>
      <c r="Z25" s="231">
        <v>19.069851610568222</v>
      </c>
      <c r="AA25" s="42"/>
      <c r="AB25" s="41"/>
      <c r="AC25" s="75"/>
      <c r="AD25" s="42"/>
      <c r="AE25" s="223"/>
      <c r="AF25" s="42"/>
      <c r="AG25" s="41"/>
      <c r="AH25" s="75"/>
      <c r="AI25" s="42"/>
      <c r="AJ25" s="223"/>
      <c r="AK25" s="42"/>
      <c r="AL25" s="41"/>
      <c r="AM25" s="75"/>
      <c r="AN25" s="42"/>
      <c r="AO25" s="42"/>
      <c r="AP25" s="139">
        <f t="shared" si="1"/>
        <v>0</v>
      </c>
      <c r="AQ25" s="74"/>
      <c r="AR25" s="74"/>
      <c r="AS25" s="74">
        <f>+'Input|Labour Rates'!$H$13/(1+'Input|Indirect Cost Rates'!$D$25+'Input|Indirect Cost Rates'!$D$26)*Z25/60</f>
        <v>4.5260805886782034</v>
      </c>
      <c r="AT25" s="74"/>
      <c r="AU25" s="84"/>
      <c r="AV25" s="90">
        <f>+'Input|Indirect Cost Rates'!$D$25</f>
        <v>0.4</v>
      </c>
      <c r="AW25" s="90">
        <f>+'Input|Indirect Cost Rates'!$D$26</f>
        <v>0.21</v>
      </c>
      <c r="AX25" s="90"/>
      <c r="AY25" s="90"/>
      <c r="AZ25" s="139">
        <f t="shared" si="2"/>
        <v>0</v>
      </c>
      <c r="BA25" s="139">
        <f t="shared" si="3"/>
        <v>0</v>
      </c>
      <c r="BB25" s="139">
        <f t="shared" si="4"/>
        <v>0</v>
      </c>
      <c r="BC25" s="139">
        <f t="shared" si="5"/>
        <v>0</v>
      </c>
      <c r="BD25" s="75"/>
      <c r="BE25" s="139">
        <f t="shared" si="6"/>
        <v>0</v>
      </c>
      <c r="BF25"/>
    </row>
    <row r="26" spans="1:58" x14ac:dyDescent="0.2">
      <c r="A26" s="16">
        <f t="shared" si="7"/>
        <v>17</v>
      </c>
      <c r="B26" s="40"/>
      <c r="C26" s="40" t="s">
        <v>230</v>
      </c>
      <c r="D26" s="41" t="s">
        <v>23</v>
      </c>
      <c r="E26" s="187" t="s">
        <v>198</v>
      </c>
      <c r="F26" s="41"/>
      <c r="G26" s="188"/>
      <c r="H26" s="139">
        <f t="shared" si="8"/>
        <v>0</v>
      </c>
      <c r="I26" s="42"/>
      <c r="J26" s="41"/>
      <c r="K26" s="75"/>
      <c r="L26" s="224"/>
      <c r="M26" s="42"/>
      <c r="N26" s="41"/>
      <c r="O26" s="75"/>
      <c r="P26" s="231"/>
      <c r="Q26" s="42"/>
      <c r="R26" s="41"/>
      <c r="S26" s="75"/>
      <c r="T26" s="75"/>
      <c r="U26" s="139">
        <f t="shared" si="0"/>
        <v>0</v>
      </c>
      <c r="V26" s="42" t="s">
        <v>194</v>
      </c>
      <c r="W26" s="41" t="s">
        <v>23</v>
      </c>
      <c r="X26" s="75">
        <v>1</v>
      </c>
      <c r="Y26" s="42"/>
      <c r="Z26" s="231">
        <v>106.17806731813248</v>
      </c>
      <c r="AA26" s="42"/>
      <c r="AB26" s="41"/>
      <c r="AC26" s="75"/>
      <c r="AD26" s="42"/>
      <c r="AE26" s="223"/>
      <c r="AF26" s="42"/>
      <c r="AG26" s="41"/>
      <c r="AH26" s="75"/>
      <c r="AI26" s="42"/>
      <c r="AJ26" s="223"/>
      <c r="AK26" s="42"/>
      <c r="AL26" s="41"/>
      <c r="AM26" s="75"/>
      <c r="AN26" s="42"/>
      <c r="AO26" s="42"/>
      <c r="AP26" s="139">
        <f t="shared" si="1"/>
        <v>0</v>
      </c>
      <c r="AQ26" s="74"/>
      <c r="AR26" s="74"/>
      <c r="AS26" s="74">
        <f>+'Input|Labour Rates'!$H$13/(1+'Input|Indirect Cost Rates'!$D$25+'Input|Indirect Cost Rates'!$D$26)*Z26/60</f>
        <v>25.200536388318937</v>
      </c>
      <c r="AT26" s="74"/>
      <c r="AU26" s="84"/>
      <c r="AV26" s="90">
        <f>+'Input|Indirect Cost Rates'!$D$25</f>
        <v>0.4</v>
      </c>
      <c r="AW26" s="90">
        <f>+'Input|Indirect Cost Rates'!$D$26</f>
        <v>0.21</v>
      </c>
      <c r="AX26" s="90"/>
      <c r="AY26" s="90"/>
      <c r="AZ26" s="139">
        <f t="shared" si="2"/>
        <v>0</v>
      </c>
      <c r="BA26" s="139">
        <f t="shared" si="3"/>
        <v>0</v>
      </c>
      <c r="BB26" s="139">
        <f t="shared" si="4"/>
        <v>0</v>
      </c>
      <c r="BC26" s="139">
        <f t="shared" si="5"/>
        <v>0</v>
      </c>
      <c r="BD26" s="75"/>
      <c r="BE26" s="139">
        <f t="shared" si="6"/>
        <v>0</v>
      </c>
      <c r="BF26"/>
    </row>
    <row r="27" spans="1:58" x14ac:dyDescent="0.2">
      <c r="A27" s="16">
        <f t="shared" si="7"/>
        <v>18</v>
      </c>
      <c r="B27" s="40"/>
      <c r="C27" s="40" t="s">
        <v>231</v>
      </c>
      <c r="D27" s="41" t="s">
        <v>23</v>
      </c>
      <c r="E27" s="187" t="s">
        <v>198</v>
      </c>
      <c r="F27" s="41"/>
      <c r="G27" s="188"/>
      <c r="H27" s="139">
        <f t="shared" si="8"/>
        <v>0</v>
      </c>
      <c r="I27" s="42" t="s">
        <v>193</v>
      </c>
      <c r="J27" s="41" t="s">
        <v>23</v>
      </c>
      <c r="K27" s="75">
        <v>1</v>
      </c>
      <c r="L27" s="224">
        <v>30</v>
      </c>
      <c r="M27" s="42"/>
      <c r="N27" s="41"/>
      <c r="O27" s="75"/>
      <c r="P27" s="231"/>
      <c r="Q27" s="42"/>
      <c r="R27" s="41"/>
      <c r="S27" s="75"/>
      <c r="T27" s="75"/>
      <c r="U27" s="139">
        <f>IF(OR(
AND(ISTEXT(I27),ISBLANK(J27)),
AND(ISTEXT(M27),ISBLANK(N27)),
AND(ISTEXT(Q27),ISBLANK(R27))),1,0)</f>
        <v>0</v>
      </c>
      <c r="V27" s="42"/>
      <c r="W27" s="41"/>
      <c r="X27" s="75"/>
      <c r="Y27" s="42"/>
      <c r="Z27" s="231"/>
      <c r="AA27" s="42"/>
      <c r="AB27" s="41"/>
      <c r="AC27" s="75"/>
      <c r="AD27" s="42"/>
      <c r="AE27" s="223"/>
      <c r="AF27" s="42"/>
      <c r="AG27" s="41"/>
      <c r="AH27" s="75"/>
      <c r="AI27" s="42"/>
      <c r="AJ27" s="223"/>
      <c r="AK27" s="42"/>
      <c r="AL27" s="41"/>
      <c r="AM27" s="75"/>
      <c r="AN27" s="42"/>
      <c r="AO27" s="42"/>
      <c r="AP27" s="139">
        <f t="shared" si="1"/>
        <v>0</v>
      </c>
      <c r="AQ27" s="74"/>
      <c r="AR27" s="74"/>
      <c r="AS27" s="74"/>
      <c r="AT27" s="74"/>
      <c r="AU27" s="84"/>
      <c r="AV27" s="90">
        <f>+'Input|Indirect Cost Rates'!$D$25</f>
        <v>0.4</v>
      </c>
      <c r="AW27" s="90">
        <f>+'Input|Indirect Cost Rates'!$D$26</f>
        <v>0.21</v>
      </c>
      <c r="AX27" s="90"/>
      <c r="AY27" s="90"/>
      <c r="AZ27" s="139">
        <f t="shared" si="2"/>
        <v>0</v>
      </c>
      <c r="BA27" s="139">
        <f t="shared" si="3"/>
        <v>0</v>
      </c>
      <c r="BB27" s="139">
        <f t="shared" si="4"/>
        <v>0</v>
      </c>
      <c r="BC27" s="139">
        <f t="shared" si="5"/>
        <v>0</v>
      </c>
      <c r="BD27" s="75"/>
      <c r="BE27" s="139">
        <f t="shared" si="6"/>
        <v>0</v>
      </c>
      <c r="BF27"/>
    </row>
    <row r="28" spans="1:58" x14ac:dyDescent="0.2">
      <c r="A28" s="16">
        <f t="shared" si="7"/>
        <v>19</v>
      </c>
      <c r="B28" s="40"/>
      <c r="C28" s="40" t="s">
        <v>232</v>
      </c>
      <c r="D28" s="41" t="s">
        <v>23</v>
      </c>
      <c r="E28" s="187" t="s">
        <v>198</v>
      </c>
      <c r="F28" s="41"/>
      <c r="G28" s="188"/>
      <c r="H28" s="139">
        <f t="shared" si="8"/>
        <v>0</v>
      </c>
      <c r="I28" s="42" t="s">
        <v>193</v>
      </c>
      <c r="J28" s="41" t="s">
        <v>23</v>
      </c>
      <c r="K28" s="75">
        <v>1</v>
      </c>
      <c r="L28" s="224">
        <v>10</v>
      </c>
      <c r="M28" s="42" t="s">
        <v>195</v>
      </c>
      <c r="N28" s="41" t="s">
        <v>23</v>
      </c>
      <c r="O28" s="75">
        <v>1</v>
      </c>
      <c r="P28" s="231">
        <v>19.8</v>
      </c>
      <c r="Q28" s="42"/>
      <c r="R28" s="41"/>
      <c r="S28" s="75"/>
      <c r="T28" s="75"/>
      <c r="U28" s="139">
        <f>IF(OR(
AND(ISTEXT(I28),ISBLANK(J28)),
AND(ISTEXT(M28),ISBLANK(N28)),
AND(ISTEXT(Q28),ISBLANK(R28))),1,0)</f>
        <v>0</v>
      </c>
      <c r="V28" s="42"/>
      <c r="W28" s="41"/>
      <c r="X28" s="75"/>
      <c r="Y28" s="42"/>
      <c r="Z28" s="231"/>
      <c r="AA28" s="42"/>
      <c r="AB28" s="41"/>
      <c r="AC28" s="75"/>
      <c r="AD28" s="42"/>
      <c r="AE28" s="223"/>
      <c r="AF28" s="42"/>
      <c r="AG28" s="41"/>
      <c r="AH28" s="75"/>
      <c r="AI28" s="42"/>
      <c r="AJ28" s="223"/>
      <c r="AK28" s="42"/>
      <c r="AL28" s="41"/>
      <c r="AM28" s="75"/>
      <c r="AN28" s="42"/>
      <c r="AO28" s="42"/>
      <c r="AP28" s="139">
        <f t="shared" si="1"/>
        <v>0</v>
      </c>
      <c r="AQ28" s="74"/>
      <c r="AR28" s="74"/>
      <c r="AS28" s="74"/>
      <c r="AT28" s="74"/>
      <c r="AU28" s="84"/>
      <c r="AV28" s="90">
        <f>+'Input|Indirect Cost Rates'!$D$25</f>
        <v>0.4</v>
      </c>
      <c r="AW28" s="90">
        <f>+'Input|Indirect Cost Rates'!$D$26</f>
        <v>0.21</v>
      </c>
      <c r="AX28" s="90"/>
      <c r="AY28" s="90"/>
      <c r="AZ28" s="139">
        <f t="shared" si="2"/>
        <v>0</v>
      </c>
      <c r="BA28" s="139">
        <f t="shared" si="3"/>
        <v>0</v>
      </c>
      <c r="BB28" s="139">
        <f t="shared" si="4"/>
        <v>0</v>
      </c>
      <c r="BC28" s="139">
        <f t="shared" si="5"/>
        <v>0</v>
      </c>
      <c r="BD28" s="75"/>
      <c r="BE28" s="139">
        <f t="shared" si="6"/>
        <v>0</v>
      </c>
      <c r="BF28"/>
    </row>
    <row r="29" spans="1:58" x14ac:dyDescent="0.2">
      <c r="A29" s="16">
        <f t="shared" si="7"/>
        <v>20</v>
      </c>
      <c r="B29" s="40"/>
      <c r="C29" s="40" t="s">
        <v>233</v>
      </c>
      <c r="D29" s="41" t="s">
        <v>23</v>
      </c>
      <c r="E29" s="187" t="s">
        <v>198</v>
      </c>
      <c r="F29" s="41"/>
      <c r="G29" s="188"/>
      <c r="H29" s="139">
        <f t="shared" si="8"/>
        <v>0</v>
      </c>
      <c r="I29" s="42"/>
      <c r="J29" s="41"/>
      <c r="K29" s="75"/>
      <c r="L29" s="224"/>
      <c r="M29" s="42"/>
      <c r="N29" s="41"/>
      <c r="O29" s="75"/>
      <c r="P29" s="231"/>
      <c r="Q29" s="42"/>
      <c r="R29" s="41"/>
      <c r="S29" s="75"/>
      <c r="T29" s="75"/>
      <c r="U29" s="139">
        <f t="shared" si="0"/>
        <v>0</v>
      </c>
      <c r="V29" s="42" t="s">
        <v>194</v>
      </c>
      <c r="W29" s="41" t="s">
        <v>23</v>
      </c>
      <c r="X29" s="75">
        <v>1</v>
      </c>
      <c r="Y29" s="42"/>
      <c r="Z29" s="231">
        <v>371.9992074499703</v>
      </c>
      <c r="AA29" s="42"/>
      <c r="AB29" s="41"/>
      <c r="AC29" s="75"/>
      <c r="AD29" s="42"/>
      <c r="AE29" s="223"/>
      <c r="AF29" s="42"/>
      <c r="AG29" s="41"/>
      <c r="AH29" s="75"/>
      <c r="AI29" s="42"/>
      <c r="AJ29" s="223"/>
      <c r="AK29" s="42"/>
      <c r="AL29" s="41"/>
      <c r="AM29" s="75"/>
      <c r="AN29" s="42"/>
      <c r="AO29" s="42"/>
      <c r="AP29" s="139">
        <f t="shared" si="1"/>
        <v>0</v>
      </c>
      <c r="AQ29" s="74"/>
      <c r="AR29" s="74"/>
      <c r="AS29" s="74">
        <f>+'Input|Labour Rates'!$H$13/(1+'Input|Indirect Cost Rates'!$D$25+'Input|Indirect Cost Rates'!$D$26)*Z29/60</f>
        <v>88.291111342990547</v>
      </c>
      <c r="AT29" s="74"/>
      <c r="AU29" s="84"/>
      <c r="AV29" s="90">
        <f>+'Input|Indirect Cost Rates'!$D$25</f>
        <v>0.4</v>
      </c>
      <c r="AW29" s="90">
        <f>+'Input|Indirect Cost Rates'!$D$26</f>
        <v>0.21</v>
      </c>
      <c r="AX29" s="90"/>
      <c r="AY29" s="90"/>
      <c r="AZ29" s="139">
        <f t="shared" si="2"/>
        <v>0</v>
      </c>
      <c r="BA29" s="139">
        <f t="shared" si="3"/>
        <v>0</v>
      </c>
      <c r="BB29" s="139">
        <f t="shared" si="4"/>
        <v>0</v>
      </c>
      <c r="BC29" s="139">
        <f t="shared" si="5"/>
        <v>0</v>
      </c>
      <c r="BD29" s="75"/>
      <c r="BE29" s="139">
        <f t="shared" si="6"/>
        <v>0</v>
      </c>
      <c r="BF29"/>
    </row>
    <row r="30" spans="1:58" x14ac:dyDescent="0.2">
      <c r="A30" s="16">
        <f t="shared" si="7"/>
        <v>21</v>
      </c>
      <c r="B30" s="40"/>
      <c r="C30" s="40" t="s">
        <v>234</v>
      </c>
      <c r="D30" s="41" t="s">
        <v>23</v>
      </c>
      <c r="E30" s="187" t="s">
        <v>198</v>
      </c>
      <c r="F30" s="41"/>
      <c r="G30" s="188"/>
      <c r="H30" s="139">
        <f t="shared" si="8"/>
        <v>0</v>
      </c>
      <c r="I30" s="42"/>
      <c r="J30" s="41"/>
      <c r="K30" s="75"/>
      <c r="L30" s="224"/>
      <c r="M30" s="42"/>
      <c r="N30" s="41"/>
      <c r="O30" s="75"/>
      <c r="P30" s="231"/>
      <c r="Q30" s="42"/>
      <c r="R30" s="41"/>
      <c r="S30" s="75"/>
      <c r="T30" s="75"/>
      <c r="U30" s="139">
        <f t="shared" si="0"/>
        <v>0</v>
      </c>
      <c r="V30" s="42" t="s">
        <v>194</v>
      </c>
      <c r="W30" s="41" t="s">
        <v>23</v>
      </c>
      <c r="X30" s="75">
        <v>1</v>
      </c>
      <c r="Y30" s="42"/>
      <c r="Z30" s="231">
        <v>90.001981375074308</v>
      </c>
      <c r="AA30" s="42"/>
      <c r="AB30" s="41"/>
      <c r="AC30" s="75"/>
      <c r="AD30" s="42"/>
      <c r="AE30" s="223"/>
      <c r="AF30" s="42"/>
      <c r="AG30" s="41"/>
      <c r="AH30" s="75"/>
      <c r="AI30" s="42"/>
      <c r="AJ30" s="223"/>
      <c r="AK30" s="42"/>
      <c r="AL30" s="41"/>
      <c r="AM30" s="75"/>
      <c r="AN30" s="42"/>
      <c r="AO30" s="42"/>
      <c r="AP30" s="139">
        <f t="shared" si="1"/>
        <v>0</v>
      </c>
      <c r="AQ30" s="74"/>
      <c r="AR30" s="74"/>
      <c r="AS30" s="74">
        <f>+'Input|Labour Rates'!$H$13/(1+'Input|Indirect Cost Rates'!$D$25+'Input|Indirect Cost Rates'!$D$26)*Z30/60</f>
        <v>21.361268517608728</v>
      </c>
      <c r="AT30" s="74"/>
      <c r="AU30" s="84"/>
      <c r="AV30" s="90">
        <f>+'Input|Indirect Cost Rates'!$D$25</f>
        <v>0.4</v>
      </c>
      <c r="AW30" s="90">
        <f>+'Input|Indirect Cost Rates'!$D$26</f>
        <v>0.21</v>
      </c>
      <c r="AX30" s="90"/>
      <c r="AY30" s="90"/>
      <c r="AZ30" s="139">
        <f t="shared" si="2"/>
        <v>0</v>
      </c>
      <c r="BA30" s="139">
        <f t="shared" si="3"/>
        <v>0</v>
      </c>
      <c r="BB30" s="139">
        <f t="shared" si="4"/>
        <v>0</v>
      </c>
      <c r="BC30" s="139">
        <f t="shared" si="5"/>
        <v>0</v>
      </c>
      <c r="BD30" s="75"/>
      <c r="BE30" s="139">
        <f t="shared" si="6"/>
        <v>0</v>
      </c>
      <c r="BF30"/>
    </row>
    <row r="31" spans="1:58" x14ac:dyDescent="0.2">
      <c r="A31" s="16">
        <f t="shared" si="7"/>
        <v>22</v>
      </c>
      <c r="B31" s="40"/>
      <c r="C31" s="40" t="s">
        <v>235</v>
      </c>
      <c r="D31" s="41" t="s">
        <v>23</v>
      </c>
      <c r="E31" s="187" t="s">
        <v>198</v>
      </c>
      <c r="F31" s="41"/>
      <c r="G31" s="188"/>
      <c r="H31" s="139">
        <f t="shared" si="8"/>
        <v>0</v>
      </c>
      <c r="I31" s="42" t="s">
        <v>193</v>
      </c>
      <c r="J31" s="41" t="s">
        <v>23</v>
      </c>
      <c r="K31" s="75">
        <v>1</v>
      </c>
      <c r="L31" s="224">
        <v>18</v>
      </c>
      <c r="M31" s="42"/>
      <c r="N31" s="41"/>
      <c r="O31" s="75"/>
      <c r="P31" s="231"/>
      <c r="Q31" s="42"/>
      <c r="R31" s="41"/>
      <c r="S31" s="75"/>
      <c r="T31" s="75"/>
      <c r="U31" s="139">
        <f t="shared" si="0"/>
        <v>0</v>
      </c>
      <c r="V31" s="42"/>
      <c r="W31" s="41"/>
      <c r="X31" s="75"/>
      <c r="Y31" s="42"/>
      <c r="Z31" s="231"/>
      <c r="AA31" s="42"/>
      <c r="AB31" s="41"/>
      <c r="AC31" s="75"/>
      <c r="AD31" s="42"/>
      <c r="AE31" s="223"/>
      <c r="AF31" s="42"/>
      <c r="AG31" s="41"/>
      <c r="AH31" s="75"/>
      <c r="AI31" s="42"/>
      <c r="AJ31" s="223"/>
      <c r="AK31" s="42"/>
      <c r="AL31" s="41"/>
      <c r="AM31" s="75"/>
      <c r="AN31" s="42"/>
      <c r="AO31" s="42"/>
      <c r="AP31" s="139">
        <f t="shared" si="1"/>
        <v>0</v>
      </c>
      <c r="AQ31" s="74"/>
      <c r="AR31" s="74"/>
      <c r="AS31" s="74"/>
      <c r="AT31" s="74"/>
      <c r="AU31" s="84"/>
      <c r="AV31" s="90">
        <f>+'Input|Indirect Cost Rates'!$D$25</f>
        <v>0.4</v>
      </c>
      <c r="AW31" s="90">
        <f>+'Input|Indirect Cost Rates'!$D$26</f>
        <v>0.21</v>
      </c>
      <c r="AX31" s="90"/>
      <c r="AY31" s="90"/>
      <c r="AZ31" s="139">
        <f t="shared" si="2"/>
        <v>0</v>
      </c>
      <c r="BA31" s="139">
        <f t="shared" si="3"/>
        <v>0</v>
      </c>
      <c r="BB31" s="139">
        <f t="shared" si="4"/>
        <v>0</v>
      </c>
      <c r="BC31" s="139">
        <f t="shared" si="5"/>
        <v>0</v>
      </c>
      <c r="BD31" s="75"/>
      <c r="BE31" s="139">
        <f t="shared" si="6"/>
        <v>0</v>
      </c>
      <c r="BF31"/>
    </row>
    <row r="32" spans="1:58" x14ac:dyDescent="0.2">
      <c r="A32" s="16">
        <f t="shared" si="7"/>
        <v>23</v>
      </c>
      <c r="B32" s="40"/>
      <c r="C32" s="40" t="s">
        <v>236</v>
      </c>
      <c r="D32" s="41" t="s">
        <v>23</v>
      </c>
      <c r="E32" s="187" t="s">
        <v>198</v>
      </c>
      <c r="F32" s="41"/>
      <c r="G32" s="188"/>
      <c r="H32" s="139">
        <f t="shared" si="8"/>
        <v>0</v>
      </c>
      <c r="I32" s="42" t="s">
        <v>193</v>
      </c>
      <c r="J32" s="41" t="s">
        <v>23</v>
      </c>
      <c r="K32" s="75">
        <v>1</v>
      </c>
      <c r="L32" s="224">
        <v>18</v>
      </c>
      <c r="M32" s="42"/>
      <c r="N32" s="41"/>
      <c r="O32" s="75"/>
      <c r="P32" s="231"/>
      <c r="Q32" s="42"/>
      <c r="R32" s="41"/>
      <c r="S32" s="75"/>
      <c r="T32" s="75"/>
      <c r="U32" s="139">
        <f>IF(OR(
AND(ISTEXT(I32),ISBLANK(J32)),
AND(ISTEXT(M32),ISBLANK(N32)),
AND(ISTEXT(Q32),ISBLANK(R32))),1,0)</f>
        <v>0</v>
      </c>
      <c r="V32" s="42"/>
      <c r="W32" s="41"/>
      <c r="X32" s="75"/>
      <c r="Y32" s="42"/>
      <c r="Z32" s="231"/>
      <c r="AA32" s="42"/>
      <c r="AB32" s="41"/>
      <c r="AC32" s="75"/>
      <c r="AD32" s="42"/>
      <c r="AE32" s="223"/>
      <c r="AF32" s="42"/>
      <c r="AG32" s="41"/>
      <c r="AH32" s="75"/>
      <c r="AI32" s="42"/>
      <c r="AJ32" s="223"/>
      <c r="AK32" s="42"/>
      <c r="AL32" s="41"/>
      <c r="AM32" s="75"/>
      <c r="AN32" s="42"/>
      <c r="AO32" s="42"/>
      <c r="AP32" s="139">
        <f t="shared" si="1"/>
        <v>0</v>
      </c>
      <c r="AQ32" s="74"/>
      <c r="AR32" s="74"/>
      <c r="AS32" s="74"/>
      <c r="AT32" s="74"/>
      <c r="AU32" s="84"/>
      <c r="AV32" s="90">
        <f>+'Input|Indirect Cost Rates'!$D$25</f>
        <v>0.4</v>
      </c>
      <c r="AW32" s="90">
        <f>+'Input|Indirect Cost Rates'!$D$26</f>
        <v>0.21</v>
      </c>
      <c r="AX32" s="90"/>
      <c r="AY32" s="90"/>
      <c r="AZ32" s="139">
        <f t="shared" si="2"/>
        <v>0</v>
      </c>
      <c r="BA32" s="139">
        <f t="shared" si="3"/>
        <v>0</v>
      </c>
      <c r="BB32" s="139">
        <f t="shared" si="4"/>
        <v>0</v>
      </c>
      <c r="BC32" s="139">
        <f t="shared" si="5"/>
        <v>0</v>
      </c>
      <c r="BD32" s="75"/>
      <c r="BE32" s="139">
        <f t="shared" si="6"/>
        <v>0</v>
      </c>
      <c r="BF32"/>
    </row>
    <row r="33" spans="1:58" x14ac:dyDescent="0.2">
      <c r="A33" s="16">
        <f t="shared" si="7"/>
        <v>24</v>
      </c>
      <c r="B33" s="40"/>
      <c r="C33" s="40" t="s">
        <v>237</v>
      </c>
      <c r="D33" s="41" t="s">
        <v>23</v>
      </c>
      <c r="E33" s="187" t="s">
        <v>198</v>
      </c>
      <c r="F33" s="41"/>
      <c r="G33" s="188"/>
      <c r="H33" s="139">
        <f t="shared" si="8"/>
        <v>0</v>
      </c>
      <c r="I33" s="42" t="s">
        <v>193</v>
      </c>
      <c r="J33" s="41" t="s">
        <v>23</v>
      </c>
      <c r="K33" s="75">
        <v>1</v>
      </c>
      <c r="L33" s="224">
        <v>10</v>
      </c>
      <c r="M33" s="42"/>
      <c r="N33" s="41"/>
      <c r="O33" s="75"/>
      <c r="P33" s="231"/>
      <c r="Q33" s="42"/>
      <c r="R33" s="41"/>
      <c r="S33" s="75"/>
      <c r="T33" s="75"/>
      <c r="U33" s="139">
        <f>IF(OR(
AND(ISTEXT(I33),ISBLANK(J33)),
AND(ISTEXT(M33),ISBLANK(N33)),
AND(ISTEXT(Q33),ISBLANK(R33))),1,0)</f>
        <v>0</v>
      </c>
      <c r="V33" s="42" t="s">
        <v>194</v>
      </c>
      <c r="W33" s="41" t="s">
        <v>23</v>
      </c>
      <c r="X33" s="75">
        <v>1</v>
      </c>
      <c r="Y33" s="42"/>
      <c r="Z33" s="231">
        <v>48.391241404270737</v>
      </c>
      <c r="AA33" s="42"/>
      <c r="AB33" s="41"/>
      <c r="AC33" s="75"/>
      <c r="AD33" s="42"/>
      <c r="AE33" s="223"/>
      <c r="AF33" s="42"/>
      <c r="AG33" s="41"/>
      <c r="AH33" s="75"/>
      <c r="AI33" s="42"/>
      <c r="AJ33" s="223"/>
      <c r="AK33" s="42"/>
      <c r="AL33" s="41"/>
      <c r="AM33" s="75"/>
      <c r="AN33" s="42"/>
      <c r="AO33" s="42"/>
      <c r="AP33" s="139">
        <f t="shared" si="1"/>
        <v>0</v>
      </c>
      <c r="AQ33" s="74"/>
      <c r="AR33" s="74"/>
      <c r="AS33" s="74">
        <f>+'Input|Labour Rates'!$H$13/(1+'Input|Indirect Cost Rates'!$D$25+'Input|Indirect Cost Rates'!$D$26)*Z33/60</f>
        <v>11.485283832021626</v>
      </c>
      <c r="AT33" s="74"/>
      <c r="AU33" s="84"/>
      <c r="AV33" s="90">
        <f>+'Input|Indirect Cost Rates'!$D$25</f>
        <v>0.4</v>
      </c>
      <c r="AW33" s="90">
        <f>+'Input|Indirect Cost Rates'!$D$26</f>
        <v>0.21</v>
      </c>
      <c r="AX33" s="90"/>
      <c r="AY33" s="90"/>
      <c r="AZ33" s="139">
        <f t="shared" si="2"/>
        <v>0</v>
      </c>
      <c r="BA33" s="139">
        <f t="shared" si="3"/>
        <v>0</v>
      </c>
      <c r="BB33" s="139">
        <f t="shared" si="4"/>
        <v>0</v>
      </c>
      <c r="BC33" s="139">
        <f t="shared" si="5"/>
        <v>0</v>
      </c>
      <c r="BD33" s="75"/>
      <c r="BE33" s="139">
        <f t="shared" si="6"/>
        <v>0</v>
      </c>
      <c r="BF33"/>
    </row>
    <row r="34" spans="1:58" x14ac:dyDescent="0.2">
      <c r="A34" s="16">
        <f t="shared" si="7"/>
        <v>25</v>
      </c>
      <c r="B34" s="40"/>
      <c r="C34" s="40" t="s">
        <v>238</v>
      </c>
      <c r="D34" s="41" t="s">
        <v>23</v>
      </c>
      <c r="E34" s="187" t="s">
        <v>198</v>
      </c>
      <c r="F34" s="41"/>
      <c r="G34" s="188"/>
      <c r="H34" s="139">
        <f t="shared" si="8"/>
        <v>0</v>
      </c>
      <c r="I34" s="42" t="s">
        <v>193</v>
      </c>
      <c r="J34" s="41" t="s">
        <v>23</v>
      </c>
      <c r="K34" s="75">
        <v>1</v>
      </c>
      <c r="L34" s="224">
        <v>10</v>
      </c>
      <c r="M34" s="42"/>
      <c r="N34" s="41"/>
      <c r="O34" s="75"/>
      <c r="P34" s="231"/>
      <c r="Q34" s="42"/>
      <c r="R34" s="41"/>
      <c r="S34" s="75"/>
      <c r="T34" s="75"/>
      <c r="U34" s="139">
        <f t="shared" si="0"/>
        <v>0</v>
      </c>
      <c r="V34" s="42" t="s">
        <v>194</v>
      </c>
      <c r="W34" s="41" t="s">
        <v>23</v>
      </c>
      <c r="X34" s="75">
        <v>1</v>
      </c>
      <c r="Y34" s="42"/>
      <c r="Z34" s="231">
        <v>145.31125588128839</v>
      </c>
      <c r="AA34" s="42"/>
      <c r="AB34" s="41"/>
      <c r="AC34" s="75"/>
      <c r="AD34" s="42"/>
      <c r="AE34" s="223"/>
      <c r="AF34" s="42"/>
      <c r="AG34" s="41"/>
      <c r="AH34" s="75"/>
      <c r="AI34" s="42"/>
      <c r="AJ34" s="223"/>
      <c r="AK34" s="42"/>
      <c r="AL34" s="41"/>
      <c r="AM34" s="75"/>
      <c r="AN34" s="42"/>
      <c r="AO34" s="42"/>
      <c r="AP34" s="139">
        <f t="shared" si="1"/>
        <v>0</v>
      </c>
      <c r="AQ34" s="74"/>
      <c r="AR34" s="74"/>
      <c r="AS34" s="74">
        <f>+'Input|Labour Rates'!$H$13/(1+'Input|Indirect Cost Rates'!$D$25+'Input|Indirect Cost Rates'!$D$26)*Z34/60</f>
        <v>34.488493565218349</v>
      </c>
      <c r="AT34" s="74"/>
      <c r="AU34" s="84"/>
      <c r="AV34" s="90">
        <f>+'Input|Indirect Cost Rates'!$D$25</f>
        <v>0.4</v>
      </c>
      <c r="AW34" s="90">
        <f>+'Input|Indirect Cost Rates'!$D$26</f>
        <v>0.21</v>
      </c>
      <c r="AX34" s="90"/>
      <c r="AY34" s="90"/>
      <c r="AZ34" s="139">
        <f t="shared" si="2"/>
        <v>0</v>
      </c>
      <c r="BA34" s="139">
        <f t="shared" si="3"/>
        <v>0</v>
      </c>
      <c r="BB34" s="139">
        <f t="shared" si="4"/>
        <v>0</v>
      </c>
      <c r="BC34" s="139">
        <f t="shared" si="5"/>
        <v>0</v>
      </c>
      <c r="BD34" s="75"/>
      <c r="BE34" s="139">
        <f t="shared" si="6"/>
        <v>0</v>
      </c>
      <c r="BF34"/>
    </row>
    <row r="35" spans="1:58" x14ac:dyDescent="0.2">
      <c r="A35" s="16">
        <f t="shared" si="7"/>
        <v>26</v>
      </c>
      <c r="B35" s="40"/>
      <c r="C35" s="40" t="s">
        <v>239</v>
      </c>
      <c r="D35" s="41" t="s">
        <v>23</v>
      </c>
      <c r="E35" s="187" t="s">
        <v>198</v>
      </c>
      <c r="F35" s="41"/>
      <c r="G35" s="188"/>
      <c r="H35" s="139">
        <f t="shared" si="8"/>
        <v>0</v>
      </c>
      <c r="I35" s="42" t="s">
        <v>193</v>
      </c>
      <c r="J35" s="41" t="s">
        <v>23</v>
      </c>
      <c r="K35" s="75">
        <v>1</v>
      </c>
      <c r="L35" s="224">
        <v>10</v>
      </c>
      <c r="M35" s="42"/>
      <c r="N35" s="41"/>
      <c r="O35" s="75"/>
      <c r="P35" s="231"/>
      <c r="Q35" s="42"/>
      <c r="R35" s="41"/>
      <c r="S35" s="75"/>
      <c r="T35" s="75"/>
      <c r="U35" s="139">
        <f t="shared" si="0"/>
        <v>0</v>
      </c>
      <c r="V35" s="42" t="s">
        <v>194</v>
      </c>
      <c r="W35" s="41" t="s">
        <v>23</v>
      </c>
      <c r="X35" s="75">
        <v>1</v>
      </c>
      <c r="Y35" s="42"/>
      <c r="Z35" s="231">
        <v>91.402461093015006</v>
      </c>
      <c r="AA35" s="42"/>
      <c r="AB35" s="41"/>
      <c r="AC35" s="75"/>
      <c r="AD35" s="42"/>
      <c r="AE35" s="223"/>
      <c r="AF35" s="42"/>
      <c r="AG35" s="41"/>
      <c r="AH35" s="75"/>
      <c r="AI35" s="42"/>
      <c r="AJ35" s="223"/>
      <c r="AK35" s="42"/>
      <c r="AL35" s="41"/>
      <c r="AM35" s="75"/>
      <c r="AN35" s="42"/>
      <c r="AO35" s="42"/>
      <c r="AP35" s="139">
        <f t="shared" si="1"/>
        <v>0</v>
      </c>
      <c r="AQ35" s="74"/>
      <c r="AR35" s="74"/>
      <c r="AS35" s="74">
        <f>+'Input|Labour Rates'!$H$13/(1+'Input|Indirect Cost Rates'!$D$25+'Input|Indirect Cost Rates'!$D$26)*Z35/60</f>
        <v>21.693661458867702</v>
      </c>
      <c r="AT35" s="74"/>
      <c r="AU35" s="84"/>
      <c r="AV35" s="90">
        <f>+'Input|Indirect Cost Rates'!$D$25</f>
        <v>0.4</v>
      </c>
      <c r="AW35" s="90">
        <f>+'Input|Indirect Cost Rates'!$D$26</f>
        <v>0.21</v>
      </c>
      <c r="AX35" s="90"/>
      <c r="AY35" s="90"/>
      <c r="AZ35" s="139">
        <f t="shared" si="2"/>
        <v>0</v>
      </c>
      <c r="BA35" s="139">
        <f t="shared" si="3"/>
        <v>0</v>
      </c>
      <c r="BB35" s="139">
        <f t="shared" si="4"/>
        <v>0</v>
      </c>
      <c r="BC35" s="139">
        <f t="shared" si="5"/>
        <v>0</v>
      </c>
      <c r="BD35" s="75"/>
      <c r="BE35" s="139">
        <f t="shared" si="6"/>
        <v>0</v>
      </c>
      <c r="BF35"/>
    </row>
    <row r="36" spans="1:58" x14ac:dyDescent="0.2">
      <c r="A36" s="16">
        <f t="shared" si="7"/>
        <v>27</v>
      </c>
      <c r="B36" s="40"/>
      <c r="C36" s="40" t="s">
        <v>240</v>
      </c>
      <c r="D36" s="41" t="s">
        <v>23</v>
      </c>
      <c r="E36" s="187" t="s">
        <v>198</v>
      </c>
      <c r="F36" s="41"/>
      <c r="G36" s="188"/>
      <c r="H36" s="139">
        <f t="shared" si="8"/>
        <v>0</v>
      </c>
      <c r="I36" s="42" t="s">
        <v>193</v>
      </c>
      <c r="J36" s="41" t="s">
        <v>23</v>
      </c>
      <c r="K36" s="75">
        <v>1</v>
      </c>
      <c r="L36" s="224">
        <v>10</v>
      </c>
      <c r="M36" s="42"/>
      <c r="N36" s="41"/>
      <c r="O36" s="75"/>
      <c r="P36" s="231"/>
      <c r="Q36" s="42"/>
      <c r="R36" s="41"/>
      <c r="S36" s="75"/>
      <c r="T36" s="75"/>
      <c r="U36" s="139">
        <f t="shared" si="0"/>
        <v>0</v>
      </c>
      <c r="V36" s="42" t="s">
        <v>194</v>
      </c>
      <c r="W36" s="41" t="s">
        <v>23</v>
      </c>
      <c r="X36" s="75">
        <v>1</v>
      </c>
      <c r="Y36" s="42"/>
      <c r="Z36" s="231">
        <v>208.159609120521</v>
      </c>
      <c r="AA36" s="42"/>
      <c r="AB36" s="41"/>
      <c r="AC36" s="75"/>
      <c r="AD36" s="42"/>
      <c r="AE36" s="223"/>
      <c r="AF36" s="42"/>
      <c r="AG36" s="41"/>
      <c r="AH36" s="75"/>
      <c r="AI36" s="42"/>
      <c r="AJ36" s="223"/>
      <c r="AK36" s="42"/>
      <c r="AL36" s="41"/>
      <c r="AM36" s="75"/>
      <c r="AN36" s="42"/>
      <c r="AO36" s="42"/>
      <c r="AP36" s="139">
        <f t="shared" si="1"/>
        <v>0</v>
      </c>
      <c r="AQ36" s="74"/>
      <c r="AR36" s="74"/>
      <c r="AS36" s="74">
        <f>+'Input|Labour Rates'!$H$13/(1+'Input|Indirect Cost Rates'!$D$25+'Input|Indirect Cost Rates'!$D$26)*Z36/60</f>
        <v>49.405060166546278</v>
      </c>
      <c r="AT36" s="74"/>
      <c r="AU36" s="84"/>
      <c r="AV36" s="90">
        <f>+'Input|Indirect Cost Rates'!$D$25</f>
        <v>0.4</v>
      </c>
      <c r="AW36" s="90">
        <f>+'Input|Indirect Cost Rates'!$D$26</f>
        <v>0.21</v>
      </c>
      <c r="AX36" s="90"/>
      <c r="AY36" s="90"/>
      <c r="AZ36" s="139">
        <f t="shared" si="2"/>
        <v>0</v>
      </c>
      <c r="BA36" s="139">
        <f t="shared" si="3"/>
        <v>0</v>
      </c>
      <c r="BB36" s="139">
        <f t="shared" si="4"/>
        <v>0</v>
      </c>
      <c r="BC36" s="139">
        <f t="shared" si="5"/>
        <v>0</v>
      </c>
      <c r="BD36" s="75"/>
      <c r="BE36" s="139">
        <f t="shared" si="6"/>
        <v>0</v>
      </c>
      <c r="BF36"/>
    </row>
    <row r="37" spans="1:58" x14ac:dyDescent="0.2">
      <c r="A37" s="16">
        <f t="shared" si="7"/>
        <v>28</v>
      </c>
      <c r="B37" s="40"/>
      <c r="C37" s="40" t="s">
        <v>241</v>
      </c>
      <c r="D37" s="41" t="s">
        <v>23</v>
      </c>
      <c r="E37" s="187" t="s">
        <v>198</v>
      </c>
      <c r="F37" s="41"/>
      <c r="G37" s="188"/>
      <c r="H37" s="139">
        <f t="shared" si="8"/>
        <v>0</v>
      </c>
      <c r="I37" s="42"/>
      <c r="J37" s="41"/>
      <c r="K37" s="75"/>
      <c r="L37" s="224"/>
      <c r="M37" s="42"/>
      <c r="N37" s="41"/>
      <c r="O37" s="75"/>
      <c r="P37" s="231"/>
      <c r="Q37" s="42"/>
      <c r="R37" s="41"/>
      <c r="S37" s="75"/>
      <c r="T37" s="75"/>
      <c r="U37" s="139">
        <f t="shared" si="0"/>
        <v>0</v>
      </c>
      <c r="V37" s="42" t="s">
        <v>194</v>
      </c>
      <c r="W37" s="41" t="s">
        <v>23</v>
      </c>
      <c r="X37" s="75">
        <v>1</v>
      </c>
      <c r="Y37" s="42"/>
      <c r="Z37" s="231">
        <v>30</v>
      </c>
      <c r="AA37" s="42"/>
      <c r="AB37" s="41"/>
      <c r="AC37" s="75"/>
      <c r="AD37" s="42"/>
      <c r="AE37" s="223"/>
      <c r="AF37" s="42"/>
      <c r="AG37" s="41"/>
      <c r="AH37" s="75"/>
      <c r="AI37" s="42"/>
      <c r="AJ37" s="223"/>
      <c r="AK37" s="42"/>
      <c r="AL37" s="41"/>
      <c r="AM37" s="75"/>
      <c r="AN37" s="42"/>
      <c r="AO37" s="42"/>
      <c r="AP37" s="139">
        <f t="shared" si="1"/>
        <v>0</v>
      </c>
      <c r="AQ37" s="74"/>
      <c r="AR37" s="74"/>
      <c r="AS37" s="74">
        <f>+'Input|Labour Rates'!$H$13/(1+'Input|Indirect Cost Rates'!$D$25+'Input|Indirect Cost Rates'!$D$26)*Z37/60</f>
        <v>7.1202660845613268</v>
      </c>
      <c r="AT37" s="74"/>
      <c r="AU37" s="84"/>
      <c r="AV37" s="90">
        <f>+'Input|Indirect Cost Rates'!$D$25</f>
        <v>0.4</v>
      </c>
      <c r="AW37" s="90">
        <f>+'Input|Indirect Cost Rates'!$D$26</f>
        <v>0.21</v>
      </c>
      <c r="AX37" s="90"/>
      <c r="AY37" s="90"/>
      <c r="AZ37" s="139">
        <f t="shared" si="2"/>
        <v>0</v>
      </c>
      <c r="BA37" s="139">
        <f t="shared" si="3"/>
        <v>0</v>
      </c>
      <c r="BB37" s="139">
        <f t="shared" si="4"/>
        <v>0</v>
      </c>
      <c r="BC37" s="139">
        <f t="shared" si="5"/>
        <v>0</v>
      </c>
      <c r="BD37" s="75"/>
      <c r="BE37" s="139">
        <f t="shared" si="6"/>
        <v>0</v>
      </c>
      <c r="BF37"/>
    </row>
    <row r="38" spans="1:58" x14ac:dyDescent="0.2">
      <c r="A38" s="16">
        <f t="shared" si="7"/>
        <v>29</v>
      </c>
      <c r="B38" s="40"/>
      <c r="C38" s="40" t="s">
        <v>242</v>
      </c>
      <c r="D38" s="41" t="s">
        <v>23</v>
      </c>
      <c r="E38" s="187" t="s">
        <v>198</v>
      </c>
      <c r="F38" s="41"/>
      <c r="G38" s="188"/>
      <c r="H38" s="139">
        <f t="shared" si="8"/>
        <v>0</v>
      </c>
      <c r="I38" s="42"/>
      <c r="J38" s="41"/>
      <c r="K38" s="75"/>
      <c r="L38" s="224"/>
      <c r="M38" s="42"/>
      <c r="N38" s="41"/>
      <c r="O38" s="75"/>
      <c r="P38" s="231"/>
      <c r="Q38" s="42"/>
      <c r="R38" s="41"/>
      <c r="S38" s="75"/>
      <c r="T38" s="75"/>
      <c r="U38" s="139">
        <f t="shared" si="0"/>
        <v>0</v>
      </c>
      <c r="V38" s="42" t="s">
        <v>194</v>
      </c>
      <c r="W38" s="41" t="s">
        <v>23</v>
      </c>
      <c r="X38" s="75">
        <v>1</v>
      </c>
      <c r="Y38" s="42"/>
      <c r="Z38" s="231">
        <v>60</v>
      </c>
      <c r="AA38" s="42"/>
      <c r="AB38" s="41"/>
      <c r="AC38" s="75"/>
      <c r="AD38" s="42"/>
      <c r="AE38" s="223"/>
      <c r="AF38" s="42"/>
      <c r="AG38" s="41"/>
      <c r="AH38" s="75"/>
      <c r="AI38" s="42"/>
      <c r="AJ38" s="223"/>
      <c r="AK38" s="42"/>
      <c r="AL38" s="41"/>
      <c r="AM38" s="75"/>
      <c r="AN38" s="42"/>
      <c r="AO38" s="42"/>
      <c r="AP38" s="139">
        <f t="shared" si="1"/>
        <v>0</v>
      </c>
      <c r="AQ38" s="74"/>
      <c r="AR38" s="74"/>
      <c r="AS38" s="74">
        <f>+'Input|Labour Rates'!$H$13/(1+'Input|Indirect Cost Rates'!$D$25+'Input|Indirect Cost Rates'!$D$26)*Z38/60</f>
        <v>14.240532169122654</v>
      </c>
      <c r="AT38" s="74"/>
      <c r="AU38" s="84"/>
      <c r="AV38" s="90">
        <f>+'Input|Indirect Cost Rates'!$D$25</f>
        <v>0.4</v>
      </c>
      <c r="AW38" s="90">
        <f>+'Input|Indirect Cost Rates'!$D$26</f>
        <v>0.21</v>
      </c>
      <c r="AX38" s="90"/>
      <c r="AY38" s="90"/>
      <c r="AZ38" s="139">
        <f t="shared" si="2"/>
        <v>0</v>
      </c>
      <c r="BA38" s="139">
        <f t="shared" si="3"/>
        <v>0</v>
      </c>
      <c r="BB38" s="139">
        <f t="shared" si="4"/>
        <v>0</v>
      </c>
      <c r="BC38" s="139">
        <f t="shared" si="5"/>
        <v>0</v>
      </c>
      <c r="BD38" s="75"/>
      <c r="BE38" s="139">
        <f t="shared" si="6"/>
        <v>0</v>
      </c>
      <c r="BF38"/>
    </row>
    <row r="39" spans="1:58" x14ac:dyDescent="0.2">
      <c r="A39" s="16">
        <f t="shared" si="7"/>
        <v>30</v>
      </c>
      <c r="B39" s="40"/>
      <c r="C39" s="40" t="s">
        <v>243</v>
      </c>
      <c r="D39" s="41" t="s">
        <v>23</v>
      </c>
      <c r="E39" s="188" t="s">
        <v>199</v>
      </c>
      <c r="F39" s="41"/>
      <c r="G39" s="188"/>
      <c r="H39" s="139">
        <f t="shared" si="8"/>
        <v>0</v>
      </c>
      <c r="I39" s="42" t="s">
        <v>193</v>
      </c>
      <c r="J39" s="41" t="s">
        <v>23</v>
      </c>
      <c r="K39" s="75">
        <v>1</v>
      </c>
      <c r="L39" s="224">
        <v>542.4</v>
      </c>
      <c r="M39" s="42"/>
      <c r="N39" s="41"/>
      <c r="O39" s="75"/>
      <c r="P39" s="231"/>
      <c r="Q39" s="42"/>
      <c r="R39" s="41"/>
      <c r="S39" s="75"/>
      <c r="T39" s="75"/>
      <c r="U39" s="139">
        <f t="shared" si="0"/>
        <v>0</v>
      </c>
      <c r="V39" s="42"/>
      <c r="W39" s="41"/>
      <c r="X39" s="75"/>
      <c r="Y39" s="42"/>
      <c r="Z39" s="231"/>
      <c r="AA39" s="42"/>
      <c r="AB39" s="41"/>
      <c r="AC39" s="75"/>
      <c r="AD39" s="42"/>
      <c r="AE39" s="223"/>
      <c r="AF39" s="42"/>
      <c r="AG39" s="41"/>
      <c r="AH39" s="75"/>
      <c r="AI39" s="42"/>
      <c r="AJ39" s="223"/>
      <c r="AK39" s="42"/>
      <c r="AL39" s="41"/>
      <c r="AM39" s="75"/>
      <c r="AN39" s="42"/>
      <c r="AO39" s="42"/>
      <c r="AP39" s="139">
        <f t="shared" si="1"/>
        <v>0</v>
      </c>
      <c r="AQ39" s="74"/>
      <c r="AR39" s="74"/>
      <c r="AS39" s="74"/>
      <c r="AT39" s="74"/>
      <c r="AU39" s="84"/>
      <c r="AV39" s="90">
        <f>+'Input|Indirect Cost Rates'!$D$25</f>
        <v>0.4</v>
      </c>
      <c r="AW39" s="90">
        <f>+'Input|Indirect Cost Rates'!$D$26</f>
        <v>0.21</v>
      </c>
      <c r="AX39" s="90"/>
      <c r="AY39" s="90"/>
      <c r="AZ39" s="139">
        <f t="shared" si="2"/>
        <v>0</v>
      </c>
      <c r="BA39" s="139">
        <f t="shared" si="3"/>
        <v>0</v>
      </c>
      <c r="BB39" s="139">
        <f t="shared" si="4"/>
        <v>0</v>
      </c>
      <c r="BC39" s="139">
        <f t="shared" si="5"/>
        <v>0</v>
      </c>
      <c r="BD39" s="75"/>
      <c r="BE39" s="139">
        <f t="shared" si="6"/>
        <v>0</v>
      </c>
      <c r="BF39"/>
    </row>
    <row r="40" spans="1:58" x14ac:dyDescent="0.2">
      <c r="A40" s="16">
        <f t="shared" si="7"/>
        <v>31</v>
      </c>
      <c r="B40" s="40"/>
      <c r="C40" s="40" t="s">
        <v>244</v>
      </c>
      <c r="D40" s="41" t="s">
        <v>23</v>
      </c>
      <c r="E40" s="188" t="s">
        <v>199</v>
      </c>
      <c r="F40" s="41"/>
      <c r="G40" s="188"/>
      <c r="H40" s="139">
        <f t="shared" si="8"/>
        <v>0</v>
      </c>
      <c r="I40" s="42" t="s">
        <v>193</v>
      </c>
      <c r="J40" s="41" t="s">
        <v>23</v>
      </c>
      <c r="K40" s="75">
        <v>1</v>
      </c>
      <c r="L40" s="224">
        <v>40.200000000000003</v>
      </c>
      <c r="M40" s="42" t="s">
        <v>388</v>
      </c>
      <c r="N40" s="41" t="s">
        <v>23</v>
      </c>
      <c r="O40" s="75">
        <v>1</v>
      </c>
      <c r="P40" s="231">
        <v>373.8</v>
      </c>
      <c r="Q40" s="42"/>
      <c r="R40" s="41"/>
      <c r="S40" s="75"/>
      <c r="T40" s="75"/>
      <c r="U40" s="139">
        <f t="shared" si="0"/>
        <v>0</v>
      </c>
      <c r="V40" s="42"/>
      <c r="W40" s="41"/>
      <c r="X40" s="75"/>
      <c r="Y40" s="42"/>
      <c r="Z40" s="231"/>
      <c r="AA40" s="42"/>
      <c r="AB40" s="41"/>
      <c r="AC40" s="75"/>
      <c r="AD40" s="42"/>
      <c r="AE40" s="223"/>
      <c r="AF40" s="42"/>
      <c r="AG40" s="41"/>
      <c r="AH40" s="75"/>
      <c r="AI40" s="42"/>
      <c r="AJ40" s="223"/>
      <c r="AK40" s="42"/>
      <c r="AL40" s="41"/>
      <c r="AM40" s="75"/>
      <c r="AN40" s="42"/>
      <c r="AO40" s="42"/>
      <c r="AP40" s="139">
        <f t="shared" si="1"/>
        <v>0</v>
      </c>
      <c r="AQ40" s="74"/>
      <c r="AR40" s="74"/>
      <c r="AS40" s="74"/>
      <c r="AT40" s="74"/>
      <c r="AU40" s="84"/>
      <c r="AV40" s="90">
        <f>+'Input|Indirect Cost Rates'!$D$25</f>
        <v>0.4</v>
      </c>
      <c r="AW40" s="90">
        <f>+'Input|Indirect Cost Rates'!$D$26</f>
        <v>0.21</v>
      </c>
      <c r="AX40" s="90"/>
      <c r="AY40" s="90"/>
      <c r="AZ40" s="139">
        <f t="shared" si="2"/>
        <v>0</v>
      </c>
      <c r="BA40" s="139">
        <f t="shared" si="3"/>
        <v>0</v>
      </c>
      <c r="BB40" s="139">
        <f t="shared" si="4"/>
        <v>0</v>
      </c>
      <c r="BC40" s="139">
        <f t="shared" si="5"/>
        <v>0</v>
      </c>
      <c r="BD40" s="75"/>
      <c r="BE40" s="139">
        <f t="shared" si="6"/>
        <v>0</v>
      </c>
      <c r="BF40"/>
    </row>
    <row r="41" spans="1:58" x14ac:dyDescent="0.2">
      <c r="A41" s="16">
        <f t="shared" si="7"/>
        <v>32</v>
      </c>
      <c r="B41" s="40"/>
      <c r="C41" s="40" t="s">
        <v>245</v>
      </c>
      <c r="D41" s="41" t="s">
        <v>23</v>
      </c>
      <c r="E41" s="188" t="s">
        <v>199</v>
      </c>
      <c r="F41" s="41"/>
      <c r="G41" s="188"/>
      <c r="H41" s="139">
        <f t="shared" si="8"/>
        <v>0</v>
      </c>
      <c r="I41" s="42" t="s">
        <v>388</v>
      </c>
      <c r="J41" s="41" t="s">
        <v>23</v>
      </c>
      <c r="K41" s="75">
        <v>1</v>
      </c>
      <c r="L41" s="224">
        <v>183</v>
      </c>
      <c r="M41" s="42"/>
      <c r="N41" s="41"/>
      <c r="O41" s="75"/>
      <c r="P41" s="231"/>
      <c r="Q41" s="42"/>
      <c r="R41" s="41"/>
      <c r="S41" s="75"/>
      <c r="T41" s="75"/>
      <c r="U41" s="139">
        <f t="shared" si="0"/>
        <v>0</v>
      </c>
      <c r="V41" s="42"/>
      <c r="W41" s="41"/>
      <c r="X41" s="75"/>
      <c r="Y41" s="42"/>
      <c r="Z41" s="231"/>
      <c r="AA41" s="42"/>
      <c r="AB41" s="41"/>
      <c r="AC41" s="75"/>
      <c r="AD41" s="42"/>
      <c r="AE41" s="223"/>
      <c r="AF41" s="42"/>
      <c r="AG41" s="41"/>
      <c r="AH41" s="75"/>
      <c r="AI41" s="42"/>
      <c r="AJ41" s="223"/>
      <c r="AK41" s="42"/>
      <c r="AL41" s="41"/>
      <c r="AM41" s="75"/>
      <c r="AN41" s="42"/>
      <c r="AO41" s="42"/>
      <c r="AP41" s="139">
        <f t="shared" si="1"/>
        <v>0</v>
      </c>
      <c r="AQ41" s="74"/>
      <c r="AR41" s="74"/>
      <c r="AS41" s="74"/>
      <c r="AT41" s="74"/>
      <c r="AU41" s="84"/>
      <c r="AV41" s="90">
        <f>+'Input|Indirect Cost Rates'!$D$25</f>
        <v>0.4</v>
      </c>
      <c r="AW41" s="90">
        <f>+'Input|Indirect Cost Rates'!$D$26</f>
        <v>0.21</v>
      </c>
      <c r="AX41" s="90"/>
      <c r="AY41" s="90"/>
      <c r="AZ41" s="139">
        <f t="shared" si="2"/>
        <v>0</v>
      </c>
      <c r="BA41" s="139">
        <f t="shared" si="3"/>
        <v>0</v>
      </c>
      <c r="BB41" s="139">
        <f t="shared" si="4"/>
        <v>0</v>
      </c>
      <c r="BC41" s="139">
        <f t="shared" si="5"/>
        <v>0</v>
      </c>
      <c r="BD41" s="75"/>
      <c r="BE41" s="139">
        <f t="shared" si="6"/>
        <v>0</v>
      </c>
      <c r="BF41"/>
    </row>
    <row r="42" spans="1:58" x14ac:dyDescent="0.2">
      <c r="A42" s="16">
        <f t="shared" si="7"/>
        <v>33</v>
      </c>
      <c r="B42" s="40"/>
      <c r="C42" s="40" t="s">
        <v>246</v>
      </c>
      <c r="D42" s="41" t="s">
        <v>23</v>
      </c>
      <c r="E42" s="188" t="s">
        <v>199</v>
      </c>
      <c r="F42" s="41"/>
      <c r="G42" s="188"/>
      <c r="H42" s="139">
        <f t="shared" si="8"/>
        <v>0</v>
      </c>
      <c r="I42" s="42" t="s">
        <v>388</v>
      </c>
      <c r="J42" s="41" t="s">
        <v>23</v>
      </c>
      <c r="K42" s="75">
        <v>1</v>
      </c>
      <c r="L42" s="224">
        <f>9.67*60</f>
        <v>580.20000000000005</v>
      </c>
      <c r="M42" s="42"/>
      <c r="N42" s="41"/>
      <c r="O42" s="75"/>
      <c r="P42" s="231"/>
      <c r="Q42" s="42"/>
      <c r="R42" s="41"/>
      <c r="S42" s="75"/>
      <c r="T42" s="75"/>
      <c r="U42" s="139">
        <f t="shared" si="0"/>
        <v>0</v>
      </c>
      <c r="V42" s="42"/>
      <c r="W42" s="41"/>
      <c r="X42" s="75"/>
      <c r="Y42" s="42"/>
      <c r="Z42" s="231"/>
      <c r="AA42" s="42"/>
      <c r="AB42" s="41"/>
      <c r="AC42" s="75"/>
      <c r="AD42" s="42"/>
      <c r="AE42" s="223"/>
      <c r="AF42" s="42"/>
      <c r="AG42" s="41"/>
      <c r="AH42" s="75"/>
      <c r="AI42" s="42"/>
      <c r="AJ42" s="223"/>
      <c r="AK42" s="42"/>
      <c r="AL42" s="41"/>
      <c r="AM42" s="75"/>
      <c r="AN42" s="42"/>
      <c r="AO42" s="42"/>
      <c r="AP42" s="139">
        <f t="shared" si="1"/>
        <v>0</v>
      </c>
      <c r="AQ42" s="74"/>
      <c r="AR42" s="74"/>
      <c r="AS42" s="74"/>
      <c r="AT42" s="74"/>
      <c r="AU42" s="84"/>
      <c r="AV42" s="90">
        <f>+'Input|Indirect Cost Rates'!$D$25</f>
        <v>0.4</v>
      </c>
      <c r="AW42" s="90">
        <f>+'Input|Indirect Cost Rates'!$D$26</f>
        <v>0.21</v>
      </c>
      <c r="AX42" s="90"/>
      <c r="AY42" s="90"/>
      <c r="AZ42" s="139">
        <f t="shared" si="2"/>
        <v>0</v>
      </c>
      <c r="BA42" s="139">
        <f t="shared" si="3"/>
        <v>0</v>
      </c>
      <c r="BB42" s="139">
        <f t="shared" si="4"/>
        <v>0</v>
      </c>
      <c r="BC42" s="139">
        <f t="shared" si="5"/>
        <v>0</v>
      </c>
      <c r="BD42" s="75"/>
      <c r="BE42" s="139">
        <f t="shared" si="6"/>
        <v>0</v>
      </c>
      <c r="BF42"/>
    </row>
    <row r="43" spans="1:58" x14ac:dyDescent="0.2">
      <c r="A43" s="16">
        <f t="shared" si="7"/>
        <v>34</v>
      </c>
      <c r="B43" s="40"/>
      <c r="C43" s="40" t="s">
        <v>247</v>
      </c>
      <c r="D43" s="41" t="s">
        <v>23</v>
      </c>
      <c r="E43" s="188" t="s">
        <v>200</v>
      </c>
      <c r="F43" s="41"/>
      <c r="G43" s="188"/>
      <c r="H43" s="139">
        <f t="shared" si="8"/>
        <v>0</v>
      </c>
      <c r="I43" s="42" t="s">
        <v>193</v>
      </c>
      <c r="J43" s="41" t="s">
        <v>23</v>
      </c>
      <c r="K43" s="75">
        <v>1</v>
      </c>
      <c r="L43" s="224">
        <f>0.93*60</f>
        <v>55.800000000000004</v>
      </c>
      <c r="M43" s="42" t="s">
        <v>388</v>
      </c>
      <c r="N43" s="41" t="s">
        <v>23</v>
      </c>
      <c r="O43" s="75">
        <v>1</v>
      </c>
      <c r="P43" s="231">
        <f>1.6*60</f>
        <v>96</v>
      </c>
      <c r="Q43" s="42"/>
      <c r="R43" s="41"/>
      <c r="S43" s="75"/>
      <c r="T43" s="75"/>
      <c r="U43" s="139">
        <f t="shared" si="0"/>
        <v>0</v>
      </c>
      <c r="V43" s="42"/>
      <c r="W43" s="41"/>
      <c r="X43" s="75"/>
      <c r="Y43" s="42"/>
      <c r="Z43" s="231"/>
      <c r="AA43" s="42"/>
      <c r="AB43" s="41"/>
      <c r="AC43" s="75"/>
      <c r="AD43" s="42"/>
      <c r="AE43" s="223"/>
      <c r="AF43" s="42"/>
      <c r="AG43" s="41"/>
      <c r="AH43" s="75"/>
      <c r="AI43" s="42"/>
      <c r="AJ43" s="223"/>
      <c r="AK43" s="42"/>
      <c r="AL43" s="41"/>
      <c r="AM43" s="75"/>
      <c r="AN43" s="42"/>
      <c r="AO43" s="42"/>
      <c r="AP43" s="139">
        <f t="shared" si="1"/>
        <v>0</v>
      </c>
      <c r="AQ43" s="74"/>
      <c r="AR43" s="74"/>
      <c r="AS43" s="74"/>
      <c r="AT43" s="74"/>
      <c r="AU43" s="84"/>
      <c r="AV43" s="90">
        <f>+'Input|Indirect Cost Rates'!$D$25</f>
        <v>0.4</v>
      </c>
      <c r="AW43" s="90">
        <f>+'Input|Indirect Cost Rates'!$D$26</f>
        <v>0.21</v>
      </c>
      <c r="AX43" s="90"/>
      <c r="AY43" s="90"/>
      <c r="AZ43" s="139">
        <f t="shared" si="2"/>
        <v>0</v>
      </c>
      <c r="BA43" s="139">
        <f t="shared" si="3"/>
        <v>0</v>
      </c>
      <c r="BB43" s="139">
        <f t="shared" si="4"/>
        <v>0</v>
      </c>
      <c r="BC43" s="139">
        <f t="shared" si="5"/>
        <v>0</v>
      </c>
      <c r="BD43" s="75"/>
      <c r="BE43" s="139">
        <f t="shared" si="6"/>
        <v>0</v>
      </c>
      <c r="BF43"/>
    </row>
    <row r="44" spans="1:58" x14ac:dyDescent="0.2">
      <c r="A44" s="16">
        <f t="shared" si="7"/>
        <v>35</v>
      </c>
      <c r="B44" s="40"/>
      <c r="C44" s="40" t="s">
        <v>248</v>
      </c>
      <c r="D44" s="41" t="s">
        <v>23</v>
      </c>
      <c r="E44" s="188" t="s">
        <v>200</v>
      </c>
      <c r="F44" s="41"/>
      <c r="G44" s="188"/>
      <c r="H44" s="139">
        <f t="shared" si="8"/>
        <v>0</v>
      </c>
      <c r="I44" s="42" t="s">
        <v>193</v>
      </c>
      <c r="J44" s="41" t="s">
        <v>23</v>
      </c>
      <c r="K44" s="75">
        <v>1</v>
      </c>
      <c r="L44" s="224">
        <f>0.17*60</f>
        <v>10.200000000000001</v>
      </c>
      <c r="M44" s="42"/>
      <c r="N44" s="41"/>
      <c r="O44" s="75"/>
      <c r="P44" s="231"/>
      <c r="Q44" s="42"/>
      <c r="R44" s="41"/>
      <c r="S44" s="75"/>
      <c r="T44" s="75"/>
      <c r="U44" s="139">
        <f t="shared" si="0"/>
        <v>0</v>
      </c>
      <c r="V44" s="42"/>
      <c r="W44" s="41"/>
      <c r="X44" s="75"/>
      <c r="Y44" s="42"/>
      <c r="Z44" s="231"/>
      <c r="AA44" s="42"/>
      <c r="AB44" s="41"/>
      <c r="AC44" s="75"/>
      <c r="AD44" s="42"/>
      <c r="AE44" s="223"/>
      <c r="AF44" s="42"/>
      <c r="AG44" s="41"/>
      <c r="AH44" s="75"/>
      <c r="AI44" s="42"/>
      <c r="AJ44" s="223"/>
      <c r="AK44" s="42"/>
      <c r="AL44" s="41"/>
      <c r="AM44" s="75"/>
      <c r="AN44" s="42"/>
      <c r="AO44" s="42"/>
      <c r="AP44" s="139">
        <f t="shared" si="1"/>
        <v>0</v>
      </c>
      <c r="AQ44" s="74"/>
      <c r="AR44" s="74"/>
      <c r="AS44" s="74"/>
      <c r="AT44" s="74"/>
      <c r="AU44" s="84"/>
      <c r="AV44" s="90">
        <f>+'Input|Indirect Cost Rates'!$D$25</f>
        <v>0.4</v>
      </c>
      <c r="AW44" s="90">
        <f>+'Input|Indirect Cost Rates'!$D$26</f>
        <v>0.21</v>
      </c>
      <c r="AX44" s="90"/>
      <c r="AY44" s="90"/>
      <c r="AZ44" s="139">
        <f t="shared" si="2"/>
        <v>0</v>
      </c>
      <c r="BA44" s="139">
        <f t="shared" si="3"/>
        <v>0</v>
      </c>
      <c r="BB44" s="139">
        <f t="shared" si="4"/>
        <v>0</v>
      </c>
      <c r="BC44" s="139">
        <f t="shared" si="5"/>
        <v>0</v>
      </c>
      <c r="BD44" s="75"/>
      <c r="BE44" s="139">
        <f t="shared" si="6"/>
        <v>0</v>
      </c>
      <c r="BF44"/>
    </row>
    <row r="45" spans="1:58" x14ac:dyDescent="0.2">
      <c r="A45" s="16">
        <f t="shared" si="7"/>
        <v>36</v>
      </c>
      <c r="B45" s="40"/>
      <c r="C45" s="40" t="s">
        <v>249</v>
      </c>
      <c r="D45" s="41" t="s">
        <v>23</v>
      </c>
      <c r="E45" s="188" t="s">
        <v>200</v>
      </c>
      <c r="F45" s="41"/>
      <c r="G45" s="188"/>
      <c r="H45" s="139">
        <f t="shared" si="8"/>
        <v>0</v>
      </c>
      <c r="I45" s="42" t="s">
        <v>193</v>
      </c>
      <c r="J45" s="41" t="s">
        <v>23</v>
      </c>
      <c r="K45" s="75">
        <v>1</v>
      </c>
      <c r="L45" s="224">
        <v>30</v>
      </c>
      <c r="M45" s="42"/>
      <c r="N45" s="41"/>
      <c r="O45" s="75"/>
      <c r="P45" s="231"/>
      <c r="Q45" s="42"/>
      <c r="R45" s="41"/>
      <c r="S45" s="75"/>
      <c r="T45" s="75"/>
      <c r="U45" s="139">
        <f t="shared" si="0"/>
        <v>0</v>
      </c>
      <c r="V45" s="42"/>
      <c r="W45" s="41"/>
      <c r="X45" s="75"/>
      <c r="Y45" s="42"/>
      <c r="Z45" s="231"/>
      <c r="AA45" s="42"/>
      <c r="AB45" s="41"/>
      <c r="AC45" s="75"/>
      <c r="AD45" s="42"/>
      <c r="AE45" s="223"/>
      <c r="AF45" s="42"/>
      <c r="AG45" s="41"/>
      <c r="AH45" s="75"/>
      <c r="AI45" s="42"/>
      <c r="AJ45" s="223"/>
      <c r="AK45" s="42"/>
      <c r="AL45" s="41"/>
      <c r="AM45" s="75"/>
      <c r="AN45" s="42"/>
      <c r="AO45" s="42"/>
      <c r="AP45" s="139">
        <f t="shared" si="1"/>
        <v>0</v>
      </c>
      <c r="AQ45" s="74"/>
      <c r="AR45" s="74"/>
      <c r="AS45" s="74"/>
      <c r="AT45" s="74"/>
      <c r="AU45" s="84"/>
      <c r="AV45" s="90">
        <f>+'Input|Indirect Cost Rates'!$D$25</f>
        <v>0.4</v>
      </c>
      <c r="AW45" s="90">
        <f>+'Input|Indirect Cost Rates'!$D$26</f>
        <v>0.21</v>
      </c>
      <c r="AX45" s="90"/>
      <c r="AY45" s="90"/>
      <c r="AZ45" s="139">
        <f t="shared" si="2"/>
        <v>0</v>
      </c>
      <c r="BA45" s="139">
        <f t="shared" si="3"/>
        <v>0</v>
      </c>
      <c r="BB45" s="139">
        <f t="shared" si="4"/>
        <v>0</v>
      </c>
      <c r="BC45" s="139">
        <f t="shared" si="5"/>
        <v>0</v>
      </c>
      <c r="BD45" s="75"/>
      <c r="BE45" s="139">
        <f t="shared" si="6"/>
        <v>0</v>
      </c>
      <c r="BF45"/>
    </row>
    <row r="46" spans="1:58" x14ac:dyDescent="0.2">
      <c r="A46" s="16">
        <f t="shared" si="7"/>
        <v>37</v>
      </c>
      <c r="B46" s="40"/>
      <c r="C46" s="40" t="s">
        <v>250</v>
      </c>
      <c r="D46" s="41" t="s">
        <v>23</v>
      </c>
      <c r="E46" s="188" t="s">
        <v>200</v>
      </c>
      <c r="F46" s="41"/>
      <c r="G46" s="188"/>
      <c r="H46" s="139">
        <f t="shared" si="8"/>
        <v>0</v>
      </c>
      <c r="I46" s="42" t="s">
        <v>388</v>
      </c>
      <c r="J46" s="41" t="s">
        <v>23</v>
      </c>
      <c r="K46" s="75">
        <v>1</v>
      </c>
      <c r="L46" s="224">
        <f>2.46*60</f>
        <v>147.6</v>
      </c>
      <c r="M46" s="42"/>
      <c r="N46" s="41"/>
      <c r="O46" s="75"/>
      <c r="P46" s="231"/>
      <c r="Q46" s="42"/>
      <c r="R46" s="41"/>
      <c r="S46" s="75"/>
      <c r="T46" s="75"/>
      <c r="U46" s="139">
        <f t="shared" si="0"/>
        <v>0</v>
      </c>
      <c r="V46" s="42"/>
      <c r="W46" s="41"/>
      <c r="X46" s="75"/>
      <c r="Y46" s="42"/>
      <c r="Z46" s="231"/>
      <c r="AA46" s="42"/>
      <c r="AB46" s="41"/>
      <c r="AC46" s="75"/>
      <c r="AD46" s="42"/>
      <c r="AE46" s="223"/>
      <c r="AF46" s="42"/>
      <c r="AG46" s="41"/>
      <c r="AH46" s="75"/>
      <c r="AI46" s="42"/>
      <c r="AJ46" s="223"/>
      <c r="AK46" s="42"/>
      <c r="AL46" s="41"/>
      <c r="AM46" s="75"/>
      <c r="AN46" s="42"/>
      <c r="AO46" s="42"/>
      <c r="AP46" s="139">
        <f t="shared" si="1"/>
        <v>0</v>
      </c>
      <c r="AQ46" s="74"/>
      <c r="AR46" s="74"/>
      <c r="AS46" s="74"/>
      <c r="AT46" s="74"/>
      <c r="AU46" s="84"/>
      <c r="AV46" s="90">
        <f>+'Input|Indirect Cost Rates'!$D$25</f>
        <v>0.4</v>
      </c>
      <c r="AW46" s="90">
        <f>+'Input|Indirect Cost Rates'!$D$26</f>
        <v>0.21</v>
      </c>
      <c r="AX46" s="90"/>
      <c r="AY46" s="90"/>
      <c r="AZ46" s="139">
        <f t="shared" si="2"/>
        <v>0</v>
      </c>
      <c r="BA46" s="139">
        <f t="shared" si="3"/>
        <v>0</v>
      </c>
      <c r="BB46" s="139">
        <f t="shared" si="4"/>
        <v>0</v>
      </c>
      <c r="BC46" s="139">
        <f t="shared" si="5"/>
        <v>0</v>
      </c>
      <c r="BD46" s="75"/>
      <c r="BE46" s="139">
        <f t="shared" si="6"/>
        <v>0</v>
      </c>
      <c r="BF46"/>
    </row>
    <row r="47" spans="1:58" x14ac:dyDescent="0.2">
      <c r="A47" s="16">
        <f t="shared" si="7"/>
        <v>38</v>
      </c>
      <c r="B47" s="40"/>
      <c r="C47" s="40" t="s">
        <v>251</v>
      </c>
      <c r="D47" s="41" t="s">
        <v>23</v>
      </c>
      <c r="E47" s="188" t="s">
        <v>201</v>
      </c>
      <c r="F47" s="41"/>
      <c r="G47" s="188"/>
      <c r="H47" s="139">
        <f t="shared" si="8"/>
        <v>0</v>
      </c>
      <c r="I47" s="42" t="s">
        <v>388</v>
      </c>
      <c r="J47" s="41" t="s">
        <v>23</v>
      </c>
      <c r="K47" s="75">
        <v>1</v>
      </c>
      <c r="L47" s="224">
        <v>120</v>
      </c>
      <c r="M47" s="42" t="s">
        <v>195</v>
      </c>
      <c r="N47" s="41" t="s">
        <v>23</v>
      </c>
      <c r="O47" s="75">
        <v>1</v>
      </c>
      <c r="P47" s="231">
        <v>360</v>
      </c>
      <c r="Q47" s="42"/>
      <c r="R47" s="41"/>
      <c r="S47" s="75"/>
      <c r="T47" s="75"/>
      <c r="U47" s="139">
        <f t="shared" si="0"/>
        <v>0</v>
      </c>
      <c r="V47" s="42" t="s">
        <v>194</v>
      </c>
      <c r="W47" s="41" t="s">
        <v>23</v>
      </c>
      <c r="X47" s="75">
        <v>1</v>
      </c>
      <c r="Y47" s="42"/>
      <c r="Z47" s="231">
        <v>120</v>
      </c>
      <c r="AA47" s="42"/>
      <c r="AB47" s="41"/>
      <c r="AC47" s="75"/>
      <c r="AD47" s="42"/>
      <c r="AE47" s="223"/>
      <c r="AF47" s="42"/>
      <c r="AG47" s="41"/>
      <c r="AH47" s="75"/>
      <c r="AI47" s="42"/>
      <c r="AJ47" s="223"/>
      <c r="AK47" s="42"/>
      <c r="AL47" s="41"/>
      <c r="AM47" s="75"/>
      <c r="AN47" s="42"/>
      <c r="AO47" s="42"/>
      <c r="AP47" s="139">
        <f t="shared" si="1"/>
        <v>0</v>
      </c>
      <c r="AQ47" s="74"/>
      <c r="AR47" s="74"/>
      <c r="AS47" s="74">
        <f>+'Input|Labour Rates'!$H$13/(1+'Input|Indirect Cost Rates'!$D$25+'Input|Indirect Cost Rates'!$D$26)*Z47/60</f>
        <v>28.481064338245307</v>
      </c>
      <c r="AT47" s="74"/>
      <c r="AU47" s="84"/>
      <c r="AV47" s="90">
        <f>+'Input|Indirect Cost Rates'!$D$25</f>
        <v>0.4</v>
      </c>
      <c r="AW47" s="90">
        <f>+'Input|Indirect Cost Rates'!$D$26</f>
        <v>0.21</v>
      </c>
      <c r="AX47" s="90"/>
      <c r="AY47" s="90"/>
      <c r="AZ47" s="139">
        <f t="shared" si="2"/>
        <v>0</v>
      </c>
      <c r="BA47" s="139">
        <f t="shared" si="3"/>
        <v>0</v>
      </c>
      <c r="BB47" s="139">
        <f t="shared" si="4"/>
        <v>0</v>
      </c>
      <c r="BC47" s="139">
        <f t="shared" si="5"/>
        <v>0</v>
      </c>
      <c r="BD47" s="75"/>
      <c r="BE47" s="139">
        <f t="shared" si="6"/>
        <v>0</v>
      </c>
      <c r="BF47"/>
    </row>
    <row r="48" spans="1:58" x14ac:dyDescent="0.2">
      <c r="A48" s="16">
        <f t="shared" si="7"/>
        <v>39</v>
      </c>
      <c r="B48" s="40"/>
      <c r="C48" s="40" t="s">
        <v>252</v>
      </c>
      <c r="D48" s="41" t="s">
        <v>23</v>
      </c>
      <c r="E48" s="188" t="s">
        <v>201</v>
      </c>
      <c r="F48" s="41"/>
      <c r="G48" s="188"/>
      <c r="H48" s="139">
        <f t="shared" si="8"/>
        <v>0</v>
      </c>
      <c r="I48" s="42" t="s">
        <v>388</v>
      </c>
      <c r="J48" s="41" t="s">
        <v>23</v>
      </c>
      <c r="K48" s="75">
        <v>1</v>
      </c>
      <c r="L48" s="224">
        <f>5.5*60</f>
        <v>330</v>
      </c>
      <c r="M48" s="42" t="s">
        <v>195</v>
      </c>
      <c r="N48" s="41" t="s">
        <v>23</v>
      </c>
      <c r="O48" s="75">
        <v>1</v>
      </c>
      <c r="P48" s="231">
        <f>6*60</f>
        <v>360</v>
      </c>
      <c r="Q48" s="42"/>
      <c r="R48" s="41"/>
      <c r="S48" s="75"/>
      <c r="T48" s="75"/>
      <c r="U48" s="139">
        <f t="shared" si="0"/>
        <v>0</v>
      </c>
      <c r="V48" s="42" t="s">
        <v>194</v>
      </c>
      <c r="W48" s="41" t="s">
        <v>23</v>
      </c>
      <c r="X48" s="75">
        <v>1</v>
      </c>
      <c r="Y48" s="42"/>
      <c r="Z48" s="231">
        <f>7*60</f>
        <v>420</v>
      </c>
      <c r="AA48" s="42"/>
      <c r="AB48" s="41"/>
      <c r="AC48" s="75"/>
      <c r="AD48" s="42"/>
      <c r="AE48" s="223"/>
      <c r="AF48" s="42"/>
      <c r="AG48" s="41"/>
      <c r="AH48" s="75"/>
      <c r="AI48" s="42"/>
      <c r="AJ48" s="223"/>
      <c r="AK48" s="42"/>
      <c r="AL48" s="41"/>
      <c r="AM48" s="75"/>
      <c r="AN48" s="42"/>
      <c r="AO48" s="42"/>
      <c r="AP48" s="139">
        <f t="shared" si="1"/>
        <v>0</v>
      </c>
      <c r="AQ48" s="74"/>
      <c r="AR48" s="74"/>
      <c r="AS48" s="74">
        <f>+'Input|Labour Rates'!$H$13/(1+'Input|Indirect Cost Rates'!$D$25+'Input|Indirect Cost Rates'!$D$26)*Z48/60</f>
        <v>99.68372518385857</v>
      </c>
      <c r="AT48" s="74"/>
      <c r="AU48" s="84"/>
      <c r="AV48" s="90">
        <f>+'Input|Indirect Cost Rates'!$D$25</f>
        <v>0.4</v>
      </c>
      <c r="AW48" s="90">
        <f>+'Input|Indirect Cost Rates'!$D$26</f>
        <v>0.21</v>
      </c>
      <c r="AX48" s="90"/>
      <c r="AY48" s="90"/>
      <c r="AZ48" s="139">
        <f t="shared" si="2"/>
        <v>0</v>
      </c>
      <c r="BA48" s="139">
        <f t="shared" si="3"/>
        <v>0</v>
      </c>
      <c r="BB48" s="139">
        <f t="shared" si="4"/>
        <v>0</v>
      </c>
      <c r="BC48" s="139">
        <f t="shared" si="5"/>
        <v>0</v>
      </c>
      <c r="BD48" s="75"/>
      <c r="BE48" s="139">
        <f t="shared" si="6"/>
        <v>0</v>
      </c>
      <c r="BF48"/>
    </row>
    <row r="49" spans="1:58" x14ac:dyDescent="0.2">
      <c r="A49" s="16">
        <f t="shared" si="7"/>
        <v>40</v>
      </c>
      <c r="B49" s="40"/>
      <c r="C49" s="40" t="s">
        <v>253</v>
      </c>
      <c r="D49" s="41" t="s">
        <v>23</v>
      </c>
      <c r="E49" s="188" t="s">
        <v>202</v>
      </c>
      <c r="F49" s="41"/>
      <c r="G49" s="188"/>
      <c r="H49" s="139">
        <f t="shared" si="8"/>
        <v>0</v>
      </c>
      <c r="I49" s="42" t="s">
        <v>195</v>
      </c>
      <c r="J49" s="41" t="s">
        <v>23</v>
      </c>
      <c r="K49" s="75">
        <v>1</v>
      </c>
      <c r="L49" s="224">
        <f>8*60</f>
        <v>480</v>
      </c>
      <c r="M49" s="42"/>
      <c r="N49" s="41"/>
      <c r="O49" s="75"/>
      <c r="P49" s="231"/>
      <c r="Q49" s="42"/>
      <c r="R49" s="41"/>
      <c r="S49" s="75"/>
      <c r="T49" s="75"/>
      <c r="U49" s="139">
        <f t="shared" si="0"/>
        <v>0</v>
      </c>
      <c r="V49" s="42"/>
      <c r="W49" s="41"/>
      <c r="X49" s="75"/>
      <c r="Y49" s="42"/>
      <c r="Z49" s="231"/>
      <c r="AA49" s="42"/>
      <c r="AB49" s="41"/>
      <c r="AC49" s="75"/>
      <c r="AD49" s="42"/>
      <c r="AE49" s="223"/>
      <c r="AF49" s="42"/>
      <c r="AG49" s="41"/>
      <c r="AH49" s="75"/>
      <c r="AI49" s="42"/>
      <c r="AJ49" s="223"/>
      <c r="AK49" s="42"/>
      <c r="AL49" s="41"/>
      <c r="AM49" s="75"/>
      <c r="AN49" s="42"/>
      <c r="AO49" s="42"/>
      <c r="AP49" s="139">
        <f t="shared" si="1"/>
        <v>0</v>
      </c>
      <c r="AQ49" s="74"/>
      <c r="AR49" s="74"/>
      <c r="AS49" s="74"/>
      <c r="AT49" s="74"/>
      <c r="AU49" s="84"/>
      <c r="AV49" s="90">
        <f>+'Input|Indirect Cost Rates'!$D$25</f>
        <v>0.4</v>
      </c>
      <c r="AW49" s="90">
        <f>+'Input|Indirect Cost Rates'!$D$26</f>
        <v>0.21</v>
      </c>
      <c r="AX49" s="90"/>
      <c r="AY49" s="90"/>
      <c r="AZ49" s="139">
        <f t="shared" si="2"/>
        <v>0</v>
      </c>
      <c r="BA49" s="139">
        <f t="shared" si="3"/>
        <v>0</v>
      </c>
      <c r="BB49" s="139">
        <f t="shared" si="4"/>
        <v>0</v>
      </c>
      <c r="BC49" s="139">
        <f t="shared" si="5"/>
        <v>0</v>
      </c>
      <c r="BD49" s="75"/>
      <c r="BE49" s="139">
        <f t="shared" si="6"/>
        <v>0</v>
      </c>
      <c r="BF49"/>
    </row>
    <row r="50" spans="1:58" x14ac:dyDescent="0.2">
      <c r="A50" s="16">
        <f t="shared" si="7"/>
        <v>41</v>
      </c>
      <c r="B50" s="40"/>
      <c r="C50" s="40" t="s">
        <v>254</v>
      </c>
      <c r="D50" s="41" t="s">
        <v>23</v>
      </c>
      <c r="E50" s="188" t="s">
        <v>202</v>
      </c>
      <c r="F50" s="41"/>
      <c r="G50" s="188"/>
      <c r="H50" s="139">
        <f t="shared" si="8"/>
        <v>0</v>
      </c>
      <c r="I50" s="42" t="s">
        <v>195</v>
      </c>
      <c r="J50" s="41" t="s">
        <v>23</v>
      </c>
      <c r="K50" s="75">
        <v>1</v>
      </c>
      <c r="L50" s="224">
        <f>3.1*60</f>
        <v>186</v>
      </c>
      <c r="M50" s="42"/>
      <c r="N50" s="41"/>
      <c r="O50" s="75"/>
      <c r="P50" s="231"/>
      <c r="Q50" s="42"/>
      <c r="R50" s="41"/>
      <c r="S50" s="75"/>
      <c r="T50" s="75"/>
      <c r="U50" s="139">
        <f t="shared" si="0"/>
        <v>0</v>
      </c>
      <c r="V50" s="42"/>
      <c r="W50" s="41"/>
      <c r="X50" s="75"/>
      <c r="Y50" s="42"/>
      <c r="Z50" s="231"/>
      <c r="AA50" s="42"/>
      <c r="AB50" s="41"/>
      <c r="AC50" s="75"/>
      <c r="AD50" s="42"/>
      <c r="AE50" s="223"/>
      <c r="AF50" s="42"/>
      <c r="AG50" s="41"/>
      <c r="AH50" s="75"/>
      <c r="AI50" s="42"/>
      <c r="AJ50" s="223"/>
      <c r="AK50" s="42"/>
      <c r="AL50" s="41"/>
      <c r="AM50" s="75"/>
      <c r="AN50" s="42"/>
      <c r="AO50" s="42"/>
      <c r="AP50" s="139">
        <f t="shared" si="1"/>
        <v>0</v>
      </c>
      <c r="AQ50" s="74"/>
      <c r="AR50" s="74"/>
      <c r="AS50" s="74"/>
      <c r="AT50" s="74"/>
      <c r="AU50" s="84"/>
      <c r="AV50" s="90">
        <f>+'Input|Indirect Cost Rates'!$D$25</f>
        <v>0.4</v>
      </c>
      <c r="AW50" s="90">
        <f>+'Input|Indirect Cost Rates'!$D$26</f>
        <v>0.21</v>
      </c>
      <c r="AX50" s="90"/>
      <c r="AY50" s="90"/>
      <c r="AZ50" s="139">
        <f t="shared" si="2"/>
        <v>0</v>
      </c>
      <c r="BA50" s="139">
        <f t="shared" si="3"/>
        <v>0</v>
      </c>
      <c r="BB50" s="139">
        <f t="shared" si="4"/>
        <v>0</v>
      </c>
      <c r="BC50" s="139">
        <f t="shared" si="5"/>
        <v>0</v>
      </c>
      <c r="BD50" s="75"/>
      <c r="BE50" s="139">
        <f t="shared" si="6"/>
        <v>0</v>
      </c>
      <c r="BF50"/>
    </row>
    <row r="51" spans="1:58" x14ac:dyDescent="0.2">
      <c r="A51" s="16">
        <f t="shared" si="7"/>
        <v>42</v>
      </c>
      <c r="B51" s="40"/>
      <c r="C51" s="40" t="s">
        <v>255</v>
      </c>
      <c r="D51" s="41" t="s">
        <v>23</v>
      </c>
      <c r="E51" s="188" t="s">
        <v>202</v>
      </c>
      <c r="F51" s="41"/>
      <c r="G51" s="188"/>
      <c r="H51" s="139">
        <f t="shared" si="8"/>
        <v>0</v>
      </c>
      <c r="I51" s="42" t="s">
        <v>195</v>
      </c>
      <c r="J51" s="41" t="s">
        <v>23</v>
      </c>
      <c r="K51" s="75">
        <v>1</v>
      </c>
      <c r="L51" s="224">
        <f>7.1*60</f>
        <v>426</v>
      </c>
      <c r="M51" s="42"/>
      <c r="N51" s="41"/>
      <c r="O51" s="75"/>
      <c r="P51" s="231"/>
      <c r="Q51" s="42"/>
      <c r="R51" s="41"/>
      <c r="S51" s="75"/>
      <c r="T51" s="75"/>
      <c r="U51" s="139">
        <f t="shared" si="0"/>
        <v>0</v>
      </c>
      <c r="V51" s="42"/>
      <c r="W51" s="41"/>
      <c r="X51" s="75"/>
      <c r="Y51" s="42"/>
      <c r="Z51" s="231"/>
      <c r="AA51" s="42"/>
      <c r="AB51" s="41"/>
      <c r="AC51" s="75"/>
      <c r="AD51" s="42"/>
      <c r="AE51" s="223"/>
      <c r="AF51" s="42"/>
      <c r="AG51" s="41"/>
      <c r="AH51" s="75"/>
      <c r="AI51" s="42"/>
      <c r="AJ51" s="223"/>
      <c r="AK51" s="42"/>
      <c r="AL51" s="41"/>
      <c r="AM51" s="75"/>
      <c r="AN51" s="42"/>
      <c r="AO51" s="42"/>
      <c r="AP51" s="139">
        <f t="shared" si="1"/>
        <v>0</v>
      </c>
      <c r="AQ51" s="74"/>
      <c r="AR51" s="74"/>
      <c r="AS51" s="74"/>
      <c r="AT51" s="74"/>
      <c r="AU51" s="84"/>
      <c r="AV51" s="90">
        <f>+'Input|Indirect Cost Rates'!$D$25</f>
        <v>0.4</v>
      </c>
      <c r="AW51" s="90">
        <f>+'Input|Indirect Cost Rates'!$D$26</f>
        <v>0.21</v>
      </c>
      <c r="AX51" s="90"/>
      <c r="AY51" s="90"/>
      <c r="AZ51" s="139">
        <f t="shared" si="2"/>
        <v>0</v>
      </c>
      <c r="BA51" s="139">
        <f t="shared" si="3"/>
        <v>0</v>
      </c>
      <c r="BB51" s="139">
        <f t="shared" si="4"/>
        <v>0</v>
      </c>
      <c r="BC51" s="139">
        <f t="shared" si="5"/>
        <v>0</v>
      </c>
      <c r="BD51" s="75"/>
      <c r="BE51" s="139">
        <f t="shared" si="6"/>
        <v>0</v>
      </c>
      <c r="BF51"/>
    </row>
    <row r="52" spans="1:58" x14ac:dyDescent="0.2">
      <c r="A52" s="16">
        <f t="shared" si="7"/>
        <v>43</v>
      </c>
      <c r="B52" s="40"/>
      <c r="C52" s="40" t="s">
        <v>381</v>
      </c>
      <c r="D52" s="41" t="s">
        <v>23</v>
      </c>
      <c r="E52" s="188" t="s">
        <v>202</v>
      </c>
      <c r="F52" s="41"/>
      <c r="G52" s="188"/>
      <c r="H52" s="139">
        <f t="shared" si="8"/>
        <v>0</v>
      </c>
      <c r="I52" s="42" t="s">
        <v>193</v>
      </c>
      <c r="J52" s="41" t="s">
        <v>23</v>
      </c>
      <c r="K52" s="75">
        <v>1</v>
      </c>
      <c r="L52" s="224">
        <v>30</v>
      </c>
      <c r="M52" s="42"/>
      <c r="N52" s="41"/>
      <c r="O52" s="75"/>
      <c r="P52" s="231"/>
      <c r="Q52" s="42"/>
      <c r="R52" s="41"/>
      <c r="S52" s="75"/>
      <c r="T52" s="75"/>
      <c r="U52" s="139">
        <f t="shared" si="0"/>
        <v>0</v>
      </c>
      <c r="V52" s="42"/>
      <c r="W52" s="41"/>
      <c r="X52" s="75"/>
      <c r="Y52" s="42"/>
      <c r="Z52" s="231"/>
      <c r="AA52" s="42"/>
      <c r="AB52" s="41"/>
      <c r="AC52" s="75"/>
      <c r="AD52" s="42"/>
      <c r="AE52" s="223"/>
      <c r="AF52" s="42"/>
      <c r="AG52" s="41"/>
      <c r="AH52" s="75"/>
      <c r="AI52" s="42"/>
      <c r="AJ52" s="223"/>
      <c r="AK52" s="42"/>
      <c r="AL52" s="41"/>
      <c r="AM52" s="75"/>
      <c r="AN52" s="42"/>
      <c r="AO52" s="42"/>
      <c r="AP52" s="139">
        <f t="shared" si="1"/>
        <v>0</v>
      </c>
      <c r="AQ52" s="74"/>
      <c r="AR52" s="74"/>
      <c r="AS52" s="74"/>
      <c r="AT52" s="74"/>
      <c r="AU52" s="84"/>
      <c r="AV52" s="90">
        <f>+'Input|Indirect Cost Rates'!$D$25</f>
        <v>0.4</v>
      </c>
      <c r="AW52" s="90">
        <f>+'Input|Indirect Cost Rates'!$D$26</f>
        <v>0.21</v>
      </c>
      <c r="AX52" s="90"/>
      <c r="AY52" s="90"/>
      <c r="AZ52" s="139">
        <f t="shared" si="2"/>
        <v>0</v>
      </c>
      <c r="BA52" s="139">
        <f t="shared" si="3"/>
        <v>0</v>
      </c>
      <c r="BB52" s="139">
        <f t="shared" si="4"/>
        <v>0</v>
      </c>
      <c r="BC52" s="139">
        <f t="shared" si="5"/>
        <v>0</v>
      </c>
      <c r="BD52" s="75"/>
      <c r="BE52" s="139">
        <f t="shared" si="6"/>
        <v>0</v>
      </c>
      <c r="BF52"/>
    </row>
    <row r="53" spans="1:58" x14ac:dyDescent="0.2">
      <c r="A53" s="16">
        <f t="shared" si="7"/>
        <v>44</v>
      </c>
      <c r="B53" s="40"/>
      <c r="C53" s="40" t="s">
        <v>382</v>
      </c>
      <c r="D53" s="41" t="s">
        <v>23</v>
      </c>
      <c r="E53" s="188" t="s">
        <v>202</v>
      </c>
      <c r="F53" s="41"/>
      <c r="G53" s="188"/>
      <c r="H53" s="139">
        <f t="shared" si="8"/>
        <v>0</v>
      </c>
      <c r="I53" s="42" t="s">
        <v>195</v>
      </c>
      <c r="J53" s="41" t="s">
        <v>23</v>
      </c>
      <c r="K53" s="75">
        <v>1</v>
      </c>
      <c r="L53" s="224">
        <v>60</v>
      </c>
      <c r="M53" s="42"/>
      <c r="N53" s="41"/>
      <c r="O53" s="75"/>
      <c r="P53" s="231"/>
      <c r="Q53" s="42"/>
      <c r="R53" s="41"/>
      <c r="S53" s="75"/>
      <c r="T53" s="75"/>
      <c r="U53" s="139">
        <f t="shared" si="0"/>
        <v>0</v>
      </c>
      <c r="V53" s="42"/>
      <c r="W53" s="41"/>
      <c r="X53" s="75"/>
      <c r="Y53" s="42"/>
      <c r="Z53" s="231"/>
      <c r="AA53" s="42"/>
      <c r="AB53" s="41"/>
      <c r="AC53" s="75"/>
      <c r="AD53" s="42"/>
      <c r="AE53" s="223"/>
      <c r="AF53" s="42"/>
      <c r="AG53" s="41"/>
      <c r="AH53" s="75"/>
      <c r="AI53" s="42"/>
      <c r="AJ53" s="223"/>
      <c r="AK53" s="42"/>
      <c r="AL53" s="41"/>
      <c r="AM53" s="75"/>
      <c r="AN53" s="42"/>
      <c r="AO53" s="42"/>
      <c r="AP53" s="139">
        <f t="shared" si="1"/>
        <v>0</v>
      </c>
      <c r="AQ53" s="74"/>
      <c r="AR53" s="74"/>
      <c r="AS53" s="74"/>
      <c r="AT53" s="74"/>
      <c r="AU53" s="84"/>
      <c r="AV53" s="90">
        <f>+'Input|Indirect Cost Rates'!$D$25</f>
        <v>0.4</v>
      </c>
      <c r="AW53" s="90">
        <f>+'Input|Indirect Cost Rates'!$D$26</f>
        <v>0.21</v>
      </c>
      <c r="AX53" s="90"/>
      <c r="AY53" s="90"/>
      <c r="AZ53" s="139">
        <f t="shared" si="2"/>
        <v>0</v>
      </c>
      <c r="BA53" s="139">
        <f t="shared" si="3"/>
        <v>0</v>
      </c>
      <c r="BB53" s="139">
        <f t="shared" si="4"/>
        <v>0</v>
      </c>
      <c r="BC53" s="139">
        <f t="shared" si="5"/>
        <v>0</v>
      </c>
      <c r="BD53" s="75"/>
      <c r="BE53" s="139">
        <f t="shared" si="6"/>
        <v>0</v>
      </c>
      <c r="BF53"/>
    </row>
    <row r="54" spans="1:58" x14ac:dyDescent="0.2">
      <c r="A54" s="16">
        <f t="shared" si="7"/>
        <v>45</v>
      </c>
      <c r="B54" s="40"/>
      <c r="C54" s="40" t="s">
        <v>256</v>
      </c>
      <c r="D54" s="41" t="s">
        <v>23</v>
      </c>
      <c r="E54" s="188" t="s">
        <v>203</v>
      </c>
      <c r="F54" s="41"/>
      <c r="G54" s="188"/>
      <c r="H54" s="139">
        <f t="shared" ref="H54:H72" si="9">IF(AND(ISTEXT(C54),OR(ISBLANK(D54),ISBLANK(E54))),1,0)</f>
        <v>0</v>
      </c>
      <c r="I54" s="42" t="s">
        <v>193</v>
      </c>
      <c r="J54" s="41" t="s">
        <v>23</v>
      </c>
      <c r="K54" s="75">
        <v>1</v>
      </c>
      <c r="L54" s="224">
        <v>60</v>
      </c>
      <c r="M54" s="42" t="s">
        <v>388</v>
      </c>
      <c r="N54" s="41" t="s">
        <v>23</v>
      </c>
      <c r="O54" s="75">
        <v>1</v>
      </c>
      <c r="P54" s="231">
        <f>1.75*60</f>
        <v>105</v>
      </c>
      <c r="Q54" s="42"/>
      <c r="R54" s="41"/>
      <c r="S54" s="75"/>
      <c r="T54" s="75"/>
      <c r="U54" s="139">
        <f t="shared" ref="U54:U72" si="10">IF(OR(
AND(ISTEXT(I54),ISBLANK(J54)),
AND(ISTEXT(M54),ISBLANK(N54)),
AND(ISTEXT(Q54),ISBLANK(R54))),1,0)</f>
        <v>0</v>
      </c>
      <c r="V54" s="42"/>
      <c r="W54" s="41"/>
      <c r="X54" s="75"/>
      <c r="Y54" s="42"/>
      <c r="Z54" s="231"/>
      <c r="AA54" s="42"/>
      <c r="AB54" s="41"/>
      <c r="AC54" s="75"/>
      <c r="AD54" s="42"/>
      <c r="AE54" s="223"/>
      <c r="AF54" s="42"/>
      <c r="AG54" s="41"/>
      <c r="AH54" s="75"/>
      <c r="AI54" s="42"/>
      <c r="AJ54" s="223"/>
      <c r="AK54" s="42"/>
      <c r="AL54" s="41"/>
      <c r="AM54" s="75"/>
      <c r="AN54" s="42"/>
      <c r="AO54" s="42"/>
      <c r="AP54" s="139">
        <f t="shared" ref="AP54:AP72" si="11">IF(OR(
AND(ISTEXT(V54),ISBLANK(W54)),
AND(ISTEXT(AA54),ISBLANK(AB54)),
AND(ISTEXT(AF54),ISBLANK(AG54)),
AND(ISTEXT(AK54),ISBLANK(AL54)),),1,0)</f>
        <v>0</v>
      </c>
      <c r="AQ54" s="74"/>
      <c r="AR54" s="74"/>
      <c r="AS54" s="74"/>
      <c r="AT54" s="74"/>
      <c r="AU54" s="84"/>
      <c r="AV54" s="90">
        <f>+'Input|Indirect Cost Rates'!$D$25</f>
        <v>0.4</v>
      </c>
      <c r="AW54" s="90">
        <f>+'Input|Indirect Cost Rates'!$D$26</f>
        <v>0.21</v>
      </c>
      <c r="AX54" s="90"/>
      <c r="AY54" s="90"/>
      <c r="AZ54" s="139">
        <f t="shared" ref="AZ54:AZ73" si="12">IF(OR(ISBLANK(AV54),_xlfn.ISFORMULA(AV54)),0,1)</f>
        <v>0</v>
      </c>
      <c r="BA54" s="139">
        <f t="shared" ref="BA54:BA73" si="13">IF(OR(ISBLANK(AW54),_xlfn.ISFORMULA(AW54)),0,1)</f>
        <v>0</v>
      </c>
      <c r="BB54" s="139">
        <f t="shared" ref="BB54:BB73" si="14">IF(OR(ISBLANK(AX54),_xlfn.ISFORMULA(AX54)),0,1)</f>
        <v>0</v>
      </c>
      <c r="BC54" s="139">
        <f t="shared" ref="BC54:BC73" si="15">IF(OR(ISBLANK(AY54),_xlfn.ISFORMULA(AY54)),0,1)</f>
        <v>0</v>
      </c>
      <c r="BD54" s="75"/>
      <c r="BE54" s="139">
        <f t="shared" si="6"/>
        <v>0</v>
      </c>
      <c r="BF54"/>
    </row>
    <row r="55" spans="1:58" x14ac:dyDescent="0.2">
      <c r="A55" s="16">
        <f t="shared" si="7"/>
        <v>46</v>
      </c>
      <c r="B55" s="40"/>
      <c r="C55" s="40" t="s">
        <v>300</v>
      </c>
      <c r="D55" s="41" t="s">
        <v>23</v>
      </c>
      <c r="E55" s="188" t="s">
        <v>204</v>
      </c>
      <c r="F55" s="41"/>
      <c r="G55" s="188"/>
      <c r="H55" s="139">
        <f t="shared" si="9"/>
        <v>0</v>
      </c>
      <c r="I55" s="42" t="s">
        <v>193</v>
      </c>
      <c r="J55" s="41" t="s">
        <v>23</v>
      </c>
      <c r="K55" s="75">
        <v>1</v>
      </c>
      <c r="L55" s="224">
        <v>26</v>
      </c>
      <c r="M55" s="42"/>
      <c r="N55" s="41"/>
      <c r="O55" s="75"/>
      <c r="P55" s="231"/>
      <c r="Q55" s="42"/>
      <c r="R55" s="41"/>
      <c r="S55" s="75"/>
      <c r="T55" s="75"/>
      <c r="U55" s="139">
        <f t="shared" si="10"/>
        <v>0</v>
      </c>
      <c r="V55" s="42"/>
      <c r="W55" s="41"/>
      <c r="X55" s="75"/>
      <c r="Y55" s="42"/>
      <c r="Z55" s="231"/>
      <c r="AA55" s="42"/>
      <c r="AB55" s="41"/>
      <c r="AC55" s="75"/>
      <c r="AD55" s="42"/>
      <c r="AE55" s="223"/>
      <c r="AF55" s="42"/>
      <c r="AG55" s="41"/>
      <c r="AH55" s="75"/>
      <c r="AI55" s="42"/>
      <c r="AJ55" s="223"/>
      <c r="AK55" s="42"/>
      <c r="AL55" s="41"/>
      <c r="AM55" s="75"/>
      <c r="AN55" s="42"/>
      <c r="AO55" s="42"/>
      <c r="AP55" s="139">
        <f t="shared" si="11"/>
        <v>0</v>
      </c>
      <c r="AQ55" s="74"/>
      <c r="AR55" s="74"/>
      <c r="AS55" s="74"/>
      <c r="AT55" s="74">
        <v>6.88</v>
      </c>
      <c r="AU55" s="84"/>
      <c r="AV55" s="90">
        <f>+'Input|Indirect Cost Rates'!$D$25</f>
        <v>0.4</v>
      </c>
      <c r="AW55" s="90">
        <f>+'Input|Indirect Cost Rates'!$D$26</f>
        <v>0.21</v>
      </c>
      <c r="AX55" s="90"/>
      <c r="AY55" s="90"/>
      <c r="AZ55" s="139">
        <f t="shared" si="12"/>
        <v>0</v>
      </c>
      <c r="BA55" s="139">
        <f t="shared" si="13"/>
        <v>0</v>
      </c>
      <c r="BB55" s="139">
        <f t="shared" si="14"/>
        <v>0</v>
      </c>
      <c r="BC55" s="139">
        <f t="shared" si="15"/>
        <v>0</v>
      </c>
      <c r="BD55" s="75" t="s">
        <v>369</v>
      </c>
      <c r="BE55" s="139">
        <f t="shared" si="6"/>
        <v>0</v>
      </c>
      <c r="BF55"/>
    </row>
    <row r="56" spans="1:58" x14ac:dyDescent="0.2">
      <c r="A56" s="16">
        <f>IFERROR(A55+1,"")</f>
        <v>47</v>
      </c>
      <c r="B56" s="40"/>
      <c r="C56" s="40" t="s">
        <v>257</v>
      </c>
      <c r="D56" s="41" t="s">
        <v>23</v>
      </c>
      <c r="E56" s="188" t="s">
        <v>206</v>
      </c>
      <c r="F56" s="41"/>
      <c r="G56" s="188"/>
      <c r="H56" s="139">
        <f t="shared" si="9"/>
        <v>0</v>
      </c>
      <c r="I56" s="42" t="s">
        <v>193</v>
      </c>
      <c r="J56" s="41" t="s">
        <v>23</v>
      </c>
      <c r="K56" s="75">
        <v>1</v>
      </c>
      <c r="L56" s="224">
        <f>0.25*60</f>
        <v>15</v>
      </c>
      <c r="M56" s="42" t="s">
        <v>195</v>
      </c>
      <c r="N56" s="41" t="s">
        <v>23</v>
      </c>
      <c r="O56" s="75">
        <v>1</v>
      </c>
      <c r="P56" s="231">
        <f>0.04*60</f>
        <v>2.4</v>
      </c>
      <c r="Q56" s="42"/>
      <c r="R56" s="41"/>
      <c r="S56" s="75"/>
      <c r="T56" s="75"/>
      <c r="U56" s="139">
        <f t="shared" si="10"/>
        <v>0</v>
      </c>
      <c r="V56" s="42"/>
      <c r="W56" s="41"/>
      <c r="X56" s="75"/>
      <c r="Y56" s="42"/>
      <c r="Z56" s="231"/>
      <c r="AA56" s="42"/>
      <c r="AB56" s="41"/>
      <c r="AC56" s="75"/>
      <c r="AD56" s="42"/>
      <c r="AE56" s="223"/>
      <c r="AF56" s="42"/>
      <c r="AG56" s="41"/>
      <c r="AH56" s="75"/>
      <c r="AI56" s="42"/>
      <c r="AJ56" s="223"/>
      <c r="AK56" s="42"/>
      <c r="AL56" s="41"/>
      <c r="AM56" s="75"/>
      <c r="AN56" s="42"/>
      <c r="AO56" s="42"/>
      <c r="AP56" s="139">
        <f t="shared" si="11"/>
        <v>0</v>
      </c>
      <c r="AQ56" s="74"/>
      <c r="AR56" s="74"/>
      <c r="AS56" s="74"/>
      <c r="AT56" s="74"/>
      <c r="AU56" s="84"/>
      <c r="AV56" s="90">
        <f>+'Input|Indirect Cost Rates'!$D$25</f>
        <v>0.4</v>
      </c>
      <c r="AW56" s="90">
        <f>+'Input|Indirect Cost Rates'!$D$26</f>
        <v>0.21</v>
      </c>
      <c r="AX56" s="90"/>
      <c r="AY56" s="90"/>
      <c r="AZ56" s="139">
        <f t="shared" si="12"/>
        <v>0</v>
      </c>
      <c r="BA56" s="139">
        <f t="shared" si="13"/>
        <v>0</v>
      </c>
      <c r="BB56" s="139">
        <f t="shared" si="14"/>
        <v>0</v>
      </c>
      <c r="BC56" s="139">
        <f t="shared" si="15"/>
        <v>0</v>
      </c>
      <c r="BD56" s="75"/>
      <c r="BE56" s="139">
        <f t="shared" si="6"/>
        <v>0</v>
      </c>
      <c r="BF56"/>
    </row>
    <row r="57" spans="1:58" x14ac:dyDescent="0.2">
      <c r="A57" s="16">
        <f t="shared" si="7"/>
        <v>48</v>
      </c>
      <c r="B57" s="40"/>
      <c r="C57" s="40" t="s">
        <v>258</v>
      </c>
      <c r="D57" s="41" t="s">
        <v>23</v>
      </c>
      <c r="E57" s="188" t="s">
        <v>206</v>
      </c>
      <c r="F57" s="41"/>
      <c r="G57" s="188"/>
      <c r="H57" s="139">
        <f t="shared" si="9"/>
        <v>0</v>
      </c>
      <c r="I57" s="42" t="s">
        <v>193</v>
      </c>
      <c r="J57" s="41" t="s">
        <v>23</v>
      </c>
      <c r="K57" s="75">
        <v>1</v>
      </c>
      <c r="L57" s="224">
        <f>0.25*60</f>
        <v>15</v>
      </c>
      <c r="M57" s="42" t="s">
        <v>195</v>
      </c>
      <c r="N57" s="41" t="s">
        <v>23</v>
      </c>
      <c r="O57" s="75">
        <v>1</v>
      </c>
      <c r="P57" s="231">
        <f>0.2*60</f>
        <v>12</v>
      </c>
      <c r="Q57" s="42"/>
      <c r="R57" s="41"/>
      <c r="S57" s="75"/>
      <c r="T57" s="75"/>
      <c r="U57" s="139">
        <f t="shared" si="10"/>
        <v>0</v>
      </c>
      <c r="V57" s="42"/>
      <c r="W57" s="41"/>
      <c r="X57" s="75"/>
      <c r="Y57" s="42"/>
      <c r="Z57" s="231"/>
      <c r="AA57" s="42"/>
      <c r="AB57" s="41"/>
      <c r="AC57" s="75"/>
      <c r="AD57" s="42"/>
      <c r="AE57" s="223"/>
      <c r="AF57" s="42"/>
      <c r="AG57" s="41"/>
      <c r="AH57" s="75"/>
      <c r="AI57" s="42"/>
      <c r="AJ57" s="223"/>
      <c r="AK57" s="42"/>
      <c r="AL57" s="41"/>
      <c r="AM57" s="75"/>
      <c r="AN57" s="42"/>
      <c r="AO57" s="42"/>
      <c r="AP57" s="139">
        <f t="shared" si="11"/>
        <v>0</v>
      </c>
      <c r="AQ57" s="74"/>
      <c r="AR57" s="74"/>
      <c r="AS57" s="74"/>
      <c r="AT57" s="74"/>
      <c r="AU57" s="84"/>
      <c r="AV57" s="90">
        <f>+'Input|Indirect Cost Rates'!$D$25</f>
        <v>0.4</v>
      </c>
      <c r="AW57" s="90">
        <f>+'Input|Indirect Cost Rates'!$D$26</f>
        <v>0.21</v>
      </c>
      <c r="AX57" s="90"/>
      <c r="AY57" s="90"/>
      <c r="AZ57" s="139">
        <f t="shared" si="12"/>
        <v>0</v>
      </c>
      <c r="BA57" s="139">
        <f t="shared" si="13"/>
        <v>0</v>
      </c>
      <c r="BB57" s="139">
        <f t="shared" si="14"/>
        <v>0</v>
      </c>
      <c r="BC57" s="139">
        <f t="shared" si="15"/>
        <v>0</v>
      </c>
      <c r="BD57" s="75"/>
      <c r="BE57" s="139">
        <f t="shared" si="6"/>
        <v>0</v>
      </c>
      <c r="BF57"/>
    </row>
    <row r="58" spans="1:58" x14ac:dyDescent="0.2">
      <c r="A58" s="16">
        <f t="shared" si="7"/>
        <v>49</v>
      </c>
      <c r="B58" s="40"/>
      <c r="C58" s="40" t="s">
        <v>259</v>
      </c>
      <c r="D58" s="41" t="s">
        <v>23</v>
      </c>
      <c r="E58" s="188" t="s">
        <v>206</v>
      </c>
      <c r="F58" s="41"/>
      <c r="G58" s="188"/>
      <c r="H58" s="139">
        <f t="shared" si="9"/>
        <v>0</v>
      </c>
      <c r="I58" s="42" t="s">
        <v>193</v>
      </c>
      <c r="J58" s="41" t="s">
        <v>23</v>
      </c>
      <c r="K58" s="75">
        <v>1</v>
      </c>
      <c r="L58" s="224">
        <f>0.25*60</f>
        <v>15</v>
      </c>
      <c r="M58" s="42" t="s">
        <v>195</v>
      </c>
      <c r="N58" s="41" t="s">
        <v>23</v>
      </c>
      <c r="O58" s="75">
        <v>1</v>
      </c>
      <c r="P58" s="231">
        <v>60</v>
      </c>
      <c r="Q58" s="42"/>
      <c r="R58" s="41"/>
      <c r="S58" s="75"/>
      <c r="T58" s="75"/>
      <c r="U58" s="139">
        <f t="shared" si="10"/>
        <v>0</v>
      </c>
      <c r="V58" s="42"/>
      <c r="W58" s="41"/>
      <c r="X58" s="75"/>
      <c r="Y58" s="42"/>
      <c r="Z58" s="231"/>
      <c r="AA58" s="42"/>
      <c r="AB58" s="41"/>
      <c r="AC58" s="75"/>
      <c r="AD58" s="42"/>
      <c r="AE58" s="223"/>
      <c r="AF58" s="42"/>
      <c r="AG58" s="41"/>
      <c r="AH58" s="75"/>
      <c r="AI58" s="42"/>
      <c r="AJ58" s="223"/>
      <c r="AK58" s="42"/>
      <c r="AL58" s="41"/>
      <c r="AM58" s="75"/>
      <c r="AN58" s="42"/>
      <c r="AO58" s="42"/>
      <c r="AP58" s="139">
        <f t="shared" si="11"/>
        <v>0</v>
      </c>
      <c r="AQ58" s="74"/>
      <c r="AR58" s="74"/>
      <c r="AS58" s="74"/>
      <c r="AT58" s="74"/>
      <c r="AU58" s="84"/>
      <c r="AV58" s="90">
        <f>+'Input|Indirect Cost Rates'!$D$25</f>
        <v>0.4</v>
      </c>
      <c r="AW58" s="90">
        <f>+'Input|Indirect Cost Rates'!$D$26</f>
        <v>0.21</v>
      </c>
      <c r="AX58" s="90"/>
      <c r="AY58" s="90"/>
      <c r="AZ58" s="139">
        <f t="shared" si="12"/>
        <v>0</v>
      </c>
      <c r="BA58" s="139">
        <f t="shared" si="13"/>
        <v>0</v>
      </c>
      <c r="BB58" s="139">
        <f t="shared" si="14"/>
        <v>0</v>
      </c>
      <c r="BC58" s="139">
        <f t="shared" si="15"/>
        <v>0</v>
      </c>
      <c r="BD58" s="75"/>
      <c r="BE58" s="139">
        <f t="shared" si="6"/>
        <v>0</v>
      </c>
      <c r="BF58"/>
    </row>
    <row r="59" spans="1:58" x14ac:dyDescent="0.2">
      <c r="A59" s="16">
        <f t="shared" si="7"/>
        <v>50</v>
      </c>
      <c r="B59" s="40"/>
      <c r="C59" s="40" t="s">
        <v>260</v>
      </c>
      <c r="D59" s="41" t="s">
        <v>23</v>
      </c>
      <c r="E59" s="188" t="s">
        <v>207</v>
      </c>
      <c r="F59" s="41"/>
      <c r="G59" s="188"/>
      <c r="H59" s="139">
        <f t="shared" si="9"/>
        <v>0</v>
      </c>
      <c r="I59" s="42" t="s">
        <v>193</v>
      </c>
      <c r="J59" s="41" t="s">
        <v>23</v>
      </c>
      <c r="K59" s="75">
        <v>1</v>
      </c>
      <c r="L59" s="224">
        <f>0.320167407794925*60</f>
        <v>19.2100444676955</v>
      </c>
      <c r="M59" s="42"/>
      <c r="N59" s="41"/>
      <c r="O59" s="75"/>
      <c r="P59" s="231"/>
      <c r="Q59" s="42"/>
      <c r="R59" s="41"/>
      <c r="S59" s="75"/>
      <c r="T59" s="75"/>
      <c r="U59" s="139">
        <f t="shared" si="10"/>
        <v>0</v>
      </c>
      <c r="V59" s="42"/>
      <c r="W59" s="41"/>
      <c r="X59" s="75"/>
      <c r="Y59" s="42"/>
      <c r="Z59" s="231"/>
      <c r="AA59" s="42"/>
      <c r="AB59" s="41"/>
      <c r="AC59" s="75"/>
      <c r="AD59" s="42"/>
      <c r="AE59" s="223"/>
      <c r="AF59" s="42"/>
      <c r="AG59" s="41"/>
      <c r="AH59" s="75"/>
      <c r="AI59" s="42"/>
      <c r="AJ59" s="223"/>
      <c r="AK59" s="42"/>
      <c r="AL59" s="41"/>
      <c r="AM59" s="75"/>
      <c r="AN59" s="42"/>
      <c r="AO59" s="42"/>
      <c r="AP59" s="139">
        <f t="shared" si="11"/>
        <v>0</v>
      </c>
      <c r="AQ59" s="74"/>
      <c r="AR59" s="74"/>
      <c r="AS59" s="74"/>
      <c r="AT59" s="74">
        <v>60.714285714285701</v>
      </c>
      <c r="AU59" s="84"/>
      <c r="AV59" s="90">
        <f>+'Input|Indirect Cost Rates'!$D$25</f>
        <v>0.4</v>
      </c>
      <c r="AW59" s="90">
        <f>+'Input|Indirect Cost Rates'!$D$26</f>
        <v>0.21</v>
      </c>
      <c r="AX59" s="90"/>
      <c r="AY59" s="90"/>
      <c r="AZ59" s="139">
        <f t="shared" si="12"/>
        <v>0</v>
      </c>
      <c r="BA59" s="139">
        <f t="shared" si="13"/>
        <v>0</v>
      </c>
      <c r="BB59" s="139">
        <f t="shared" si="14"/>
        <v>0</v>
      </c>
      <c r="BC59" s="139">
        <f t="shared" si="15"/>
        <v>0</v>
      </c>
      <c r="BD59" s="75" t="s">
        <v>366</v>
      </c>
      <c r="BE59" s="139">
        <f t="shared" si="6"/>
        <v>0</v>
      </c>
      <c r="BF59"/>
    </row>
    <row r="60" spans="1:58" x14ac:dyDescent="0.2">
      <c r="A60" s="16">
        <f t="shared" si="7"/>
        <v>51</v>
      </c>
      <c r="B60" s="40"/>
      <c r="C60" s="40" t="s">
        <v>261</v>
      </c>
      <c r="D60" s="41" t="s">
        <v>23</v>
      </c>
      <c r="E60" s="188" t="s">
        <v>207</v>
      </c>
      <c r="F60" s="41"/>
      <c r="G60" s="188"/>
      <c r="H60" s="139">
        <f t="shared" si="9"/>
        <v>0</v>
      </c>
      <c r="I60" s="42" t="s">
        <v>193</v>
      </c>
      <c r="J60" s="41" t="s">
        <v>23</v>
      </c>
      <c r="K60" s="75">
        <v>1</v>
      </c>
      <c r="L60" s="224">
        <f>0.191472665445985*60</f>
        <v>11.488359926759101</v>
      </c>
      <c r="M60" s="42"/>
      <c r="N60" s="41"/>
      <c r="O60" s="75"/>
      <c r="P60" s="231"/>
      <c r="Q60" s="42"/>
      <c r="R60" s="41"/>
      <c r="S60" s="75"/>
      <c r="T60" s="75"/>
      <c r="U60" s="139">
        <f t="shared" si="10"/>
        <v>0</v>
      </c>
      <c r="V60" s="42"/>
      <c r="W60" s="41"/>
      <c r="X60" s="75"/>
      <c r="Y60" s="42"/>
      <c r="Z60" s="231"/>
      <c r="AA60" s="42"/>
      <c r="AB60" s="41"/>
      <c r="AC60" s="75"/>
      <c r="AD60" s="42"/>
      <c r="AE60" s="223"/>
      <c r="AF60" s="42"/>
      <c r="AG60" s="41"/>
      <c r="AH60" s="75"/>
      <c r="AI60" s="42"/>
      <c r="AJ60" s="223"/>
      <c r="AK60" s="42"/>
      <c r="AL60" s="41"/>
      <c r="AM60" s="75"/>
      <c r="AN60" s="42"/>
      <c r="AO60" s="42"/>
      <c r="AP60" s="139">
        <f t="shared" si="11"/>
        <v>0</v>
      </c>
      <c r="AQ60" s="74"/>
      <c r="AR60" s="74"/>
      <c r="AS60" s="74"/>
      <c r="AT60" s="74">
        <v>21.428571428571427</v>
      </c>
      <c r="AU60" s="84"/>
      <c r="AV60" s="90">
        <f>+'Input|Indirect Cost Rates'!$D$25</f>
        <v>0.4</v>
      </c>
      <c r="AW60" s="90">
        <f>+'Input|Indirect Cost Rates'!$D$26</f>
        <v>0.21</v>
      </c>
      <c r="AX60" s="90"/>
      <c r="AY60" s="90"/>
      <c r="AZ60" s="139">
        <f t="shared" si="12"/>
        <v>0</v>
      </c>
      <c r="BA60" s="139">
        <f t="shared" si="13"/>
        <v>0</v>
      </c>
      <c r="BB60" s="139">
        <f t="shared" si="14"/>
        <v>0</v>
      </c>
      <c r="BC60" s="139">
        <f t="shared" si="15"/>
        <v>0</v>
      </c>
      <c r="BD60" s="75" t="s">
        <v>366</v>
      </c>
      <c r="BE60" s="139">
        <f t="shared" si="6"/>
        <v>0</v>
      </c>
      <c r="BF60"/>
    </row>
    <row r="61" spans="1:58" x14ac:dyDescent="0.2">
      <c r="A61" s="16">
        <f t="shared" si="7"/>
        <v>52</v>
      </c>
      <c r="B61" s="40"/>
      <c r="C61" s="40" t="s">
        <v>262</v>
      </c>
      <c r="D61" s="41" t="s">
        <v>23</v>
      </c>
      <c r="E61" s="188" t="s">
        <v>207</v>
      </c>
      <c r="F61" s="41"/>
      <c r="G61" s="188"/>
      <c r="H61" s="139">
        <f t="shared" si="9"/>
        <v>0</v>
      </c>
      <c r="I61" s="42" t="s">
        <v>193</v>
      </c>
      <c r="J61" s="41" t="s">
        <v>23</v>
      </c>
      <c r="K61" s="75">
        <v>1</v>
      </c>
      <c r="L61" s="224">
        <f>1*60</f>
        <v>60</v>
      </c>
      <c r="M61" s="42" t="s">
        <v>388</v>
      </c>
      <c r="N61" s="41" t="s">
        <v>23</v>
      </c>
      <c r="O61" s="75">
        <v>1</v>
      </c>
      <c r="P61" s="231">
        <f>3*60</f>
        <v>180</v>
      </c>
      <c r="Q61" s="42"/>
      <c r="R61" s="41"/>
      <c r="S61" s="75"/>
      <c r="T61" s="75"/>
      <c r="U61" s="139">
        <f t="shared" si="10"/>
        <v>0</v>
      </c>
      <c r="V61" s="42"/>
      <c r="W61" s="41"/>
      <c r="X61" s="75"/>
      <c r="Y61" s="42"/>
      <c r="Z61" s="231"/>
      <c r="AA61" s="42"/>
      <c r="AB61" s="41"/>
      <c r="AC61" s="75"/>
      <c r="AD61" s="42"/>
      <c r="AE61" s="223"/>
      <c r="AF61" s="42"/>
      <c r="AG61" s="41"/>
      <c r="AH61" s="75"/>
      <c r="AI61" s="42"/>
      <c r="AJ61" s="223"/>
      <c r="AK61" s="42"/>
      <c r="AL61" s="41"/>
      <c r="AM61" s="75"/>
      <c r="AN61" s="42"/>
      <c r="AO61" s="42"/>
      <c r="AP61" s="139">
        <f t="shared" si="11"/>
        <v>0</v>
      </c>
      <c r="AQ61" s="74"/>
      <c r="AR61" s="74"/>
      <c r="AS61" s="74"/>
      <c r="AT61" s="74">
        <v>107.14285714285714</v>
      </c>
      <c r="AU61" s="84"/>
      <c r="AV61" s="90">
        <f>+'Input|Indirect Cost Rates'!$D$25</f>
        <v>0.4</v>
      </c>
      <c r="AW61" s="90">
        <f>+'Input|Indirect Cost Rates'!$D$26</f>
        <v>0.21</v>
      </c>
      <c r="AX61" s="90"/>
      <c r="AY61" s="90"/>
      <c r="AZ61" s="139">
        <f t="shared" si="12"/>
        <v>0</v>
      </c>
      <c r="BA61" s="139">
        <f t="shared" si="13"/>
        <v>0</v>
      </c>
      <c r="BB61" s="139">
        <f t="shared" si="14"/>
        <v>0</v>
      </c>
      <c r="BC61" s="139">
        <f t="shared" si="15"/>
        <v>0</v>
      </c>
      <c r="BD61" s="75" t="s">
        <v>366</v>
      </c>
      <c r="BE61" s="139">
        <f t="shared" si="6"/>
        <v>0</v>
      </c>
      <c r="BF61"/>
    </row>
    <row r="62" spans="1:58" x14ac:dyDescent="0.2">
      <c r="A62" s="16">
        <f t="shared" si="7"/>
        <v>53</v>
      </c>
      <c r="B62" s="40"/>
      <c r="C62" s="40" t="s">
        <v>263</v>
      </c>
      <c r="D62" s="41" t="s">
        <v>23</v>
      </c>
      <c r="E62" s="188" t="s">
        <v>207</v>
      </c>
      <c r="F62" s="41"/>
      <c r="G62" s="188"/>
      <c r="H62" s="139">
        <f t="shared" si="9"/>
        <v>0</v>
      </c>
      <c r="I62" s="42" t="s">
        <v>193</v>
      </c>
      <c r="J62" s="41" t="s">
        <v>23</v>
      </c>
      <c r="K62" s="75">
        <v>1</v>
      </c>
      <c r="L62" s="224">
        <f>0.5*60</f>
        <v>30</v>
      </c>
      <c r="M62" s="42" t="s">
        <v>388</v>
      </c>
      <c r="N62" s="41" t="s">
        <v>23</v>
      </c>
      <c r="O62" s="75">
        <v>1</v>
      </c>
      <c r="P62" s="231">
        <f>1.5*60</f>
        <v>90</v>
      </c>
      <c r="Q62" s="42"/>
      <c r="R62" s="41"/>
      <c r="S62" s="75"/>
      <c r="T62" s="75"/>
      <c r="U62" s="139">
        <f t="shared" si="10"/>
        <v>0</v>
      </c>
      <c r="V62" s="42"/>
      <c r="W62" s="41"/>
      <c r="X62" s="75"/>
      <c r="Y62" s="42"/>
      <c r="Z62" s="231"/>
      <c r="AA62" s="42"/>
      <c r="AB62" s="41"/>
      <c r="AC62" s="75"/>
      <c r="AD62" s="42"/>
      <c r="AE62" s="223"/>
      <c r="AF62" s="42"/>
      <c r="AG62" s="41"/>
      <c r="AH62" s="75"/>
      <c r="AI62" s="42"/>
      <c r="AJ62" s="223"/>
      <c r="AK62" s="42"/>
      <c r="AL62" s="41"/>
      <c r="AM62" s="75"/>
      <c r="AN62" s="42"/>
      <c r="AO62" s="42"/>
      <c r="AP62" s="139">
        <f t="shared" si="11"/>
        <v>0</v>
      </c>
      <c r="AQ62" s="74"/>
      <c r="AR62" s="74"/>
      <c r="AS62" s="74"/>
      <c r="AT62" s="74">
        <v>107.14285714285714</v>
      </c>
      <c r="AU62" s="84"/>
      <c r="AV62" s="90">
        <f>+'Input|Indirect Cost Rates'!$D$25</f>
        <v>0.4</v>
      </c>
      <c r="AW62" s="90">
        <f>+'Input|Indirect Cost Rates'!$D$26</f>
        <v>0.21</v>
      </c>
      <c r="AX62" s="90"/>
      <c r="AY62" s="90"/>
      <c r="AZ62" s="139">
        <f t="shared" si="12"/>
        <v>0</v>
      </c>
      <c r="BA62" s="139">
        <f t="shared" si="13"/>
        <v>0</v>
      </c>
      <c r="BB62" s="139">
        <f t="shared" si="14"/>
        <v>0</v>
      </c>
      <c r="BC62" s="139">
        <f t="shared" si="15"/>
        <v>0</v>
      </c>
      <c r="BD62" s="75" t="s">
        <v>366</v>
      </c>
      <c r="BE62" s="139">
        <f t="shared" si="6"/>
        <v>0</v>
      </c>
      <c r="BF62"/>
    </row>
    <row r="63" spans="1:58" x14ac:dyDescent="0.2">
      <c r="A63" s="16">
        <f t="shared" si="7"/>
        <v>54</v>
      </c>
      <c r="B63" s="40"/>
      <c r="C63" s="40" t="s">
        <v>264</v>
      </c>
      <c r="D63" s="41" t="s">
        <v>23</v>
      </c>
      <c r="E63" s="188" t="s">
        <v>207</v>
      </c>
      <c r="F63" s="41"/>
      <c r="G63" s="188"/>
      <c r="H63" s="139">
        <f t="shared" si="9"/>
        <v>0</v>
      </c>
      <c r="I63" s="42" t="s">
        <v>193</v>
      </c>
      <c r="J63" s="41" t="s">
        <v>23</v>
      </c>
      <c r="K63" s="75">
        <v>1</v>
      </c>
      <c r="L63" s="224">
        <f>0.1*60</f>
        <v>6</v>
      </c>
      <c r="M63" s="42"/>
      <c r="N63" s="41"/>
      <c r="O63" s="75"/>
      <c r="P63" s="231"/>
      <c r="Q63" s="42"/>
      <c r="R63" s="41"/>
      <c r="S63" s="75"/>
      <c r="T63" s="75"/>
      <c r="U63" s="139">
        <f t="shared" si="10"/>
        <v>0</v>
      </c>
      <c r="V63" s="42"/>
      <c r="W63" s="41"/>
      <c r="X63" s="75"/>
      <c r="Y63" s="42"/>
      <c r="Z63" s="231"/>
      <c r="AA63" s="42"/>
      <c r="AB63" s="41"/>
      <c r="AC63" s="75"/>
      <c r="AD63" s="42"/>
      <c r="AE63" s="223"/>
      <c r="AF63" s="42"/>
      <c r="AG63" s="41"/>
      <c r="AH63" s="75"/>
      <c r="AI63" s="42"/>
      <c r="AJ63" s="223"/>
      <c r="AK63" s="42"/>
      <c r="AL63" s="41"/>
      <c r="AM63" s="75"/>
      <c r="AN63" s="42"/>
      <c r="AO63" s="42"/>
      <c r="AP63" s="139">
        <f t="shared" si="11"/>
        <v>0</v>
      </c>
      <c r="AQ63" s="74"/>
      <c r="AR63" s="74"/>
      <c r="AS63" s="74"/>
      <c r="AT63" s="74">
        <v>107.14285714285714</v>
      </c>
      <c r="AU63" s="84"/>
      <c r="AV63" s="90">
        <f>+'Input|Indirect Cost Rates'!$D$25</f>
        <v>0.4</v>
      </c>
      <c r="AW63" s="90">
        <f>+'Input|Indirect Cost Rates'!$D$26</f>
        <v>0.21</v>
      </c>
      <c r="AX63" s="90"/>
      <c r="AY63" s="90"/>
      <c r="AZ63" s="139">
        <f t="shared" si="12"/>
        <v>0</v>
      </c>
      <c r="BA63" s="139">
        <f t="shared" si="13"/>
        <v>0</v>
      </c>
      <c r="BB63" s="139">
        <f t="shared" si="14"/>
        <v>0</v>
      </c>
      <c r="BC63" s="139">
        <f t="shared" si="15"/>
        <v>0</v>
      </c>
      <c r="BD63" s="75" t="s">
        <v>366</v>
      </c>
      <c r="BE63" s="139">
        <f t="shared" si="6"/>
        <v>0</v>
      </c>
      <c r="BF63"/>
    </row>
    <row r="64" spans="1:58" x14ac:dyDescent="0.2">
      <c r="A64" s="16">
        <f t="shared" si="7"/>
        <v>55</v>
      </c>
      <c r="B64" s="40"/>
      <c r="C64" s="40" t="s">
        <v>265</v>
      </c>
      <c r="D64" s="41" t="s">
        <v>23</v>
      </c>
      <c r="E64" s="188" t="s">
        <v>207</v>
      </c>
      <c r="F64" s="41"/>
      <c r="G64" s="188"/>
      <c r="H64" s="139">
        <f t="shared" si="9"/>
        <v>0</v>
      </c>
      <c r="I64" s="42" t="s">
        <v>193</v>
      </c>
      <c r="J64" s="41" t="s">
        <v>23</v>
      </c>
      <c r="K64" s="75">
        <v>1</v>
      </c>
      <c r="L64" s="224">
        <f>1.25*60</f>
        <v>75</v>
      </c>
      <c r="M64" s="42"/>
      <c r="N64" s="41"/>
      <c r="O64" s="75"/>
      <c r="P64" s="231"/>
      <c r="Q64" s="42"/>
      <c r="R64" s="41"/>
      <c r="S64" s="75"/>
      <c r="T64" s="75"/>
      <c r="U64" s="139">
        <f t="shared" si="10"/>
        <v>0</v>
      </c>
      <c r="V64" s="42"/>
      <c r="W64" s="41"/>
      <c r="X64" s="75"/>
      <c r="Y64" s="42"/>
      <c r="Z64" s="231"/>
      <c r="AA64" s="42"/>
      <c r="AB64" s="41"/>
      <c r="AC64" s="75"/>
      <c r="AD64" s="42"/>
      <c r="AE64" s="223"/>
      <c r="AF64" s="42"/>
      <c r="AG64" s="41"/>
      <c r="AH64" s="75"/>
      <c r="AI64" s="42"/>
      <c r="AJ64" s="223"/>
      <c r="AK64" s="42"/>
      <c r="AL64" s="41"/>
      <c r="AM64" s="75"/>
      <c r="AN64" s="42"/>
      <c r="AO64" s="42"/>
      <c r="AP64" s="139">
        <f t="shared" si="11"/>
        <v>0</v>
      </c>
      <c r="AQ64" s="74"/>
      <c r="AR64" s="74"/>
      <c r="AS64" s="74"/>
      <c r="AT64" s="74"/>
      <c r="AU64" s="84"/>
      <c r="AV64" s="90">
        <f>+'Input|Indirect Cost Rates'!$D$25</f>
        <v>0.4</v>
      </c>
      <c r="AW64" s="90">
        <f>+'Input|Indirect Cost Rates'!$D$26</f>
        <v>0.21</v>
      </c>
      <c r="AX64" s="90"/>
      <c r="AY64" s="90"/>
      <c r="AZ64" s="139">
        <f t="shared" si="12"/>
        <v>0</v>
      </c>
      <c r="BA64" s="139">
        <f t="shared" si="13"/>
        <v>0</v>
      </c>
      <c r="BB64" s="139">
        <f t="shared" si="14"/>
        <v>0</v>
      </c>
      <c r="BC64" s="139">
        <f t="shared" si="15"/>
        <v>0</v>
      </c>
      <c r="BD64" s="75"/>
      <c r="BE64" s="139">
        <f t="shared" si="6"/>
        <v>0</v>
      </c>
      <c r="BF64"/>
    </row>
    <row r="65" spans="1:58" x14ac:dyDescent="0.2">
      <c r="A65" s="16">
        <f t="shared" si="7"/>
        <v>56</v>
      </c>
      <c r="B65" s="40"/>
      <c r="C65" s="40" t="s">
        <v>266</v>
      </c>
      <c r="D65" s="41" t="s">
        <v>23</v>
      </c>
      <c r="E65" s="188" t="s">
        <v>209</v>
      </c>
      <c r="F65" s="41"/>
      <c r="G65" s="188"/>
      <c r="H65" s="139">
        <f t="shared" si="9"/>
        <v>0</v>
      </c>
      <c r="I65" s="42" t="s">
        <v>193</v>
      </c>
      <c r="J65" s="41" t="s">
        <v>23</v>
      </c>
      <c r="K65" s="75">
        <v>1</v>
      </c>
      <c r="L65" s="224">
        <v>7.5</v>
      </c>
      <c r="M65" s="42" t="s">
        <v>195</v>
      </c>
      <c r="N65" s="41" t="s">
        <v>23</v>
      </c>
      <c r="O65" s="75">
        <v>1</v>
      </c>
      <c r="P65" s="231">
        <v>26.25</v>
      </c>
      <c r="Q65" s="42"/>
      <c r="R65" s="41"/>
      <c r="S65" s="75"/>
      <c r="T65" s="75"/>
      <c r="U65" s="139">
        <f t="shared" si="10"/>
        <v>0</v>
      </c>
      <c r="V65" s="42"/>
      <c r="W65" s="41"/>
      <c r="X65" s="75"/>
      <c r="Y65" s="42"/>
      <c r="Z65" s="231"/>
      <c r="AA65" s="42"/>
      <c r="AB65" s="41"/>
      <c r="AC65" s="75"/>
      <c r="AD65" s="42"/>
      <c r="AE65" s="223"/>
      <c r="AF65" s="42"/>
      <c r="AG65" s="41"/>
      <c r="AH65" s="75"/>
      <c r="AI65" s="42"/>
      <c r="AJ65" s="223"/>
      <c r="AK65" s="42"/>
      <c r="AL65" s="41"/>
      <c r="AM65" s="75"/>
      <c r="AN65" s="42"/>
      <c r="AO65" s="42"/>
      <c r="AP65" s="139">
        <f t="shared" si="11"/>
        <v>0</v>
      </c>
      <c r="AQ65" s="74"/>
      <c r="AR65" s="74"/>
      <c r="AS65" s="74"/>
      <c r="AT65" s="74">
        <v>51.552795031055901</v>
      </c>
      <c r="AU65" s="84"/>
      <c r="AV65" s="90">
        <f>+'Input|Indirect Cost Rates'!$D$25</f>
        <v>0.4</v>
      </c>
      <c r="AW65" s="90">
        <f>+'Input|Indirect Cost Rates'!$D$26</f>
        <v>0.21</v>
      </c>
      <c r="AX65" s="90"/>
      <c r="AY65" s="90"/>
      <c r="AZ65" s="139">
        <f t="shared" si="12"/>
        <v>0</v>
      </c>
      <c r="BA65" s="139">
        <f t="shared" si="13"/>
        <v>0</v>
      </c>
      <c r="BB65" s="139">
        <f t="shared" si="14"/>
        <v>0</v>
      </c>
      <c r="BC65" s="139">
        <f t="shared" si="15"/>
        <v>0</v>
      </c>
      <c r="BD65" s="75" t="s">
        <v>367</v>
      </c>
      <c r="BE65" s="139">
        <f t="shared" si="6"/>
        <v>0</v>
      </c>
      <c r="BF65"/>
    </row>
    <row r="66" spans="1:58" x14ac:dyDescent="0.2">
      <c r="A66" s="16">
        <f t="shared" si="7"/>
        <v>57</v>
      </c>
      <c r="B66" s="40"/>
      <c r="C66" s="40" t="s">
        <v>267</v>
      </c>
      <c r="D66" s="41" t="s">
        <v>23</v>
      </c>
      <c r="E66" s="188" t="s">
        <v>209</v>
      </c>
      <c r="F66" s="41"/>
      <c r="G66" s="188"/>
      <c r="H66" s="139">
        <f t="shared" si="9"/>
        <v>0</v>
      </c>
      <c r="I66" s="42" t="s">
        <v>193</v>
      </c>
      <c r="J66" s="41" t="s">
        <v>23</v>
      </c>
      <c r="K66" s="75">
        <v>1</v>
      </c>
      <c r="L66" s="224">
        <v>11.25</v>
      </c>
      <c r="M66" s="42" t="s">
        <v>195</v>
      </c>
      <c r="N66" s="41" t="s">
        <v>23</v>
      </c>
      <c r="O66" s="75">
        <v>1</v>
      </c>
      <c r="P66" s="231">
        <v>52.5</v>
      </c>
      <c r="Q66" s="42"/>
      <c r="R66" s="41"/>
      <c r="S66" s="75"/>
      <c r="T66" s="75"/>
      <c r="U66" s="139">
        <f t="shared" si="10"/>
        <v>0</v>
      </c>
      <c r="V66" s="42"/>
      <c r="W66" s="41"/>
      <c r="X66" s="75"/>
      <c r="Y66" s="42"/>
      <c r="Z66" s="231"/>
      <c r="AA66" s="42"/>
      <c r="AB66" s="41"/>
      <c r="AC66" s="75"/>
      <c r="AD66" s="42"/>
      <c r="AE66" s="223"/>
      <c r="AF66" s="42"/>
      <c r="AG66" s="41"/>
      <c r="AH66" s="75"/>
      <c r="AI66" s="42"/>
      <c r="AJ66" s="223"/>
      <c r="AK66" s="42"/>
      <c r="AL66" s="41"/>
      <c r="AM66" s="75"/>
      <c r="AN66" s="42"/>
      <c r="AO66" s="42"/>
      <c r="AP66" s="139">
        <f t="shared" si="11"/>
        <v>0</v>
      </c>
      <c r="AQ66" s="74"/>
      <c r="AR66" s="74"/>
      <c r="AS66" s="74"/>
      <c r="AT66" s="74">
        <v>103.1055900621118</v>
      </c>
      <c r="AU66" s="84"/>
      <c r="AV66" s="90">
        <f>+'Input|Indirect Cost Rates'!$D$25</f>
        <v>0.4</v>
      </c>
      <c r="AW66" s="90">
        <f>+'Input|Indirect Cost Rates'!$D$26</f>
        <v>0.21</v>
      </c>
      <c r="AX66" s="90"/>
      <c r="AY66" s="90"/>
      <c r="AZ66" s="139">
        <f t="shared" si="12"/>
        <v>0</v>
      </c>
      <c r="BA66" s="139">
        <f t="shared" si="13"/>
        <v>0</v>
      </c>
      <c r="BB66" s="139">
        <f t="shared" si="14"/>
        <v>0</v>
      </c>
      <c r="BC66" s="139">
        <f t="shared" si="15"/>
        <v>0</v>
      </c>
      <c r="BD66" s="75" t="s">
        <v>367</v>
      </c>
      <c r="BE66" s="139">
        <f t="shared" si="6"/>
        <v>0</v>
      </c>
      <c r="BF66"/>
    </row>
    <row r="67" spans="1:58" x14ac:dyDescent="0.2">
      <c r="A67" s="16">
        <f t="shared" si="7"/>
        <v>58</v>
      </c>
      <c r="B67" s="40"/>
      <c r="C67" s="40" t="s">
        <v>268</v>
      </c>
      <c r="D67" s="41" t="s">
        <v>23</v>
      </c>
      <c r="E67" s="188" t="s">
        <v>211</v>
      </c>
      <c r="F67" s="41"/>
      <c r="G67" s="188"/>
      <c r="H67" s="139">
        <f t="shared" si="9"/>
        <v>0</v>
      </c>
      <c r="I67" s="42"/>
      <c r="J67" s="41"/>
      <c r="K67" s="75"/>
      <c r="L67" s="224"/>
      <c r="M67" s="42"/>
      <c r="N67" s="41"/>
      <c r="O67" s="75"/>
      <c r="P67" s="231"/>
      <c r="Q67" s="42"/>
      <c r="R67" s="41"/>
      <c r="S67" s="75"/>
      <c r="T67" s="75"/>
      <c r="U67" s="139">
        <f t="shared" si="10"/>
        <v>0</v>
      </c>
      <c r="V67" s="42" t="s">
        <v>194</v>
      </c>
      <c r="W67" s="41" t="s">
        <v>23</v>
      </c>
      <c r="X67" s="75">
        <v>1</v>
      </c>
      <c r="Y67" s="42"/>
      <c r="Z67" s="231">
        <f>2.64175413198214*60</f>
        <v>158.5052479189284</v>
      </c>
      <c r="AA67" s="42"/>
      <c r="AB67" s="41"/>
      <c r="AC67" s="75"/>
      <c r="AD67" s="42"/>
      <c r="AE67" s="223"/>
      <c r="AF67" s="42"/>
      <c r="AG67" s="41"/>
      <c r="AH67" s="75"/>
      <c r="AI67" s="42"/>
      <c r="AJ67" s="223"/>
      <c r="AK67" s="42"/>
      <c r="AL67" s="41"/>
      <c r="AM67" s="75"/>
      <c r="AN67" s="42"/>
      <c r="AO67" s="42"/>
      <c r="AP67" s="139">
        <f t="shared" si="11"/>
        <v>0</v>
      </c>
      <c r="AQ67" s="74"/>
      <c r="AR67" s="74"/>
      <c r="AS67" s="74">
        <f>+'Input|Labour Rates'!$H$13/(1+'Input|Indirect Cost Rates'!$D$25+'Input|Indirect Cost Rates'!$D$26)*Z67/60</f>
        <v>37.619984699404355</v>
      </c>
      <c r="AT67" s="74"/>
      <c r="AU67" s="84"/>
      <c r="AV67" s="90">
        <f>+'Input|Indirect Cost Rates'!$D$25</f>
        <v>0.4</v>
      </c>
      <c r="AW67" s="90">
        <f>+'Input|Indirect Cost Rates'!$D$26</f>
        <v>0.21</v>
      </c>
      <c r="AX67" s="90"/>
      <c r="AY67" s="90"/>
      <c r="AZ67" s="139">
        <f t="shared" si="12"/>
        <v>0</v>
      </c>
      <c r="BA67" s="139">
        <f t="shared" si="13"/>
        <v>0</v>
      </c>
      <c r="BB67" s="139">
        <f t="shared" si="14"/>
        <v>0</v>
      </c>
      <c r="BC67" s="139">
        <f t="shared" si="15"/>
        <v>0</v>
      </c>
      <c r="BD67" s="75"/>
      <c r="BE67" s="139">
        <f t="shared" si="6"/>
        <v>0</v>
      </c>
      <c r="BF67"/>
    </row>
    <row r="68" spans="1:58" x14ac:dyDescent="0.2">
      <c r="A68" s="16">
        <f t="shared" si="7"/>
        <v>59</v>
      </c>
      <c r="B68" s="40"/>
      <c r="C68" s="40" t="s">
        <v>269</v>
      </c>
      <c r="D68" s="41" t="s">
        <v>23</v>
      </c>
      <c r="E68" s="188" t="s">
        <v>211</v>
      </c>
      <c r="F68" s="41"/>
      <c r="G68" s="188"/>
      <c r="H68" s="139">
        <f t="shared" si="9"/>
        <v>0</v>
      </c>
      <c r="I68" s="42"/>
      <c r="J68" s="41"/>
      <c r="K68" s="75"/>
      <c r="L68" s="224"/>
      <c r="M68" s="42"/>
      <c r="N68" s="41"/>
      <c r="O68" s="75"/>
      <c r="P68" s="231"/>
      <c r="Q68" s="42"/>
      <c r="R68" s="41"/>
      <c r="S68" s="75"/>
      <c r="T68" s="75"/>
      <c r="U68" s="139">
        <f t="shared" si="10"/>
        <v>0</v>
      </c>
      <c r="V68" s="42" t="s">
        <v>194</v>
      </c>
      <c r="W68" s="41" t="s">
        <v>23</v>
      </c>
      <c r="X68" s="75">
        <v>1</v>
      </c>
      <c r="Y68" s="42"/>
      <c r="Z68" s="231">
        <f>2.64175413198214*60</f>
        <v>158.5052479189284</v>
      </c>
      <c r="AA68" s="42"/>
      <c r="AB68" s="41"/>
      <c r="AC68" s="75"/>
      <c r="AD68" s="42"/>
      <c r="AE68" s="223"/>
      <c r="AF68" s="42"/>
      <c r="AG68" s="41"/>
      <c r="AH68" s="75"/>
      <c r="AI68" s="42"/>
      <c r="AJ68" s="223"/>
      <c r="AK68" s="42"/>
      <c r="AL68" s="41"/>
      <c r="AM68" s="75"/>
      <c r="AN68" s="42"/>
      <c r="AO68" s="42"/>
      <c r="AP68" s="139">
        <f t="shared" si="11"/>
        <v>0</v>
      </c>
      <c r="AQ68" s="74"/>
      <c r="AR68" s="74"/>
      <c r="AS68" s="74">
        <f>+'Input|Labour Rates'!$H$13/(1+'Input|Indirect Cost Rates'!$D$25+'Input|Indirect Cost Rates'!$D$26)*Z68/60</f>
        <v>37.619984699404355</v>
      </c>
      <c r="AT68" s="74"/>
      <c r="AU68" s="84"/>
      <c r="AV68" s="90">
        <f>+'Input|Indirect Cost Rates'!$D$25</f>
        <v>0.4</v>
      </c>
      <c r="AW68" s="90">
        <f>+'Input|Indirect Cost Rates'!$D$26</f>
        <v>0.21</v>
      </c>
      <c r="AX68" s="90"/>
      <c r="AY68" s="90"/>
      <c r="AZ68" s="139">
        <f t="shared" si="12"/>
        <v>0</v>
      </c>
      <c r="BA68" s="139">
        <f t="shared" si="13"/>
        <v>0</v>
      </c>
      <c r="BB68" s="139">
        <f t="shared" si="14"/>
        <v>0</v>
      </c>
      <c r="BC68" s="139">
        <f t="shared" si="15"/>
        <v>0</v>
      </c>
      <c r="BD68" s="75"/>
      <c r="BE68" s="139">
        <f t="shared" si="6"/>
        <v>0</v>
      </c>
      <c r="BF68"/>
    </row>
    <row r="69" spans="1:58" x14ac:dyDescent="0.2">
      <c r="A69" s="16">
        <f t="shared" si="7"/>
        <v>60</v>
      </c>
      <c r="B69" s="40"/>
      <c r="C69" s="40" t="s">
        <v>270</v>
      </c>
      <c r="D69" s="41" t="s">
        <v>23</v>
      </c>
      <c r="E69" s="188" t="s">
        <v>211</v>
      </c>
      <c r="F69" s="41"/>
      <c r="G69" s="188"/>
      <c r="H69" s="139">
        <f t="shared" si="9"/>
        <v>0</v>
      </c>
      <c r="I69" s="42"/>
      <c r="J69" s="41"/>
      <c r="K69" s="75"/>
      <c r="L69" s="224"/>
      <c r="M69" s="42"/>
      <c r="N69" s="41"/>
      <c r="O69" s="75"/>
      <c r="P69" s="231"/>
      <c r="Q69" s="42"/>
      <c r="R69" s="41"/>
      <c r="S69" s="75"/>
      <c r="T69" s="75"/>
      <c r="U69" s="139">
        <f t="shared" si="10"/>
        <v>0</v>
      </c>
      <c r="V69" s="42" t="s">
        <v>194</v>
      </c>
      <c r="W69" s="41" t="s">
        <v>23</v>
      </c>
      <c r="X69" s="75">
        <v>1</v>
      </c>
      <c r="Y69" s="42"/>
      <c r="Z69" s="231">
        <f>2.64175413198214*60</f>
        <v>158.5052479189284</v>
      </c>
      <c r="AA69" s="42"/>
      <c r="AB69" s="41"/>
      <c r="AC69" s="75"/>
      <c r="AD69" s="42"/>
      <c r="AE69" s="223"/>
      <c r="AF69" s="42"/>
      <c r="AG69" s="41"/>
      <c r="AH69" s="75"/>
      <c r="AI69" s="42"/>
      <c r="AJ69" s="223"/>
      <c r="AK69" s="42"/>
      <c r="AL69" s="41"/>
      <c r="AM69" s="75"/>
      <c r="AN69" s="42"/>
      <c r="AO69" s="42"/>
      <c r="AP69" s="139">
        <f t="shared" si="11"/>
        <v>0</v>
      </c>
      <c r="AQ69" s="74"/>
      <c r="AR69" s="74"/>
      <c r="AS69" s="74">
        <f>+'Input|Labour Rates'!$H$13/(1+'Input|Indirect Cost Rates'!$D$25+'Input|Indirect Cost Rates'!$D$26)*Z69/60</f>
        <v>37.619984699404355</v>
      </c>
      <c r="AT69" s="74"/>
      <c r="AU69" s="84"/>
      <c r="AV69" s="90">
        <f>+'Input|Indirect Cost Rates'!$D$25</f>
        <v>0.4</v>
      </c>
      <c r="AW69" s="90">
        <f>+'Input|Indirect Cost Rates'!$D$26</f>
        <v>0.21</v>
      </c>
      <c r="AX69" s="90"/>
      <c r="AY69" s="90"/>
      <c r="AZ69" s="139">
        <f t="shared" si="12"/>
        <v>0</v>
      </c>
      <c r="BA69" s="139">
        <f t="shared" si="13"/>
        <v>0</v>
      </c>
      <c r="BB69" s="139">
        <f t="shared" si="14"/>
        <v>0</v>
      </c>
      <c r="BC69" s="139">
        <f t="shared" si="15"/>
        <v>0</v>
      </c>
      <c r="BD69" s="75"/>
      <c r="BE69" s="139">
        <f t="shared" si="6"/>
        <v>0</v>
      </c>
      <c r="BF69"/>
    </row>
    <row r="70" spans="1:58" x14ac:dyDescent="0.2">
      <c r="A70" s="16">
        <f t="shared" si="7"/>
        <v>61</v>
      </c>
      <c r="B70" s="40"/>
      <c r="C70" s="40" t="s">
        <v>271</v>
      </c>
      <c r="D70" s="41" t="s">
        <v>23</v>
      </c>
      <c r="E70" s="188" t="s">
        <v>211</v>
      </c>
      <c r="F70" s="41"/>
      <c r="G70" s="188"/>
      <c r="H70" s="139">
        <f t="shared" si="9"/>
        <v>0</v>
      </c>
      <c r="I70" s="42" t="s">
        <v>193</v>
      </c>
      <c r="J70" s="41" t="s">
        <v>23</v>
      </c>
      <c r="K70" s="75">
        <v>1</v>
      </c>
      <c r="L70" s="224">
        <v>7.1995291655767728</v>
      </c>
      <c r="M70" s="42"/>
      <c r="N70" s="41"/>
      <c r="O70" s="75"/>
      <c r="P70" s="231"/>
      <c r="Q70" s="42"/>
      <c r="R70" s="41"/>
      <c r="S70" s="75"/>
      <c r="T70" s="75"/>
      <c r="U70" s="139">
        <f t="shared" si="10"/>
        <v>0</v>
      </c>
      <c r="V70" s="42" t="s">
        <v>194</v>
      </c>
      <c r="W70" s="41" t="s">
        <v>23</v>
      </c>
      <c r="X70" s="75">
        <v>1</v>
      </c>
      <c r="Y70" s="42"/>
      <c r="Z70" s="231">
        <v>5.5342019543973953</v>
      </c>
      <c r="AA70" s="42"/>
      <c r="AB70" s="41"/>
      <c r="AC70" s="75"/>
      <c r="AD70" s="42"/>
      <c r="AE70" s="223"/>
      <c r="AF70" s="42"/>
      <c r="AG70" s="41"/>
      <c r="AH70" s="75"/>
      <c r="AI70" s="42"/>
      <c r="AJ70" s="223"/>
      <c r="AK70" s="42"/>
      <c r="AL70" s="41"/>
      <c r="AM70" s="75"/>
      <c r="AN70" s="42"/>
      <c r="AO70" s="42"/>
      <c r="AP70" s="139">
        <f t="shared" si="11"/>
        <v>0</v>
      </c>
      <c r="AQ70" s="74"/>
      <c r="AR70" s="74"/>
      <c r="AS70" s="74">
        <f>+'Input|Labour Rates'!$H$13/(1+'Input|Indirect Cost Rates'!$D$25+'Input|Indirect Cost Rates'!$D$26)*Z70/60</f>
        <v>1.3134996827002927</v>
      </c>
      <c r="AT70" s="74">
        <v>15.572874941536748</v>
      </c>
      <c r="AU70" s="84"/>
      <c r="AV70" s="90">
        <f>+'Input|Indirect Cost Rates'!$D$25</f>
        <v>0.4</v>
      </c>
      <c r="AW70" s="90">
        <f>+'Input|Indirect Cost Rates'!$D$26</f>
        <v>0.21</v>
      </c>
      <c r="AX70" s="90"/>
      <c r="AY70" s="90"/>
      <c r="AZ70" s="139">
        <f t="shared" si="12"/>
        <v>0</v>
      </c>
      <c r="BA70" s="139">
        <f t="shared" si="13"/>
        <v>0</v>
      </c>
      <c r="BB70" s="139">
        <f t="shared" si="14"/>
        <v>0</v>
      </c>
      <c r="BC70" s="139">
        <f t="shared" si="15"/>
        <v>0</v>
      </c>
      <c r="BD70" s="75" t="s">
        <v>368</v>
      </c>
      <c r="BE70" s="139">
        <f t="shared" si="6"/>
        <v>0</v>
      </c>
      <c r="BF70"/>
    </row>
    <row r="71" spans="1:58" x14ac:dyDescent="0.2">
      <c r="A71" s="16">
        <f t="shared" si="7"/>
        <v>62</v>
      </c>
      <c r="B71" s="40"/>
      <c r="C71" s="40" t="s">
        <v>272</v>
      </c>
      <c r="D71" s="41" t="s">
        <v>23</v>
      </c>
      <c r="E71" s="188" t="s">
        <v>211</v>
      </c>
      <c r="F71" s="41"/>
      <c r="G71" s="188"/>
      <c r="H71" s="139">
        <f t="shared" si="9"/>
        <v>0</v>
      </c>
      <c r="I71" s="42" t="s">
        <v>193</v>
      </c>
      <c r="J71" s="41" t="s">
        <v>23</v>
      </c>
      <c r="K71" s="75">
        <v>1</v>
      </c>
      <c r="L71" s="224">
        <v>9.2349381969055244</v>
      </c>
      <c r="M71" s="42"/>
      <c r="N71" s="41"/>
      <c r="O71" s="75"/>
      <c r="P71" s="231"/>
      <c r="Q71" s="42"/>
      <c r="R71" s="41"/>
      <c r="S71" s="75"/>
      <c r="T71" s="75"/>
      <c r="U71" s="139">
        <f t="shared" si="10"/>
        <v>0</v>
      </c>
      <c r="V71" s="42" t="s">
        <v>194</v>
      </c>
      <c r="W71" s="41" t="s">
        <v>23</v>
      </c>
      <c r="X71" s="75">
        <v>1</v>
      </c>
      <c r="Y71" s="42"/>
      <c r="Z71" s="231">
        <v>7.1177599232521898</v>
      </c>
      <c r="AA71" s="42"/>
      <c r="AB71" s="41"/>
      <c r="AC71" s="75"/>
      <c r="AD71" s="42"/>
      <c r="AE71" s="223"/>
      <c r="AF71" s="42"/>
      <c r="AG71" s="41"/>
      <c r="AH71" s="75"/>
      <c r="AI71" s="42"/>
      <c r="AJ71" s="223"/>
      <c r="AK71" s="42"/>
      <c r="AL71" s="41"/>
      <c r="AM71" s="75"/>
      <c r="AN71" s="42"/>
      <c r="AO71" s="42"/>
      <c r="AP71" s="139">
        <f t="shared" si="11"/>
        <v>0</v>
      </c>
      <c r="AQ71" s="74"/>
      <c r="AR71" s="74"/>
      <c r="AS71" s="74">
        <f>+'Input|Labour Rates'!$H$13/(1+'Input|Indirect Cost Rates'!$D$25+'Input|Indirect Cost Rates'!$D$26)*Z71/60</f>
        <v>1.6893448193194132</v>
      </c>
      <c r="AT71" s="74">
        <v>20.149717527846743</v>
      </c>
      <c r="AU71" s="84"/>
      <c r="AV71" s="90">
        <f>+'Input|Indirect Cost Rates'!$D$25</f>
        <v>0.4</v>
      </c>
      <c r="AW71" s="90">
        <f>+'Input|Indirect Cost Rates'!$D$26</f>
        <v>0.21</v>
      </c>
      <c r="AX71" s="90"/>
      <c r="AY71" s="90"/>
      <c r="AZ71" s="139">
        <f t="shared" si="12"/>
        <v>0</v>
      </c>
      <c r="BA71" s="139">
        <f t="shared" si="13"/>
        <v>0</v>
      </c>
      <c r="BB71" s="139">
        <f t="shared" si="14"/>
        <v>0</v>
      </c>
      <c r="BC71" s="139">
        <f t="shared" si="15"/>
        <v>0</v>
      </c>
      <c r="BD71" s="75" t="s">
        <v>368</v>
      </c>
      <c r="BE71" s="139">
        <f t="shared" si="6"/>
        <v>0</v>
      </c>
      <c r="BF71"/>
    </row>
    <row r="72" spans="1:58" x14ac:dyDescent="0.2">
      <c r="A72" s="16">
        <f t="shared" si="7"/>
        <v>63</v>
      </c>
      <c r="B72" s="40"/>
      <c r="C72" s="40" t="s">
        <v>273</v>
      </c>
      <c r="D72" s="41" t="s">
        <v>23</v>
      </c>
      <c r="E72" s="188" t="s">
        <v>211</v>
      </c>
      <c r="F72" s="41"/>
      <c r="G72" s="188"/>
      <c r="H72" s="139">
        <f t="shared" si="9"/>
        <v>0</v>
      </c>
      <c r="I72" s="42" t="s">
        <v>193</v>
      </c>
      <c r="J72" s="41" t="s">
        <v>23</v>
      </c>
      <c r="K72" s="75">
        <v>1</v>
      </c>
      <c r="L72" s="224">
        <v>18.078361470563031</v>
      </c>
      <c r="M72" s="42"/>
      <c r="N72" s="41"/>
      <c r="O72" s="75"/>
      <c r="P72" s="224"/>
      <c r="Q72" s="42"/>
      <c r="R72" s="41"/>
      <c r="S72" s="75"/>
      <c r="T72" s="75"/>
      <c r="U72" s="139">
        <f t="shared" si="10"/>
        <v>0</v>
      </c>
      <c r="V72" s="42" t="s">
        <v>194</v>
      </c>
      <c r="W72" s="41" t="s">
        <v>23</v>
      </c>
      <c r="X72" s="75">
        <v>1</v>
      </c>
      <c r="Y72" s="42"/>
      <c r="Z72" s="231">
        <v>13.9704374776493</v>
      </c>
      <c r="AA72" s="42"/>
      <c r="AB72" s="41"/>
      <c r="AC72" s="75"/>
      <c r="AD72" s="42"/>
      <c r="AE72" s="223"/>
      <c r="AF72" s="42"/>
      <c r="AG72" s="41"/>
      <c r="AH72" s="75"/>
      <c r="AI72" s="42"/>
      <c r="AJ72" s="223"/>
      <c r="AK72" s="42"/>
      <c r="AL72" s="41"/>
      <c r="AM72" s="75"/>
      <c r="AN72" s="42"/>
      <c r="AO72" s="42"/>
      <c r="AP72" s="139">
        <f t="shared" si="11"/>
        <v>0</v>
      </c>
      <c r="AQ72" s="74"/>
      <c r="AR72" s="74"/>
      <c r="AS72" s="74">
        <f>+'Input|Labour Rates'!$H$13/(1+'Input|Indirect Cost Rates'!$D$25+'Input|Indirect Cost Rates'!$D$26)*Z72/60</f>
        <v>3.3157744052863602</v>
      </c>
      <c r="AT72" s="74">
        <v>39.786144298350315</v>
      </c>
      <c r="AU72" s="84"/>
      <c r="AV72" s="90">
        <f>+'Input|Indirect Cost Rates'!$D$25</f>
        <v>0.4</v>
      </c>
      <c r="AW72" s="90">
        <f>+'Input|Indirect Cost Rates'!$D$26</f>
        <v>0.21</v>
      </c>
      <c r="AX72" s="90"/>
      <c r="AY72" s="90"/>
      <c r="AZ72" s="139">
        <f t="shared" si="12"/>
        <v>0</v>
      </c>
      <c r="BA72" s="139">
        <f t="shared" si="13"/>
        <v>0</v>
      </c>
      <c r="BB72" s="139">
        <f t="shared" si="14"/>
        <v>0</v>
      </c>
      <c r="BC72" s="139">
        <f t="shared" si="15"/>
        <v>0</v>
      </c>
      <c r="BD72" s="75" t="s">
        <v>368</v>
      </c>
      <c r="BE72" s="139">
        <f>IF(AND(OR(AT72="",AT72=0),BD72=""),0,IF(AND(AT72&lt;&gt;"",AT72&lt;&gt;0,BD72=""),1,0))</f>
        <v>0</v>
      </c>
      <c r="BF72"/>
    </row>
    <row r="73" spans="1:58" x14ac:dyDescent="0.2">
      <c r="A73" s="16">
        <f t="shared" si="7"/>
        <v>64</v>
      </c>
      <c r="B73" s="40"/>
      <c r="C73" s="40"/>
      <c r="D73" s="41"/>
      <c r="E73" s="188"/>
      <c r="F73" s="41"/>
      <c r="G73" s="188"/>
      <c r="H73" s="139">
        <f>IF(AND(ISTEXT(C73),OR(ISBLANK(D73),ISBLANK(E73))),1,0)</f>
        <v>0</v>
      </c>
      <c r="I73" s="42"/>
      <c r="J73" s="41"/>
      <c r="K73" s="75"/>
      <c r="L73" s="224"/>
      <c r="M73" s="42"/>
      <c r="N73" s="41"/>
      <c r="O73" s="75"/>
      <c r="P73" s="224"/>
      <c r="Q73" s="42"/>
      <c r="R73" s="41"/>
      <c r="S73" s="75"/>
      <c r="T73" s="75"/>
      <c r="U73" s="139">
        <f>IF(OR(
AND(ISTEXT(I73),ISBLANK(J73)),
AND(ISTEXT(M73),ISBLANK(N73)),
AND(ISTEXT(Q73),ISBLANK(R73))),1,0)</f>
        <v>0</v>
      </c>
      <c r="V73" s="42"/>
      <c r="W73" s="41"/>
      <c r="X73" s="75"/>
      <c r="Y73" s="42"/>
      <c r="Z73" s="231"/>
      <c r="AA73" s="42"/>
      <c r="AB73" s="41"/>
      <c r="AC73" s="75"/>
      <c r="AD73" s="42"/>
      <c r="AE73" s="223"/>
      <c r="AF73" s="42"/>
      <c r="AG73" s="41"/>
      <c r="AH73" s="75"/>
      <c r="AI73" s="42"/>
      <c r="AJ73" s="223"/>
      <c r="AK73" s="42"/>
      <c r="AL73" s="41"/>
      <c r="AM73" s="75"/>
      <c r="AN73" s="42"/>
      <c r="AO73" s="42"/>
      <c r="AP73" s="139">
        <f>IF(OR(
AND(ISTEXT(V73),ISBLANK(W73)),
AND(ISTEXT(AA73),ISBLANK(AB73)),
AND(ISTEXT(AF73),ISBLANK(AG73)),
AND(ISTEXT(AK73),ISBLANK(AL73)),),1,0)</f>
        <v>0</v>
      </c>
      <c r="AQ73" s="74"/>
      <c r="AR73" s="74"/>
      <c r="AS73" s="74"/>
      <c r="AT73" s="74"/>
      <c r="AU73" s="84"/>
      <c r="AV73" s="90"/>
      <c r="AW73" s="90"/>
      <c r="AX73" s="90"/>
      <c r="AY73" s="90"/>
      <c r="AZ73" s="139">
        <f t="shared" si="12"/>
        <v>0</v>
      </c>
      <c r="BA73" s="139">
        <f t="shared" si="13"/>
        <v>0</v>
      </c>
      <c r="BB73" s="139">
        <f t="shared" si="14"/>
        <v>0</v>
      </c>
      <c r="BC73" s="139">
        <f t="shared" si="15"/>
        <v>0</v>
      </c>
      <c r="BD73" s="75"/>
      <c r="BE73" s="139">
        <f>IF(AND(OR(AT73="",AT73=0),BD73=""),0,IF(AND(AT73&lt;&gt;"",AT73&lt;&gt;0,BD73=""),1,0))</f>
        <v>0</v>
      </c>
      <c r="BF73"/>
    </row>
    <row r="74" spans="1:58" x14ac:dyDescent="0.2">
      <c r="A74" s="16">
        <f t="shared" si="7"/>
        <v>65</v>
      </c>
      <c r="B74" s="40"/>
      <c r="C74" s="40"/>
      <c r="D74" s="41"/>
      <c r="E74" s="188"/>
      <c r="F74" s="41"/>
      <c r="G74" s="188"/>
      <c r="H74" s="139">
        <f t="shared" ref="H74:H137" si="16">IF(AND(ISTEXT(C74),OR(ISBLANK(D74),ISBLANK(E74))),1,0)</f>
        <v>0</v>
      </c>
      <c r="I74" s="42"/>
      <c r="J74" s="41"/>
      <c r="K74" s="75"/>
      <c r="L74" s="224"/>
      <c r="M74" s="42"/>
      <c r="N74" s="41"/>
      <c r="O74" s="75"/>
      <c r="P74" s="224"/>
      <c r="Q74" s="42"/>
      <c r="R74" s="41"/>
      <c r="S74" s="75"/>
      <c r="T74" s="75"/>
      <c r="U74" s="139">
        <f t="shared" ref="U74:U137" si="17">IF(OR(
AND(ISTEXT(I74),ISBLANK(J74)),
AND(ISTEXT(M74),ISBLANK(N74)),
AND(ISTEXT(Q74),ISBLANK(R74))),1,0)</f>
        <v>0</v>
      </c>
      <c r="V74" s="42"/>
      <c r="W74" s="41"/>
      <c r="X74" s="75"/>
      <c r="Y74" s="42"/>
      <c r="Z74" s="223"/>
      <c r="AA74" s="42"/>
      <c r="AB74" s="41"/>
      <c r="AC74" s="75"/>
      <c r="AD74" s="42"/>
      <c r="AE74" s="223"/>
      <c r="AF74" s="42"/>
      <c r="AG74" s="41"/>
      <c r="AH74" s="75"/>
      <c r="AI74" s="42"/>
      <c r="AJ74" s="223"/>
      <c r="AK74" s="42"/>
      <c r="AL74" s="41"/>
      <c r="AM74" s="75"/>
      <c r="AN74" s="42"/>
      <c r="AO74" s="42"/>
      <c r="AP74" s="139">
        <f t="shared" ref="AP74:AP137" si="18">IF(OR(
AND(ISTEXT(V74),ISBLANK(W74)),
AND(ISTEXT(AA74),ISBLANK(AB74)),
AND(ISTEXT(AF74),ISBLANK(AG74)),
AND(ISTEXT(AK74),ISBLANK(AL74)),),1,0)</f>
        <v>0</v>
      </c>
      <c r="AQ74" s="74"/>
      <c r="AR74" s="74"/>
      <c r="AS74" s="74"/>
      <c r="AT74" s="74"/>
      <c r="AU74" s="84"/>
      <c r="AV74" s="90"/>
      <c r="AW74" s="90"/>
      <c r="AX74" s="90"/>
      <c r="AY74" s="90"/>
      <c r="AZ74" s="139">
        <f t="shared" ref="AZ74:AZ137" si="19">IF(OR(ISBLANK(AV74),_xlfn.ISFORMULA(AV74)),0,1)</f>
        <v>0</v>
      </c>
      <c r="BA74" s="139">
        <f t="shared" ref="BA74:BA137" si="20">IF(OR(ISBLANK(AW74),_xlfn.ISFORMULA(AW74)),0,1)</f>
        <v>0</v>
      </c>
      <c r="BB74" s="139">
        <f t="shared" ref="BB74:BB137" si="21">IF(OR(ISBLANK(AX74),_xlfn.ISFORMULA(AX74)),0,1)</f>
        <v>0</v>
      </c>
      <c r="BC74" s="139">
        <f t="shared" ref="BC74:BC137" si="22">IF(OR(ISBLANK(AY74),_xlfn.ISFORMULA(AY74)),0,1)</f>
        <v>0</v>
      </c>
      <c r="BD74" s="75"/>
      <c r="BE74" s="139">
        <f t="shared" ref="BE74:BE137" si="23">IF(AND(OR(AT74="",AT74=0),BD74=""),0,IF(AND(AT74&lt;&gt;"",AT74&lt;&gt;0,BD74=""),1,0))</f>
        <v>0</v>
      </c>
      <c r="BF74"/>
    </row>
    <row r="75" spans="1:58" x14ac:dyDescent="0.2">
      <c r="A75" s="16">
        <f t="shared" si="7"/>
        <v>66</v>
      </c>
      <c r="B75" s="40"/>
      <c r="C75" s="40"/>
      <c r="D75" s="41"/>
      <c r="E75" s="188"/>
      <c r="F75" s="41"/>
      <c r="G75" s="188"/>
      <c r="H75" s="139">
        <f t="shared" si="16"/>
        <v>0</v>
      </c>
      <c r="I75" s="42"/>
      <c r="J75" s="41"/>
      <c r="K75" s="75"/>
      <c r="L75" s="224"/>
      <c r="M75" s="42"/>
      <c r="N75" s="41"/>
      <c r="O75" s="75"/>
      <c r="P75" s="224"/>
      <c r="Q75" s="42"/>
      <c r="R75" s="41"/>
      <c r="S75" s="75"/>
      <c r="T75" s="75"/>
      <c r="U75" s="139">
        <f t="shared" si="17"/>
        <v>0</v>
      </c>
      <c r="V75" s="42"/>
      <c r="W75" s="41"/>
      <c r="X75" s="75"/>
      <c r="Y75" s="42"/>
      <c r="Z75" s="223"/>
      <c r="AA75" s="42"/>
      <c r="AB75" s="41"/>
      <c r="AC75" s="75"/>
      <c r="AD75" s="42"/>
      <c r="AE75" s="223"/>
      <c r="AF75" s="42"/>
      <c r="AG75" s="41"/>
      <c r="AH75" s="75"/>
      <c r="AI75" s="42"/>
      <c r="AJ75" s="223"/>
      <c r="AK75" s="42"/>
      <c r="AL75" s="41"/>
      <c r="AM75" s="75"/>
      <c r="AN75" s="42"/>
      <c r="AO75" s="42"/>
      <c r="AP75" s="139">
        <f t="shared" si="18"/>
        <v>0</v>
      </c>
      <c r="AQ75" s="74"/>
      <c r="AR75" s="74"/>
      <c r="AS75" s="74"/>
      <c r="AT75" s="74"/>
      <c r="AU75" s="84"/>
      <c r="AV75" s="90"/>
      <c r="AW75" s="90"/>
      <c r="AX75" s="90"/>
      <c r="AY75" s="90"/>
      <c r="AZ75" s="139">
        <f t="shared" si="19"/>
        <v>0</v>
      </c>
      <c r="BA75" s="139">
        <f t="shared" si="20"/>
        <v>0</v>
      </c>
      <c r="BB75" s="139">
        <f t="shared" si="21"/>
        <v>0</v>
      </c>
      <c r="BC75" s="139">
        <f t="shared" si="22"/>
        <v>0</v>
      </c>
      <c r="BD75" s="75"/>
      <c r="BE75" s="139">
        <f t="shared" si="23"/>
        <v>0</v>
      </c>
      <c r="BF75"/>
    </row>
    <row r="76" spans="1:58" x14ac:dyDescent="0.2">
      <c r="A76" s="16">
        <f t="shared" ref="A76:A139" si="24">IFERROR(A75+1,"")</f>
        <v>67</v>
      </c>
      <c r="B76" s="40"/>
      <c r="C76" s="40"/>
      <c r="D76" s="41"/>
      <c r="E76" s="188"/>
      <c r="F76" s="41"/>
      <c r="G76" s="188"/>
      <c r="H76" s="139">
        <f t="shared" si="16"/>
        <v>0</v>
      </c>
      <c r="I76" s="42"/>
      <c r="J76" s="41"/>
      <c r="K76" s="75"/>
      <c r="L76" s="224"/>
      <c r="M76" s="42"/>
      <c r="N76" s="41"/>
      <c r="O76" s="75"/>
      <c r="P76" s="224"/>
      <c r="Q76" s="42"/>
      <c r="R76" s="41"/>
      <c r="S76" s="75"/>
      <c r="T76" s="75"/>
      <c r="U76" s="139">
        <f t="shared" si="17"/>
        <v>0</v>
      </c>
      <c r="V76" s="42"/>
      <c r="W76" s="41"/>
      <c r="X76" s="75"/>
      <c r="Y76" s="42"/>
      <c r="Z76" s="223"/>
      <c r="AA76" s="42"/>
      <c r="AB76" s="41"/>
      <c r="AC76" s="75"/>
      <c r="AD76" s="42"/>
      <c r="AE76" s="223"/>
      <c r="AF76" s="42"/>
      <c r="AG76" s="41"/>
      <c r="AH76" s="75"/>
      <c r="AI76" s="42"/>
      <c r="AJ76" s="223"/>
      <c r="AK76" s="42"/>
      <c r="AL76" s="41"/>
      <c r="AM76" s="75"/>
      <c r="AN76" s="42"/>
      <c r="AO76" s="42"/>
      <c r="AP76" s="139">
        <f t="shared" si="18"/>
        <v>0</v>
      </c>
      <c r="AQ76" s="74"/>
      <c r="AR76" s="74"/>
      <c r="AS76" s="74"/>
      <c r="AT76" s="74"/>
      <c r="AU76" s="84"/>
      <c r="AV76" s="90"/>
      <c r="AW76" s="90"/>
      <c r="AX76" s="90"/>
      <c r="AY76" s="90"/>
      <c r="AZ76" s="139">
        <f t="shared" si="19"/>
        <v>0</v>
      </c>
      <c r="BA76" s="139">
        <f t="shared" si="20"/>
        <v>0</v>
      </c>
      <c r="BB76" s="139">
        <f t="shared" si="21"/>
        <v>0</v>
      </c>
      <c r="BC76" s="139">
        <f t="shared" si="22"/>
        <v>0</v>
      </c>
      <c r="BD76" s="75"/>
      <c r="BE76" s="139">
        <f t="shared" si="23"/>
        <v>0</v>
      </c>
      <c r="BF76"/>
    </row>
    <row r="77" spans="1:58" x14ac:dyDescent="0.2">
      <c r="A77" s="16">
        <f t="shared" si="24"/>
        <v>68</v>
      </c>
      <c r="B77" s="40"/>
      <c r="C77" s="40"/>
      <c r="D77" s="41"/>
      <c r="E77" s="188"/>
      <c r="F77" s="41"/>
      <c r="G77" s="188"/>
      <c r="H77" s="139">
        <f t="shared" si="16"/>
        <v>0</v>
      </c>
      <c r="I77" s="42"/>
      <c r="J77" s="41"/>
      <c r="K77" s="75"/>
      <c r="L77" s="224"/>
      <c r="M77" s="42"/>
      <c r="N77" s="41"/>
      <c r="O77" s="75"/>
      <c r="P77" s="224"/>
      <c r="Q77" s="42"/>
      <c r="R77" s="41"/>
      <c r="S77" s="75"/>
      <c r="T77" s="75"/>
      <c r="U77" s="139">
        <f t="shared" si="17"/>
        <v>0</v>
      </c>
      <c r="V77" s="42"/>
      <c r="W77" s="41"/>
      <c r="X77" s="75"/>
      <c r="Y77" s="42"/>
      <c r="Z77" s="223"/>
      <c r="AA77" s="42"/>
      <c r="AB77" s="41"/>
      <c r="AC77" s="75"/>
      <c r="AD77" s="42"/>
      <c r="AE77" s="223"/>
      <c r="AF77" s="42"/>
      <c r="AG77" s="41"/>
      <c r="AH77" s="75"/>
      <c r="AI77" s="42"/>
      <c r="AJ77" s="223"/>
      <c r="AK77" s="42"/>
      <c r="AL77" s="41"/>
      <c r="AM77" s="75"/>
      <c r="AN77" s="42"/>
      <c r="AO77" s="42"/>
      <c r="AP77" s="139">
        <f t="shared" si="18"/>
        <v>0</v>
      </c>
      <c r="AQ77" s="74"/>
      <c r="AR77" s="74"/>
      <c r="AS77" s="74"/>
      <c r="AT77" s="74"/>
      <c r="AU77" s="84"/>
      <c r="AV77" s="90"/>
      <c r="AW77" s="90"/>
      <c r="AX77" s="90"/>
      <c r="AY77" s="90"/>
      <c r="AZ77" s="139">
        <f t="shared" si="19"/>
        <v>0</v>
      </c>
      <c r="BA77" s="139">
        <f t="shared" si="20"/>
        <v>0</v>
      </c>
      <c r="BB77" s="139">
        <f t="shared" si="21"/>
        <v>0</v>
      </c>
      <c r="BC77" s="139">
        <f t="shared" si="22"/>
        <v>0</v>
      </c>
      <c r="BD77" s="75"/>
      <c r="BE77" s="139">
        <f t="shared" si="23"/>
        <v>0</v>
      </c>
      <c r="BF77"/>
    </row>
    <row r="78" spans="1:58" x14ac:dyDescent="0.2">
      <c r="A78" s="16">
        <f t="shared" si="24"/>
        <v>69</v>
      </c>
      <c r="B78" s="40"/>
      <c r="C78" s="40"/>
      <c r="D78" s="41"/>
      <c r="E78" s="188"/>
      <c r="F78" s="41"/>
      <c r="G78" s="188"/>
      <c r="H78" s="139">
        <f t="shared" si="16"/>
        <v>0</v>
      </c>
      <c r="I78" s="42"/>
      <c r="J78" s="41"/>
      <c r="K78" s="75"/>
      <c r="L78" s="224"/>
      <c r="M78" s="42"/>
      <c r="N78" s="41"/>
      <c r="O78" s="75"/>
      <c r="P78" s="224"/>
      <c r="Q78" s="42"/>
      <c r="R78" s="41"/>
      <c r="S78" s="75"/>
      <c r="T78" s="75"/>
      <c r="U78" s="139">
        <f t="shared" si="17"/>
        <v>0</v>
      </c>
      <c r="V78" s="42"/>
      <c r="W78" s="41"/>
      <c r="X78" s="75"/>
      <c r="Y78" s="42"/>
      <c r="Z78" s="223"/>
      <c r="AA78" s="42"/>
      <c r="AB78" s="41"/>
      <c r="AC78" s="75"/>
      <c r="AD78" s="42"/>
      <c r="AE78" s="223"/>
      <c r="AF78" s="42"/>
      <c r="AG78" s="41"/>
      <c r="AH78" s="75"/>
      <c r="AI78" s="42"/>
      <c r="AJ78" s="223"/>
      <c r="AK78" s="42"/>
      <c r="AL78" s="41"/>
      <c r="AM78" s="75"/>
      <c r="AN78" s="42"/>
      <c r="AO78" s="42"/>
      <c r="AP78" s="139">
        <f t="shared" si="18"/>
        <v>0</v>
      </c>
      <c r="AQ78" s="74"/>
      <c r="AR78" s="74"/>
      <c r="AS78" s="74"/>
      <c r="AT78" s="74"/>
      <c r="AU78" s="84"/>
      <c r="AV78" s="90"/>
      <c r="AW78" s="90"/>
      <c r="AX78" s="90"/>
      <c r="AY78" s="90"/>
      <c r="AZ78" s="139">
        <f t="shared" si="19"/>
        <v>0</v>
      </c>
      <c r="BA78" s="139">
        <f t="shared" si="20"/>
        <v>0</v>
      </c>
      <c r="BB78" s="139">
        <f t="shared" si="21"/>
        <v>0</v>
      </c>
      <c r="BC78" s="139">
        <f t="shared" si="22"/>
        <v>0</v>
      </c>
      <c r="BD78" s="75"/>
      <c r="BE78" s="139">
        <f t="shared" si="23"/>
        <v>0</v>
      </c>
      <c r="BF78"/>
    </row>
    <row r="79" spans="1:58" x14ac:dyDescent="0.2">
      <c r="A79" s="16">
        <f t="shared" si="24"/>
        <v>70</v>
      </c>
      <c r="B79" s="40"/>
      <c r="C79" s="40"/>
      <c r="D79" s="41"/>
      <c r="E79" s="188"/>
      <c r="F79" s="41"/>
      <c r="G79" s="188"/>
      <c r="H79" s="139">
        <f t="shared" si="16"/>
        <v>0</v>
      </c>
      <c r="I79" s="42"/>
      <c r="J79" s="41"/>
      <c r="K79" s="75"/>
      <c r="L79" s="224"/>
      <c r="M79" s="42"/>
      <c r="N79" s="41"/>
      <c r="O79" s="75"/>
      <c r="P79" s="224"/>
      <c r="Q79" s="42"/>
      <c r="R79" s="41"/>
      <c r="S79" s="75"/>
      <c r="T79" s="75"/>
      <c r="U79" s="139">
        <f t="shared" si="17"/>
        <v>0</v>
      </c>
      <c r="V79" s="42"/>
      <c r="W79" s="41"/>
      <c r="X79" s="75"/>
      <c r="Y79" s="42"/>
      <c r="Z79" s="223"/>
      <c r="AA79" s="42"/>
      <c r="AB79" s="41"/>
      <c r="AC79" s="75"/>
      <c r="AD79" s="42"/>
      <c r="AE79" s="223"/>
      <c r="AF79" s="42"/>
      <c r="AG79" s="41"/>
      <c r="AH79" s="75"/>
      <c r="AI79" s="42"/>
      <c r="AJ79" s="223"/>
      <c r="AK79" s="42"/>
      <c r="AL79" s="41"/>
      <c r="AM79" s="75"/>
      <c r="AN79" s="42"/>
      <c r="AO79" s="42"/>
      <c r="AP79" s="139">
        <f t="shared" si="18"/>
        <v>0</v>
      </c>
      <c r="AQ79" s="74"/>
      <c r="AR79" s="74"/>
      <c r="AS79" s="74"/>
      <c r="AT79" s="74"/>
      <c r="AU79" s="84"/>
      <c r="AV79" s="90"/>
      <c r="AW79" s="90"/>
      <c r="AX79" s="90"/>
      <c r="AY79" s="90"/>
      <c r="AZ79" s="139">
        <f t="shared" si="19"/>
        <v>0</v>
      </c>
      <c r="BA79" s="139">
        <f t="shared" si="20"/>
        <v>0</v>
      </c>
      <c r="BB79" s="139">
        <f t="shared" si="21"/>
        <v>0</v>
      </c>
      <c r="BC79" s="139">
        <f t="shared" si="22"/>
        <v>0</v>
      </c>
      <c r="BD79" s="75"/>
      <c r="BE79" s="139">
        <f t="shared" si="23"/>
        <v>0</v>
      </c>
      <c r="BF79"/>
    </row>
    <row r="80" spans="1:58" x14ac:dyDescent="0.2">
      <c r="A80" s="16">
        <f t="shared" si="24"/>
        <v>71</v>
      </c>
      <c r="B80" s="40"/>
      <c r="C80" s="40"/>
      <c r="D80" s="41"/>
      <c r="E80" s="188"/>
      <c r="F80" s="41"/>
      <c r="G80" s="188"/>
      <c r="H80" s="139">
        <f t="shared" si="16"/>
        <v>0</v>
      </c>
      <c r="I80" s="42"/>
      <c r="J80" s="41"/>
      <c r="K80" s="75"/>
      <c r="L80" s="224"/>
      <c r="M80" s="42"/>
      <c r="N80" s="41"/>
      <c r="O80" s="75"/>
      <c r="P80" s="224"/>
      <c r="Q80" s="42"/>
      <c r="R80" s="41"/>
      <c r="S80" s="75"/>
      <c r="T80" s="75"/>
      <c r="U80" s="139">
        <f t="shared" si="17"/>
        <v>0</v>
      </c>
      <c r="V80" s="42"/>
      <c r="W80" s="41"/>
      <c r="X80" s="75"/>
      <c r="Y80" s="42"/>
      <c r="Z80" s="223"/>
      <c r="AA80" s="42"/>
      <c r="AB80" s="41"/>
      <c r="AC80" s="75"/>
      <c r="AD80" s="42"/>
      <c r="AE80" s="223"/>
      <c r="AF80" s="42"/>
      <c r="AG80" s="41"/>
      <c r="AH80" s="75"/>
      <c r="AI80" s="42"/>
      <c r="AJ80" s="223"/>
      <c r="AK80" s="42"/>
      <c r="AL80" s="41"/>
      <c r="AM80" s="75"/>
      <c r="AN80" s="42"/>
      <c r="AO80" s="42"/>
      <c r="AP80" s="139">
        <f t="shared" si="18"/>
        <v>0</v>
      </c>
      <c r="AQ80" s="74"/>
      <c r="AR80" s="74"/>
      <c r="AS80" s="74"/>
      <c r="AT80" s="74"/>
      <c r="AU80" s="84"/>
      <c r="AV80" s="90"/>
      <c r="AW80" s="90"/>
      <c r="AX80" s="90"/>
      <c r="AY80" s="90"/>
      <c r="AZ80" s="139">
        <f t="shared" si="19"/>
        <v>0</v>
      </c>
      <c r="BA80" s="139">
        <f t="shared" si="20"/>
        <v>0</v>
      </c>
      <c r="BB80" s="139">
        <f t="shared" si="21"/>
        <v>0</v>
      </c>
      <c r="BC80" s="139">
        <f t="shared" si="22"/>
        <v>0</v>
      </c>
      <c r="BD80" s="75"/>
      <c r="BE80" s="139">
        <f t="shared" si="23"/>
        <v>0</v>
      </c>
      <c r="BF80"/>
    </row>
    <row r="81" spans="1:58" x14ac:dyDescent="0.2">
      <c r="A81" s="16">
        <f t="shared" si="24"/>
        <v>72</v>
      </c>
      <c r="B81" s="40"/>
      <c r="C81" s="40"/>
      <c r="D81" s="41"/>
      <c r="E81" s="188"/>
      <c r="F81" s="41"/>
      <c r="G81" s="188"/>
      <c r="H81" s="139">
        <f t="shared" si="16"/>
        <v>0</v>
      </c>
      <c r="I81" s="42"/>
      <c r="J81" s="41"/>
      <c r="K81" s="75"/>
      <c r="L81" s="224"/>
      <c r="M81" s="42"/>
      <c r="N81" s="41"/>
      <c r="O81" s="75"/>
      <c r="P81" s="224"/>
      <c r="Q81" s="42"/>
      <c r="R81" s="41"/>
      <c r="S81" s="75"/>
      <c r="T81" s="75"/>
      <c r="U81" s="139">
        <f t="shared" si="17"/>
        <v>0</v>
      </c>
      <c r="V81" s="42"/>
      <c r="W81" s="41"/>
      <c r="X81" s="75"/>
      <c r="Y81" s="42"/>
      <c r="Z81" s="223"/>
      <c r="AA81" s="42"/>
      <c r="AB81" s="41"/>
      <c r="AC81" s="75"/>
      <c r="AD81" s="42"/>
      <c r="AE81" s="223"/>
      <c r="AF81" s="42"/>
      <c r="AG81" s="41"/>
      <c r="AH81" s="75"/>
      <c r="AI81" s="42"/>
      <c r="AJ81" s="223"/>
      <c r="AK81" s="42"/>
      <c r="AL81" s="41"/>
      <c r="AM81" s="75"/>
      <c r="AN81" s="42"/>
      <c r="AO81" s="42"/>
      <c r="AP81" s="139">
        <f t="shared" si="18"/>
        <v>0</v>
      </c>
      <c r="AQ81" s="74"/>
      <c r="AR81" s="74"/>
      <c r="AS81" s="74"/>
      <c r="AT81" s="74"/>
      <c r="AU81" s="84"/>
      <c r="AV81" s="90"/>
      <c r="AW81" s="90"/>
      <c r="AX81" s="90"/>
      <c r="AY81" s="90"/>
      <c r="AZ81" s="139">
        <f t="shared" si="19"/>
        <v>0</v>
      </c>
      <c r="BA81" s="139">
        <f t="shared" si="20"/>
        <v>0</v>
      </c>
      <c r="BB81" s="139">
        <f t="shared" si="21"/>
        <v>0</v>
      </c>
      <c r="BC81" s="139">
        <f t="shared" si="22"/>
        <v>0</v>
      </c>
      <c r="BD81" s="75"/>
      <c r="BE81" s="139">
        <f t="shared" si="23"/>
        <v>0</v>
      </c>
      <c r="BF81"/>
    </row>
    <row r="82" spans="1:58" x14ac:dyDescent="0.2">
      <c r="A82" s="16">
        <f t="shared" si="24"/>
        <v>73</v>
      </c>
      <c r="B82" s="40"/>
      <c r="C82" s="40"/>
      <c r="D82" s="41"/>
      <c r="E82" s="188"/>
      <c r="F82" s="41"/>
      <c r="G82" s="188"/>
      <c r="H82" s="139">
        <f t="shared" si="16"/>
        <v>0</v>
      </c>
      <c r="I82" s="42"/>
      <c r="J82" s="41"/>
      <c r="K82" s="75"/>
      <c r="L82" s="224"/>
      <c r="M82" s="42"/>
      <c r="N82" s="41"/>
      <c r="O82" s="75"/>
      <c r="P82" s="224"/>
      <c r="Q82" s="42"/>
      <c r="R82" s="41"/>
      <c r="S82" s="75"/>
      <c r="T82" s="75"/>
      <c r="U82" s="139">
        <f t="shared" si="17"/>
        <v>0</v>
      </c>
      <c r="V82" s="42"/>
      <c r="W82" s="41"/>
      <c r="X82" s="75"/>
      <c r="Y82" s="42"/>
      <c r="Z82" s="223"/>
      <c r="AA82" s="42"/>
      <c r="AB82" s="41"/>
      <c r="AC82" s="75"/>
      <c r="AD82" s="42"/>
      <c r="AE82" s="223"/>
      <c r="AF82" s="42"/>
      <c r="AG82" s="41"/>
      <c r="AH82" s="75"/>
      <c r="AI82" s="42"/>
      <c r="AJ82" s="223"/>
      <c r="AK82" s="42"/>
      <c r="AL82" s="41"/>
      <c r="AM82" s="75"/>
      <c r="AN82" s="42"/>
      <c r="AO82" s="42"/>
      <c r="AP82" s="139">
        <f t="shared" si="18"/>
        <v>0</v>
      </c>
      <c r="AQ82" s="74"/>
      <c r="AR82" s="74"/>
      <c r="AS82" s="74"/>
      <c r="AT82" s="74"/>
      <c r="AU82" s="84"/>
      <c r="AV82" s="90"/>
      <c r="AW82" s="90"/>
      <c r="AX82" s="90"/>
      <c r="AY82" s="90"/>
      <c r="AZ82" s="139">
        <f t="shared" si="19"/>
        <v>0</v>
      </c>
      <c r="BA82" s="139">
        <f t="shared" si="20"/>
        <v>0</v>
      </c>
      <c r="BB82" s="139">
        <f t="shared" si="21"/>
        <v>0</v>
      </c>
      <c r="BC82" s="139">
        <f t="shared" si="22"/>
        <v>0</v>
      </c>
      <c r="BD82" s="75"/>
      <c r="BE82" s="139">
        <f t="shared" si="23"/>
        <v>0</v>
      </c>
      <c r="BF82"/>
    </row>
    <row r="83" spans="1:58" x14ac:dyDescent="0.2">
      <c r="A83" s="16">
        <f t="shared" si="24"/>
        <v>74</v>
      </c>
      <c r="B83" s="40"/>
      <c r="C83" s="40"/>
      <c r="D83" s="41"/>
      <c r="E83" s="188"/>
      <c r="F83" s="41"/>
      <c r="G83" s="188"/>
      <c r="H83" s="139">
        <f t="shared" si="16"/>
        <v>0</v>
      </c>
      <c r="I83" s="42"/>
      <c r="J83" s="41"/>
      <c r="K83" s="75"/>
      <c r="L83" s="224"/>
      <c r="M83" s="42"/>
      <c r="N83" s="41"/>
      <c r="O83" s="75"/>
      <c r="P83" s="224"/>
      <c r="Q83" s="42"/>
      <c r="R83" s="41"/>
      <c r="S83" s="75"/>
      <c r="T83" s="75"/>
      <c r="U83" s="139">
        <f t="shared" si="17"/>
        <v>0</v>
      </c>
      <c r="V83" s="42"/>
      <c r="W83" s="41"/>
      <c r="X83" s="75"/>
      <c r="Y83" s="42"/>
      <c r="Z83" s="223"/>
      <c r="AA83" s="42"/>
      <c r="AB83" s="41"/>
      <c r="AC83" s="75"/>
      <c r="AD83" s="42"/>
      <c r="AE83" s="223"/>
      <c r="AF83" s="42"/>
      <c r="AG83" s="41"/>
      <c r="AH83" s="75"/>
      <c r="AI83" s="42"/>
      <c r="AJ83" s="223"/>
      <c r="AK83" s="42"/>
      <c r="AL83" s="41"/>
      <c r="AM83" s="75"/>
      <c r="AN83" s="42"/>
      <c r="AO83" s="42"/>
      <c r="AP83" s="139">
        <f t="shared" si="18"/>
        <v>0</v>
      </c>
      <c r="AQ83" s="74"/>
      <c r="AR83" s="74"/>
      <c r="AS83" s="74"/>
      <c r="AT83" s="74"/>
      <c r="AU83" s="84"/>
      <c r="AV83" s="90"/>
      <c r="AW83" s="90"/>
      <c r="AX83" s="90"/>
      <c r="AY83" s="90"/>
      <c r="AZ83" s="139">
        <f t="shared" si="19"/>
        <v>0</v>
      </c>
      <c r="BA83" s="139">
        <f t="shared" si="20"/>
        <v>0</v>
      </c>
      <c r="BB83" s="139">
        <f t="shared" si="21"/>
        <v>0</v>
      </c>
      <c r="BC83" s="139">
        <f t="shared" si="22"/>
        <v>0</v>
      </c>
      <c r="BD83" s="75"/>
      <c r="BE83" s="139">
        <f t="shared" si="23"/>
        <v>0</v>
      </c>
      <c r="BF83"/>
    </row>
    <row r="84" spans="1:58" x14ac:dyDescent="0.2">
      <c r="A84" s="16">
        <f t="shared" si="24"/>
        <v>75</v>
      </c>
      <c r="B84" s="40"/>
      <c r="C84" s="40"/>
      <c r="D84" s="41"/>
      <c r="E84" s="188"/>
      <c r="F84" s="41"/>
      <c r="G84" s="188"/>
      <c r="H84" s="139">
        <f t="shared" si="16"/>
        <v>0</v>
      </c>
      <c r="I84" s="42"/>
      <c r="J84" s="41"/>
      <c r="K84" s="75"/>
      <c r="L84" s="224"/>
      <c r="M84" s="42"/>
      <c r="N84" s="41"/>
      <c r="O84" s="75"/>
      <c r="P84" s="224"/>
      <c r="Q84" s="42"/>
      <c r="R84" s="41"/>
      <c r="S84" s="75"/>
      <c r="T84" s="75"/>
      <c r="U84" s="139">
        <f t="shared" si="17"/>
        <v>0</v>
      </c>
      <c r="V84" s="42"/>
      <c r="W84" s="41"/>
      <c r="X84" s="75"/>
      <c r="Y84" s="42"/>
      <c r="Z84" s="223"/>
      <c r="AA84" s="42"/>
      <c r="AB84" s="41"/>
      <c r="AC84" s="75"/>
      <c r="AD84" s="42"/>
      <c r="AE84" s="223"/>
      <c r="AF84" s="42"/>
      <c r="AG84" s="41"/>
      <c r="AH84" s="75"/>
      <c r="AI84" s="42"/>
      <c r="AJ84" s="223"/>
      <c r="AK84" s="42"/>
      <c r="AL84" s="41"/>
      <c r="AM84" s="75"/>
      <c r="AN84" s="42"/>
      <c r="AO84" s="42"/>
      <c r="AP84" s="139">
        <f t="shared" si="18"/>
        <v>0</v>
      </c>
      <c r="AQ84" s="74"/>
      <c r="AR84" s="74"/>
      <c r="AS84" s="74"/>
      <c r="AT84" s="74"/>
      <c r="AU84" s="84"/>
      <c r="AV84" s="90"/>
      <c r="AW84" s="90"/>
      <c r="AX84" s="90"/>
      <c r="AY84" s="90"/>
      <c r="AZ84" s="139">
        <f t="shared" si="19"/>
        <v>0</v>
      </c>
      <c r="BA84" s="139">
        <f t="shared" si="20"/>
        <v>0</v>
      </c>
      <c r="BB84" s="139">
        <f t="shared" si="21"/>
        <v>0</v>
      </c>
      <c r="BC84" s="139">
        <f t="shared" si="22"/>
        <v>0</v>
      </c>
      <c r="BD84" s="75"/>
      <c r="BE84" s="139">
        <f t="shared" si="23"/>
        <v>0</v>
      </c>
      <c r="BF84"/>
    </row>
    <row r="85" spans="1:58" x14ac:dyDescent="0.2">
      <c r="A85" s="16">
        <f t="shared" si="24"/>
        <v>76</v>
      </c>
      <c r="B85" s="40"/>
      <c r="C85" s="40"/>
      <c r="D85" s="41"/>
      <c r="E85" s="188"/>
      <c r="F85" s="41"/>
      <c r="G85" s="188"/>
      <c r="H85" s="139">
        <f t="shared" si="16"/>
        <v>0</v>
      </c>
      <c r="I85" s="42"/>
      <c r="J85" s="41"/>
      <c r="K85" s="75"/>
      <c r="L85" s="224"/>
      <c r="M85" s="42"/>
      <c r="N85" s="41"/>
      <c r="O85" s="75"/>
      <c r="P85" s="224"/>
      <c r="Q85" s="42"/>
      <c r="R85" s="41"/>
      <c r="S85" s="75"/>
      <c r="T85" s="75"/>
      <c r="U85" s="139">
        <f t="shared" si="17"/>
        <v>0</v>
      </c>
      <c r="V85" s="42"/>
      <c r="W85" s="41"/>
      <c r="X85" s="75"/>
      <c r="Y85" s="42"/>
      <c r="Z85" s="223"/>
      <c r="AA85" s="42"/>
      <c r="AB85" s="41"/>
      <c r="AC85" s="75"/>
      <c r="AD85" s="42"/>
      <c r="AE85" s="223"/>
      <c r="AF85" s="42"/>
      <c r="AG85" s="41"/>
      <c r="AH85" s="75"/>
      <c r="AI85" s="42"/>
      <c r="AJ85" s="223"/>
      <c r="AK85" s="42"/>
      <c r="AL85" s="41"/>
      <c r="AM85" s="75"/>
      <c r="AN85" s="42"/>
      <c r="AO85" s="42"/>
      <c r="AP85" s="139">
        <f t="shared" si="18"/>
        <v>0</v>
      </c>
      <c r="AQ85" s="74"/>
      <c r="AR85" s="74"/>
      <c r="AS85" s="74"/>
      <c r="AT85" s="74"/>
      <c r="AU85" s="84"/>
      <c r="AV85" s="90"/>
      <c r="AW85" s="90"/>
      <c r="AX85" s="90"/>
      <c r="AY85" s="90"/>
      <c r="AZ85" s="139">
        <f t="shared" si="19"/>
        <v>0</v>
      </c>
      <c r="BA85" s="139">
        <f t="shared" si="20"/>
        <v>0</v>
      </c>
      <c r="BB85" s="139">
        <f t="shared" si="21"/>
        <v>0</v>
      </c>
      <c r="BC85" s="139">
        <f t="shared" si="22"/>
        <v>0</v>
      </c>
      <c r="BD85" s="75"/>
      <c r="BE85" s="139">
        <f t="shared" si="23"/>
        <v>0</v>
      </c>
      <c r="BF85"/>
    </row>
    <row r="86" spans="1:58" x14ac:dyDescent="0.2">
      <c r="A86" s="16">
        <f t="shared" si="24"/>
        <v>77</v>
      </c>
      <c r="B86" s="40"/>
      <c r="C86" s="40"/>
      <c r="D86" s="41"/>
      <c r="E86" s="188"/>
      <c r="F86" s="41"/>
      <c r="G86" s="188"/>
      <c r="H86" s="139">
        <f t="shared" si="16"/>
        <v>0</v>
      </c>
      <c r="I86" s="42"/>
      <c r="J86" s="41"/>
      <c r="K86" s="75"/>
      <c r="L86" s="224"/>
      <c r="M86" s="42"/>
      <c r="N86" s="41"/>
      <c r="O86" s="75"/>
      <c r="P86" s="224"/>
      <c r="Q86" s="42"/>
      <c r="R86" s="41"/>
      <c r="S86" s="75"/>
      <c r="T86" s="75"/>
      <c r="U86" s="139">
        <f t="shared" si="17"/>
        <v>0</v>
      </c>
      <c r="V86" s="42"/>
      <c r="W86" s="41"/>
      <c r="X86" s="75"/>
      <c r="Y86" s="42"/>
      <c r="Z86" s="223"/>
      <c r="AA86" s="42"/>
      <c r="AB86" s="41"/>
      <c r="AC86" s="75"/>
      <c r="AD86" s="42"/>
      <c r="AE86" s="223"/>
      <c r="AF86" s="42"/>
      <c r="AG86" s="41"/>
      <c r="AH86" s="75"/>
      <c r="AI86" s="42"/>
      <c r="AJ86" s="223"/>
      <c r="AK86" s="42"/>
      <c r="AL86" s="41"/>
      <c r="AM86" s="75"/>
      <c r="AN86" s="42"/>
      <c r="AO86" s="42"/>
      <c r="AP86" s="139">
        <f t="shared" si="18"/>
        <v>0</v>
      </c>
      <c r="AQ86" s="74"/>
      <c r="AR86" s="74"/>
      <c r="AS86" s="74"/>
      <c r="AT86" s="74"/>
      <c r="AU86" s="84"/>
      <c r="AV86" s="90"/>
      <c r="AW86" s="90"/>
      <c r="AX86" s="90"/>
      <c r="AY86" s="90"/>
      <c r="AZ86" s="139">
        <f t="shared" si="19"/>
        <v>0</v>
      </c>
      <c r="BA86" s="139">
        <f t="shared" si="20"/>
        <v>0</v>
      </c>
      <c r="BB86" s="139">
        <f t="shared" si="21"/>
        <v>0</v>
      </c>
      <c r="BC86" s="139">
        <f t="shared" si="22"/>
        <v>0</v>
      </c>
      <c r="BD86" s="75"/>
      <c r="BE86" s="139">
        <f t="shared" si="23"/>
        <v>0</v>
      </c>
      <c r="BF86"/>
    </row>
    <row r="87" spans="1:58" x14ac:dyDescent="0.2">
      <c r="A87" s="16">
        <f t="shared" si="24"/>
        <v>78</v>
      </c>
      <c r="B87" s="40"/>
      <c r="C87" s="40"/>
      <c r="D87" s="41"/>
      <c r="E87" s="188"/>
      <c r="F87" s="41"/>
      <c r="G87" s="188"/>
      <c r="H87" s="139">
        <f t="shared" si="16"/>
        <v>0</v>
      </c>
      <c r="I87" s="42"/>
      <c r="J87" s="41"/>
      <c r="K87" s="75"/>
      <c r="L87" s="224"/>
      <c r="M87" s="42"/>
      <c r="N87" s="41"/>
      <c r="O87" s="75"/>
      <c r="P87" s="224"/>
      <c r="Q87" s="42"/>
      <c r="R87" s="41"/>
      <c r="S87" s="75"/>
      <c r="T87" s="75"/>
      <c r="U87" s="139">
        <f t="shared" si="17"/>
        <v>0</v>
      </c>
      <c r="V87" s="42"/>
      <c r="W87" s="41"/>
      <c r="X87" s="75"/>
      <c r="Y87" s="42"/>
      <c r="Z87" s="223"/>
      <c r="AA87" s="42"/>
      <c r="AB87" s="41"/>
      <c r="AC87" s="75"/>
      <c r="AD87" s="42"/>
      <c r="AE87" s="223"/>
      <c r="AF87" s="42"/>
      <c r="AG87" s="41"/>
      <c r="AH87" s="75"/>
      <c r="AI87" s="42"/>
      <c r="AJ87" s="223"/>
      <c r="AK87" s="42"/>
      <c r="AL87" s="41"/>
      <c r="AM87" s="75"/>
      <c r="AN87" s="42"/>
      <c r="AO87" s="42"/>
      <c r="AP87" s="139">
        <f t="shared" si="18"/>
        <v>0</v>
      </c>
      <c r="AQ87" s="74"/>
      <c r="AR87" s="74"/>
      <c r="AS87" s="74"/>
      <c r="AT87" s="74"/>
      <c r="AU87" s="84"/>
      <c r="AV87" s="90"/>
      <c r="AW87" s="90"/>
      <c r="AX87" s="90"/>
      <c r="AY87" s="90"/>
      <c r="AZ87" s="139">
        <f t="shared" si="19"/>
        <v>0</v>
      </c>
      <c r="BA87" s="139">
        <f t="shared" si="20"/>
        <v>0</v>
      </c>
      <c r="BB87" s="139">
        <f t="shared" si="21"/>
        <v>0</v>
      </c>
      <c r="BC87" s="139">
        <f t="shared" si="22"/>
        <v>0</v>
      </c>
      <c r="BD87" s="75"/>
      <c r="BE87" s="139">
        <f t="shared" si="23"/>
        <v>0</v>
      </c>
      <c r="BF87"/>
    </row>
    <row r="88" spans="1:58" x14ac:dyDescent="0.2">
      <c r="A88" s="16">
        <f t="shared" si="24"/>
        <v>79</v>
      </c>
      <c r="B88" s="40"/>
      <c r="C88" s="40"/>
      <c r="D88" s="41"/>
      <c r="E88" s="188"/>
      <c r="F88" s="41"/>
      <c r="G88" s="188"/>
      <c r="H88" s="139">
        <f t="shared" si="16"/>
        <v>0</v>
      </c>
      <c r="I88" s="42"/>
      <c r="J88" s="41"/>
      <c r="K88" s="75"/>
      <c r="L88" s="224"/>
      <c r="M88" s="42"/>
      <c r="N88" s="41"/>
      <c r="O88" s="75"/>
      <c r="P88" s="224"/>
      <c r="Q88" s="42"/>
      <c r="R88" s="41"/>
      <c r="S88" s="75"/>
      <c r="T88" s="75"/>
      <c r="U88" s="139">
        <f t="shared" si="17"/>
        <v>0</v>
      </c>
      <c r="V88" s="42"/>
      <c r="W88" s="41"/>
      <c r="X88" s="75"/>
      <c r="Y88" s="42"/>
      <c r="Z88" s="223"/>
      <c r="AA88" s="42"/>
      <c r="AB88" s="41"/>
      <c r="AC88" s="75"/>
      <c r="AD88" s="42"/>
      <c r="AE88" s="223"/>
      <c r="AF88" s="42"/>
      <c r="AG88" s="41"/>
      <c r="AH88" s="75"/>
      <c r="AI88" s="42"/>
      <c r="AJ88" s="223"/>
      <c r="AK88" s="42"/>
      <c r="AL88" s="41"/>
      <c r="AM88" s="75"/>
      <c r="AN88" s="42"/>
      <c r="AO88" s="42"/>
      <c r="AP88" s="139">
        <f t="shared" si="18"/>
        <v>0</v>
      </c>
      <c r="AQ88" s="74"/>
      <c r="AR88" s="74"/>
      <c r="AS88" s="74"/>
      <c r="AT88" s="74"/>
      <c r="AU88" s="84"/>
      <c r="AV88" s="90"/>
      <c r="AW88" s="90"/>
      <c r="AX88" s="90"/>
      <c r="AY88" s="90"/>
      <c r="AZ88" s="139">
        <f t="shared" si="19"/>
        <v>0</v>
      </c>
      <c r="BA88" s="139">
        <f t="shared" si="20"/>
        <v>0</v>
      </c>
      <c r="BB88" s="139">
        <f t="shared" si="21"/>
        <v>0</v>
      </c>
      <c r="BC88" s="139">
        <f t="shared" si="22"/>
        <v>0</v>
      </c>
      <c r="BD88" s="75"/>
      <c r="BE88" s="139">
        <f t="shared" si="23"/>
        <v>0</v>
      </c>
      <c r="BF88"/>
    </row>
    <row r="89" spans="1:58" x14ac:dyDescent="0.2">
      <c r="A89" s="16">
        <f t="shared" si="24"/>
        <v>80</v>
      </c>
      <c r="B89" s="40"/>
      <c r="C89" s="40"/>
      <c r="D89" s="41"/>
      <c r="E89" s="188"/>
      <c r="F89" s="41"/>
      <c r="G89" s="188"/>
      <c r="H89" s="139">
        <f t="shared" si="16"/>
        <v>0</v>
      </c>
      <c r="I89" s="42"/>
      <c r="J89" s="41"/>
      <c r="K89" s="75"/>
      <c r="L89" s="224"/>
      <c r="M89" s="42"/>
      <c r="N89" s="41"/>
      <c r="O89" s="75"/>
      <c r="P89" s="224"/>
      <c r="Q89" s="42"/>
      <c r="R89" s="41"/>
      <c r="S89" s="75"/>
      <c r="T89" s="75"/>
      <c r="U89" s="139">
        <f t="shared" si="17"/>
        <v>0</v>
      </c>
      <c r="V89" s="42"/>
      <c r="W89" s="41"/>
      <c r="X89" s="75"/>
      <c r="Y89" s="42"/>
      <c r="Z89" s="223"/>
      <c r="AA89" s="42"/>
      <c r="AB89" s="41"/>
      <c r="AC89" s="75"/>
      <c r="AD89" s="42"/>
      <c r="AE89" s="223"/>
      <c r="AF89" s="42"/>
      <c r="AG89" s="41"/>
      <c r="AH89" s="75"/>
      <c r="AI89" s="42"/>
      <c r="AJ89" s="223"/>
      <c r="AK89" s="42"/>
      <c r="AL89" s="41"/>
      <c r="AM89" s="75"/>
      <c r="AN89" s="42"/>
      <c r="AO89" s="42"/>
      <c r="AP89" s="139">
        <f t="shared" si="18"/>
        <v>0</v>
      </c>
      <c r="AQ89" s="74"/>
      <c r="AR89" s="74"/>
      <c r="AS89" s="74"/>
      <c r="AT89" s="74"/>
      <c r="AU89" s="84"/>
      <c r="AV89" s="90"/>
      <c r="AW89" s="90"/>
      <c r="AX89" s="90"/>
      <c r="AY89" s="90"/>
      <c r="AZ89" s="139">
        <f t="shared" si="19"/>
        <v>0</v>
      </c>
      <c r="BA89" s="139">
        <f t="shared" si="20"/>
        <v>0</v>
      </c>
      <c r="BB89" s="139">
        <f t="shared" si="21"/>
        <v>0</v>
      </c>
      <c r="BC89" s="139">
        <f t="shared" si="22"/>
        <v>0</v>
      </c>
      <c r="BD89" s="75"/>
      <c r="BE89" s="139">
        <f t="shared" si="23"/>
        <v>0</v>
      </c>
      <c r="BF89"/>
    </row>
    <row r="90" spans="1:58" x14ac:dyDescent="0.2">
      <c r="A90" s="16">
        <f t="shared" si="24"/>
        <v>81</v>
      </c>
      <c r="B90" s="40"/>
      <c r="C90" s="40"/>
      <c r="D90" s="41"/>
      <c r="E90" s="188"/>
      <c r="F90" s="41"/>
      <c r="G90" s="188"/>
      <c r="H90" s="139">
        <f t="shared" si="16"/>
        <v>0</v>
      </c>
      <c r="I90" s="42"/>
      <c r="J90" s="41"/>
      <c r="K90" s="75"/>
      <c r="L90" s="224"/>
      <c r="M90" s="42"/>
      <c r="N90" s="41"/>
      <c r="O90" s="75"/>
      <c r="P90" s="224"/>
      <c r="Q90" s="42"/>
      <c r="R90" s="41"/>
      <c r="S90" s="75"/>
      <c r="T90" s="75"/>
      <c r="U90" s="139">
        <f t="shared" si="17"/>
        <v>0</v>
      </c>
      <c r="V90" s="42"/>
      <c r="W90" s="41"/>
      <c r="X90" s="75"/>
      <c r="Y90" s="42"/>
      <c r="Z90" s="223"/>
      <c r="AA90" s="42"/>
      <c r="AB90" s="41"/>
      <c r="AC90" s="75"/>
      <c r="AD90" s="42"/>
      <c r="AE90" s="223"/>
      <c r="AF90" s="42"/>
      <c r="AG90" s="41"/>
      <c r="AH90" s="75"/>
      <c r="AI90" s="42"/>
      <c r="AJ90" s="223"/>
      <c r="AK90" s="42"/>
      <c r="AL90" s="41"/>
      <c r="AM90" s="75"/>
      <c r="AN90" s="42"/>
      <c r="AO90" s="42"/>
      <c r="AP90" s="139">
        <f t="shared" si="18"/>
        <v>0</v>
      </c>
      <c r="AQ90" s="74"/>
      <c r="AR90" s="74"/>
      <c r="AS90" s="74"/>
      <c r="AT90" s="74"/>
      <c r="AU90" s="84"/>
      <c r="AV90" s="90"/>
      <c r="AW90" s="90"/>
      <c r="AX90" s="90"/>
      <c r="AY90" s="90"/>
      <c r="AZ90" s="139">
        <f t="shared" si="19"/>
        <v>0</v>
      </c>
      <c r="BA90" s="139">
        <f t="shared" si="20"/>
        <v>0</v>
      </c>
      <c r="BB90" s="139">
        <f t="shared" si="21"/>
        <v>0</v>
      </c>
      <c r="BC90" s="139">
        <f t="shared" si="22"/>
        <v>0</v>
      </c>
      <c r="BD90" s="75"/>
      <c r="BE90" s="139">
        <f t="shared" si="23"/>
        <v>0</v>
      </c>
      <c r="BF90"/>
    </row>
    <row r="91" spans="1:58" x14ac:dyDescent="0.2">
      <c r="A91" s="16">
        <f t="shared" si="24"/>
        <v>82</v>
      </c>
      <c r="B91" s="40"/>
      <c r="C91" s="40"/>
      <c r="D91" s="41"/>
      <c r="E91" s="188"/>
      <c r="F91" s="41"/>
      <c r="G91" s="188"/>
      <c r="H91" s="139">
        <f t="shared" si="16"/>
        <v>0</v>
      </c>
      <c r="I91" s="42"/>
      <c r="J91" s="41"/>
      <c r="K91" s="75"/>
      <c r="L91" s="224"/>
      <c r="M91" s="42"/>
      <c r="N91" s="41"/>
      <c r="O91" s="75"/>
      <c r="P91" s="224"/>
      <c r="Q91" s="42"/>
      <c r="R91" s="41"/>
      <c r="S91" s="75"/>
      <c r="T91" s="75"/>
      <c r="U91" s="139">
        <f t="shared" si="17"/>
        <v>0</v>
      </c>
      <c r="V91" s="42"/>
      <c r="W91" s="41"/>
      <c r="X91" s="75"/>
      <c r="Y91" s="42"/>
      <c r="Z91" s="223"/>
      <c r="AA91" s="42"/>
      <c r="AB91" s="41"/>
      <c r="AC91" s="75"/>
      <c r="AD91" s="42"/>
      <c r="AE91" s="223"/>
      <c r="AF91" s="42"/>
      <c r="AG91" s="41"/>
      <c r="AH91" s="75"/>
      <c r="AI91" s="42"/>
      <c r="AJ91" s="223"/>
      <c r="AK91" s="42"/>
      <c r="AL91" s="41"/>
      <c r="AM91" s="75"/>
      <c r="AN91" s="42"/>
      <c r="AO91" s="42"/>
      <c r="AP91" s="139">
        <f t="shared" si="18"/>
        <v>0</v>
      </c>
      <c r="AQ91" s="74"/>
      <c r="AR91" s="74"/>
      <c r="AS91" s="74"/>
      <c r="AT91" s="74"/>
      <c r="AU91" s="84"/>
      <c r="AV91" s="90"/>
      <c r="AW91" s="90"/>
      <c r="AX91" s="90"/>
      <c r="AY91" s="90"/>
      <c r="AZ91" s="139">
        <f t="shared" si="19"/>
        <v>0</v>
      </c>
      <c r="BA91" s="139">
        <f t="shared" si="20"/>
        <v>0</v>
      </c>
      <c r="BB91" s="139">
        <f t="shared" si="21"/>
        <v>0</v>
      </c>
      <c r="BC91" s="139">
        <f t="shared" si="22"/>
        <v>0</v>
      </c>
      <c r="BD91" s="75"/>
      <c r="BE91" s="139">
        <f t="shared" si="23"/>
        <v>0</v>
      </c>
      <c r="BF91"/>
    </row>
    <row r="92" spans="1:58" x14ac:dyDescent="0.2">
      <c r="A92" s="16">
        <f t="shared" si="24"/>
        <v>83</v>
      </c>
      <c r="B92" s="40"/>
      <c r="C92" s="40"/>
      <c r="D92" s="41"/>
      <c r="E92" s="188"/>
      <c r="F92" s="41"/>
      <c r="G92" s="188"/>
      <c r="H92" s="139">
        <f t="shared" si="16"/>
        <v>0</v>
      </c>
      <c r="I92" s="42"/>
      <c r="J92" s="41"/>
      <c r="K92" s="75"/>
      <c r="L92" s="224"/>
      <c r="M92" s="42"/>
      <c r="N92" s="41"/>
      <c r="O92" s="75"/>
      <c r="P92" s="224"/>
      <c r="Q92" s="42"/>
      <c r="R92" s="41"/>
      <c r="S92" s="75"/>
      <c r="T92" s="75"/>
      <c r="U92" s="139">
        <f t="shared" si="17"/>
        <v>0</v>
      </c>
      <c r="V92" s="42"/>
      <c r="W92" s="41"/>
      <c r="X92" s="75"/>
      <c r="Y92" s="42"/>
      <c r="Z92" s="223"/>
      <c r="AA92" s="42"/>
      <c r="AB92" s="41"/>
      <c r="AC92" s="75"/>
      <c r="AD92" s="42"/>
      <c r="AE92" s="223"/>
      <c r="AF92" s="42"/>
      <c r="AG92" s="41"/>
      <c r="AH92" s="75"/>
      <c r="AI92" s="42"/>
      <c r="AJ92" s="223"/>
      <c r="AK92" s="42"/>
      <c r="AL92" s="41"/>
      <c r="AM92" s="75"/>
      <c r="AN92" s="42"/>
      <c r="AO92" s="42"/>
      <c r="AP92" s="139">
        <f t="shared" si="18"/>
        <v>0</v>
      </c>
      <c r="AQ92" s="74"/>
      <c r="AR92" s="74"/>
      <c r="AS92" s="74"/>
      <c r="AT92" s="74"/>
      <c r="AU92" s="84"/>
      <c r="AV92" s="90"/>
      <c r="AW92" s="90"/>
      <c r="AX92" s="90"/>
      <c r="AY92" s="90"/>
      <c r="AZ92" s="139">
        <f t="shared" si="19"/>
        <v>0</v>
      </c>
      <c r="BA92" s="139">
        <f t="shared" si="20"/>
        <v>0</v>
      </c>
      <c r="BB92" s="139">
        <f t="shared" si="21"/>
        <v>0</v>
      </c>
      <c r="BC92" s="139">
        <f t="shared" si="22"/>
        <v>0</v>
      </c>
      <c r="BD92" s="75"/>
      <c r="BE92" s="139">
        <f t="shared" si="23"/>
        <v>0</v>
      </c>
      <c r="BF92"/>
    </row>
    <row r="93" spans="1:58" x14ac:dyDescent="0.2">
      <c r="A93" s="16">
        <f t="shared" si="24"/>
        <v>84</v>
      </c>
      <c r="B93" s="40"/>
      <c r="C93" s="40"/>
      <c r="D93" s="41"/>
      <c r="E93" s="188"/>
      <c r="F93" s="41"/>
      <c r="G93" s="188"/>
      <c r="H93" s="139">
        <f t="shared" si="16"/>
        <v>0</v>
      </c>
      <c r="I93" s="42"/>
      <c r="J93" s="41"/>
      <c r="K93" s="75"/>
      <c r="L93" s="224"/>
      <c r="M93" s="42"/>
      <c r="N93" s="41"/>
      <c r="O93" s="75"/>
      <c r="P93" s="224"/>
      <c r="Q93" s="42"/>
      <c r="R93" s="41"/>
      <c r="S93" s="75"/>
      <c r="T93" s="75"/>
      <c r="U93" s="139">
        <f t="shared" si="17"/>
        <v>0</v>
      </c>
      <c r="V93" s="42"/>
      <c r="W93" s="41"/>
      <c r="X93" s="75"/>
      <c r="Y93" s="42"/>
      <c r="Z93" s="223"/>
      <c r="AA93" s="42"/>
      <c r="AB93" s="41"/>
      <c r="AC93" s="75"/>
      <c r="AD93" s="42"/>
      <c r="AE93" s="223"/>
      <c r="AF93" s="42"/>
      <c r="AG93" s="41"/>
      <c r="AH93" s="75"/>
      <c r="AI93" s="42"/>
      <c r="AJ93" s="223"/>
      <c r="AK93" s="42"/>
      <c r="AL93" s="41"/>
      <c r="AM93" s="75"/>
      <c r="AN93" s="42"/>
      <c r="AO93" s="42"/>
      <c r="AP93" s="139">
        <f t="shared" si="18"/>
        <v>0</v>
      </c>
      <c r="AQ93" s="74"/>
      <c r="AR93" s="74"/>
      <c r="AS93" s="74"/>
      <c r="AT93" s="74"/>
      <c r="AU93" s="84"/>
      <c r="AV93" s="90"/>
      <c r="AW93" s="90"/>
      <c r="AX93" s="90"/>
      <c r="AY93" s="90"/>
      <c r="AZ93" s="139">
        <f t="shared" si="19"/>
        <v>0</v>
      </c>
      <c r="BA93" s="139">
        <f t="shared" si="20"/>
        <v>0</v>
      </c>
      <c r="BB93" s="139">
        <f t="shared" si="21"/>
        <v>0</v>
      </c>
      <c r="BC93" s="139">
        <f t="shared" si="22"/>
        <v>0</v>
      </c>
      <c r="BD93" s="75"/>
      <c r="BE93" s="139">
        <f t="shared" si="23"/>
        <v>0</v>
      </c>
      <c r="BF93"/>
    </row>
    <row r="94" spans="1:58" x14ac:dyDescent="0.2">
      <c r="A94" s="16">
        <f t="shared" si="24"/>
        <v>85</v>
      </c>
      <c r="B94" s="40"/>
      <c r="C94" s="40"/>
      <c r="D94" s="41"/>
      <c r="E94" s="188"/>
      <c r="F94" s="41"/>
      <c r="G94" s="188"/>
      <c r="H94" s="139">
        <f t="shared" si="16"/>
        <v>0</v>
      </c>
      <c r="I94" s="42"/>
      <c r="J94" s="41"/>
      <c r="K94" s="75"/>
      <c r="L94" s="224"/>
      <c r="M94" s="42"/>
      <c r="N94" s="41"/>
      <c r="O94" s="75"/>
      <c r="P94" s="224"/>
      <c r="Q94" s="42"/>
      <c r="R94" s="41"/>
      <c r="S94" s="75"/>
      <c r="T94" s="75"/>
      <c r="U94" s="139">
        <f t="shared" si="17"/>
        <v>0</v>
      </c>
      <c r="V94" s="42"/>
      <c r="W94" s="41"/>
      <c r="X94" s="75"/>
      <c r="Y94" s="42"/>
      <c r="Z94" s="223"/>
      <c r="AA94" s="42"/>
      <c r="AB94" s="41"/>
      <c r="AC94" s="75"/>
      <c r="AD94" s="42"/>
      <c r="AE94" s="223"/>
      <c r="AF94" s="42"/>
      <c r="AG94" s="41"/>
      <c r="AH94" s="75"/>
      <c r="AI94" s="42"/>
      <c r="AJ94" s="223"/>
      <c r="AK94" s="42"/>
      <c r="AL94" s="41"/>
      <c r="AM94" s="75"/>
      <c r="AN94" s="42"/>
      <c r="AO94" s="42"/>
      <c r="AP94" s="139">
        <f t="shared" si="18"/>
        <v>0</v>
      </c>
      <c r="AQ94" s="74"/>
      <c r="AR94" s="74"/>
      <c r="AS94" s="74"/>
      <c r="AT94" s="74"/>
      <c r="AU94" s="84"/>
      <c r="AV94" s="90"/>
      <c r="AW94" s="90"/>
      <c r="AX94" s="90"/>
      <c r="AY94" s="90"/>
      <c r="AZ94" s="139">
        <f t="shared" si="19"/>
        <v>0</v>
      </c>
      <c r="BA94" s="139">
        <f t="shared" si="20"/>
        <v>0</v>
      </c>
      <c r="BB94" s="139">
        <f t="shared" si="21"/>
        <v>0</v>
      </c>
      <c r="BC94" s="139">
        <f t="shared" si="22"/>
        <v>0</v>
      </c>
      <c r="BD94" s="75"/>
      <c r="BE94" s="139">
        <f t="shared" si="23"/>
        <v>0</v>
      </c>
      <c r="BF94"/>
    </row>
    <row r="95" spans="1:58" x14ac:dyDescent="0.2">
      <c r="A95" s="16">
        <f t="shared" si="24"/>
        <v>86</v>
      </c>
      <c r="B95" s="40"/>
      <c r="C95" s="40"/>
      <c r="D95" s="41"/>
      <c r="E95" s="188"/>
      <c r="F95" s="41"/>
      <c r="G95" s="188"/>
      <c r="H95" s="139">
        <f t="shared" si="16"/>
        <v>0</v>
      </c>
      <c r="I95" s="42"/>
      <c r="J95" s="41"/>
      <c r="K95" s="75"/>
      <c r="L95" s="224"/>
      <c r="M95" s="42"/>
      <c r="N95" s="41"/>
      <c r="O95" s="75"/>
      <c r="P95" s="224"/>
      <c r="Q95" s="42"/>
      <c r="R95" s="41"/>
      <c r="S95" s="75"/>
      <c r="T95" s="75"/>
      <c r="U95" s="139">
        <f t="shared" si="17"/>
        <v>0</v>
      </c>
      <c r="V95" s="42"/>
      <c r="W95" s="41"/>
      <c r="X95" s="75"/>
      <c r="Y95" s="42"/>
      <c r="Z95" s="223"/>
      <c r="AA95" s="42"/>
      <c r="AB95" s="41"/>
      <c r="AC95" s="75"/>
      <c r="AD95" s="42"/>
      <c r="AE95" s="223"/>
      <c r="AF95" s="42"/>
      <c r="AG95" s="41"/>
      <c r="AH95" s="75"/>
      <c r="AI95" s="42"/>
      <c r="AJ95" s="223"/>
      <c r="AK95" s="42"/>
      <c r="AL95" s="41"/>
      <c r="AM95" s="75"/>
      <c r="AN95" s="42"/>
      <c r="AO95" s="42"/>
      <c r="AP95" s="139">
        <f t="shared" si="18"/>
        <v>0</v>
      </c>
      <c r="AQ95" s="74"/>
      <c r="AR95" s="74"/>
      <c r="AS95" s="74"/>
      <c r="AT95" s="74"/>
      <c r="AU95" s="84"/>
      <c r="AV95" s="90"/>
      <c r="AW95" s="90"/>
      <c r="AX95" s="90"/>
      <c r="AY95" s="90"/>
      <c r="AZ95" s="139">
        <f t="shared" si="19"/>
        <v>0</v>
      </c>
      <c r="BA95" s="139">
        <f t="shared" si="20"/>
        <v>0</v>
      </c>
      <c r="BB95" s="139">
        <f t="shared" si="21"/>
        <v>0</v>
      </c>
      <c r="BC95" s="139">
        <f t="shared" si="22"/>
        <v>0</v>
      </c>
      <c r="BD95" s="75"/>
      <c r="BE95" s="139">
        <f t="shared" si="23"/>
        <v>0</v>
      </c>
      <c r="BF95"/>
    </row>
    <row r="96" spans="1:58" x14ac:dyDescent="0.2">
      <c r="A96" s="16">
        <f t="shared" si="24"/>
        <v>87</v>
      </c>
      <c r="B96" s="40"/>
      <c r="C96" s="40"/>
      <c r="D96" s="41"/>
      <c r="E96" s="188"/>
      <c r="F96" s="41"/>
      <c r="G96" s="188"/>
      <c r="H96" s="139">
        <f t="shared" si="16"/>
        <v>0</v>
      </c>
      <c r="I96" s="42"/>
      <c r="J96" s="41"/>
      <c r="K96" s="75"/>
      <c r="L96" s="224"/>
      <c r="M96" s="42"/>
      <c r="N96" s="41"/>
      <c r="O96" s="75"/>
      <c r="P96" s="224"/>
      <c r="Q96" s="42"/>
      <c r="R96" s="41"/>
      <c r="S96" s="75"/>
      <c r="T96" s="75"/>
      <c r="U96" s="139">
        <f t="shared" si="17"/>
        <v>0</v>
      </c>
      <c r="V96" s="42"/>
      <c r="W96" s="41"/>
      <c r="X96" s="75"/>
      <c r="Y96" s="42"/>
      <c r="Z96" s="223"/>
      <c r="AA96" s="42"/>
      <c r="AB96" s="41"/>
      <c r="AC96" s="75"/>
      <c r="AD96" s="42"/>
      <c r="AE96" s="223"/>
      <c r="AF96" s="42"/>
      <c r="AG96" s="41"/>
      <c r="AH96" s="75"/>
      <c r="AI96" s="42"/>
      <c r="AJ96" s="223"/>
      <c r="AK96" s="42"/>
      <c r="AL96" s="41"/>
      <c r="AM96" s="75"/>
      <c r="AN96" s="42"/>
      <c r="AO96" s="42"/>
      <c r="AP96" s="139">
        <f t="shared" si="18"/>
        <v>0</v>
      </c>
      <c r="AQ96" s="74"/>
      <c r="AR96" s="74"/>
      <c r="AS96" s="74"/>
      <c r="AT96" s="74"/>
      <c r="AU96" s="84"/>
      <c r="AV96" s="90"/>
      <c r="AW96" s="90"/>
      <c r="AX96" s="90"/>
      <c r="AY96" s="90"/>
      <c r="AZ96" s="139">
        <f t="shared" si="19"/>
        <v>0</v>
      </c>
      <c r="BA96" s="139">
        <f t="shared" si="20"/>
        <v>0</v>
      </c>
      <c r="BB96" s="139">
        <f t="shared" si="21"/>
        <v>0</v>
      </c>
      <c r="BC96" s="139">
        <f t="shared" si="22"/>
        <v>0</v>
      </c>
      <c r="BD96" s="75"/>
      <c r="BE96" s="139">
        <f t="shared" si="23"/>
        <v>0</v>
      </c>
      <c r="BF96"/>
    </row>
    <row r="97" spans="1:58" x14ac:dyDescent="0.2">
      <c r="A97" s="16">
        <f t="shared" si="24"/>
        <v>88</v>
      </c>
      <c r="B97" s="40"/>
      <c r="C97" s="40"/>
      <c r="D97" s="41"/>
      <c r="E97" s="188"/>
      <c r="F97" s="41"/>
      <c r="G97" s="188"/>
      <c r="H97" s="139">
        <f t="shared" si="16"/>
        <v>0</v>
      </c>
      <c r="I97" s="42"/>
      <c r="J97" s="41"/>
      <c r="K97" s="75"/>
      <c r="L97" s="224"/>
      <c r="M97" s="42"/>
      <c r="N97" s="41"/>
      <c r="O97" s="75"/>
      <c r="P97" s="224"/>
      <c r="Q97" s="42"/>
      <c r="R97" s="41"/>
      <c r="S97" s="75"/>
      <c r="T97" s="75"/>
      <c r="U97" s="139">
        <f t="shared" si="17"/>
        <v>0</v>
      </c>
      <c r="V97" s="42"/>
      <c r="W97" s="41"/>
      <c r="X97" s="75"/>
      <c r="Y97" s="42"/>
      <c r="Z97" s="223"/>
      <c r="AA97" s="42"/>
      <c r="AB97" s="41"/>
      <c r="AC97" s="75"/>
      <c r="AD97" s="42"/>
      <c r="AE97" s="223"/>
      <c r="AF97" s="42"/>
      <c r="AG97" s="41"/>
      <c r="AH97" s="75"/>
      <c r="AI97" s="42"/>
      <c r="AJ97" s="223"/>
      <c r="AK97" s="42"/>
      <c r="AL97" s="41"/>
      <c r="AM97" s="75"/>
      <c r="AN97" s="42"/>
      <c r="AO97" s="42"/>
      <c r="AP97" s="139">
        <f t="shared" si="18"/>
        <v>0</v>
      </c>
      <c r="AQ97" s="74"/>
      <c r="AR97" s="74"/>
      <c r="AS97" s="74"/>
      <c r="AT97" s="74"/>
      <c r="AU97" s="84"/>
      <c r="AV97" s="90"/>
      <c r="AW97" s="90"/>
      <c r="AX97" s="90"/>
      <c r="AY97" s="90"/>
      <c r="AZ97" s="139">
        <f t="shared" si="19"/>
        <v>0</v>
      </c>
      <c r="BA97" s="139">
        <f t="shared" si="20"/>
        <v>0</v>
      </c>
      <c r="BB97" s="139">
        <f t="shared" si="21"/>
        <v>0</v>
      </c>
      <c r="BC97" s="139">
        <f t="shared" si="22"/>
        <v>0</v>
      </c>
      <c r="BD97" s="75"/>
      <c r="BE97" s="139">
        <f t="shared" si="23"/>
        <v>0</v>
      </c>
      <c r="BF97"/>
    </row>
    <row r="98" spans="1:58" x14ac:dyDescent="0.2">
      <c r="A98" s="16">
        <f t="shared" si="24"/>
        <v>89</v>
      </c>
      <c r="B98" s="40"/>
      <c r="C98" s="40"/>
      <c r="D98" s="41"/>
      <c r="E98" s="188"/>
      <c r="F98" s="41"/>
      <c r="G98" s="188"/>
      <c r="H98" s="139">
        <f t="shared" si="16"/>
        <v>0</v>
      </c>
      <c r="I98" s="42"/>
      <c r="J98" s="41"/>
      <c r="K98" s="75"/>
      <c r="L98" s="224"/>
      <c r="M98" s="42"/>
      <c r="N98" s="41"/>
      <c r="O98" s="75"/>
      <c r="P98" s="224"/>
      <c r="Q98" s="42"/>
      <c r="R98" s="41"/>
      <c r="S98" s="75"/>
      <c r="T98" s="75"/>
      <c r="U98" s="139">
        <f t="shared" si="17"/>
        <v>0</v>
      </c>
      <c r="V98" s="42"/>
      <c r="W98" s="41"/>
      <c r="X98" s="75"/>
      <c r="Y98" s="42"/>
      <c r="Z98" s="223"/>
      <c r="AA98" s="42"/>
      <c r="AB98" s="41"/>
      <c r="AC98" s="75"/>
      <c r="AD98" s="42"/>
      <c r="AE98" s="223"/>
      <c r="AF98" s="42"/>
      <c r="AG98" s="41"/>
      <c r="AH98" s="75"/>
      <c r="AI98" s="42"/>
      <c r="AJ98" s="223"/>
      <c r="AK98" s="42"/>
      <c r="AL98" s="41"/>
      <c r="AM98" s="75"/>
      <c r="AN98" s="42"/>
      <c r="AO98" s="42"/>
      <c r="AP98" s="139">
        <f t="shared" si="18"/>
        <v>0</v>
      </c>
      <c r="AQ98" s="74"/>
      <c r="AR98" s="74"/>
      <c r="AS98" s="74"/>
      <c r="AT98" s="74"/>
      <c r="AU98" s="84"/>
      <c r="AV98" s="90"/>
      <c r="AW98" s="90"/>
      <c r="AX98" s="90"/>
      <c r="AY98" s="90"/>
      <c r="AZ98" s="139">
        <f t="shared" si="19"/>
        <v>0</v>
      </c>
      <c r="BA98" s="139">
        <f t="shared" si="20"/>
        <v>0</v>
      </c>
      <c r="BB98" s="139">
        <f t="shared" si="21"/>
        <v>0</v>
      </c>
      <c r="BC98" s="139">
        <f t="shared" si="22"/>
        <v>0</v>
      </c>
      <c r="BD98" s="75"/>
      <c r="BE98" s="139">
        <f t="shared" si="23"/>
        <v>0</v>
      </c>
      <c r="BF98"/>
    </row>
    <row r="99" spans="1:58" x14ac:dyDescent="0.2">
      <c r="A99" s="16">
        <f t="shared" si="24"/>
        <v>90</v>
      </c>
      <c r="B99" s="40"/>
      <c r="C99" s="40"/>
      <c r="D99" s="41"/>
      <c r="E99" s="188"/>
      <c r="F99" s="41"/>
      <c r="G99" s="188"/>
      <c r="H99" s="139">
        <f t="shared" si="16"/>
        <v>0</v>
      </c>
      <c r="I99" s="42"/>
      <c r="J99" s="41"/>
      <c r="K99" s="75"/>
      <c r="L99" s="224"/>
      <c r="M99" s="42"/>
      <c r="N99" s="41"/>
      <c r="O99" s="75"/>
      <c r="P99" s="224"/>
      <c r="Q99" s="42"/>
      <c r="R99" s="41"/>
      <c r="S99" s="75"/>
      <c r="T99" s="75"/>
      <c r="U99" s="139">
        <f t="shared" si="17"/>
        <v>0</v>
      </c>
      <c r="V99" s="42"/>
      <c r="W99" s="41"/>
      <c r="X99" s="75"/>
      <c r="Y99" s="42"/>
      <c r="Z99" s="223"/>
      <c r="AA99" s="42"/>
      <c r="AB99" s="41"/>
      <c r="AC99" s="75"/>
      <c r="AD99" s="42"/>
      <c r="AE99" s="223"/>
      <c r="AF99" s="42"/>
      <c r="AG99" s="41"/>
      <c r="AH99" s="75"/>
      <c r="AI99" s="42"/>
      <c r="AJ99" s="223"/>
      <c r="AK99" s="42"/>
      <c r="AL99" s="41"/>
      <c r="AM99" s="75"/>
      <c r="AN99" s="42"/>
      <c r="AO99" s="42"/>
      <c r="AP99" s="139">
        <f t="shared" si="18"/>
        <v>0</v>
      </c>
      <c r="AQ99" s="74"/>
      <c r="AR99" s="74"/>
      <c r="AS99" s="74"/>
      <c r="AT99" s="74"/>
      <c r="AU99" s="84"/>
      <c r="AV99" s="90"/>
      <c r="AW99" s="90"/>
      <c r="AX99" s="90"/>
      <c r="AY99" s="90"/>
      <c r="AZ99" s="139">
        <f t="shared" si="19"/>
        <v>0</v>
      </c>
      <c r="BA99" s="139">
        <f t="shared" si="20"/>
        <v>0</v>
      </c>
      <c r="BB99" s="139">
        <f t="shared" si="21"/>
        <v>0</v>
      </c>
      <c r="BC99" s="139">
        <f t="shared" si="22"/>
        <v>0</v>
      </c>
      <c r="BD99" s="75"/>
      <c r="BE99" s="139">
        <f t="shared" si="23"/>
        <v>0</v>
      </c>
      <c r="BF99"/>
    </row>
    <row r="100" spans="1:58" x14ac:dyDescent="0.2">
      <c r="A100" s="16">
        <f t="shared" si="24"/>
        <v>91</v>
      </c>
      <c r="B100" s="40"/>
      <c r="C100" s="40"/>
      <c r="D100" s="41"/>
      <c r="E100" s="188"/>
      <c r="F100" s="41"/>
      <c r="G100" s="188"/>
      <c r="H100" s="139">
        <f t="shared" si="16"/>
        <v>0</v>
      </c>
      <c r="I100" s="42"/>
      <c r="J100" s="41"/>
      <c r="K100" s="75"/>
      <c r="L100" s="224"/>
      <c r="M100" s="42"/>
      <c r="N100" s="41"/>
      <c r="O100" s="75"/>
      <c r="P100" s="224"/>
      <c r="Q100" s="42"/>
      <c r="R100" s="41"/>
      <c r="S100" s="75"/>
      <c r="T100" s="75"/>
      <c r="U100" s="139">
        <f t="shared" si="17"/>
        <v>0</v>
      </c>
      <c r="V100" s="42"/>
      <c r="W100" s="41"/>
      <c r="X100" s="75"/>
      <c r="Y100" s="42"/>
      <c r="Z100" s="223"/>
      <c r="AA100" s="42"/>
      <c r="AB100" s="41"/>
      <c r="AC100" s="75"/>
      <c r="AD100" s="42"/>
      <c r="AE100" s="223"/>
      <c r="AF100" s="42"/>
      <c r="AG100" s="41"/>
      <c r="AH100" s="75"/>
      <c r="AI100" s="42"/>
      <c r="AJ100" s="223"/>
      <c r="AK100" s="42"/>
      <c r="AL100" s="41"/>
      <c r="AM100" s="75"/>
      <c r="AN100" s="42"/>
      <c r="AO100" s="42"/>
      <c r="AP100" s="139">
        <f t="shared" si="18"/>
        <v>0</v>
      </c>
      <c r="AQ100" s="74"/>
      <c r="AR100" s="74"/>
      <c r="AS100" s="74"/>
      <c r="AT100" s="74"/>
      <c r="AU100" s="84"/>
      <c r="AV100" s="90"/>
      <c r="AW100" s="90"/>
      <c r="AX100" s="90"/>
      <c r="AY100" s="90"/>
      <c r="AZ100" s="139">
        <f t="shared" si="19"/>
        <v>0</v>
      </c>
      <c r="BA100" s="139">
        <f t="shared" si="20"/>
        <v>0</v>
      </c>
      <c r="BB100" s="139">
        <f t="shared" si="21"/>
        <v>0</v>
      </c>
      <c r="BC100" s="139">
        <f t="shared" si="22"/>
        <v>0</v>
      </c>
      <c r="BD100" s="75"/>
      <c r="BE100" s="139">
        <f t="shared" si="23"/>
        <v>0</v>
      </c>
      <c r="BF100"/>
    </row>
    <row r="101" spans="1:58" x14ac:dyDescent="0.2">
      <c r="A101" s="16">
        <f t="shared" si="24"/>
        <v>92</v>
      </c>
      <c r="B101" s="40"/>
      <c r="C101" s="40"/>
      <c r="D101" s="41"/>
      <c r="E101" s="188"/>
      <c r="F101" s="41"/>
      <c r="G101" s="188"/>
      <c r="H101" s="139">
        <f t="shared" si="16"/>
        <v>0</v>
      </c>
      <c r="I101" s="42"/>
      <c r="J101" s="41"/>
      <c r="K101" s="75"/>
      <c r="L101" s="224"/>
      <c r="M101" s="42"/>
      <c r="N101" s="41"/>
      <c r="O101" s="75"/>
      <c r="P101" s="224"/>
      <c r="Q101" s="42"/>
      <c r="R101" s="41"/>
      <c r="S101" s="75"/>
      <c r="T101" s="75"/>
      <c r="U101" s="139">
        <f t="shared" si="17"/>
        <v>0</v>
      </c>
      <c r="V101" s="42"/>
      <c r="W101" s="41"/>
      <c r="X101" s="75"/>
      <c r="Y101" s="42"/>
      <c r="Z101" s="223"/>
      <c r="AA101" s="42"/>
      <c r="AB101" s="41"/>
      <c r="AC101" s="75"/>
      <c r="AD101" s="42"/>
      <c r="AE101" s="223"/>
      <c r="AF101" s="42"/>
      <c r="AG101" s="41"/>
      <c r="AH101" s="75"/>
      <c r="AI101" s="42"/>
      <c r="AJ101" s="223"/>
      <c r="AK101" s="42"/>
      <c r="AL101" s="41"/>
      <c r="AM101" s="75"/>
      <c r="AN101" s="42"/>
      <c r="AO101" s="42"/>
      <c r="AP101" s="139">
        <f t="shared" si="18"/>
        <v>0</v>
      </c>
      <c r="AQ101" s="74"/>
      <c r="AR101" s="74"/>
      <c r="AS101" s="74"/>
      <c r="AT101" s="74"/>
      <c r="AU101" s="84"/>
      <c r="AV101" s="90"/>
      <c r="AW101" s="90"/>
      <c r="AX101" s="90"/>
      <c r="AY101" s="90"/>
      <c r="AZ101" s="139">
        <f t="shared" si="19"/>
        <v>0</v>
      </c>
      <c r="BA101" s="139">
        <f t="shared" si="20"/>
        <v>0</v>
      </c>
      <c r="BB101" s="139">
        <f t="shared" si="21"/>
        <v>0</v>
      </c>
      <c r="BC101" s="139">
        <f t="shared" si="22"/>
        <v>0</v>
      </c>
      <c r="BD101" s="75"/>
      <c r="BE101" s="139">
        <f t="shared" si="23"/>
        <v>0</v>
      </c>
      <c r="BF101"/>
    </row>
    <row r="102" spans="1:58" x14ac:dyDescent="0.2">
      <c r="A102" s="16">
        <f t="shared" si="24"/>
        <v>93</v>
      </c>
      <c r="B102" s="40"/>
      <c r="C102" s="40"/>
      <c r="D102" s="41"/>
      <c r="E102" s="188"/>
      <c r="F102" s="41"/>
      <c r="G102" s="188"/>
      <c r="H102" s="139">
        <f t="shared" si="16"/>
        <v>0</v>
      </c>
      <c r="I102" s="42"/>
      <c r="J102" s="41"/>
      <c r="K102" s="75"/>
      <c r="L102" s="224"/>
      <c r="M102" s="42"/>
      <c r="N102" s="41"/>
      <c r="O102" s="75"/>
      <c r="P102" s="224"/>
      <c r="Q102" s="42"/>
      <c r="R102" s="41"/>
      <c r="S102" s="75"/>
      <c r="T102" s="75"/>
      <c r="U102" s="139">
        <f t="shared" si="17"/>
        <v>0</v>
      </c>
      <c r="V102" s="42"/>
      <c r="W102" s="41"/>
      <c r="X102" s="75"/>
      <c r="Y102" s="42"/>
      <c r="Z102" s="223"/>
      <c r="AA102" s="42"/>
      <c r="AB102" s="41"/>
      <c r="AC102" s="75"/>
      <c r="AD102" s="42"/>
      <c r="AE102" s="223"/>
      <c r="AF102" s="42"/>
      <c r="AG102" s="41"/>
      <c r="AH102" s="75"/>
      <c r="AI102" s="42"/>
      <c r="AJ102" s="223"/>
      <c r="AK102" s="42"/>
      <c r="AL102" s="41"/>
      <c r="AM102" s="75"/>
      <c r="AN102" s="42"/>
      <c r="AO102" s="42"/>
      <c r="AP102" s="139">
        <f t="shared" si="18"/>
        <v>0</v>
      </c>
      <c r="AQ102" s="74"/>
      <c r="AR102" s="74"/>
      <c r="AS102" s="74"/>
      <c r="AT102" s="74"/>
      <c r="AU102" s="84"/>
      <c r="AV102" s="90"/>
      <c r="AW102" s="90"/>
      <c r="AX102" s="90"/>
      <c r="AY102" s="90"/>
      <c r="AZ102" s="139">
        <f t="shared" si="19"/>
        <v>0</v>
      </c>
      <c r="BA102" s="139">
        <f t="shared" si="20"/>
        <v>0</v>
      </c>
      <c r="BB102" s="139">
        <f t="shared" si="21"/>
        <v>0</v>
      </c>
      <c r="BC102" s="139">
        <f t="shared" si="22"/>
        <v>0</v>
      </c>
      <c r="BD102" s="75"/>
      <c r="BE102" s="139">
        <f t="shared" si="23"/>
        <v>0</v>
      </c>
      <c r="BF102"/>
    </row>
    <row r="103" spans="1:58" x14ac:dyDescent="0.2">
      <c r="A103" s="16">
        <f t="shared" si="24"/>
        <v>94</v>
      </c>
      <c r="B103" s="40"/>
      <c r="C103" s="40"/>
      <c r="D103" s="41"/>
      <c r="E103" s="188"/>
      <c r="F103" s="41"/>
      <c r="G103" s="188"/>
      <c r="H103" s="139">
        <f t="shared" si="16"/>
        <v>0</v>
      </c>
      <c r="I103" s="42"/>
      <c r="J103" s="41"/>
      <c r="K103" s="75"/>
      <c r="L103" s="224"/>
      <c r="M103" s="42"/>
      <c r="N103" s="41"/>
      <c r="O103" s="75"/>
      <c r="P103" s="224"/>
      <c r="Q103" s="42"/>
      <c r="R103" s="41"/>
      <c r="S103" s="75"/>
      <c r="T103" s="75"/>
      <c r="U103" s="139">
        <f t="shared" si="17"/>
        <v>0</v>
      </c>
      <c r="V103" s="42"/>
      <c r="W103" s="41"/>
      <c r="X103" s="75"/>
      <c r="Y103" s="42"/>
      <c r="Z103" s="223"/>
      <c r="AA103" s="42"/>
      <c r="AB103" s="41"/>
      <c r="AC103" s="75"/>
      <c r="AD103" s="42"/>
      <c r="AE103" s="223"/>
      <c r="AF103" s="42"/>
      <c r="AG103" s="41"/>
      <c r="AH103" s="75"/>
      <c r="AI103" s="42"/>
      <c r="AJ103" s="223"/>
      <c r="AK103" s="42"/>
      <c r="AL103" s="41"/>
      <c r="AM103" s="75"/>
      <c r="AN103" s="42"/>
      <c r="AO103" s="42"/>
      <c r="AP103" s="139">
        <f t="shared" si="18"/>
        <v>0</v>
      </c>
      <c r="AQ103" s="74"/>
      <c r="AR103" s="74"/>
      <c r="AS103" s="74"/>
      <c r="AT103" s="74"/>
      <c r="AU103" s="84"/>
      <c r="AV103" s="90"/>
      <c r="AW103" s="90"/>
      <c r="AX103" s="90"/>
      <c r="AY103" s="90"/>
      <c r="AZ103" s="139">
        <f t="shared" si="19"/>
        <v>0</v>
      </c>
      <c r="BA103" s="139">
        <f t="shared" si="20"/>
        <v>0</v>
      </c>
      <c r="BB103" s="139">
        <f t="shared" si="21"/>
        <v>0</v>
      </c>
      <c r="BC103" s="139">
        <f t="shared" si="22"/>
        <v>0</v>
      </c>
      <c r="BD103" s="75"/>
      <c r="BE103" s="139">
        <f t="shared" si="23"/>
        <v>0</v>
      </c>
      <c r="BF103"/>
    </row>
    <row r="104" spans="1:58" x14ac:dyDescent="0.2">
      <c r="A104" s="16">
        <f t="shared" si="24"/>
        <v>95</v>
      </c>
      <c r="B104" s="40"/>
      <c r="C104" s="40"/>
      <c r="D104" s="41"/>
      <c r="E104" s="188"/>
      <c r="F104" s="41"/>
      <c r="G104" s="188"/>
      <c r="H104" s="139">
        <f t="shared" si="16"/>
        <v>0</v>
      </c>
      <c r="I104" s="42"/>
      <c r="J104" s="41"/>
      <c r="K104" s="75"/>
      <c r="L104" s="224"/>
      <c r="M104" s="42"/>
      <c r="N104" s="41"/>
      <c r="O104" s="75"/>
      <c r="P104" s="224"/>
      <c r="Q104" s="42"/>
      <c r="R104" s="41"/>
      <c r="S104" s="75"/>
      <c r="T104" s="75"/>
      <c r="U104" s="139">
        <f t="shared" si="17"/>
        <v>0</v>
      </c>
      <c r="V104" s="42"/>
      <c r="W104" s="41"/>
      <c r="X104" s="75"/>
      <c r="Y104" s="42"/>
      <c r="Z104" s="223"/>
      <c r="AA104" s="42"/>
      <c r="AB104" s="41"/>
      <c r="AC104" s="75"/>
      <c r="AD104" s="42"/>
      <c r="AE104" s="223"/>
      <c r="AF104" s="42"/>
      <c r="AG104" s="41"/>
      <c r="AH104" s="75"/>
      <c r="AI104" s="42"/>
      <c r="AJ104" s="223"/>
      <c r="AK104" s="42"/>
      <c r="AL104" s="41"/>
      <c r="AM104" s="75"/>
      <c r="AN104" s="42"/>
      <c r="AO104" s="42"/>
      <c r="AP104" s="139">
        <f t="shared" si="18"/>
        <v>0</v>
      </c>
      <c r="AQ104" s="74"/>
      <c r="AR104" s="74"/>
      <c r="AS104" s="74"/>
      <c r="AT104" s="74"/>
      <c r="AU104" s="84"/>
      <c r="AV104" s="90"/>
      <c r="AW104" s="90"/>
      <c r="AX104" s="90"/>
      <c r="AY104" s="90"/>
      <c r="AZ104" s="139">
        <f t="shared" si="19"/>
        <v>0</v>
      </c>
      <c r="BA104" s="139">
        <f t="shared" si="20"/>
        <v>0</v>
      </c>
      <c r="BB104" s="139">
        <f t="shared" si="21"/>
        <v>0</v>
      </c>
      <c r="BC104" s="139">
        <f t="shared" si="22"/>
        <v>0</v>
      </c>
      <c r="BD104" s="75"/>
      <c r="BE104" s="139">
        <f t="shared" si="23"/>
        <v>0</v>
      </c>
      <c r="BF104"/>
    </row>
    <row r="105" spans="1:58" x14ac:dyDescent="0.2">
      <c r="A105" s="16">
        <f t="shared" si="24"/>
        <v>96</v>
      </c>
      <c r="B105" s="40"/>
      <c r="C105" s="40"/>
      <c r="D105" s="41"/>
      <c r="E105" s="188"/>
      <c r="F105" s="41"/>
      <c r="G105" s="188"/>
      <c r="H105" s="139">
        <f t="shared" si="16"/>
        <v>0</v>
      </c>
      <c r="I105" s="42"/>
      <c r="J105" s="41"/>
      <c r="K105" s="75"/>
      <c r="L105" s="224"/>
      <c r="M105" s="42"/>
      <c r="N105" s="41"/>
      <c r="O105" s="75"/>
      <c r="P105" s="224"/>
      <c r="Q105" s="42"/>
      <c r="R105" s="41"/>
      <c r="S105" s="75"/>
      <c r="T105" s="75"/>
      <c r="U105" s="139">
        <f t="shared" si="17"/>
        <v>0</v>
      </c>
      <c r="V105" s="42"/>
      <c r="W105" s="41"/>
      <c r="X105" s="75"/>
      <c r="Y105" s="42"/>
      <c r="Z105" s="223"/>
      <c r="AA105" s="42"/>
      <c r="AB105" s="41"/>
      <c r="AC105" s="75"/>
      <c r="AD105" s="42"/>
      <c r="AE105" s="223"/>
      <c r="AF105" s="42"/>
      <c r="AG105" s="41"/>
      <c r="AH105" s="75"/>
      <c r="AI105" s="42"/>
      <c r="AJ105" s="223"/>
      <c r="AK105" s="42"/>
      <c r="AL105" s="41"/>
      <c r="AM105" s="75"/>
      <c r="AN105" s="42"/>
      <c r="AO105" s="42"/>
      <c r="AP105" s="139">
        <f t="shared" si="18"/>
        <v>0</v>
      </c>
      <c r="AQ105" s="74"/>
      <c r="AR105" s="74"/>
      <c r="AS105" s="74"/>
      <c r="AT105" s="74"/>
      <c r="AU105" s="84"/>
      <c r="AV105" s="90"/>
      <c r="AW105" s="90"/>
      <c r="AX105" s="90"/>
      <c r="AY105" s="90"/>
      <c r="AZ105" s="139">
        <f t="shared" si="19"/>
        <v>0</v>
      </c>
      <c r="BA105" s="139">
        <f t="shared" si="20"/>
        <v>0</v>
      </c>
      <c r="BB105" s="139">
        <f t="shared" si="21"/>
        <v>0</v>
      </c>
      <c r="BC105" s="139">
        <f t="shared" si="22"/>
        <v>0</v>
      </c>
      <c r="BD105" s="75"/>
      <c r="BE105" s="139">
        <f t="shared" si="23"/>
        <v>0</v>
      </c>
      <c r="BF105"/>
    </row>
    <row r="106" spans="1:58" x14ac:dyDescent="0.2">
      <c r="A106" s="16">
        <f t="shared" si="24"/>
        <v>97</v>
      </c>
      <c r="B106" s="40"/>
      <c r="C106" s="40"/>
      <c r="D106" s="41"/>
      <c r="E106" s="188"/>
      <c r="F106" s="41"/>
      <c r="G106" s="188"/>
      <c r="H106" s="139">
        <f t="shared" si="16"/>
        <v>0</v>
      </c>
      <c r="I106" s="42"/>
      <c r="J106" s="41"/>
      <c r="K106" s="75"/>
      <c r="L106" s="224"/>
      <c r="M106" s="42"/>
      <c r="N106" s="41"/>
      <c r="O106" s="75"/>
      <c r="P106" s="224"/>
      <c r="Q106" s="42"/>
      <c r="R106" s="41"/>
      <c r="S106" s="75"/>
      <c r="T106" s="75"/>
      <c r="U106" s="139">
        <f t="shared" si="17"/>
        <v>0</v>
      </c>
      <c r="V106" s="42"/>
      <c r="W106" s="41"/>
      <c r="X106" s="75"/>
      <c r="Y106" s="42"/>
      <c r="Z106" s="223"/>
      <c r="AA106" s="42"/>
      <c r="AB106" s="41"/>
      <c r="AC106" s="75"/>
      <c r="AD106" s="42"/>
      <c r="AE106" s="223"/>
      <c r="AF106" s="42"/>
      <c r="AG106" s="41"/>
      <c r="AH106" s="75"/>
      <c r="AI106" s="42"/>
      <c r="AJ106" s="223"/>
      <c r="AK106" s="42"/>
      <c r="AL106" s="41"/>
      <c r="AM106" s="75"/>
      <c r="AN106" s="42"/>
      <c r="AO106" s="42"/>
      <c r="AP106" s="139">
        <f t="shared" si="18"/>
        <v>0</v>
      </c>
      <c r="AQ106" s="74"/>
      <c r="AR106" s="74"/>
      <c r="AS106" s="74"/>
      <c r="AT106" s="74"/>
      <c r="AU106" s="84"/>
      <c r="AV106" s="90"/>
      <c r="AW106" s="90"/>
      <c r="AX106" s="90"/>
      <c r="AY106" s="90"/>
      <c r="AZ106" s="139">
        <f t="shared" si="19"/>
        <v>0</v>
      </c>
      <c r="BA106" s="139">
        <f t="shared" si="20"/>
        <v>0</v>
      </c>
      <c r="BB106" s="139">
        <f t="shared" si="21"/>
        <v>0</v>
      </c>
      <c r="BC106" s="139">
        <f t="shared" si="22"/>
        <v>0</v>
      </c>
      <c r="BD106" s="75"/>
      <c r="BE106" s="139">
        <f t="shared" si="23"/>
        <v>0</v>
      </c>
      <c r="BF106"/>
    </row>
    <row r="107" spans="1:58" x14ac:dyDescent="0.2">
      <c r="A107" s="16">
        <f t="shared" si="24"/>
        <v>98</v>
      </c>
      <c r="B107" s="40"/>
      <c r="C107" s="40"/>
      <c r="D107" s="41"/>
      <c r="E107" s="188"/>
      <c r="F107" s="41"/>
      <c r="G107" s="188"/>
      <c r="H107" s="139">
        <f t="shared" si="16"/>
        <v>0</v>
      </c>
      <c r="I107" s="42"/>
      <c r="J107" s="41"/>
      <c r="K107" s="75"/>
      <c r="L107" s="224"/>
      <c r="M107" s="42"/>
      <c r="N107" s="41"/>
      <c r="O107" s="75"/>
      <c r="P107" s="224"/>
      <c r="Q107" s="42"/>
      <c r="R107" s="41"/>
      <c r="S107" s="75"/>
      <c r="T107" s="75"/>
      <c r="U107" s="139">
        <f t="shared" si="17"/>
        <v>0</v>
      </c>
      <c r="V107" s="42"/>
      <c r="W107" s="41"/>
      <c r="X107" s="75"/>
      <c r="Y107" s="42"/>
      <c r="Z107" s="223"/>
      <c r="AA107" s="42"/>
      <c r="AB107" s="41"/>
      <c r="AC107" s="75"/>
      <c r="AD107" s="42"/>
      <c r="AE107" s="223"/>
      <c r="AF107" s="42"/>
      <c r="AG107" s="41"/>
      <c r="AH107" s="75"/>
      <c r="AI107" s="42"/>
      <c r="AJ107" s="223"/>
      <c r="AK107" s="42"/>
      <c r="AL107" s="41"/>
      <c r="AM107" s="75"/>
      <c r="AN107" s="42"/>
      <c r="AO107" s="42"/>
      <c r="AP107" s="139">
        <f t="shared" si="18"/>
        <v>0</v>
      </c>
      <c r="AQ107" s="74"/>
      <c r="AR107" s="74"/>
      <c r="AS107" s="74"/>
      <c r="AT107" s="74"/>
      <c r="AU107" s="84"/>
      <c r="AV107" s="90"/>
      <c r="AW107" s="90"/>
      <c r="AX107" s="90"/>
      <c r="AY107" s="90"/>
      <c r="AZ107" s="139">
        <f t="shared" si="19"/>
        <v>0</v>
      </c>
      <c r="BA107" s="139">
        <f t="shared" si="20"/>
        <v>0</v>
      </c>
      <c r="BB107" s="139">
        <f t="shared" si="21"/>
        <v>0</v>
      </c>
      <c r="BC107" s="139">
        <f t="shared" si="22"/>
        <v>0</v>
      </c>
      <c r="BD107" s="75"/>
      <c r="BE107" s="139">
        <f t="shared" si="23"/>
        <v>0</v>
      </c>
      <c r="BF107"/>
    </row>
    <row r="108" spans="1:58" x14ac:dyDescent="0.2">
      <c r="A108" s="16">
        <f t="shared" si="24"/>
        <v>99</v>
      </c>
      <c r="B108" s="40"/>
      <c r="C108" s="40"/>
      <c r="D108" s="41"/>
      <c r="E108" s="188"/>
      <c r="F108" s="41"/>
      <c r="G108" s="188"/>
      <c r="H108" s="139">
        <f t="shared" si="16"/>
        <v>0</v>
      </c>
      <c r="I108" s="42"/>
      <c r="J108" s="41"/>
      <c r="K108" s="75"/>
      <c r="L108" s="224"/>
      <c r="M108" s="42"/>
      <c r="N108" s="41"/>
      <c r="O108" s="75"/>
      <c r="P108" s="224"/>
      <c r="Q108" s="42"/>
      <c r="R108" s="41"/>
      <c r="S108" s="75"/>
      <c r="T108" s="75"/>
      <c r="U108" s="139">
        <f t="shared" si="17"/>
        <v>0</v>
      </c>
      <c r="V108" s="42"/>
      <c r="W108" s="41"/>
      <c r="X108" s="75"/>
      <c r="Y108" s="42"/>
      <c r="Z108" s="223"/>
      <c r="AA108" s="42"/>
      <c r="AB108" s="41"/>
      <c r="AC108" s="75"/>
      <c r="AD108" s="42"/>
      <c r="AE108" s="223"/>
      <c r="AF108" s="42"/>
      <c r="AG108" s="41"/>
      <c r="AH108" s="75"/>
      <c r="AI108" s="42"/>
      <c r="AJ108" s="223"/>
      <c r="AK108" s="42"/>
      <c r="AL108" s="41"/>
      <c r="AM108" s="75"/>
      <c r="AN108" s="42"/>
      <c r="AO108" s="42"/>
      <c r="AP108" s="139">
        <f t="shared" si="18"/>
        <v>0</v>
      </c>
      <c r="AQ108" s="74"/>
      <c r="AR108" s="74"/>
      <c r="AS108" s="74"/>
      <c r="AT108" s="74"/>
      <c r="AU108" s="84"/>
      <c r="AV108" s="90"/>
      <c r="AW108" s="90"/>
      <c r="AX108" s="90"/>
      <c r="AY108" s="90"/>
      <c r="AZ108" s="139">
        <f t="shared" si="19"/>
        <v>0</v>
      </c>
      <c r="BA108" s="139">
        <f t="shared" si="20"/>
        <v>0</v>
      </c>
      <c r="BB108" s="139">
        <f t="shared" si="21"/>
        <v>0</v>
      </c>
      <c r="BC108" s="139">
        <f t="shared" si="22"/>
        <v>0</v>
      </c>
      <c r="BD108" s="75"/>
      <c r="BE108" s="139">
        <f t="shared" si="23"/>
        <v>0</v>
      </c>
      <c r="BF108"/>
    </row>
    <row r="109" spans="1:58" x14ac:dyDescent="0.2">
      <c r="A109" s="16">
        <f t="shared" si="24"/>
        <v>100</v>
      </c>
      <c r="B109" s="40"/>
      <c r="C109" s="40"/>
      <c r="D109" s="41"/>
      <c r="E109" s="188"/>
      <c r="F109" s="41"/>
      <c r="G109" s="188"/>
      <c r="H109" s="139">
        <f t="shared" si="16"/>
        <v>0</v>
      </c>
      <c r="I109" s="42"/>
      <c r="J109" s="41"/>
      <c r="K109" s="75"/>
      <c r="L109" s="224"/>
      <c r="M109" s="42"/>
      <c r="N109" s="41"/>
      <c r="O109" s="75"/>
      <c r="P109" s="224"/>
      <c r="Q109" s="42"/>
      <c r="R109" s="41"/>
      <c r="S109" s="75"/>
      <c r="T109" s="75"/>
      <c r="U109" s="139">
        <f t="shared" si="17"/>
        <v>0</v>
      </c>
      <c r="V109" s="42"/>
      <c r="W109" s="41"/>
      <c r="X109" s="75"/>
      <c r="Y109" s="42"/>
      <c r="Z109" s="223"/>
      <c r="AA109" s="42"/>
      <c r="AB109" s="41"/>
      <c r="AC109" s="75"/>
      <c r="AD109" s="42"/>
      <c r="AE109" s="223"/>
      <c r="AF109" s="42"/>
      <c r="AG109" s="41"/>
      <c r="AH109" s="75"/>
      <c r="AI109" s="42"/>
      <c r="AJ109" s="223"/>
      <c r="AK109" s="42"/>
      <c r="AL109" s="41"/>
      <c r="AM109" s="75"/>
      <c r="AN109" s="42"/>
      <c r="AO109" s="42"/>
      <c r="AP109" s="139">
        <f t="shared" si="18"/>
        <v>0</v>
      </c>
      <c r="AQ109" s="74"/>
      <c r="AR109" s="74"/>
      <c r="AS109" s="74"/>
      <c r="AT109" s="74"/>
      <c r="AU109" s="84"/>
      <c r="AV109" s="90"/>
      <c r="AW109" s="90"/>
      <c r="AX109" s="90"/>
      <c r="AY109" s="90"/>
      <c r="AZ109" s="139">
        <f t="shared" si="19"/>
        <v>0</v>
      </c>
      <c r="BA109" s="139">
        <f t="shared" si="20"/>
        <v>0</v>
      </c>
      <c r="BB109" s="139">
        <f t="shared" si="21"/>
        <v>0</v>
      </c>
      <c r="BC109" s="139">
        <f t="shared" si="22"/>
        <v>0</v>
      </c>
      <c r="BD109" s="75"/>
      <c r="BE109" s="139">
        <f t="shared" si="23"/>
        <v>0</v>
      </c>
      <c r="BF109"/>
    </row>
    <row r="110" spans="1:58" x14ac:dyDescent="0.2">
      <c r="A110" s="16">
        <f t="shared" si="24"/>
        <v>101</v>
      </c>
      <c r="B110" s="40"/>
      <c r="C110" s="40"/>
      <c r="D110" s="41"/>
      <c r="E110" s="188"/>
      <c r="F110" s="41"/>
      <c r="G110" s="188"/>
      <c r="H110" s="139">
        <f t="shared" si="16"/>
        <v>0</v>
      </c>
      <c r="I110" s="42"/>
      <c r="J110" s="41"/>
      <c r="K110" s="75"/>
      <c r="L110" s="224"/>
      <c r="M110" s="42"/>
      <c r="N110" s="41"/>
      <c r="O110" s="75"/>
      <c r="P110" s="224"/>
      <c r="Q110" s="42"/>
      <c r="R110" s="41"/>
      <c r="S110" s="75"/>
      <c r="T110" s="75"/>
      <c r="U110" s="139">
        <f t="shared" si="17"/>
        <v>0</v>
      </c>
      <c r="V110" s="42"/>
      <c r="W110" s="41"/>
      <c r="X110" s="75"/>
      <c r="Y110" s="42"/>
      <c r="Z110" s="223"/>
      <c r="AA110" s="42"/>
      <c r="AB110" s="41"/>
      <c r="AC110" s="75"/>
      <c r="AD110" s="42"/>
      <c r="AE110" s="223"/>
      <c r="AF110" s="42"/>
      <c r="AG110" s="41"/>
      <c r="AH110" s="75"/>
      <c r="AI110" s="42"/>
      <c r="AJ110" s="223"/>
      <c r="AK110" s="42"/>
      <c r="AL110" s="41"/>
      <c r="AM110" s="75"/>
      <c r="AN110" s="42"/>
      <c r="AO110" s="42"/>
      <c r="AP110" s="139">
        <f t="shared" si="18"/>
        <v>0</v>
      </c>
      <c r="AQ110" s="74"/>
      <c r="AR110" s="74"/>
      <c r="AS110" s="74"/>
      <c r="AT110" s="74"/>
      <c r="AU110" s="84"/>
      <c r="AV110" s="90"/>
      <c r="AW110" s="90"/>
      <c r="AX110" s="90"/>
      <c r="AY110" s="90"/>
      <c r="AZ110" s="139">
        <f t="shared" si="19"/>
        <v>0</v>
      </c>
      <c r="BA110" s="139">
        <f t="shared" si="20"/>
        <v>0</v>
      </c>
      <c r="BB110" s="139">
        <f t="shared" si="21"/>
        <v>0</v>
      </c>
      <c r="BC110" s="139">
        <f t="shared" si="22"/>
        <v>0</v>
      </c>
      <c r="BD110" s="75"/>
      <c r="BE110" s="139">
        <f t="shared" si="23"/>
        <v>0</v>
      </c>
      <c r="BF110"/>
    </row>
    <row r="111" spans="1:58" x14ac:dyDescent="0.2">
      <c r="A111" s="16">
        <f t="shared" si="24"/>
        <v>102</v>
      </c>
      <c r="B111" s="40"/>
      <c r="C111" s="40"/>
      <c r="D111" s="41"/>
      <c r="E111" s="188"/>
      <c r="F111" s="41"/>
      <c r="G111" s="188"/>
      <c r="H111" s="139">
        <f t="shared" si="16"/>
        <v>0</v>
      </c>
      <c r="I111" s="42"/>
      <c r="J111" s="41"/>
      <c r="K111" s="75"/>
      <c r="L111" s="224"/>
      <c r="M111" s="42"/>
      <c r="N111" s="41"/>
      <c r="O111" s="75"/>
      <c r="P111" s="224"/>
      <c r="Q111" s="42"/>
      <c r="R111" s="41"/>
      <c r="S111" s="75"/>
      <c r="T111" s="75"/>
      <c r="U111" s="139">
        <f t="shared" si="17"/>
        <v>0</v>
      </c>
      <c r="V111" s="42"/>
      <c r="W111" s="41"/>
      <c r="X111" s="75"/>
      <c r="Y111" s="42"/>
      <c r="Z111" s="223"/>
      <c r="AA111" s="42"/>
      <c r="AB111" s="41"/>
      <c r="AC111" s="75"/>
      <c r="AD111" s="42"/>
      <c r="AE111" s="223"/>
      <c r="AF111" s="42"/>
      <c r="AG111" s="41"/>
      <c r="AH111" s="75"/>
      <c r="AI111" s="42"/>
      <c r="AJ111" s="223"/>
      <c r="AK111" s="42"/>
      <c r="AL111" s="41"/>
      <c r="AM111" s="75"/>
      <c r="AN111" s="42"/>
      <c r="AO111" s="42"/>
      <c r="AP111" s="139">
        <f t="shared" si="18"/>
        <v>0</v>
      </c>
      <c r="AQ111" s="74"/>
      <c r="AR111" s="74"/>
      <c r="AS111" s="74"/>
      <c r="AT111" s="74"/>
      <c r="AU111" s="84"/>
      <c r="AV111" s="90"/>
      <c r="AW111" s="90"/>
      <c r="AX111" s="90"/>
      <c r="AY111" s="90"/>
      <c r="AZ111" s="139">
        <f t="shared" si="19"/>
        <v>0</v>
      </c>
      <c r="BA111" s="139">
        <f t="shared" si="20"/>
        <v>0</v>
      </c>
      <c r="BB111" s="139">
        <f t="shared" si="21"/>
        <v>0</v>
      </c>
      <c r="BC111" s="139">
        <f t="shared" si="22"/>
        <v>0</v>
      </c>
      <c r="BD111" s="75"/>
      <c r="BE111" s="139">
        <f t="shared" si="23"/>
        <v>0</v>
      </c>
      <c r="BF111"/>
    </row>
    <row r="112" spans="1:58" x14ac:dyDescent="0.2">
      <c r="A112" s="16">
        <f t="shared" si="24"/>
        <v>103</v>
      </c>
      <c r="B112" s="40"/>
      <c r="C112" s="40"/>
      <c r="D112" s="41"/>
      <c r="E112" s="188"/>
      <c r="F112" s="41"/>
      <c r="G112" s="188"/>
      <c r="H112" s="139">
        <f t="shared" si="16"/>
        <v>0</v>
      </c>
      <c r="I112" s="42"/>
      <c r="J112" s="41"/>
      <c r="K112" s="75"/>
      <c r="L112" s="224"/>
      <c r="M112" s="42"/>
      <c r="N112" s="41"/>
      <c r="O112" s="75"/>
      <c r="P112" s="224"/>
      <c r="Q112" s="42"/>
      <c r="R112" s="41"/>
      <c r="S112" s="75"/>
      <c r="T112" s="75"/>
      <c r="U112" s="139">
        <f t="shared" si="17"/>
        <v>0</v>
      </c>
      <c r="V112" s="42"/>
      <c r="W112" s="41"/>
      <c r="X112" s="75"/>
      <c r="Y112" s="42"/>
      <c r="Z112" s="223"/>
      <c r="AA112" s="42"/>
      <c r="AB112" s="41"/>
      <c r="AC112" s="75"/>
      <c r="AD112" s="42"/>
      <c r="AE112" s="223"/>
      <c r="AF112" s="42"/>
      <c r="AG112" s="41"/>
      <c r="AH112" s="75"/>
      <c r="AI112" s="42"/>
      <c r="AJ112" s="223"/>
      <c r="AK112" s="42"/>
      <c r="AL112" s="41"/>
      <c r="AM112" s="75"/>
      <c r="AN112" s="42"/>
      <c r="AO112" s="42"/>
      <c r="AP112" s="139">
        <f t="shared" si="18"/>
        <v>0</v>
      </c>
      <c r="AQ112" s="74"/>
      <c r="AR112" s="74"/>
      <c r="AS112" s="74"/>
      <c r="AT112" s="74"/>
      <c r="AU112" s="84"/>
      <c r="AV112" s="90"/>
      <c r="AW112" s="90"/>
      <c r="AX112" s="90"/>
      <c r="AY112" s="90"/>
      <c r="AZ112" s="139">
        <f t="shared" si="19"/>
        <v>0</v>
      </c>
      <c r="BA112" s="139">
        <f t="shared" si="20"/>
        <v>0</v>
      </c>
      <c r="BB112" s="139">
        <f t="shared" si="21"/>
        <v>0</v>
      </c>
      <c r="BC112" s="139">
        <f t="shared" si="22"/>
        <v>0</v>
      </c>
      <c r="BD112" s="75"/>
      <c r="BE112" s="139">
        <f t="shared" si="23"/>
        <v>0</v>
      </c>
      <c r="BF112"/>
    </row>
    <row r="113" spans="1:58" x14ac:dyDescent="0.2">
      <c r="A113" s="16">
        <f t="shared" si="24"/>
        <v>104</v>
      </c>
      <c r="B113" s="40"/>
      <c r="C113" s="40"/>
      <c r="D113" s="41"/>
      <c r="E113" s="188"/>
      <c r="F113" s="41"/>
      <c r="G113" s="188"/>
      <c r="H113" s="139">
        <f t="shared" si="16"/>
        <v>0</v>
      </c>
      <c r="I113" s="42"/>
      <c r="J113" s="41"/>
      <c r="K113" s="75"/>
      <c r="L113" s="224"/>
      <c r="M113" s="42"/>
      <c r="N113" s="41"/>
      <c r="O113" s="75"/>
      <c r="P113" s="224"/>
      <c r="Q113" s="42"/>
      <c r="R113" s="41"/>
      <c r="S113" s="75"/>
      <c r="T113" s="75"/>
      <c r="U113" s="139">
        <f t="shared" si="17"/>
        <v>0</v>
      </c>
      <c r="V113" s="42"/>
      <c r="W113" s="41"/>
      <c r="X113" s="75"/>
      <c r="Y113" s="42"/>
      <c r="Z113" s="223"/>
      <c r="AA113" s="42"/>
      <c r="AB113" s="41"/>
      <c r="AC113" s="75"/>
      <c r="AD113" s="42"/>
      <c r="AE113" s="223"/>
      <c r="AF113" s="42"/>
      <c r="AG113" s="41"/>
      <c r="AH113" s="75"/>
      <c r="AI113" s="42"/>
      <c r="AJ113" s="223"/>
      <c r="AK113" s="42"/>
      <c r="AL113" s="41"/>
      <c r="AM113" s="75"/>
      <c r="AN113" s="42"/>
      <c r="AO113" s="42"/>
      <c r="AP113" s="139">
        <f t="shared" si="18"/>
        <v>0</v>
      </c>
      <c r="AQ113" s="74"/>
      <c r="AR113" s="74"/>
      <c r="AS113" s="74"/>
      <c r="AT113" s="74"/>
      <c r="AU113" s="84"/>
      <c r="AV113" s="90"/>
      <c r="AW113" s="90"/>
      <c r="AX113" s="90"/>
      <c r="AY113" s="90"/>
      <c r="AZ113" s="139">
        <f t="shared" si="19"/>
        <v>0</v>
      </c>
      <c r="BA113" s="139">
        <f t="shared" si="20"/>
        <v>0</v>
      </c>
      <c r="BB113" s="139">
        <f t="shared" si="21"/>
        <v>0</v>
      </c>
      <c r="BC113" s="139">
        <f t="shared" si="22"/>
        <v>0</v>
      </c>
      <c r="BD113" s="75"/>
      <c r="BE113" s="139">
        <f t="shared" si="23"/>
        <v>0</v>
      </c>
      <c r="BF113"/>
    </row>
    <row r="114" spans="1:58" x14ac:dyDescent="0.2">
      <c r="A114" s="16">
        <f t="shared" si="24"/>
        <v>105</v>
      </c>
      <c r="B114" s="40"/>
      <c r="C114" s="40"/>
      <c r="D114" s="41"/>
      <c r="E114" s="188"/>
      <c r="F114" s="41"/>
      <c r="G114" s="188"/>
      <c r="H114" s="139">
        <f t="shared" si="16"/>
        <v>0</v>
      </c>
      <c r="I114" s="42"/>
      <c r="J114" s="41"/>
      <c r="K114" s="75"/>
      <c r="L114" s="224"/>
      <c r="M114" s="42"/>
      <c r="N114" s="41"/>
      <c r="O114" s="75"/>
      <c r="P114" s="224"/>
      <c r="Q114" s="42"/>
      <c r="R114" s="41"/>
      <c r="S114" s="75"/>
      <c r="T114" s="75"/>
      <c r="U114" s="139">
        <f t="shared" si="17"/>
        <v>0</v>
      </c>
      <c r="V114" s="42"/>
      <c r="W114" s="41"/>
      <c r="X114" s="75"/>
      <c r="Y114" s="42"/>
      <c r="Z114" s="223"/>
      <c r="AA114" s="42"/>
      <c r="AB114" s="41"/>
      <c r="AC114" s="75"/>
      <c r="AD114" s="42"/>
      <c r="AE114" s="223"/>
      <c r="AF114" s="42"/>
      <c r="AG114" s="41"/>
      <c r="AH114" s="75"/>
      <c r="AI114" s="42"/>
      <c r="AJ114" s="223"/>
      <c r="AK114" s="42"/>
      <c r="AL114" s="41"/>
      <c r="AM114" s="75"/>
      <c r="AN114" s="42"/>
      <c r="AO114" s="42"/>
      <c r="AP114" s="139">
        <f t="shared" si="18"/>
        <v>0</v>
      </c>
      <c r="AQ114" s="74"/>
      <c r="AR114" s="74"/>
      <c r="AS114" s="74"/>
      <c r="AT114" s="74"/>
      <c r="AU114" s="84"/>
      <c r="AV114" s="90"/>
      <c r="AW114" s="90"/>
      <c r="AX114" s="90"/>
      <c r="AY114" s="90"/>
      <c r="AZ114" s="139">
        <f t="shared" si="19"/>
        <v>0</v>
      </c>
      <c r="BA114" s="139">
        <f t="shared" si="20"/>
        <v>0</v>
      </c>
      <c r="BB114" s="139">
        <f t="shared" si="21"/>
        <v>0</v>
      </c>
      <c r="BC114" s="139">
        <f t="shared" si="22"/>
        <v>0</v>
      </c>
      <c r="BD114" s="75"/>
      <c r="BE114" s="139">
        <f t="shared" si="23"/>
        <v>0</v>
      </c>
      <c r="BF114"/>
    </row>
    <row r="115" spans="1:58" x14ac:dyDescent="0.2">
      <c r="A115" s="16">
        <f t="shared" si="24"/>
        <v>106</v>
      </c>
      <c r="B115" s="40"/>
      <c r="C115" s="40"/>
      <c r="D115" s="41"/>
      <c r="E115" s="188"/>
      <c r="F115" s="41"/>
      <c r="G115" s="188"/>
      <c r="H115" s="139">
        <f t="shared" si="16"/>
        <v>0</v>
      </c>
      <c r="I115" s="42"/>
      <c r="J115" s="41"/>
      <c r="K115" s="75"/>
      <c r="L115" s="224"/>
      <c r="M115" s="42"/>
      <c r="N115" s="41"/>
      <c r="O115" s="75"/>
      <c r="P115" s="224"/>
      <c r="Q115" s="42"/>
      <c r="R115" s="41"/>
      <c r="S115" s="75"/>
      <c r="T115" s="75"/>
      <c r="U115" s="139">
        <f t="shared" si="17"/>
        <v>0</v>
      </c>
      <c r="V115" s="42"/>
      <c r="W115" s="41"/>
      <c r="X115" s="75"/>
      <c r="Y115" s="42"/>
      <c r="Z115" s="223"/>
      <c r="AA115" s="42"/>
      <c r="AB115" s="41"/>
      <c r="AC115" s="75"/>
      <c r="AD115" s="42"/>
      <c r="AE115" s="223"/>
      <c r="AF115" s="42"/>
      <c r="AG115" s="41"/>
      <c r="AH115" s="75"/>
      <c r="AI115" s="42"/>
      <c r="AJ115" s="223"/>
      <c r="AK115" s="42"/>
      <c r="AL115" s="41"/>
      <c r="AM115" s="75"/>
      <c r="AN115" s="42"/>
      <c r="AO115" s="42"/>
      <c r="AP115" s="139">
        <f t="shared" si="18"/>
        <v>0</v>
      </c>
      <c r="AQ115" s="74"/>
      <c r="AR115" s="74"/>
      <c r="AS115" s="74"/>
      <c r="AT115" s="74"/>
      <c r="AU115" s="84"/>
      <c r="AV115" s="90"/>
      <c r="AW115" s="90"/>
      <c r="AX115" s="90"/>
      <c r="AY115" s="90"/>
      <c r="AZ115" s="139">
        <f t="shared" si="19"/>
        <v>0</v>
      </c>
      <c r="BA115" s="139">
        <f t="shared" si="20"/>
        <v>0</v>
      </c>
      <c r="BB115" s="139">
        <f t="shared" si="21"/>
        <v>0</v>
      </c>
      <c r="BC115" s="139">
        <f t="shared" si="22"/>
        <v>0</v>
      </c>
      <c r="BD115" s="75"/>
      <c r="BE115" s="139">
        <f t="shared" si="23"/>
        <v>0</v>
      </c>
      <c r="BF115"/>
    </row>
    <row r="116" spans="1:58" x14ac:dyDescent="0.2">
      <c r="A116" s="16">
        <f t="shared" si="24"/>
        <v>107</v>
      </c>
      <c r="B116" s="40"/>
      <c r="C116" s="40"/>
      <c r="D116" s="41"/>
      <c r="E116" s="188"/>
      <c r="F116" s="41"/>
      <c r="G116" s="188"/>
      <c r="H116" s="139">
        <f t="shared" si="16"/>
        <v>0</v>
      </c>
      <c r="I116" s="42"/>
      <c r="J116" s="41"/>
      <c r="K116" s="75"/>
      <c r="L116" s="224"/>
      <c r="M116" s="42"/>
      <c r="N116" s="41"/>
      <c r="O116" s="75"/>
      <c r="P116" s="224"/>
      <c r="Q116" s="42"/>
      <c r="R116" s="41"/>
      <c r="S116" s="75"/>
      <c r="T116" s="75"/>
      <c r="U116" s="139">
        <f t="shared" si="17"/>
        <v>0</v>
      </c>
      <c r="V116" s="42"/>
      <c r="W116" s="41"/>
      <c r="X116" s="75"/>
      <c r="Y116" s="42"/>
      <c r="Z116" s="223"/>
      <c r="AA116" s="42"/>
      <c r="AB116" s="41"/>
      <c r="AC116" s="75"/>
      <c r="AD116" s="42"/>
      <c r="AE116" s="223"/>
      <c r="AF116" s="42"/>
      <c r="AG116" s="41"/>
      <c r="AH116" s="75"/>
      <c r="AI116" s="42"/>
      <c r="AJ116" s="223"/>
      <c r="AK116" s="42"/>
      <c r="AL116" s="41"/>
      <c r="AM116" s="75"/>
      <c r="AN116" s="42"/>
      <c r="AO116" s="42"/>
      <c r="AP116" s="139">
        <f t="shared" si="18"/>
        <v>0</v>
      </c>
      <c r="AQ116" s="74"/>
      <c r="AR116" s="74"/>
      <c r="AS116" s="74"/>
      <c r="AT116" s="74"/>
      <c r="AU116" s="84"/>
      <c r="AV116" s="90"/>
      <c r="AW116" s="90"/>
      <c r="AX116" s="90"/>
      <c r="AY116" s="90"/>
      <c r="AZ116" s="139">
        <f t="shared" si="19"/>
        <v>0</v>
      </c>
      <c r="BA116" s="139">
        <f t="shared" si="20"/>
        <v>0</v>
      </c>
      <c r="BB116" s="139">
        <f t="shared" si="21"/>
        <v>0</v>
      </c>
      <c r="BC116" s="139">
        <f t="shared" si="22"/>
        <v>0</v>
      </c>
      <c r="BD116" s="75"/>
      <c r="BE116" s="139">
        <f t="shared" si="23"/>
        <v>0</v>
      </c>
      <c r="BF116"/>
    </row>
    <row r="117" spans="1:58" x14ac:dyDescent="0.2">
      <c r="A117" s="16">
        <f t="shared" si="24"/>
        <v>108</v>
      </c>
      <c r="B117" s="40"/>
      <c r="C117" s="40"/>
      <c r="D117" s="41"/>
      <c r="E117" s="188"/>
      <c r="F117" s="41"/>
      <c r="G117" s="188"/>
      <c r="H117" s="139">
        <f t="shared" si="16"/>
        <v>0</v>
      </c>
      <c r="I117" s="42"/>
      <c r="J117" s="41"/>
      <c r="K117" s="75"/>
      <c r="L117" s="224"/>
      <c r="M117" s="42"/>
      <c r="N117" s="41"/>
      <c r="O117" s="75"/>
      <c r="P117" s="224"/>
      <c r="Q117" s="42"/>
      <c r="R117" s="41"/>
      <c r="S117" s="75"/>
      <c r="T117" s="75"/>
      <c r="U117" s="139">
        <f t="shared" si="17"/>
        <v>0</v>
      </c>
      <c r="V117" s="42"/>
      <c r="W117" s="41"/>
      <c r="X117" s="75"/>
      <c r="Y117" s="42"/>
      <c r="Z117" s="223"/>
      <c r="AA117" s="42"/>
      <c r="AB117" s="41"/>
      <c r="AC117" s="75"/>
      <c r="AD117" s="42"/>
      <c r="AE117" s="223"/>
      <c r="AF117" s="42"/>
      <c r="AG117" s="41"/>
      <c r="AH117" s="75"/>
      <c r="AI117" s="42"/>
      <c r="AJ117" s="223"/>
      <c r="AK117" s="42"/>
      <c r="AL117" s="41"/>
      <c r="AM117" s="75"/>
      <c r="AN117" s="42"/>
      <c r="AO117" s="42"/>
      <c r="AP117" s="139">
        <f t="shared" si="18"/>
        <v>0</v>
      </c>
      <c r="AQ117" s="74"/>
      <c r="AR117" s="74"/>
      <c r="AS117" s="74"/>
      <c r="AT117" s="74"/>
      <c r="AU117" s="84"/>
      <c r="AV117" s="90"/>
      <c r="AW117" s="90"/>
      <c r="AX117" s="90"/>
      <c r="AY117" s="90"/>
      <c r="AZ117" s="139">
        <f t="shared" si="19"/>
        <v>0</v>
      </c>
      <c r="BA117" s="139">
        <f t="shared" si="20"/>
        <v>0</v>
      </c>
      <c r="BB117" s="139">
        <f t="shared" si="21"/>
        <v>0</v>
      </c>
      <c r="BC117" s="139">
        <f t="shared" si="22"/>
        <v>0</v>
      </c>
      <c r="BD117" s="75"/>
      <c r="BE117" s="139">
        <f t="shared" si="23"/>
        <v>0</v>
      </c>
      <c r="BF117"/>
    </row>
    <row r="118" spans="1:58" x14ac:dyDescent="0.2">
      <c r="A118" s="16">
        <f t="shared" si="24"/>
        <v>109</v>
      </c>
      <c r="B118" s="40"/>
      <c r="C118" s="40"/>
      <c r="D118" s="41"/>
      <c r="E118" s="188"/>
      <c r="F118" s="41"/>
      <c r="G118" s="188"/>
      <c r="H118" s="139">
        <f t="shared" si="16"/>
        <v>0</v>
      </c>
      <c r="I118" s="42"/>
      <c r="J118" s="41"/>
      <c r="K118" s="75"/>
      <c r="L118" s="224"/>
      <c r="M118" s="42"/>
      <c r="N118" s="41"/>
      <c r="O118" s="75"/>
      <c r="P118" s="224"/>
      <c r="Q118" s="42"/>
      <c r="R118" s="41"/>
      <c r="S118" s="75"/>
      <c r="T118" s="75"/>
      <c r="U118" s="139">
        <f t="shared" si="17"/>
        <v>0</v>
      </c>
      <c r="V118" s="42"/>
      <c r="W118" s="41"/>
      <c r="X118" s="75"/>
      <c r="Y118" s="42"/>
      <c r="Z118" s="223"/>
      <c r="AA118" s="42"/>
      <c r="AB118" s="41"/>
      <c r="AC118" s="75"/>
      <c r="AD118" s="42"/>
      <c r="AE118" s="223"/>
      <c r="AF118" s="42"/>
      <c r="AG118" s="41"/>
      <c r="AH118" s="75"/>
      <c r="AI118" s="42"/>
      <c r="AJ118" s="223"/>
      <c r="AK118" s="42"/>
      <c r="AL118" s="41"/>
      <c r="AM118" s="75"/>
      <c r="AN118" s="42"/>
      <c r="AO118" s="42"/>
      <c r="AP118" s="139">
        <f t="shared" si="18"/>
        <v>0</v>
      </c>
      <c r="AQ118" s="74"/>
      <c r="AR118" s="74"/>
      <c r="AS118" s="74"/>
      <c r="AT118" s="74"/>
      <c r="AU118" s="84"/>
      <c r="AV118" s="90"/>
      <c r="AW118" s="90"/>
      <c r="AX118" s="90"/>
      <c r="AY118" s="90"/>
      <c r="AZ118" s="139">
        <f t="shared" si="19"/>
        <v>0</v>
      </c>
      <c r="BA118" s="139">
        <f t="shared" si="20"/>
        <v>0</v>
      </c>
      <c r="BB118" s="139">
        <f t="shared" si="21"/>
        <v>0</v>
      </c>
      <c r="BC118" s="139">
        <f t="shared" si="22"/>
        <v>0</v>
      </c>
      <c r="BD118" s="75"/>
      <c r="BE118" s="139">
        <f t="shared" si="23"/>
        <v>0</v>
      </c>
      <c r="BF118"/>
    </row>
    <row r="119" spans="1:58" x14ac:dyDescent="0.2">
      <c r="A119" s="16">
        <f t="shared" si="24"/>
        <v>110</v>
      </c>
      <c r="B119" s="40"/>
      <c r="C119" s="40"/>
      <c r="D119" s="41"/>
      <c r="E119" s="188"/>
      <c r="F119" s="41"/>
      <c r="G119" s="188"/>
      <c r="H119" s="139">
        <f t="shared" si="16"/>
        <v>0</v>
      </c>
      <c r="I119" s="42"/>
      <c r="J119" s="41"/>
      <c r="K119" s="75"/>
      <c r="L119" s="224"/>
      <c r="M119" s="42"/>
      <c r="N119" s="41"/>
      <c r="O119" s="75"/>
      <c r="P119" s="224"/>
      <c r="Q119" s="42"/>
      <c r="R119" s="41"/>
      <c r="S119" s="75"/>
      <c r="T119" s="75"/>
      <c r="U119" s="139">
        <f t="shared" si="17"/>
        <v>0</v>
      </c>
      <c r="V119" s="42"/>
      <c r="W119" s="41"/>
      <c r="X119" s="75"/>
      <c r="Y119" s="42"/>
      <c r="Z119" s="223"/>
      <c r="AA119" s="42"/>
      <c r="AB119" s="41"/>
      <c r="AC119" s="75"/>
      <c r="AD119" s="42"/>
      <c r="AE119" s="223"/>
      <c r="AF119" s="42"/>
      <c r="AG119" s="41"/>
      <c r="AH119" s="75"/>
      <c r="AI119" s="42"/>
      <c r="AJ119" s="223"/>
      <c r="AK119" s="42"/>
      <c r="AL119" s="41"/>
      <c r="AM119" s="75"/>
      <c r="AN119" s="42"/>
      <c r="AO119" s="42"/>
      <c r="AP119" s="139">
        <f t="shared" si="18"/>
        <v>0</v>
      </c>
      <c r="AQ119" s="74"/>
      <c r="AR119" s="74"/>
      <c r="AS119" s="74"/>
      <c r="AT119" s="74"/>
      <c r="AU119" s="84"/>
      <c r="AV119" s="90"/>
      <c r="AW119" s="90"/>
      <c r="AX119" s="90"/>
      <c r="AY119" s="90"/>
      <c r="AZ119" s="139">
        <f t="shared" si="19"/>
        <v>0</v>
      </c>
      <c r="BA119" s="139">
        <f t="shared" si="20"/>
        <v>0</v>
      </c>
      <c r="BB119" s="139">
        <f t="shared" si="21"/>
        <v>0</v>
      </c>
      <c r="BC119" s="139">
        <f t="shared" si="22"/>
        <v>0</v>
      </c>
      <c r="BD119" s="75"/>
      <c r="BE119" s="139">
        <f t="shared" si="23"/>
        <v>0</v>
      </c>
      <c r="BF119"/>
    </row>
    <row r="120" spans="1:58" x14ac:dyDescent="0.2">
      <c r="A120" s="16">
        <f t="shared" si="24"/>
        <v>111</v>
      </c>
      <c r="B120" s="40"/>
      <c r="C120" s="40"/>
      <c r="D120" s="41"/>
      <c r="E120" s="188"/>
      <c r="F120" s="41"/>
      <c r="G120" s="188"/>
      <c r="H120" s="139">
        <f t="shared" si="16"/>
        <v>0</v>
      </c>
      <c r="I120" s="42"/>
      <c r="J120" s="41"/>
      <c r="K120" s="75"/>
      <c r="L120" s="224"/>
      <c r="M120" s="42"/>
      <c r="N120" s="41"/>
      <c r="O120" s="75"/>
      <c r="P120" s="224"/>
      <c r="Q120" s="42"/>
      <c r="R120" s="41"/>
      <c r="S120" s="75"/>
      <c r="T120" s="75"/>
      <c r="U120" s="139">
        <f t="shared" si="17"/>
        <v>0</v>
      </c>
      <c r="V120" s="42"/>
      <c r="W120" s="41"/>
      <c r="X120" s="75"/>
      <c r="Y120" s="42"/>
      <c r="Z120" s="223"/>
      <c r="AA120" s="42"/>
      <c r="AB120" s="41"/>
      <c r="AC120" s="75"/>
      <c r="AD120" s="42"/>
      <c r="AE120" s="223"/>
      <c r="AF120" s="42"/>
      <c r="AG120" s="41"/>
      <c r="AH120" s="75"/>
      <c r="AI120" s="42"/>
      <c r="AJ120" s="223"/>
      <c r="AK120" s="42"/>
      <c r="AL120" s="41"/>
      <c r="AM120" s="75"/>
      <c r="AN120" s="42"/>
      <c r="AO120" s="42"/>
      <c r="AP120" s="139">
        <f t="shared" si="18"/>
        <v>0</v>
      </c>
      <c r="AQ120" s="74"/>
      <c r="AR120" s="74"/>
      <c r="AS120" s="74"/>
      <c r="AT120" s="74"/>
      <c r="AU120" s="84"/>
      <c r="AV120" s="90"/>
      <c r="AW120" s="90"/>
      <c r="AX120" s="90"/>
      <c r="AY120" s="90"/>
      <c r="AZ120" s="139">
        <f t="shared" si="19"/>
        <v>0</v>
      </c>
      <c r="BA120" s="139">
        <f t="shared" si="20"/>
        <v>0</v>
      </c>
      <c r="BB120" s="139">
        <f t="shared" si="21"/>
        <v>0</v>
      </c>
      <c r="BC120" s="139">
        <f t="shared" si="22"/>
        <v>0</v>
      </c>
      <c r="BD120" s="75"/>
      <c r="BE120" s="139">
        <f t="shared" si="23"/>
        <v>0</v>
      </c>
      <c r="BF120"/>
    </row>
    <row r="121" spans="1:58" x14ac:dyDescent="0.2">
      <c r="A121" s="16">
        <f t="shared" si="24"/>
        <v>112</v>
      </c>
      <c r="B121" s="40"/>
      <c r="C121" s="40"/>
      <c r="D121" s="41"/>
      <c r="E121" s="188"/>
      <c r="F121" s="41"/>
      <c r="G121" s="188"/>
      <c r="H121" s="139">
        <f t="shared" si="16"/>
        <v>0</v>
      </c>
      <c r="I121" s="42"/>
      <c r="J121" s="41"/>
      <c r="K121" s="75"/>
      <c r="L121" s="224"/>
      <c r="M121" s="42"/>
      <c r="N121" s="41"/>
      <c r="O121" s="75"/>
      <c r="P121" s="224"/>
      <c r="Q121" s="42"/>
      <c r="R121" s="41"/>
      <c r="S121" s="75"/>
      <c r="T121" s="75"/>
      <c r="U121" s="139">
        <f t="shared" si="17"/>
        <v>0</v>
      </c>
      <c r="V121" s="42"/>
      <c r="W121" s="41"/>
      <c r="X121" s="75"/>
      <c r="Y121" s="42"/>
      <c r="Z121" s="223"/>
      <c r="AA121" s="42"/>
      <c r="AB121" s="41"/>
      <c r="AC121" s="75"/>
      <c r="AD121" s="42"/>
      <c r="AE121" s="223"/>
      <c r="AF121" s="42"/>
      <c r="AG121" s="41"/>
      <c r="AH121" s="75"/>
      <c r="AI121" s="42"/>
      <c r="AJ121" s="223"/>
      <c r="AK121" s="42"/>
      <c r="AL121" s="41"/>
      <c r="AM121" s="75"/>
      <c r="AN121" s="42"/>
      <c r="AO121" s="42"/>
      <c r="AP121" s="139">
        <f t="shared" si="18"/>
        <v>0</v>
      </c>
      <c r="AQ121" s="74"/>
      <c r="AR121" s="74"/>
      <c r="AS121" s="74"/>
      <c r="AT121" s="74"/>
      <c r="AU121" s="84"/>
      <c r="AV121" s="90"/>
      <c r="AW121" s="90"/>
      <c r="AX121" s="90"/>
      <c r="AY121" s="90"/>
      <c r="AZ121" s="139">
        <f t="shared" si="19"/>
        <v>0</v>
      </c>
      <c r="BA121" s="139">
        <f t="shared" si="20"/>
        <v>0</v>
      </c>
      <c r="BB121" s="139">
        <f t="shared" si="21"/>
        <v>0</v>
      </c>
      <c r="BC121" s="139">
        <f t="shared" si="22"/>
        <v>0</v>
      </c>
      <c r="BD121" s="75"/>
      <c r="BE121" s="139">
        <f t="shared" si="23"/>
        <v>0</v>
      </c>
      <c r="BF121"/>
    </row>
    <row r="122" spans="1:58" x14ac:dyDescent="0.2">
      <c r="A122" s="16">
        <f t="shared" si="24"/>
        <v>113</v>
      </c>
      <c r="B122" s="40"/>
      <c r="C122" s="40"/>
      <c r="D122" s="41"/>
      <c r="E122" s="188"/>
      <c r="F122" s="41"/>
      <c r="G122" s="188"/>
      <c r="H122" s="139">
        <f t="shared" si="16"/>
        <v>0</v>
      </c>
      <c r="I122" s="42"/>
      <c r="J122" s="41"/>
      <c r="K122" s="75"/>
      <c r="L122" s="224"/>
      <c r="M122" s="42"/>
      <c r="N122" s="41"/>
      <c r="O122" s="75"/>
      <c r="P122" s="224"/>
      <c r="Q122" s="42"/>
      <c r="R122" s="41"/>
      <c r="S122" s="75"/>
      <c r="T122" s="75"/>
      <c r="U122" s="139">
        <f t="shared" si="17"/>
        <v>0</v>
      </c>
      <c r="V122" s="42"/>
      <c r="W122" s="41"/>
      <c r="X122" s="75"/>
      <c r="Y122" s="42"/>
      <c r="Z122" s="223"/>
      <c r="AA122" s="42"/>
      <c r="AB122" s="41"/>
      <c r="AC122" s="75"/>
      <c r="AD122" s="42"/>
      <c r="AE122" s="223"/>
      <c r="AF122" s="42"/>
      <c r="AG122" s="41"/>
      <c r="AH122" s="75"/>
      <c r="AI122" s="42"/>
      <c r="AJ122" s="223"/>
      <c r="AK122" s="42"/>
      <c r="AL122" s="41"/>
      <c r="AM122" s="75"/>
      <c r="AN122" s="42"/>
      <c r="AO122" s="42"/>
      <c r="AP122" s="139">
        <f t="shared" si="18"/>
        <v>0</v>
      </c>
      <c r="AQ122" s="74"/>
      <c r="AR122" s="74"/>
      <c r="AS122" s="74"/>
      <c r="AT122" s="74"/>
      <c r="AU122" s="84"/>
      <c r="AV122" s="90"/>
      <c r="AW122" s="90"/>
      <c r="AX122" s="90"/>
      <c r="AY122" s="90"/>
      <c r="AZ122" s="139">
        <f t="shared" si="19"/>
        <v>0</v>
      </c>
      <c r="BA122" s="139">
        <f t="shared" si="20"/>
        <v>0</v>
      </c>
      <c r="BB122" s="139">
        <f t="shared" si="21"/>
        <v>0</v>
      </c>
      <c r="BC122" s="139">
        <f t="shared" si="22"/>
        <v>0</v>
      </c>
      <c r="BD122" s="75"/>
      <c r="BE122" s="139">
        <f t="shared" si="23"/>
        <v>0</v>
      </c>
      <c r="BF122"/>
    </row>
    <row r="123" spans="1:58" x14ac:dyDescent="0.2">
      <c r="A123" s="16">
        <f t="shared" si="24"/>
        <v>114</v>
      </c>
      <c r="B123" s="40"/>
      <c r="C123" s="40"/>
      <c r="D123" s="41"/>
      <c r="E123" s="188"/>
      <c r="F123" s="41"/>
      <c r="G123" s="188"/>
      <c r="H123" s="139">
        <f t="shared" si="16"/>
        <v>0</v>
      </c>
      <c r="I123" s="42"/>
      <c r="J123" s="41"/>
      <c r="K123" s="75"/>
      <c r="L123" s="224"/>
      <c r="M123" s="42"/>
      <c r="N123" s="41"/>
      <c r="O123" s="75"/>
      <c r="P123" s="224"/>
      <c r="Q123" s="42"/>
      <c r="R123" s="41"/>
      <c r="S123" s="75"/>
      <c r="T123" s="75"/>
      <c r="U123" s="139">
        <f t="shared" si="17"/>
        <v>0</v>
      </c>
      <c r="V123" s="42"/>
      <c r="W123" s="41"/>
      <c r="X123" s="75"/>
      <c r="Y123" s="42"/>
      <c r="Z123" s="223"/>
      <c r="AA123" s="42"/>
      <c r="AB123" s="41"/>
      <c r="AC123" s="75"/>
      <c r="AD123" s="42"/>
      <c r="AE123" s="223"/>
      <c r="AF123" s="42"/>
      <c r="AG123" s="41"/>
      <c r="AH123" s="75"/>
      <c r="AI123" s="42"/>
      <c r="AJ123" s="223"/>
      <c r="AK123" s="42"/>
      <c r="AL123" s="41"/>
      <c r="AM123" s="75"/>
      <c r="AN123" s="42"/>
      <c r="AO123" s="42"/>
      <c r="AP123" s="139">
        <f t="shared" si="18"/>
        <v>0</v>
      </c>
      <c r="AQ123" s="74"/>
      <c r="AR123" s="74"/>
      <c r="AS123" s="74"/>
      <c r="AT123" s="74"/>
      <c r="AU123" s="84"/>
      <c r="AV123" s="90"/>
      <c r="AW123" s="90"/>
      <c r="AX123" s="90"/>
      <c r="AY123" s="90"/>
      <c r="AZ123" s="139">
        <f t="shared" si="19"/>
        <v>0</v>
      </c>
      <c r="BA123" s="139">
        <f t="shared" si="20"/>
        <v>0</v>
      </c>
      <c r="BB123" s="139">
        <f t="shared" si="21"/>
        <v>0</v>
      </c>
      <c r="BC123" s="139">
        <f t="shared" si="22"/>
        <v>0</v>
      </c>
      <c r="BD123" s="75"/>
      <c r="BE123" s="139">
        <f t="shared" si="23"/>
        <v>0</v>
      </c>
      <c r="BF123"/>
    </row>
    <row r="124" spans="1:58" x14ac:dyDescent="0.2">
      <c r="A124" s="16">
        <f t="shared" si="24"/>
        <v>115</v>
      </c>
      <c r="B124" s="40"/>
      <c r="C124" s="40"/>
      <c r="D124" s="41"/>
      <c r="E124" s="188"/>
      <c r="F124" s="41"/>
      <c r="G124" s="188"/>
      <c r="H124" s="139">
        <f t="shared" si="16"/>
        <v>0</v>
      </c>
      <c r="I124" s="42"/>
      <c r="J124" s="41"/>
      <c r="K124" s="75"/>
      <c r="L124" s="224"/>
      <c r="M124" s="42"/>
      <c r="N124" s="41"/>
      <c r="O124" s="75"/>
      <c r="P124" s="224"/>
      <c r="Q124" s="42"/>
      <c r="R124" s="41"/>
      <c r="S124" s="75"/>
      <c r="T124" s="75"/>
      <c r="U124" s="139">
        <f t="shared" si="17"/>
        <v>0</v>
      </c>
      <c r="V124" s="42"/>
      <c r="W124" s="41"/>
      <c r="X124" s="75"/>
      <c r="Y124" s="42"/>
      <c r="Z124" s="223"/>
      <c r="AA124" s="42"/>
      <c r="AB124" s="41"/>
      <c r="AC124" s="75"/>
      <c r="AD124" s="42"/>
      <c r="AE124" s="223"/>
      <c r="AF124" s="42"/>
      <c r="AG124" s="41"/>
      <c r="AH124" s="75"/>
      <c r="AI124" s="42"/>
      <c r="AJ124" s="223"/>
      <c r="AK124" s="42"/>
      <c r="AL124" s="41"/>
      <c r="AM124" s="75"/>
      <c r="AN124" s="42"/>
      <c r="AO124" s="42"/>
      <c r="AP124" s="139">
        <f t="shared" si="18"/>
        <v>0</v>
      </c>
      <c r="AQ124" s="74"/>
      <c r="AR124" s="74"/>
      <c r="AS124" s="74"/>
      <c r="AT124" s="74"/>
      <c r="AU124" s="84"/>
      <c r="AV124" s="90"/>
      <c r="AW124" s="90"/>
      <c r="AX124" s="90"/>
      <c r="AY124" s="90"/>
      <c r="AZ124" s="139">
        <f t="shared" si="19"/>
        <v>0</v>
      </c>
      <c r="BA124" s="139">
        <f t="shared" si="20"/>
        <v>0</v>
      </c>
      <c r="BB124" s="139">
        <f t="shared" si="21"/>
        <v>0</v>
      </c>
      <c r="BC124" s="139">
        <f t="shared" si="22"/>
        <v>0</v>
      </c>
      <c r="BD124" s="75"/>
      <c r="BE124" s="139">
        <f t="shared" si="23"/>
        <v>0</v>
      </c>
      <c r="BF124"/>
    </row>
    <row r="125" spans="1:58" x14ac:dyDescent="0.2">
      <c r="A125" s="16">
        <f t="shared" si="24"/>
        <v>116</v>
      </c>
      <c r="B125" s="40"/>
      <c r="C125" s="40"/>
      <c r="D125" s="41"/>
      <c r="E125" s="188"/>
      <c r="F125" s="41"/>
      <c r="G125" s="188"/>
      <c r="H125" s="139">
        <f t="shared" si="16"/>
        <v>0</v>
      </c>
      <c r="I125" s="42"/>
      <c r="J125" s="41"/>
      <c r="K125" s="75"/>
      <c r="L125" s="224"/>
      <c r="M125" s="42"/>
      <c r="N125" s="41"/>
      <c r="O125" s="75"/>
      <c r="P125" s="224"/>
      <c r="Q125" s="42"/>
      <c r="R125" s="41"/>
      <c r="S125" s="75"/>
      <c r="T125" s="75"/>
      <c r="U125" s="139">
        <f t="shared" si="17"/>
        <v>0</v>
      </c>
      <c r="V125" s="42"/>
      <c r="W125" s="41"/>
      <c r="X125" s="75"/>
      <c r="Y125" s="42"/>
      <c r="Z125" s="223"/>
      <c r="AA125" s="42"/>
      <c r="AB125" s="41"/>
      <c r="AC125" s="75"/>
      <c r="AD125" s="42"/>
      <c r="AE125" s="223"/>
      <c r="AF125" s="42"/>
      <c r="AG125" s="41"/>
      <c r="AH125" s="75"/>
      <c r="AI125" s="42"/>
      <c r="AJ125" s="223"/>
      <c r="AK125" s="42"/>
      <c r="AL125" s="41"/>
      <c r="AM125" s="75"/>
      <c r="AN125" s="42"/>
      <c r="AO125" s="42"/>
      <c r="AP125" s="139">
        <f t="shared" si="18"/>
        <v>0</v>
      </c>
      <c r="AQ125" s="74"/>
      <c r="AR125" s="74"/>
      <c r="AS125" s="74"/>
      <c r="AT125" s="74"/>
      <c r="AU125" s="84"/>
      <c r="AV125" s="90"/>
      <c r="AW125" s="90"/>
      <c r="AX125" s="90"/>
      <c r="AY125" s="90"/>
      <c r="AZ125" s="139">
        <f t="shared" si="19"/>
        <v>0</v>
      </c>
      <c r="BA125" s="139">
        <f t="shared" si="20"/>
        <v>0</v>
      </c>
      <c r="BB125" s="139">
        <f t="shared" si="21"/>
        <v>0</v>
      </c>
      <c r="BC125" s="139">
        <f t="shared" si="22"/>
        <v>0</v>
      </c>
      <c r="BD125" s="75"/>
      <c r="BE125" s="139">
        <f t="shared" si="23"/>
        <v>0</v>
      </c>
      <c r="BF125"/>
    </row>
    <row r="126" spans="1:58" x14ac:dyDescent="0.2">
      <c r="A126" s="16">
        <f t="shared" si="24"/>
        <v>117</v>
      </c>
      <c r="B126" s="40"/>
      <c r="C126" s="40"/>
      <c r="D126" s="41"/>
      <c r="E126" s="188"/>
      <c r="F126" s="41"/>
      <c r="G126" s="188"/>
      <c r="H126" s="139">
        <f t="shared" si="16"/>
        <v>0</v>
      </c>
      <c r="I126" s="42"/>
      <c r="J126" s="41"/>
      <c r="K126" s="75"/>
      <c r="L126" s="224"/>
      <c r="M126" s="42"/>
      <c r="N126" s="41"/>
      <c r="O126" s="75"/>
      <c r="P126" s="224"/>
      <c r="Q126" s="42"/>
      <c r="R126" s="41"/>
      <c r="S126" s="75"/>
      <c r="T126" s="75"/>
      <c r="U126" s="139">
        <f t="shared" si="17"/>
        <v>0</v>
      </c>
      <c r="V126" s="42"/>
      <c r="W126" s="41"/>
      <c r="X126" s="75"/>
      <c r="Y126" s="42"/>
      <c r="Z126" s="223"/>
      <c r="AA126" s="42"/>
      <c r="AB126" s="41"/>
      <c r="AC126" s="75"/>
      <c r="AD126" s="42"/>
      <c r="AE126" s="223"/>
      <c r="AF126" s="42"/>
      <c r="AG126" s="41"/>
      <c r="AH126" s="75"/>
      <c r="AI126" s="42"/>
      <c r="AJ126" s="223"/>
      <c r="AK126" s="42"/>
      <c r="AL126" s="41"/>
      <c r="AM126" s="75"/>
      <c r="AN126" s="42"/>
      <c r="AO126" s="42"/>
      <c r="AP126" s="139">
        <f t="shared" si="18"/>
        <v>0</v>
      </c>
      <c r="AQ126" s="74"/>
      <c r="AR126" s="74"/>
      <c r="AS126" s="74"/>
      <c r="AT126" s="74"/>
      <c r="AU126" s="84"/>
      <c r="AV126" s="90"/>
      <c r="AW126" s="90"/>
      <c r="AX126" s="90"/>
      <c r="AY126" s="90"/>
      <c r="AZ126" s="139">
        <f t="shared" si="19"/>
        <v>0</v>
      </c>
      <c r="BA126" s="139">
        <f t="shared" si="20"/>
        <v>0</v>
      </c>
      <c r="BB126" s="139">
        <f t="shared" si="21"/>
        <v>0</v>
      </c>
      <c r="BC126" s="139">
        <f t="shared" si="22"/>
        <v>0</v>
      </c>
      <c r="BD126" s="75"/>
      <c r="BE126" s="139">
        <f t="shared" si="23"/>
        <v>0</v>
      </c>
      <c r="BF126"/>
    </row>
    <row r="127" spans="1:58" x14ac:dyDescent="0.2">
      <c r="A127" s="16">
        <f t="shared" si="24"/>
        <v>118</v>
      </c>
      <c r="B127" s="40"/>
      <c r="C127" s="40"/>
      <c r="D127" s="41"/>
      <c r="E127" s="188"/>
      <c r="F127" s="41"/>
      <c r="G127" s="188"/>
      <c r="H127" s="139">
        <f t="shared" si="16"/>
        <v>0</v>
      </c>
      <c r="I127" s="42"/>
      <c r="J127" s="41"/>
      <c r="K127" s="75"/>
      <c r="L127" s="224"/>
      <c r="M127" s="42"/>
      <c r="N127" s="41"/>
      <c r="O127" s="75"/>
      <c r="P127" s="224"/>
      <c r="Q127" s="42"/>
      <c r="R127" s="41"/>
      <c r="S127" s="75"/>
      <c r="T127" s="75"/>
      <c r="U127" s="139">
        <f t="shared" si="17"/>
        <v>0</v>
      </c>
      <c r="V127" s="42"/>
      <c r="W127" s="41"/>
      <c r="X127" s="75"/>
      <c r="Y127" s="42"/>
      <c r="Z127" s="223"/>
      <c r="AA127" s="42"/>
      <c r="AB127" s="41"/>
      <c r="AC127" s="75"/>
      <c r="AD127" s="42"/>
      <c r="AE127" s="223"/>
      <c r="AF127" s="42"/>
      <c r="AG127" s="41"/>
      <c r="AH127" s="75"/>
      <c r="AI127" s="42"/>
      <c r="AJ127" s="223"/>
      <c r="AK127" s="42"/>
      <c r="AL127" s="41"/>
      <c r="AM127" s="75"/>
      <c r="AN127" s="42"/>
      <c r="AO127" s="42"/>
      <c r="AP127" s="139">
        <f t="shared" si="18"/>
        <v>0</v>
      </c>
      <c r="AQ127" s="74"/>
      <c r="AR127" s="74"/>
      <c r="AS127" s="74"/>
      <c r="AT127" s="74"/>
      <c r="AU127" s="84"/>
      <c r="AV127" s="90"/>
      <c r="AW127" s="90"/>
      <c r="AX127" s="90"/>
      <c r="AY127" s="90"/>
      <c r="AZ127" s="139">
        <f t="shared" si="19"/>
        <v>0</v>
      </c>
      <c r="BA127" s="139">
        <f t="shared" si="20"/>
        <v>0</v>
      </c>
      <c r="BB127" s="139">
        <f t="shared" si="21"/>
        <v>0</v>
      </c>
      <c r="BC127" s="139">
        <f t="shared" si="22"/>
        <v>0</v>
      </c>
      <c r="BD127" s="75"/>
      <c r="BE127" s="139">
        <f t="shared" si="23"/>
        <v>0</v>
      </c>
      <c r="BF127"/>
    </row>
    <row r="128" spans="1:58" x14ac:dyDescent="0.2">
      <c r="A128" s="16">
        <f t="shared" si="24"/>
        <v>119</v>
      </c>
      <c r="B128" s="40"/>
      <c r="C128" s="40"/>
      <c r="D128" s="41"/>
      <c r="E128" s="188"/>
      <c r="F128" s="41"/>
      <c r="G128" s="188"/>
      <c r="H128" s="139">
        <f t="shared" si="16"/>
        <v>0</v>
      </c>
      <c r="I128" s="42"/>
      <c r="J128" s="41"/>
      <c r="K128" s="75"/>
      <c r="L128" s="224"/>
      <c r="M128" s="42"/>
      <c r="N128" s="41"/>
      <c r="O128" s="75"/>
      <c r="P128" s="224"/>
      <c r="Q128" s="42"/>
      <c r="R128" s="41"/>
      <c r="S128" s="75"/>
      <c r="T128" s="75"/>
      <c r="U128" s="139">
        <f t="shared" si="17"/>
        <v>0</v>
      </c>
      <c r="V128" s="42"/>
      <c r="W128" s="41"/>
      <c r="X128" s="75"/>
      <c r="Y128" s="42"/>
      <c r="Z128" s="223"/>
      <c r="AA128" s="42"/>
      <c r="AB128" s="41"/>
      <c r="AC128" s="75"/>
      <c r="AD128" s="42"/>
      <c r="AE128" s="223"/>
      <c r="AF128" s="42"/>
      <c r="AG128" s="41"/>
      <c r="AH128" s="75"/>
      <c r="AI128" s="42"/>
      <c r="AJ128" s="223"/>
      <c r="AK128" s="42"/>
      <c r="AL128" s="41"/>
      <c r="AM128" s="75"/>
      <c r="AN128" s="42"/>
      <c r="AO128" s="42"/>
      <c r="AP128" s="139">
        <f t="shared" si="18"/>
        <v>0</v>
      </c>
      <c r="AQ128" s="74"/>
      <c r="AR128" s="74"/>
      <c r="AS128" s="74"/>
      <c r="AT128" s="74"/>
      <c r="AU128" s="84"/>
      <c r="AV128" s="90"/>
      <c r="AW128" s="90"/>
      <c r="AX128" s="90"/>
      <c r="AY128" s="90"/>
      <c r="AZ128" s="139">
        <f t="shared" si="19"/>
        <v>0</v>
      </c>
      <c r="BA128" s="139">
        <f t="shared" si="20"/>
        <v>0</v>
      </c>
      <c r="BB128" s="139">
        <f t="shared" si="21"/>
        <v>0</v>
      </c>
      <c r="BC128" s="139">
        <f t="shared" si="22"/>
        <v>0</v>
      </c>
      <c r="BD128" s="75"/>
      <c r="BE128" s="139">
        <f t="shared" si="23"/>
        <v>0</v>
      </c>
      <c r="BF128"/>
    </row>
    <row r="129" spans="1:58" x14ac:dyDescent="0.2">
      <c r="A129" s="16">
        <f t="shared" si="24"/>
        <v>120</v>
      </c>
      <c r="B129" s="40"/>
      <c r="C129" s="40"/>
      <c r="D129" s="41"/>
      <c r="E129" s="188"/>
      <c r="F129" s="41"/>
      <c r="G129" s="188"/>
      <c r="H129" s="139">
        <f t="shared" si="16"/>
        <v>0</v>
      </c>
      <c r="I129" s="42"/>
      <c r="J129" s="41"/>
      <c r="K129" s="75"/>
      <c r="L129" s="224"/>
      <c r="M129" s="42"/>
      <c r="N129" s="41"/>
      <c r="O129" s="75"/>
      <c r="P129" s="224"/>
      <c r="Q129" s="42"/>
      <c r="R129" s="41"/>
      <c r="S129" s="75"/>
      <c r="T129" s="75"/>
      <c r="U129" s="139">
        <f t="shared" si="17"/>
        <v>0</v>
      </c>
      <c r="V129" s="42"/>
      <c r="W129" s="41"/>
      <c r="X129" s="75"/>
      <c r="Y129" s="42"/>
      <c r="Z129" s="223"/>
      <c r="AA129" s="42"/>
      <c r="AB129" s="41"/>
      <c r="AC129" s="75"/>
      <c r="AD129" s="42"/>
      <c r="AE129" s="223"/>
      <c r="AF129" s="42"/>
      <c r="AG129" s="41"/>
      <c r="AH129" s="75"/>
      <c r="AI129" s="42"/>
      <c r="AJ129" s="223"/>
      <c r="AK129" s="42"/>
      <c r="AL129" s="41"/>
      <c r="AM129" s="75"/>
      <c r="AN129" s="42"/>
      <c r="AO129" s="42"/>
      <c r="AP129" s="139">
        <f t="shared" si="18"/>
        <v>0</v>
      </c>
      <c r="AQ129" s="74"/>
      <c r="AR129" s="74"/>
      <c r="AS129" s="74"/>
      <c r="AT129" s="74"/>
      <c r="AU129" s="84"/>
      <c r="AV129" s="90"/>
      <c r="AW129" s="90"/>
      <c r="AX129" s="90"/>
      <c r="AY129" s="90"/>
      <c r="AZ129" s="139">
        <f t="shared" si="19"/>
        <v>0</v>
      </c>
      <c r="BA129" s="139">
        <f t="shared" si="20"/>
        <v>0</v>
      </c>
      <c r="BB129" s="139">
        <f t="shared" si="21"/>
        <v>0</v>
      </c>
      <c r="BC129" s="139">
        <f t="shared" si="22"/>
        <v>0</v>
      </c>
      <c r="BD129" s="75"/>
      <c r="BE129" s="139">
        <f t="shared" si="23"/>
        <v>0</v>
      </c>
      <c r="BF129"/>
    </row>
    <row r="130" spans="1:58" x14ac:dyDescent="0.2">
      <c r="A130" s="16">
        <f t="shared" si="24"/>
        <v>121</v>
      </c>
      <c r="B130" s="40"/>
      <c r="C130" s="40"/>
      <c r="D130" s="41"/>
      <c r="E130" s="188"/>
      <c r="F130" s="41"/>
      <c r="G130" s="188"/>
      <c r="H130" s="139">
        <f t="shared" si="16"/>
        <v>0</v>
      </c>
      <c r="I130" s="42"/>
      <c r="J130" s="41"/>
      <c r="K130" s="75"/>
      <c r="L130" s="224"/>
      <c r="M130" s="42"/>
      <c r="N130" s="41"/>
      <c r="O130" s="75"/>
      <c r="P130" s="224"/>
      <c r="Q130" s="42"/>
      <c r="R130" s="41"/>
      <c r="S130" s="75"/>
      <c r="T130" s="75"/>
      <c r="U130" s="139">
        <f t="shared" si="17"/>
        <v>0</v>
      </c>
      <c r="V130" s="42"/>
      <c r="W130" s="41"/>
      <c r="X130" s="75"/>
      <c r="Y130" s="42"/>
      <c r="Z130" s="223"/>
      <c r="AA130" s="42"/>
      <c r="AB130" s="41"/>
      <c r="AC130" s="75"/>
      <c r="AD130" s="42"/>
      <c r="AE130" s="223"/>
      <c r="AF130" s="42"/>
      <c r="AG130" s="41"/>
      <c r="AH130" s="75"/>
      <c r="AI130" s="42"/>
      <c r="AJ130" s="223"/>
      <c r="AK130" s="42"/>
      <c r="AL130" s="41"/>
      <c r="AM130" s="75"/>
      <c r="AN130" s="42"/>
      <c r="AO130" s="42"/>
      <c r="AP130" s="139">
        <f t="shared" si="18"/>
        <v>0</v>
      </c>
      <c r="AQ130" s="74"/>
      <c r="AR130" s="74"/>
      <c r="AS130" s="74"/>
      <c r="AT130" s="74"/>
      <c r="AU130" s="84"/>
      <c r="AV130" s="90"/>
      <c r="AW130" s="90"/>
      <c r="AX130" s="90"/>
      <c r="AY130" s="90"/>
      <c r="AZ130" s="139">
        <f t="shared" si="19"/>
        <v>0</v>
      </c>
      <c r="BA130" s="139">
        <f t="shared" si="20"/>
        <v>0</v>
      </c>
      <c r="BB130" s="139">
        <f t="shared" si="21"/>
        <v>0</v>
      </c>
      <c r="BC130" s="139">
        <f t="shared" si="22"/>
        <v>0</v>
      </c>
      <c r="BD130" s="75"/>
      <c r="BE130" s="139">
        <f t="shared" si="23"/>
        <v>0</v>
      </c>
      <c r="BF130"/>
    </row>
    <row r="131" spans="1:58" x14ac:dyDescent="0.2">
      <c r="A131" s="16">
        <f t="shared" si="24"/>
        <v>122</v>
      </c>
      <c r="B131" s="40"/>
      <c r="C131" s="40"/>
      <c r="D131" s="41"/>
      <c r="E131" s="188"/>
      <c r="F131" s="41"/>
      <c r="G131" s="188"/>
      <c r="H131" s="139">
        <f t="shared" si="16"/>
        <v>0</v>
      </c>
      <c r="I131" s="42"/>
      <c r="J131" s="41"/>
      <c r="K131" s="75"/>
      <c r="L131" s="224"/>
      <c r="M131" s="42"/>
      <c r="N131" s="41"/>
      <c r="O131" s="75"/>
      <c r="P131" s="224"/>
      <c r="Q131" s="42"/>
      <c r="R131" s="41"/>
      <c r="S131" s="75"/>
      <c r="T131" s="75"/>
      <c r="U131" s="139">
        <f t="shared" si="17"/>
        <v>0</v>
      </c>
      <c r="V131" s="42"/>
      <c r="W131" s="41"/>
      <c r="X131" s="75"/>
      <c r="Y131" s="42"/>
      <c r="Z131" s="223"/>
      <c r="AA131" s="42"/>
      <c r="AB131" s="41"/>
      <c r="AC131" s="75"/>
      <c r="AD131" s="42"/>
      <c r="AE131" s="223"/>
      <c r="AF131" s="42"/>
      <c r="AG131" s="41"/>
      <c r="AH131" s="75"/>
      <c r="AI131" s="42"/>
      <c r="AJ131" s="223"/>
      <c r="AK131" s="42"/>
      <c r="AL131" s="41"/>
      <c r="AM131" s="75"/>
      <c r="AN131" s="42"/>
      <c r="AO131" s="42"/>
      <c r="AP131" s="139">
        <f t="shared" si="18"/>
        <v>0</v>
      </c>
      <c r="AQ131" s="74"/>
      <c r="AR131" s="74"/>
      <c r="AS131" s="74"/>
      <c r="AT131" s="74"/>
      <c r="AU131" s="84"/>
      <c r="AV131" s="90"/>
      <c r="AW131" s="90"/>
      <c r="AX131" s="90"/>
      <c r="AY131" s="90"/>
      <c r="AZ131" s="139">
        <f t="shared" si="19"/>
        <v>0</v>
      </c>
      <c r="BA131" s="139">
        <f t="shared" si="20"/>
        <v>0</v>
      </c>
      <c r="BB131" s="139">
        <f t="shared" si="21"/>
        <v>0</v>
      </c>
      <c r="BC131" s="139">
        <f t="shared" si="22"/>
        <v>0</v>
      </c>
      <c r="BD131" s="75"/>
      <c r="BE131" s="139">
        <f t="shared" si="23"/>
        <v>0</v>
      </c>
      <c r="BF131"/>
    </row>
    <row r="132" spans="1:58" x14ac:dyDescent="0.2">
      <c r="A132" s="16">
        <f t="shared" si="24"/>
        <v>123</v>
      </c>
      <c r="B132" s="40"/>
      <c r="C132" s="40"/>
      <c r="D132" s="41"/>
      <c r="E132" s="188"/>
      <c r="F132" s="41"/>
      <c r="G132" s="188"/>
      <c r="H132" s="139">
        <f t="shared" si="16"/>
        <v>0</v>
      </c>
      <c r="I132" s="42"/>
      <c r="J132" s="41"/>
      <c r="K132" s="75"/>
      <c r="L132" s="224"/>
      <c r="M132" s="42"/>
      <c r="N132" s="41"/>
      <c r="O132" s="75"/>
      <c r="P132" s="224"/>
      <c r="Q132" s="42"/>
      <c r="R132" s="41"/>
      <c r="S132" s="75"/>
      <c r="T132" s="75"/>
      <c r="U132" s="139">
        <f t="shared" si="17"/>
        <v>0</v>
      </c>
      <c r="V132" s="42"/>
      <c r="W132" s="41"/>
      <c r="X132" s="75"/>
      <c r="Y132" s="42"/>
      <c r="Z132" s="223"/>
      <c r="AA132" s="42"/>
      <c r="AB132" s="41"/>
      <c r="AC132" s="75"/>
      <c r="AD132" s="42"/>
      <c r="AE132" s="223"/>
      <c r="AF132" s="42"/>
      <c r="AG132" s="41"/>
      <c r="AH132" s="75"/>
      <c r="AI132" s="42"/>
      <c r="AJ132" s="223"/>
      <c r="AK132" s="42"/>
      <c r="AL132" s="41"/>
      <c r="AM132" s="75"/>
      <c r="AN132" s="42"/>
      <c r="AO132" s="42"/>
      <c r="AP132" s="139">
        <f t="shared" si="18"/>
        <v>0</v>
      </c>
      <c r="AQ132" s="74"/>
      <c r="AR132" s="74"/>
      <c r="AS132" s="74"/>
      <c r="AT132" s="74"/>
      <c r="AU132" s="84"/>
      <c r="AV132" s="90"/>
      <c r="AW132" s="90"/>
      <c r="AX132" s="90"/>
      <c r="AY132" s="90"/>
      <c r="AZ132" s="139">
        <f t="shared" si="19"/>
        <v>0</v>
      </c>
      <c r="BA132" s="139">
        <f t="shared" si="20"/>
        <v>0</v>
      </c>
      <c r="BB132" s="139">
        <f t="shared" si="21"/>
        <v>0</v>
      </c>
      <c r="BC132" s="139">
        <f t="shared" si="22"/>
        <v>0</v>
      </c>
      <c r="BD132" s="75"/>
      <c r="BE132" s="139">
        <f t="shared" si="23"/>
        <v>0</v>
      </c>
      <c r="BF132"/>
    </row>
    <row r="133" spans="1:58" x14ac:dyDescent="0.2">
      <c r="A133" s="16">
        <f t="shared" si="24"/>
        <v>124</v>
      </c>
      <c r="B133" s="40"/>
      <c r="C133" s="40"/>
      <c r="D133" s="41"/>
      <c r="E133" s="188"/>
      <c r="F133" s="41"/>
      <c r="G133" s="188"/>
      <c r="H133" s="139">
        <f t="shared" si="16"/>
        <v>0</v>
      </c>
      <c r="I133" s="42"/>
      <c r="J133" s="41"/>
      <c r="K133" s="75"/>
      <c r="L133" s="224"/>
      <c r="M133" s="42"/>
      <c r="N133" s="41"/>
      <c r="O133" s="75"/>
      <c r="P133" s="224"/>
      <c r="Q133" s="42"/>
      <c r="R133" s="41"/>
      <c r="S133" s="75"/>
      <c r="T133" s="75"/>
      <c r="U133" s="139">
        <f t="shared" si="17"/>
        <v>0</v>
      </c>
      <c r="V133" s="42"/>
      <c r="W133" s="41"/>
      <c r="X133" s="75"/>
      <c r="Y133" s="42"/>
      <c r="Z133" s="223"/>
      <c r="AA133" s="42"/>
      <c r="AB133" s="41"/>
      <c r="AC133" s="75"/>
      <c r="AD133" s="42"/>
      <c r="AE133" s="223"/>
      <c r="AF133" s="42"/>
      <c r="AG133" s="41"/>
      <c r="AH133" s="75"/>
      <c r="AI133" s="42"/>
      <c r="AJ133" s="223"/>
      <c r="AK133" s="42"/>
      <c r="AL133" s="41"/>
      <c r="AM133" s="75"/>
      <c r="AN133" s="42"/>
      <c r="AO133" s="42"/>
      <c r="AP133" s="139">
        <f t="shared" si="18"/>
        <v>0</v>
      </c>
      <c r="AQ133" s="74"/>
      <c r="AR133" s="74"/>
      <c r="AS133" s="74"/>
      <c r="AT133" s="74"/>
      <c r="AU133" s="84"/>
      <c r="AV133" s="90"/>
      <c r="AW133" s="90"/>
      <c r="AX133" s="90"/>
      <c r="AY133" s="90"/>
      <c r="AZ133" s="139">
        <f t="shared" si="19"/>
        <v>0</v>
      </c>
      <c r="BA133" s="139">
        <f t="shared" si="20"/>
        <v>0</v>
      </c>
      <c r="BB133" s="139">
        <f t="shared" si="21"/>
        <v>0</v>
      </c>
      <c r="BC133" s="139">
        <f t="shared" si="22"/>
        <v>0</v>
      </c>
      <c r="BD133" s="75"/>
      <c r="BE133" s="139">
        <f t="shared" si="23"/>
        <v>0</v>
      </c>
      <c r="BF133"/>
    </row>
    <row r="134" spans="1:58" x14ac:dyDescent="0.2">
      <c r="A134" s="16">
        <f t="shared" si="24"/>
        <v>125</v>
      </c>
      <c r="B134" s="40"/>
      <c r="C134" s="40"/>
      <c r="D134" s="41"/>
      <c r="E134" s="188"/>
      <c r="F134" s="41"/>
      <c r="G134" s="188"/>
      <c r="H134" s="139">
        <f t="shared" si="16"/>
        <v>0</v>
      </c>
      <c r="I134" s="42"/>
      <c r="J134" s="41"/>
      <c r="K134" s="75"/>
      <c r="L134" s="224"/>
      <c r="M134" s="42"/>
      <c r="N134" s="41"/>
      <c r="O134" s="75"/>
      <c r="P134" s="224"/>
      <c r="Q134" s="42"/>
      <c r="R134" s="41"/>
      <c r="S134" s="75"/>
      <c r="T134" s="75"/>
      <c r="U134" s="139">
        <f t="shared" si="17"/>
        <v>0</v>
      </c>
      <c r="V134" s="42"/>
      <c r="W134" s="41"/>
      <c r="X134" s="75"/>
      <c r="Y134" s="42"/>
      <c r="Z134" s="223"/>
      <c r="AA134" s="42"/>
      <c r="AB134" s="41"/>
      <c r="AC134" s="75"/>
      <c r="AD134" s="42"/>
      <c r="AE134" s="223"/>
      <c r="AF134" s="42"/>
      <c r="AG134" s="41"/>
      <c r="AH134" s="75"/>
      <c r="AI134" s="42"/>
      <c r="AJ134" s="223"/>
      <c r="AK134" s="42"/>
      <c r="AL134" s="41"/>
      <c r="AM134" s="75"/>
      <c r="AN134" s="42"/>
      <c r="AO134" s="42"/>
      <c r="AP134" s="139">
        <f t="shared" si="18"/>
        <v>0</v>
      </c>
      <c r="AQ134" s="74"/>
      <c r="AR134" s="74"/>
      <c r="AS134" s="74"/>
      <c r="AT134" s="74"/>
      <c r="AU134" s="84"/>
      <c r="AV134" s="90"/>
      <c r="AW134" s="90"/>
      <c r="AX134" s="90"/>
      <c r="AY134" s="90"/>
      <c r="AZ134" s="139">
        <f t="shared" si="19"/>
        <v>0</v>
      </c>
      <c r="BA134" s="139">
        <f t="shared" si="20"/>
        <v>0</v>
      </c>
      <c r="BB134" s="139">
        <f t="shared" si="21"/>
        <v>0</v>
      </c>
      <c r="BC134" s="139">
        <f t="shared" si="22"/>
        <v>0</v>
      </c>
      <c r="BD134" s="75"/>
      <c r="BE134" s="139">
        <f t="shared" si="23"/>
        <v>0</v>
      </c>
      <c r="BF134"/>
    </row>
    <row r="135" spans="1:58" x14ac:dyDescent="0.2">
      <c r="A135" s="16">
        <f t="shared" si="24"/>
        <v>126</v>
      </c>
      <c r="B135" s="40"/>
      <c r="C135" s="40"/>
      <c r="D135" s="41"/>
      <c r="E135" s="188"/>
      <c r="F135" s="41"/>
      <c r="G135" s="188"/>
      <c r="H135" s="139">
        <f t="shared" si="16"/>
        <v>0</v>
      </c>
      <c r="I135" s="42"/>
      <c r="J135" s="41"/>
      <c r="K135" s="75"/>
      <c r="L135" s="224"/>
      <c r="M135" s="42"/>
      <c r="N135" s="41"/>
      <c r="O135" s="75"/>
      <c r="P135" s="224"/>
      <c r="Q135" s="42"/>
      <c r="R135" s="41"/>
      <c r="S135" s="75"/>
      <c r="T135" s="75"/>
      <c r="U135" s="139">
        <f t="shared" si="17"/>
        <v>0</v>
      </c>
      <c r="V135" s="42"/>
      <c r="W135" s="41"/>
      <c r="X135" s="75"/>
      <c r="Y135" s="42"/>
      <c r="Z135" s="223"/>
      <c r="AA135" s="42"/>
      <c r="AB135" s="41"/>
      <c r="AC135" s="75"/>
      <c r="AD135" s="42"/>
      <c r="AE135" s="223"/>
      <c r="AF135" s="42"/>
      <c r="AG135" s="41"/>
      <c r="AH135" s="75"/>
      <c r="AI135" s="42"/>
      <c r="AJ135" s="223"/>
      <c r="AK135" s="42"/>
      <c r="AL135" s="41"/>
      <c r="AM135" s="75"/>
      <c r="AN135" s="42"/>
      <c r="AO135" s="42"/>
      <c r="AP135" s="139">
        <f t="shared" si="18"/>
        <v>0</v>
      </c>
      <c r="AQ135" s="74"/>
      <c r="AR135" s="74"/>
      <c r="AS135" s="74"/>
      <c r="AT135" s="74"/>
      <c r="AU135" s="84"/>
      <c r="AV135" s="90"/>
      <c r="AW135" s="90"/>
      <c r="AX135" s="90"/>
      <c r="AY135" s="90"/>
      <c r="AZ135" s="139">
        <f t="shared" si="19"/>
        <v>0</v>
      </c>
      <c r="BA135" s="139">
        <f t="shared" si="20"/>
        <v>0</v>
      </c>
      <c r="BB135" s="139">
        <f t="shared" si="21"/>
        <v>0</v>
      </c>
      <c r="BC135" s="139">
        <f t="shared" si="22"/>
        <v>0</v>
      </c>
      <c r="BD135" s="75"/>
      <c r="BE135" s="139">
        <f t="shared" si="23"/>
        <v>0</v>
      </c>
      <c r="BF135"/>
    </row>
    <row r="136" spans="1:58" x14ac:dyDescent="0.2">
      <c r="A136" s="16">
        <f t="shared" si="24"/>
        <v>127</v>
      </c>
      <c r="B136" s="40"/>
      <c r="C136" s="40"/>
      <c r="D136" s="41"/>
      <c r="E136" s="188"/>
      <c r="F136" s="41"/>
      <c r="G136" s="188"/>
      <c r="H136" s="139">
        <f t="shared" si="16"/>
        <v>0</v>
      </c>
      <c r="I136" s="42"/>
      <c r="J136" s="41"/>
      <c r="K136" s="75"/>
      <c r="L136" s="224"/>
      <c r="M136" s="42"/>
      <c r="N136" s="41"/>
      <c r="O136" s="75"/>
      <c r="P136" s="224"/>
      <c r="Q136" s="42"/>
      <c r="R136" s="41"/>
      <c r="S136" s="75"/>
      <c r="T136" s="75"/>
      <c r="U136" s="139">
        <f t="shared" si="17"/>
        <v>0</v>
      </c>
      <c r="V136" s="42"/>
      <c r="W136" s="41"/>
      <c r="X136" s="75"/>
      <c r="Y136" s="42"/>
      <c r="Z136" s="223"/>
      <c r="AA136" s="42"/>
      <c r="AB136" s="41"/>
      <c r="AC136" s="75"/>
      <c r="AD136" s="42"/>
      <c r="AE136" s="223"/>
      <c r="AF136" s="42"/>
      <c r="AG136" s="41"/>
      <c r="AH136" s="75"/>
      <c r="AI136" s="42"/>
      <c r="AJ136" s="223"/>
      <c r="AK136" s="42"/>
      <c r="AL136" s="41"/>
      <c r="AM136" s="75"/>
      <c r="AN136" s="42"/>
      <c r="AO136" s="42"/>
      <c r="AP136" s="139">
        <f t="shared" si="18"/>
        <v>0</v>
      </c>
      <c r="AQ136" s="74"/>
      <c r="AR136" s="74"/>
      <c r="AS136" s="74"/>
      <c r="AT136" s="74"/>
      <c r="AU136" s="84"/>
      <c r="AV136" s="90"/>
      <c r="AW136" s="90"/>
      <c r="AX136" s="90"/>
      <c r="AY136" s="90"/>
      <c r="AZ136" s="139">
        <f t="shared" si="19"/>
        <v>0</v>
      </c>
      <c r="BA136" s="139">
        <f t="shared" si="20"/>
        <v>0</v>
      </c>
      <c r="BB136" s="139">
        <f t="shared" si="21"/>
        <v>0</v>
      </c>
      <c r="BC136" s="139">
        <f t="shared" si="22"/>
        <v>0</v>
      </c>
      <c r="BD136" s="75"/>
      <c r="BE136" s="139">
        <f t="shared" si="23"/>
        <v>0</v>
      </c>
      <c r="BF136"/>
    </row>
    <row r="137" spans="1:58" x14ac:dyDescent="0.2">
      <c r="A137" s="16">
        <f t="shared" si="24"/>
        <v>128</v>
      </c>
      <c r="B137" s="40"/>
      <c r="C137" s="40"/>
      <c r="D137" s="41"/>
      <c r="E137" s="188"/>
      <c r="F137" s="41"/>
      <c r="G137" s="188"/>
      <c r="H137" s="139">
        <f t="shared" si="16"/>
        <v>0</v>
      </c>
      <c r="I137" s="42"/>
      <c r="J137" s="41"/>
      <c r="K137" s="75"/>
      <c r="L137" s="224"/>
      <c r="M137" s="42"/>
      <c r="N137" s="41"/>
      <c r="O137" s="75"/>
      <c r="P137" s="224"/>
      <c r="Q137" s="42"/>
      <c r="R137" s="41"/>
      <c r="S137" s="75"/>
      <c r="T137" s="75"/>
      <c r="U137" s="139">
        <f t="shared" si="17"/>
        <v>0</v>
      </c>
      <c r="V137" s="42"/>
      <c r="W137" s="41"/>
      <c r="X137" s="75"/>
      <c r="Y137" s="42"/>
      <c r="Z137" s="223"/>
      <c r="AA137" s="42"/>
      <c r="AB137" s="41"/>
      <c r="AC137" s="75"/>
      <c r="AD137" s="42"/>
      <c r="AE137" s="223"/>
      <c r="AF137" s="42"/>
      <c r="AG137" s="41"/>
      <c r="AH137" s="75"/>
      <c r="AI137" s="42"/>
      <c r="AJ137" s="223"/>
      <c r="AK137" s="42"/>
      <c r="AL137" s="41"/>
      <c r="AM137" s="75"/>
      <c r="AN137" s="42"/>
      <c r="AO137" s="42"/>
      <c r="AP137" s="139">
        <f t="shared" si="18"/>
        <v>0</v>
      </c>
      <c r="AQ137" s="74"/>
      <c r="AR137" s="74"/>
      <c r="AS137" s="74"/>
      <c r="AT137" s="74"/>
      <c r="AU137" s="84"/>
      <c r="AV137" s="90"/>
      <c r="AW137" s="90"/>
      <c r="AX137" s="90"/>
      <c r="AY137" s="90"/>
      <c r="AZ137" s="139">
        <f t="shared" si="19"/>
        <v>0</v>
      </c>
      <c r="BA137" s="139">
        <f t="shared" si="20"/>
        <v>0</v>
      </c>
      <c r="BB137" s="139">
        <f t="shared" si="21"/>
        <v>0</v>
      </c>
      <c r="BC137" s="139">
        <f t="shared" si="22"/>
        <v>0</v>
      </c>
      <c r="BD137" s="75"/>
      <c r="BE137" s="139">
        <f t="shared" si="23"/>
        <v>0</v>
      </c>
      <c r="BF137"/>
    </row>
    <row r="138" spans="1:58" x14ac:dyDescent="0.2">
      <c r="A138" s="16">
        <f t="shared" si="24"/>
        <v>129</v>
      </c>
      <c r="B138" s="40"/>
      <c r="C138" s="40"/>
      <c r="D138" s="41"/>
      <c r="E138" s="188"/>
      <c r="F138" s="41"/>
      <c r="G138" s="188"/>
      <c r="H138" s="139">
        <f t="shared" ref="H138:H201" si="25">IF(AND(ISTEXT(C138),OR(ISBLANK(D138),ISBLANK(E138))),1,0)</f>
        <v>0</v>
      </c>
      <c r="I138" s="42"/>
      <c r="J138" s="41"/>
      <c r="K138" s="75"/>
      <c r="L138" s="224"/>
      <c r="M138" s="42"/>
      <c r="N138" s="41"/>
      <c r="O138" s="75"/>
      <c r="P138" s="224"/>
      <c r="Q138" s="42"/>
      <c r="R138" s="41"/>
      <c r="S138" s="75"/>
      <c r="T138" s="75"/>
      <c r="U138" s="139">
        <f t="shared" ref="U138:U201" si="26">IF(OR(
AND(ISTEXT(I138),ISBLANK(J138)),
AND(ISTEXT(M138),ISBLANK(N138)),
AND(ISTEXT(Q138),ISBLANK(R138))),1,0)</f>
        <v>0</v>
      </c>
      <c r="V138" s="42"/>
      <c r="W138" s="41"/>
      <c r="X138" s="75"/>
      <c r="Y138" s="42"/>
      <c r="Z138" s="223"/>
      <c r="AA138" s="42"/>
      <c r="AB138" s="41"/>
      <c r="AC138" s="75"/>
      <c r="AD138" s="42"/>
      <c r="AE138" s="223"/>
      <c r="AF138" s="42"/>
      <c r="AG138" s="41"/>
      <c r="AH138" s="75"/>
      <c r="AI138" s="42"/>
      <c r="AJ138" s="223"/>
      <c r="AK138" s="42"/>
      <c r="AL138" s="41"/>
      <c r="AM138" s="75"/>
      <c r="AN138" s="42"/>
      <c r="AO138" s="42"/>
      <c r="AP138" s="139">
        <f t="shared" ref="AP138:AP201" si="27">IF(OR(
AND(ISTEXT(V138),ISBLANK(W138)),
AND(ISTEXT(AA138),ISBLANK(AB138)),
AND(ISTEXT(AF138),ISBLANK(AG138)),
AND(ISTEXT(AK138),ISBLANK(AL138)),),1,0)</f>
        <v>0</v>
      </c>
      <c r="AQ138" s="74"/>
      <c r="AR138" s="74"/>
      <c r="AS138" s="74"/>
      <c r="AT138" s="74"/>
      <c r="AU138" s="84"/>
      <c r="AV138" s="90"/>
      <c r="AW138" s="90"/>
      <c r="AX138" s="90"/>
      <c r="AY138" s="90"/>
      <c r="AZ138" s="139">
        <f t="shared" ref="AZ138:AZ201" si="28">IF(OR(ISBLANK(AV138),_xlfn.ISFORMULA(AV138)),0,1)</f>
        <v>0</v>
      </c>
      <c r="BA138" s="139">
        <f t="shared" ref="BA138:BA201" si="29">IF(OR(ISBLANK(AW138),_xlfn.ISFORMULA(AW138)),0,1)</f>
        <v>0</v>
      </c>
      <c r="BB138" s="139">
        <f t="shared" ref="BB138:BB201" si="30">IF(OR(ISBLANK(AX138),_xlfn.ISFORMULA(AX138)),0,1)</f>
        <v>0</v>
      </c>
      <c r="BC138" s="139">
        <f t="shared" ref="BC138:BC201" si="31">IF(OR(ISBLANK(AY138),_xlfn.ISFORMULA(AY138)),0,1)</f>
        <v>0</v>
      </c>
      <c r="BD138" s="75"/>
      <c r="BE138" s="139">
        <f t="shared" ref="BE138:BE201" si="32">IF(AND(OR(AT138="",AT138=0),BD138=""),0,IF(AND(AT138&lt;&gt;"",AT138&lt;&gt;0,BD138=""),1,0))</f>
        <v>0</v>
      </c>
      <c r="BF138"/>
    </row>
    <row r="139" spans="1:58" x14ac:dyDescent="0.2">
      <c r="A139" s="16">
        <f t="shared" si="24"/>
        <v>130</v>
      </c>
      <c r="B139" s="40"/>
      <c r="C139" s="40"/>
      <c r="D139" s="41"/>
      <c r="E139" s="188"/>
      <c r="F139" s="41"/>
      <c r="G139" s="188"/>
      <c r="H139" s="139">
        <f t="shared" si="25"/>
        <v>0</v>
      </c>
      <c r="I139" s="42"/>
      <c r="J139" s="41"/>
      <c r="K139" s="75"/>
      <c r="L139" s="224"/>
      <c r="M139" s="42"/>
      <c r="N139" s="41"/>
      <c r="O139" s="75"/>
      <c r="P139" s="224"/>
      <c r="Q139" s="42"/>
      <c r="R139" s="41"/>
      <c r="S139" s="75"/>
      <c r="T139" s="75"/>
      <c r="U139" s="139">
        <f t="shared" si="26"/>
        <v>0</v>
      </c>
      <c r="V139" s="42"/>
      <c r="W139" s="41"/>
      <c r="X139" s="75"/>
      <c r="Y139" s="42"/>
      <c r="Z139" s="223"/>
      <c r="AA139" s="42"/>
      <c r="AB139" s="41"/>
      <c r="AC139" s="75"/>
      <c r="AD139" s="42"/>
      <c r="AE139" s="223"/>
      <c r="AF139" s="42"/>
      <c r="AG139" s="41"/>
      <c r="AH139" s="75"/>
      <c r="AI139" s="42"/>
      <c r="AJ139" s="223"/>
      <c r="AK139" s="42"/>
      <c r="AL139" s="41"/>
      <c r="AM139" s="75"/>
      <c r="AN139" s="42"/>
      <c r="AO139" s="42"/>
      <c r="AP139" s="139">
        <f t="shared" si="27"/>
        <v>0</v>
      </c>
      <c r="AQ139" s="74"/>
      <c r="AR139" s="74"/>
      <c r="AS139" s="74"/>
      <c r="AT139" s="74"/>
      <c r="AU139" s="84"/>
      <c r="AV139" s="90"/>
      <c r="AW139" s="90"/>
      <c r="AX139" s="90"/>
      <c r="AY139" s="90"/>
      <c r="AZ139" s="139">
        <f t="shared" si="28"/>
        <v>0</v>
      </c>
      <c r="BA139" s="139">
        <f t="shared" si="29"/>
        <v>0</v>
      </c>
      <c r="BB139" s="139">
        <f t="shared" si="30"/>
        <v>0</v>
      </c>
      <c r="BC139" s="139">
        <f t="shared" si="31"/>
        <v>0</v>
      </c>
      <c r="BD139" s="75"/>
      <c r="BE139" s="139">
        <f t="shared" si="32"/>
        <v>0</v>
      </c>
      <c r="BF139"/>
    </row>
    <row r="140" spans="1:58" x14ac:dyDescent="0.2">
      <c r="A140" s="16">
        <f t="shared" ref="A140:A203" si="33">IFERROR(A139+1,"")</f>
        <v>131</v>
      </c>
      <c r="B140" s="40"/>
      <c r="C140" s="40"/>
      <c r="D140" s="41"/>
      <c r="E140" s="188"/>
      <c r="F140" s="41"/>
      <c r="G140" s="188"/>
      <c r="H140" s="139">
        <f t="shared" si="25"/>
        <v>0</v>
      </c>
      <c r="I140" s="42"/>
      <c r="J140" s="41"/>
      <c r="K140" s="75"/>
      <c r="L140" s="224"/>
      <c r="M140" s="42"/>
      <c r="N140" s="41"/>
      <c r="O140" s="75"/>
      <c r="P140" s="224"/>
      <c r="Q140" s="42"/>
      <c r="R140" s="41"/>
      <c r="S140" s="75"/>
      <c r="T140" s="75"/>
      <c r="U140" s="139">
        <f t="shared" si="26"/>
        <v>0</v>
      </c>
      <c r="V140" s="42"/>
      <c r="W140" s="41"/>
      <c r="X140" s="75"/>
      <c r="Y140" s="42"/>
      <c r="Z140" s="223"/>
      <c r="AA140" s="42"/>
      <c r="AB140" s="41"/>
      <c r="AC140" s="75"/>
      <c r="AD140" s="42"/>
      <c r="AE140" s="223"/>
      <c r="AF140" s="42"/>
      <c r="AG140" s="41"/>
      <c r="AH140" s="75"/>
      <c r="AI140" s="42"/>
      <c r="AJ140" s="223"/>
      <c r="AK140" s="42"/>
      <c r="AL140" s="41"/>
      <c r="AM140" s="75"/>
      <c r="AN140" s="42"/>
      <c r="AO140" s="42"/>
      <c r="AP140" s="139">
        <f t="shared" si="27"/>
        <v>0</v>
      </c>
      <c r="AQ140" s="74"/>
      <c r="AR140" s="74"/>
      <c r="AS140" s="74"/>
      <c r="AT140" s="74"/>
      <c r="AU140" s="84"/>
      <c r="AV140" s="90"/>
      <c r="AW140" s="90"/>
      <c r="AX140" s="90"/>
      <c r="AY140" s="90"/>
      <c r="AZ140" s="139">
        <f t="shared" si="28"/>
        <v>0</v>
      </c>
      <c r="BA140" s="139">
        <f t="shared" si="29"/>
        <v>0</v>
      </c>
      <c r="BB140" s="139">
        <f t="shared" si="30"/>
        <v>0</v>
      </c>
      <c r="BC140" s="139">
        <f t="shared" si="31"/>
        <v>0</v>
      </c>
      <c r="BD140" s="75"/>
      <c r="BE140" s="139">
        <f t="shared" si="32"/>
        <v>0</v>
      </c>
      <c r="BF140"/>
    </row>
    <row r="141" spans="1:58" x14ac:dyDescent="0.2">
      <c r="A141" s="16">
        <f t="shared" si="33"/>
        <v>132</v>
      </c>
      <c r="B141" s="40"/>
      <c r="C141" s="40"/>
      <c r="D141" s="41"/>
      <c r="E141" s="188"/>
      <c r="F141" s="41"/>
      <c r="G141" s="188"/>
      <c r="H141" s="139">
        <f t="shared" si="25"/>
        <v>0</v>
      </c>
      <c r="I141" s="42"/>
      <c r="J141" s="41"/>
      <c r="K141" s="75"/>
      <c r="L141" s="224"/>
      <c r="M141" s="42"/>
      <c r="N141" s="41"/>
      <c r="O141" s="75"/>
      <c r="P141" s="224"/>
      <c r="Q141" s="42"/>
      <c r="R141" s="41"/>
      <c r="S141" s="75"/>
      <c r="T141" s="75"/>
      <c r="U141" s="139">
        <f t="shared" si="26"/>
        <v>0</v>
      </c>
      <c r="V141" s="42"/>
      <c r="W141" s="41"/>
      <c r="X141" s="75"/>
      <c r="Y141" s="42"/>
      <c r="Z141" s="223"/>
      <c r="AA141" s="42"/>
      <c r="AB141" s="41"/>
      <c r="AC141" s="75"/>
      <c r="AD141" s="42"/>
      <c r="AE141" s="223"/>
      <c r="AF141" s="42"/>
      <c r="AG141" s="41"/>
      <c r="AH141" s="75"/>
      <c r="AI141" s="42"/>
      <c r="AJ141" s="223"/>
      <c r="AK141" s="42"/>
      <c r="AL141" s="41"/>
      <c r="AM141" s="75"/>
      <c r="AN141" s="42"/>
      <c r="AO141" s="42"/>
      <c r="AP141" s="139">
        <f t="shared" si="27"/>
        <v>0</v>
      </c>
      <c r="AQ141" s="74"/>
      <c r="AR141" s="74"/>
      <c r="AS141" s="74"/>
      <c r="AT141" s="74"/>
      <c r="AU141" s="84"/>
      <c r="AV141" s="90"/>
      <c r="AW141" s="90"/>
      <c r="AX141" s="90"/>
      <c r="AY141" s="90"/>
      <c r="AZ141" s="139">
        <f t="shared" si="28"/>
        <v>0</v>
      </c>
      <c r="BA141" s="139">
        <f t="shared" si="29"/>
        <v>0</v>
      </c>
      <c r="BB141" s="139">
        <f t="shared" si="30"/>
        <v>0</v>
      </c>
      <c r="BC141" s="139">
        <f t="shared" si="31"/>
        <v>0</v>
      </c>
      <c r="BD141" s="75"/>
      <c r="BE141" s="139">
        <f t="shared" si="32"/>
        <v>0</v>
      </c>
      <c r="BF141"/>
    </row>
    <row r="142" spans="1:58" x14ac:dyDescent="0.2">
      <c r="A142" s="16">
        <f t="shared" si="33"/>
        <v>133</v>
      </c>
      <c r="B142" s="40"/>
      <c r="C142" s="40"/>
      <c r="D142" s="41"/>
      <c r="E142" s="188"/>
      <c r="F142" s="41"/>
      <c r="G142" s="188"/>
      <c r="H142" s="139">
        <f t="shared" si="25"/>
        <v>0</v>
      </c>
      <c r="I142" s="42"/>
      <c r="J142" s="41"/>
      <c r="K142" s="75"/>
      <c r="L142" s="224"/>
      <c r="M142" s="42"/>
      <c r="N142" s="41"/>
      <c r="O142" s="75"/>
      <c r="P142" s="224"/>
      <c r="Q142" s="42"/>
      <c r="R142" s="41"/>
      <c r="S142" s="75"/>
      <c r="T142" s="75"/>
      <c r="U142" s="139">
        <f t="shared" si="26"/>
        <v>0</v>
      </c>
      <c r="V142" s="42"/>
      <c r="W142" s="41"/>
      <c r="X142" s="75"/>
      <c r="Y142" s="42"/>
      <c r="Z142" s="223"/>
      <c r="AA142" s="42"/>
      <c r="AB142" s="41"/>
      <c r="AC142" s="75"/>
      <c r="AD142" s="42"/>
      <c r="AE142" s="223"/>
      <c r="AF142" s="42"/>
      <c r="AG142" s="41"/>
      <c r="AH142" s="75"/>
      <c r="AI142" s="42"/>
      <c r="AJ142" s="223"/>
      <c r="AK142" s="42"/>
      <c r="AL142" s="41"/>
      <c r="AM142" s="75"/>
      <c r="AN142" s="42"/>
      <c r="AO142" s="42"/>
      <c r="AP142" s="139">
        <f t="shared" si="27"/>
        <v>0</v>
      </c>
      <c r="AQ142" s="74"/>
      <c r="AR142" s="74"/>
      <c r="AS142" s="74"/>
      <c r="AT142" s="74"/>
      <c r="AU142" s="84"/>
      <c r="AV142" s="90"/>
      <c r="AW142" s="90"/>
      <c r="AX142" s="90"/>
      <c r="AY142" s="90"/>
      <c r="AZ142" s="139">
        <f t="shared" si="28"/>
        <v>0</v>
      </c>
      <c r="BA142" s="139">
        <f t="shared" si="29"/>
        <v>0</v>
      </c>
      <c r="BB142" s="139">
        <f t="shared" si="30"/>
        <v>0</v>
      </c>
      <c r="BC142" s="139">
        <f t="shared" si="31"/>
        <v>0</v>
      </c>
      <c r="BD142" s="75"/>
      <c r="BE142" s="139">
        <f t="shared" si="32"/>
        <v>0</v>
      </c>
      <c r="BF142"/>
    </row>
    <row r="143" spans="1:58" x14ac:dyDescent="0.2">
      <c r="A143" s="16">
        <f t="shared" si="33"/>
        <v>134</v>
      </c>
      <c r="B143" s="40"/>
      <c r="C143" s="40"/>
      <c r="D143" s="41"/>
      <c r="E143" s="188"/>
      <c r="F143" s="41"/>
      <c r="G143" s="188"/>
      <c r="H143" s="139">
        <f t="shared" si="25"/>
        <v>0</v>
      </c>
      <c r="I143" s="42"/>
      <c r="J143" s="41"/>
      <c r="K143" s="75"/>
      <c r="L143" s="224"/>
      <c r="M143" s="42"/>
      <c r="N143" s="41"/>
      <c r="O143" s="75"/>
      <c r="P143" s="224"/>
      <c r="Q143" s="42"/>
      <c r="R143" s="41"/>
      <c r="S143" s="75"/>
      <c r="T143" s="75"/>
      <c r="U143" s="139">
        <f t="shared" si="26"/>
        <v>0</v>
      </c>
      <c r="V143" s="42"/>
      <c r="W143" s="41"/>
      <c r="X143" s="75"/>
      <c r="Y143" s="42"/>
      <c r="Z143" s="223"/>
      <c r="AA143" s="42"/>
      <c r="AB143" s="41"/>
      <c r="AC143" s="75"/>
      <c r="AD143" s="42"/>
      <c r="AE143" s="223"/>
      <c r="AF143" s="42"/>
      <c r="AG143" s="41"/>
      <c r="AH143" s="75"/>
      <c r="AI143" s="42"/>
      <c r="AJ143" s="223"/>
      <c r="AK143" s="42"/>
      <c r="AL143" s="41"/>
      <c r="AM143" s="75"/>
      <c r="AN143" s="42"/>
      <c r="AO143" s="42"/>
      <c r="AP143" s="139">
        <f t="shared" si="27"/>
        <v>0</v>
      </c>
      <c r="AQ143" s="74"/>
      <c r="AR143" s="74"/>
      <c r="AS143" s="74"/>
      <c r="AT143" s="74"/>
      <c r="AU143" s="84"/>
      <c r="AV143" s="90"/>
      <c r="AW143" s="90"/>
      <c r="AX143" s="90"/>
      <c r="AY143" s="90"/>
      <c r="AZ143" s="139">
        <f t="shared" si="28"/>
        <v>0</v>
      </c>
      <c r="BA143" s="139">
        <f t="shared" si="29"/>
        <v>0</v>
      </c>
      <c r="BB143" s="139">
        <f t="shared" si="30"/>
        <v>0</v>
      </c>
      <c r="BC143" s="139">
        <f t="shared" si="31"/>
        <v>0</v>
      </c>
      <c r="BD143" s="75"/>
      <c r="BE143" s="139">
        <f t="shared" si="32"/>
        <v>0</v>
      </c>
      <c r="BF143"/>
    </row>
    <row r="144" spans="1:58" x14ac:dyDescent="0.2">
      <c r="A144" s="16">
        <f t="shared" si="33"/>
        <v>135</v>
      </c>
      <c r="B144" s="40"/>
      <c r="C144" s="40"/>
      <c r="D144" s="41"/>
      <c r="E144" s="188"/>
      <c r="F144" s="41"/>
      <c r="G144" s="188"/>
      <c r="H144" s="139">
        <f t="shared" si="25"/>
        <v>0</v>
      </c>
      <c r="I144" s="42"/>
      <c r="J144" s="41"/>
      <c r="K144" s="75"/>
      <c r="L144" s="224"/>
      <c r="M144" s="42"/>
      <c r="N144" s="41"/>
      <c r="O144" s="75"/>
      <c r="P144" s="224"/>
      <c r="Q144" s="42"/>
      <c r="R144" s="41"/>
      <c r="S144" s="75"/>
      <c r="T144" s="75"/>
      <c r="U144" s="139">
        <f t="shared" si="26"/>
        <v>0</v>
      </c>
      <c r="V144" s="42"/>
      <c r="W144" s="41"/>
      <c r="X144" s="75"/>
      <c r="Y144" s="42"/>
      <c r="Z144" s="223"/>
      <c r="AA144" s="42"/>
      <c r="AB144" s="41"/>
      <c r="AC144" s="75"/>
      <c r="AD144" s="42"/>
      <c r="AE144" s="223"/>
      <c r="AF144" s="42"/>
      <c r="AG144" s="41"/>
      <c r="AH144" s="75"/>
      <c r="AI144" s="42"/>
      <c r="AJ144" s="223"/>
      <c r="AK144" s="42"/>
      <c r="AL144" s="41"/>
      <c r="AM144" s="75"/>
      <c r="AN144" s="42"/>
      <c r="AO144" s="42"/>
      <c r="AP144" s="139">
        <f t="shared" si="27"/>
        <v>0</v>
      </c>
      <c r="AQ144" s="74"/>
      <c r="AR144" s="74"/>
      <c r="AS144" s="74"/>
      <c r="AT144" s="74"/>
      <c r="AU144" s="84"/>
      <c r="AV144" s="90"/>
      <c r="AW144" s="90"/>
      <c r="AX144" s="90"/>
      <c r="AY144" s="90"/>
      <c r="AZ144" s="139">
        <f t="shared" si="28"/>
        <v>0</v>
      </c>
      <c r="BA144" s="139">
        <f t="shared" si="29"/>
        <v>0</v>
      </c>
      <c r="BB144" s="139">
        <f t="shared" si="30"/>
        <v>0</v>
      </c>
      <c r="BC144" s="139">
        <f t="shared" si="31"/>
        <v>0</v>
      </c>
      <c r="BD144" s="75"/>
      <c r="BE144" s="139">
        <f t="shared" si="32"/>
        <v>0</v>
      </c>
      <c r="BF144"/>
    </row>
    <row r="145" spans="1:58" x14ac:dyDescent="0.2">
      <c r="A145" s="16">
        <f t="shared" si="33"/>
        <v>136</v>
      </c>
      <c r="B145" s="40"/>
      <c r="C145" s="40"/>
      <c r="D145" s="41"/>
      <c r="E145" s="188"/>
      <c r="F145" s="41"/>
      <c r="G145" s="188"/>
      <c r="H145" s="139">
        <f t="shared" si="25"/>
        <v>0</v>
      </c>
      <c r="I145" s="42"/>
      <c r="J145" s="41"/>
      <c r="K145" s="75"/>
      <c r="L145" s="224"/>
      <c r="M145" s="42"/>
      <c r="N145" s="41"/>
      <c r="O145" s="75"/>
      <c r="P145" s="224"/>
      <c r="Q145" s="42"/>
      <c r="R145" s="41"/>
      <c r="S145" s="75"/>
      <c r="T145" s="75"/>
      <c r="U145" s="139">
        <f t="shared" si="26"/>
        <v>0</v>
      </c>
      <c r="V145" s="42"/>
      <c r="W145" s="41"/>
      <c r="X145" s="75"/>
      <c r="Y145" s="42"/>
      <c r="Z145" s="223"/>
      <c r="AA145" s="42"/>
      <c r="AB145" s="41"/>
      <c r="AC145" s="75"/>
      <c r="AD145" s="42"/>
      <c r="AE145" s="223"/>
      <c r="AF145" s="42"/>
      <c r="AG145" s="41"/>
      <c r="AH145" s="75"/>
      <c r="AI145" s="42"/>
      <c r="AJ145" s="223"/>
      <c r="AK145" s="42"/>
      <c r="AL145" s="41"/>
      <c r="AM145" s="75"/>
      <c r="AN145" s="42"/>
      <c r="AO145" s="42"/>
      <c r="AP145" s="139">
        <f t="shared" si="27"/>
        <v>0</v>
      </c>
      <c r="AQ145" s="74"/>
      <c r="AR145" s="74"/>
      <c r="AS145" s="74"/>
      <c r="AT145" s="74"/>
      <c r="AU145" s="84"/>
      <c r="AV145" s="90"/>
      <c r="AW145" s="90"/>
      <c r="AX145" s="90"/>
      <c r="AY145" s="90"/>
      <c r="AZ145" s="139">
        <f t="shared" si="28"/>
        <v>0</v>
      </c>
      <c r="BA145" s="139">
        <f t="shared" si="29"/>
        <v>0</v>
      </c>
      <c r="BB145" s="139">
        <f t="shared" si="30"/>
        <v>0</v>
      </c>
      <c r="BC145" s="139">
        <f t="shared" si="31"/>
        <v>0</v>
      </c>
      <c r="BD145" s="75"/>
      <c r="BE145" s="139">
        <f t="shared" si="32"/>
        <v>0</v>
      </c>
      <c r="BF145"/>
    </row>
    <row r="146" spans="1:58" x14ac:dyDescent="0.2">
      <c r="A146" s="16">
        <f t="shared" si="33"/>
        <v>137</v>
      </c>
      <c r="B146" s="40"/>
      <c r="C146" s="40"/>
      <c r="D146" s="41"/>
      <c r="E146" s="188"/>
      <c r="F146" s="41"/>
      <c r="G146" s="188"/>
      <c r="H146" s="139">
        <f t="shared" si="25"/>
        <v>0</v>
      </c>
      <c r="I146" s="42"/>
      <c r="J146" s="41"/>
      <c r="K146" s="75"/>
      <c r="L146" s="224"/>
      <c r="M146" s="42"/>
      <c r="N146" s="41"/>
      <c r="O146" s="75"/>
      <c r="P146" s="224"/>
      <c r="Q146" s="42"/>
      <c r="R146" s="41"/>
      <c r="S146" s="75"/>
      <c r="T146" s="75"/>
      <c r="U146" s="139">
        <f t="shared" si="26"/>
        <v>0</v>
      </c>
      <c r="V146" s="42"/>
      <c r="W146" s="41"/>
      <c r="X146" s="75"/>
      <c r="Y146" s="42"/>
      <c r="Z146" s="223"/>
      <c r="AA146" s="42"/>
      <c r="AB146" s="41"/>
      <c r="AC146" s="75"/>
      <c r="AD146" s="42"/>
      <c r="AE146" s="223"/>
      <c r="AF146" s="42"/>
      <c r="AG146" s="41"/>
      <c r="AH146" s="75"/>
      <c r="AI146" s="42"/>
      <c r="AJ146" s="223"/>
      <c r="AK146" s="42"/>
      <c r="AL146" s="41"/>
      <c r="AM146" s="75"/>
      <c r="AN146" s="42"/>
      <c r="AO146" s="42"/>
      <c r="AP146" s="139">
        <f t="shared" si="27"/>
        <v>0</v>
      </c>
      <c r="AQ146" s="74"/>
      <c r="AR146" s="74"/>
      <c r="AS146" s="74"/>
      <c r="AT146" s="74"/>
      <c r="AU146" s="84"/>
      <c r="AV146" s="90"/>
      <c r="AW146" s="90"/>
      <c r="AX146" s="90"/>
      <c r="AY146" s="90"/>
      <c r="AZ146" s="139">
        <f t="shared" si="28"/>
        <v>0</v>
      </c>
      <c r="BA146" s="139">
        <f t="shared" si="29"/>
        <v>0</v>
      </c>
      <c r="BB146" s="139">
        <f t="shared" si="30"/>
        <v>0</v>
      </c>
      <c r="BC146" s="139">
        <f t="shared" si="31"/>
        <v>0</v>
      </c>
      <c r="BD146" s="75"/>
      <c r="BE146" s="139">
        <f t="shared" si="32"/>
        <v>0</v>
      </c>
      <c r="BF146"/>
    </row>
    <row r="147" spans="1:58" x14ac:dyDescent="0.2">
      <c r="A147" s="16">
        <f t="shared" si="33"/>
        <v>138</v>
      </c>
      <c r="B147" s="40"/>
      <c r="C147" s="40"/>
      <c r="D147" s="41"/>
      <c r="E147" s="188"/>
      <c r="F147" s="41"/>
      <c r="G147" s="188"/>
      <c r="H147" s="139">
        <f t="shared" si="25"/>
        <v>0</v>
      </c>
      <c r="I147" s="42"/>
      <c r="J147" s="41"/>
      <c r="K147" s="75"/>
      <c r="L147" s="224"/>
      <c r="M147" s="42"/>
      <c r="N147" s="41"/>
      <c r="O147" s="75"/>
      <c r="P147" s="224"/>
      <c r="Q147" s="42"/>
      <c r="R147" s="41"/>
      <c r="S147" s="75"/>
      <c r="T147" s="75"/>
      <c r="U147" s="139">
        <f t="shared" si="26"/>
        <v>0</v>
      </c>
      <c r="V147" s="42"/>
      <c r="W147" s="41"/>
      <c r="X147" s="75"/>
      <c r="Y147" s="42"/>
      <c r="Z147" s="223"/>
      <c r="AA147" s="42"/>
      <c r="AB147" s="41"/>
      <c r="AC147" s="75"/>
      <c r="AD147" s="42"/>
      <c r="AE147" s="223"/>
      <c r="AF147" s="42"/>
      <c r="AG147" s="41"/>
      <c r="AH147" s="75"/>
      <c r="AI147" s="42"/>
      <c r="AJ147" s="223"/>
      <c r="AK147" s="42"/>
      <c r="AL147" s="41"/>
      <c r="AM147" s="75"/>
      <c r="AN147" s="42"/>
      <c r="AO147" s="42"/>
      <c r="AP147" s="139">
        <f t="shared" si="27"/>
        <v>0</v>
      </c>
      <c r="AQ147" s="74"/>
      <c r="AR147" s="74"/>
      <c r="AS147" s="74"/>
      <c r="AT147" s="74"/>
      <c r="AU147" s="84"/>
      <c r="AV147" s="90"/>
      <c r="AW147" s="90"/>
      <c r="AX147" s="90"/>
      <c r="AY147" s="90"/>
      <c r="AZ147" s="139">
        <f t="shared" si="28"/>
        <v>0</v>
      </c>
      <c r="BA147" s="139">
        <f t="shared" si="29"/>
        <v>0</v>
      </c>
      <c r="BB147" s="139">
        <f t="shared" si="30"/>
        <v>0</v>
      </c>
      <c r="BC147" s="139">
        <f t="shared" si="31"/>
        <v>0</v>
      </c>
      <c r="BD147" s="75"/>
      <c r="BE147" s="139">
        <f t="shared" si="32"/>
        <v>0</v>
      </c>
      <c r="BF147"/>
    </row>
    <row r="148" spans="1:58" x14ac:dyDescent="0.2">
      <c r="A148" s="16">
        <f t="shared" si="33"/>
        <v>139</v>
      </c>
      <c r="B148" s="40"/>
      <c r="C148" s="40"/>
      <c r="D148" s="41"/>
      <c r="E148" s="188"/>
      <c r="F148" s="41"/>
      <c r="G148" s="188"/>
      <c r="H148" s="139">
        <f t="shared" si="25"/>
        <v>0</v>
      </c>
      <c r="I148" s="42"/>
      <c r="J148" s="41"/>
      <c r="K148" s="75"/>
      <c r="L148" s="224"/>
      <c r="M148" s="42"/>
      <c r="N148" s="41"/>
      <c r="O148" s="75"/>
      <c r="P148" s="224"/>
      <c r="Q148" s="42"/>
      <c r="R148" s="41"/>
      <c r="S148" s="75"/>
      <c r="T148" s="75"/>
      <c r="U148" s="139">
        <f t="shared" si="26"/>
        <v>0</v>
      </c>
      <c r="V148" s="42"/>
      <c r="W148" s="41"/>
      <c r="X148" s="75"/>
      <c r="Y148" s="42"/>
      <c r="Z148" s="223"/>
      <c r="AA148" s="42"/>
      <c r="AB148" s="41"/>
      <c r="AC148" s="75"/>
      <c r="AD148" s="42"/>
      <c r="AE148" s="223"/>
      <c r="AF148" s="42"/>
      <c r="AG148" s="41"/>
      <c r="AH148" s="75"/>
      <c r="AI148" s="42"/>
      <c r="AJ148" s="223"/>
      <c r="AK148" s="42"/>
      <c r="AL148" s="41"/>
      <c r="AM148" s="75"/>
      <c r="AN148" s="42"/>
      <c r="AO148" s="42"/>
      <c r="AP148" s="139">
        <f t="shared" si="27"/>
        <v>0</v>
      </c>
      <c r="AQ148" s="74"/>
      <c r="AR148" s="74"/>
      <c r="AS148" s="74"/>
      <c r="AT148" s="74"/>
      <c r="AU148" s="84"/>
      <c r="AV148" s="90"/>
      <c r="AW148" s="90"/>
      <c r="AX148" s="90"/>
      <c r="AY148" s="90"/>
      <c r="AZ148" s="139">
        <f t="shared" si="28"/>
        <v>0</v>
      </c>
      <c r="BA148" s="139">
        <f t="shared" si="29"/>
        <v>0</v>
      </c>
      <c r="BB148" s="139">
        <f t="shared" si="30"/>
        <v>0</v>
      </c>
      <c r="BC148" s="139">
        <f t="shared" si="31"/>
        <v>0</v>
      </c>
      <c r="BD148" s="75"/>
      <c r="BE148" s="139">
        <f t="shared" si="32"/>
        <v>0</v>
      </c>
      <c r="BF148"/>
    </row>
    <row r="149" spans="1:58" x14ac:dyDescent="0.2">
      <c r="A149" s="16">
        <f t="shared" si="33"/>
        <v>140</v>
      </c>
      <c r="B149" s="40"/>
      <c r="C149" s="40"/>
      <c r="D149" s="41"/>
      <c r="E149" s="188"/>
      <c r="F149" s="41"/>
      <c r="G149" s="188"/>
      <c r="H149" s="139">
        <f t="shared" si="25"/>
        <v>0</v>
      </c>
      <c r="I149" s="42"/>
      <c r="J149" s="41"/>
      <c r="K149" s="75"/>
      <c r="L149" s="224"/>
      <c r="M149" s="42"/>
      <c r="N149" s="41"/>
      <c r="O149" s="75"/>
      <c r="P149" s="224"/>
      <c r="Q149" s="42"/>
      <c r="R149" s="41"/>
      <c r="S149" s="75"/>
      <c r="T149" s="75"/>
      <c r="U149" s="139">
        <f t="shared" si="26"/>
        <v>0</v>
      </c>
      <c r="V149" s="42"/>
      <c r="W149" s="41"/>
      <c r="X149" s="75"/>
      <c r="Y149" s="42"/>
      <c r="Z149" s="223"/>
      <c r="AA149" s="42"/>
      <c r="AB149" s="41"/>
      <c r="AC149" s="75"/>
      <c r="AD149" s="42"/>
      <c r="AE149" s="223"/>
      <c r="AF149" s="42"/>
      <c r="AG149" s="41"/>
      <c r="AH149" s="75"/>
      <c r="AI149" s="42"/>
      <c r="AJ149" s="223"/>
      <c r="AK149" s="42"/>
      <c r="AL149" s="41"/>
      <c r="AM149" s="75"/>
      <c r="AN149" s="42"/>
      <c r="AO149" s="42"/>
      <c r="AP149" s="139">
        <f t="shared" si="27"/>
        <v>0</v>
      </c>
      <c r="AQ149" s="74"/>
      <c r="AR149" s="74"/>
      <c r="AS149" s="74"/>
      <c r="AT149" s="74"/>
      <c r="AU149" s="84"/>
      <c r="AV149" s="90"/>
      <c r="AW149" s="90"/>
      <c r="AX149" s="90"/>
      <c r="AY149" s="90"/>
      <c r="AZ149" s="139">
        <f t="shared" si="28"/>
        <v>0</v>
      </c>
      <c r="BA149" s="139">
        <f t="shared" si="29"/>
        <v>0</v>
      </c>
      <c r="BB149" s="139">
        <f t="shared" si="30"/>
        <v>0</v>
      </c>
      <c r="BC149" s="139">
        <f t="shared" si="31"/>
        <v>0</v>
      </c>
      <c r="BD149" s="75"/>
      <c r="BE149" s="139">
        <f t="shared" si="32"/>
        <v>0</v>
      </c>
      <c r="BF149"/>
    </row>
    <row r="150" spans="1:58" x14ac:dyDescent="0.2">
      <c r="A150" s="16">
        <f t="shared" si="33"/>
        <v>141</v>
      </c>
      <c r="B150" s="40"/>
      <c r="C150" s="40"/>
      <c r="D150" s="41"/>
      <c r="E150" s="188"/>
      <c r="F150" s="41"/>
      <c r="G150" s="188"/>
      <c r="H150" s="139">
        <f t="shared" si="25"/>
        <v>0</v>
      </c>
      <c r="I150" s="42"/>
      <c r="J150" s="41"/>
      <c r="K150" s="75"/>
      <c r="L150" s="224"/>
      <c r="M150" s="42"/>
      <c r="N150" s="41"/>
      <c r="O150" s="75"/>
      <c r="P150" s="224"/>
      <c r="Q150" s="42"/>
      <c r="R150" s="41"/>
      <c r="S150" s="75"/>
      <c r="T150" s="75"/>
      <c r="U150" s="139">
        <f t="shared" si="26"/>
        <v>0</v>
      </c>
      <c r="V150" s="42"/>
      <c r="W150" s="41"/>
      <c r="X150" s="75"/>
      <c r="Y150" s="42"/>
      <c r="Z150" s="223"/>
      <c r="AA150" s="42"/>
      <c r="AB150" s="41"/>
      <c r="AC150" s="75"/>
      <c r="AD150" s="42"/>
      <c r="AE150" s="223"/>
      <c r="AF150" s="42"/>
      <c r="AG150" s="41"/>
      <c r="AH150" s="75"/>
      <c r="AI150" s="42"/>
      <c r="AJ150" s="223"/>
      <c r="AK150" s="42"/>
      <c r="AL150" s="41"/>
      <c r="AM150" s="75"/>
      <c r="AN150" s="42"/>
      <c r="AO150" s="42"/>
      <c r="AP150" s="139">
        <f t="shared" si="27"/>
        <v>0</v>
      </c>
      <c r="AQ150" s="74"/>
      <c r="AR150" s="74"/>
      <c r="AS150" s="74"/>
      <c r="AT150" s="74"/>
      <c r="AU150" s="84"/>
      <c r="AV150" s="90"/>
      <c r="AW150" s="90"/>
      <c r="AX150" s="90"/>
      <c r="AY150" s="90"/>
      <c r="AZ150" s="139">
        <f t="shared" si="28"/>
        <v>0</v>
      </c>
      <c r="BA150" s="139">
        <f t="shared" si="29"/>
        <v>0</v>
      </c>
      <c r="BB150" s="139">
        <f t="shared" si="30"/>
        <v>0</v>
      </c>
      <c r="BC150" s="139">
        <f t="shared" si="31"/>
        <v>0</v>
      </c>
      <c r="BD150" s="75"/>
      <c r="BE150" s="139">
        <f t="shared" si="32"/>
        <v>0</v>
      </c>
      <c r="BF150"/>
    </row>
    <row r="151" spans="1:58" x14ac:dyDescent="0.2">
      <c r="A151" s="16">
        <f t="shared" si="33"/>
        <v>142</v>
      </c>
      <c r="B151" s="40"/>
      <c r="C151" s="40"/>
      <c r="D151" s="41"/>
      <c r="E151" s="188"/>
      <c r="F151" s="41"/>
      <c r="G151" s="188"/>
      <c r="H151" s="139">
        <f t="shared" si="25"/>
        <v>0</v>
      </c>
      <c r="I151" s="42"/>
      <c r="J151" s="41"/>
      <c r="K151" s="75"/>
      <c r="L151" s="224"/>
      <c r="M151" s="42"/>
      <c r="N151" s="41"/>
      <c r="O151" s="75"/>
      <c r="P151" s="224"/>
      <c r="Q151" s="42"/>
      <c r="R151" s="41"/>
      <c r="S151" s="75"/>
      <c r="T151" s="75"/>
      <c r="U151" s="139">
        <f t="shared" si="26"/>
        <v>0</v>
      </c>
      <c r="V151" s="42"/>
      <c r="W151" s="41"/>
      <c r="X151" s="75"/>
      <c r="Y151" s="42"/>
      <c r="Z151" s="223"/>
      <c r="AA151" s="42"/>
      <c r="AB151" s="41"/>
      <c r="AC151" s="75"/>
      <c r="AD151" s="42"/>
      <c r="AE151" s="223"/>
      <c r="AF151" s="42"/>
      <c r="AG151" s="41"/>
      <c r="AH151" s="75"/>
      <c r="AI151" s="42"/>
      <c r="AJ151" s="223"/>
      <c r="AK151" s="42"/>
      <c r="AL151" s="41"/>
      <c r="AM151" s="75"/>
      <c r="AN151" s="42"/>
      <c r="AO151" s="42"/>
      <c r="AP151" s="139">
        <f t="shared" si="27"/>
        <v>0</v>
      </c>
      <c r="AQ151" s="74"/>
      <c r="AR151" s="74"/>
      <c r="AS151" s="74"/>
      <c r="AT151" s="74"/>
      <c r="AU151" s="84"/>
      <c r="AV151" s="90"/>
      <c r="AW151" s="90"/>
      <c r="AX151" s="90"/>
      <c r="AY151" s="90"/>
      <c r="AZ151" s="139">
        <f t="shared" si="28"/>
        <v>0</v>
      </c>
      <c r="BA151" s="139">
        <f t="shared" si="29"/>
        <v>0</v>
      </c>
      <c r="BB151" s="139">
        <f t="shared" si="30"/>
        <v>0</v>
      </c>
      <c r="BC151" s="139">
        <f t="shared" si="31"/>
        <v>0</v>
      </c>
      <c r="BD151" s="75"/>
      <c r="BE151" s="139">
        <f t="shared" si="32"/>
        <v>0</v>
      </c>
      <c r="BF151"/>
    </row>
    <row r="152" spans="1:58" x14ac:dyDescent="0.2">
      <c r="A152" s="16">
        <f t="shared" si="33"/>
        <v>143</v>
      </c>
      <c r="B152" s="40"/>
      <c r="C152" s="40"/>
      <c r="D152" s="41"/>
      <c r="E152" s="188"/>
      <c r="F152" s="41"/>
      <c r="G152" s="188"/>
      <c r="H152" s="139">
        <f t="shared" si="25"/>
        <v>0</v>
      </c>
      <c r="I152" s="42"/>
      <c r="J152" s="41"/>
      <c r="K152" s="75"/>
      <c r="L152" s="224"/>
      <c r="M152" s="42"/>
      <c r="N152" s="41"/>
      <c r="O152" s="75"/>
      <c r="P152" s="224"/>
      <c r="Q152" s="42"/>
      <c r="R152" s="41"/>
      <c r="S152" s="75"/>
      <c r="T152" s="75"/>
      <c r="U152" s="139">
        <f t="shared" si="26"/>
        <v>0</v>
      </c>
      <c r="V152" s="42"/>
      <c r="W152" s="41"/>
      <c r="X152" s="75"/>
      <c r="Y152" s="42"/>
      <c r="Z152" s="223"/>
      <c r="AA152" s="42"/>
      <c r="AB152" s="41"/>
      <c r="AC152" s="75"/>
      <c r="AD152" s="42"/>
      <c r="AE152" s="223"/>
      <c r="AF152" s="42"/>
      <c r="AG152" s="41"/>
      <c r="AH152" s="75"/>
      <c r="AI152" s="42"/>
      <c r="AJ152" s="223"/>
      <c r="AK152" s="42"/>
      <c r="AL152" s="41"/>
      <c r="AM152" s="75"/>
      <c r="AN152" s="42"/>
      <c r="AO152" s="42"/>
      <c r="AP152" s="139">
        <f t="shared" si="27"/>
        <v>0</v>
      </c>
      <c r="AQ152" s="74"/>
      <c r="AR152" s="74"/>
      <c r="AS152" s="74"/>
      <c r="AT152" s="74"/>
      <c r="AU152" s="84"/>
      <c r="AV152" s="90"/>
      <c r="AW152" s="90"/>
      <c r="AX152" s="90"/>
      <c r="AY152" s="90"/>
      <c r="AZ152" s="139">
        <f t="shared" si="28"/>
        <v>0</v>
      </c>
      <c r="BA152" s="139">
        <f t="shared" si="29"/>
        <v>0</v>
      </c>
      <c r="BB152" s="139">
        <f t="shared" si="30"/>
        <v>0</v>
      </c>
      <c r="BC152" s="139">
        <f t="shared" si="31"/>
        <v>0</v>
      </c>
      <c r="BD152" s="75"/>
      <c r="BE152" s="139">
        <f t="shared" si="32"/>
        <v>0</v>
      </c>
      <c r="BF152"/>
    </row>
    <row r="153" spans="1:58" x14ac:dyDescent="0.2">
      <c r="A153" s="16">
        <f t="shared" si="33"/>
        <v>144</v>
      </c>
      <c r="B153" s="40"/>
      <c r="C153" s="40"/>
      <c r="D153" s="41"/>
      <c r="E153" s="188"/>
      <c r="F153" s="41"/>
      <c r="G153" s="188"/>
      <c r="H153" s="139">
        <f t="shared" si="25"/>
        <v>0</v>
      </c>
      <c r="I153" s="42"/>
      <c r="J153" s="41"/>
      <c r="K153" s="75"/>
      <c r="L153" s="224"/>
      <c r="M153" s="42"/>
      <c r="N153" s="41"/>
      <c r="O153" s="75"/>
      <c r="P153" s="224"/>
      <c r="Q153" s="42"/>
      <c r="R153" s="41"/>
      <c r="S153" s="75"/>
      <c r="T153" s="75"/>
      <c r="U153" s="139">
        <f t="shared" si="26"/>
        <v>0</v>
      </c>
      <c r="V153" s="42"/>
      <c r="W153" s="41"/>
      <c r="X153" s="75"/>
      <c r="Y153" s="42"/>
      <c r="Z153" s="223"/>
      <c r="AA153" s="42"/>
      <c r="AB153" s="41"/>
      <c r="AC153" s="75"/>
      <c r="AD153" s="42"/>
      <c r="AE153" s="223"/>
      <c r="AF153" s="42"/>
      <c r="AG153" s="41"/>
      <c r="AH153" s="75"/>
      <c r="AI153" s="42"/>
      <c r="AJ153" s="223"/>
      <c r="AK153" s="42"/>
      <c r="AL153" s="41"/>
      <c r="AM153" s="75"/>
      <c r="AN153" s="42"/>
      <c r="AO153" s="42"/>
      <c r="AP153" s="139">
        <f t="shared" si="27"/>
        <v>0</v>
      </c>
      <c r="AQ153" s="74"/>
      <c r="AR153" s="74"/>
      <c r="AS153" s="74"/>
      <c r="AT153" s="74"/>
      <c r="AU153" s="84"/>
      <c r="AV153" s="90"/>
      <c r="AW153" s="90"/>
      <c r="AX153" s="90"/>
      <c r="AY153" s="90"/>
      <c r="AZ153" s="139">
        <f t="shared" si="28"/>
        <v>0</v>
      </c>
      <c r="BA153" s="139">
        <f t="shared" si="29"/>
        <v>0</v>
      </c>
      <c r="BB153" s="139">
        <f t="shared" si="30"/>
        <v>0</v>
      </c>
      <c r="BC153" s="139">
        <f t="shared" si="31"/>
        <v>0</v>
      </c>
      <c r="BD153" s="75"/>
      <c r="BE153" s="139">
        <f t="shared" si="32"/>
        <v>0</v>
      </c>
      <c r="BF153"/>
    </row>
    <row r="154" spans="1:58" x14ac:dyDescent="0.2">
      <c r="A154" s="16">
        <f t="shared" si="33"/>
        <v>145</v>
      </c>
      <c r="B154" s="40"/>
      <c r="C154" s="40"/>
      <c r="D154" s="41"/>
      <c r="E154" s="188"/>
      <c r="F154" s="41"/>
      <c r="G154" s="188"/>
      <c r="H154" s="139">
        <f t="shared" si="25"/>
        <v>0</v>
      </c>
      <c r="I154" s="42"/>
      <c r="J154" s="41"/>
      <c r="K154" s="75"/>
      <c r="L154" s="224"/>
      <c r="M154" s="42"/>
      <c r="N154" s="41"/>
      <c r="O154" s="75"/>
      <c r="P154" s="224"/>
      <c r="Q154" s="42"/>
      <c r="R154" s="41"/>
      <c r="S154" s="75"/>
      <c r="T154" s="75"/>
      <c r="U154" s="139">
        <f t="shared" si="26"/>
        <v>0</v>
      </c>
      <c r="V154" s="42"/>
      <c r="W154" s="41"/>
      <c r="X154" s="75"/>
      <c r="Y154" s="42"/>
      <c r="Z154" s="223"/>
      <c r="AA154" s="42"/>
      <c r="AB154" s="41"/>
      <c r="AC154" s="75"/>
      <c r="AD154" s="42"/>
      <c r="AE154" s="223"/>
      <c r="AF154" s="42"/>
      <c r="AG154" s="41"/>
      <c r="AH154" s="75"/>
      <c r="AI154" s="42"/>
      <c r="AJ154" s="223"/>
      <c r="AK154" s="42"/>
      <c r="AL154" s="41"/>
      <c r="AM154" s="75"/>
      <c r="AN154" s="42"/>
      <c r="AO154" s="42"/>
      <c r="AP154" s="139">
        <f t="shared" si="27"/>
        <v>0</v>
      </c>
      <c r="AQ154" s="74"/>
      <c r="AR154" s="74"/>
      <c r="AS154" s="74"/>
      <c r="AT154" s="74"/>
      <c r="AU154" s="84"/>
      <c r="AV154" s="90"/>
      <c r="AW154" s="90"/>
      <c r="AX154" s="90"/>
      <c r="AY154" s="90"/>
      <c r="AZ154" s="139">
        <f t="shared" si="28"/>
        <v>0</v>
      </c>
      <c r="BA154" s="139">
        <f t="shared" si="29"/>
        <v>0</v>
      </c>
      <c r="BB154" s="139">
        <f t="shared" si="30"/>
        <v>0</v>
      </c>
      <c r="BC154" s="139">
        <f t="shared" si="31"/>
        <v>0</v>
      </c>
      <c r="BD154" s="75"/>
      <c r="BE154" s="139">
        <f t="shared" si="32"/>
        <v>0</v>
      </c>
      <c r="BF154"/>
    </row>
    <row r="155" spans="1:58" x14ac:dyDescent="0.2">
      <c r="A155" s="16">
        <f t="shared" si="33"/>
        <v>146</v>
      </c>
      <c r="B155" s="40"/>
      <c r="C155" s="40"/>
      <c r="D155" s="41"/>
      <c r="E155" s="188"/>
      <c r="F155" s="41"/>
      <c r="G155" s="188"/>
      <c r="H155" s="139">
        <f t="shared" si="25"/>
        <v>0</v>
      </c>
      <c r="I155" s="42"/>
      <c r="J155" s="41"/>
      <c r="K155" s="75"/>
      <c r="L155" s="224"/>
      <c r="M155" s="42"/>
      <c r="N155" s="41"/>
      <c r="O155" s="75"/>
      <c r="P155" s="224"/>
      <c r="Q155" s="42"/>
      <c r="R155" s="41"/>
      <c r="S155" s="75"/>
      <c r="T155" s="75"/>
      <c r="U155" s="139">
        <f t="shared" si="26"/>
        <v>0</v>
      </c>
      <c r="V155" s="42"/>
      <c r="W155" s="41"/>
      <c r="X155" s="75"/>
      <c r="Y155" s="42"/>
      <c r="Z155" s="223"/>
      <c r="AA155" s="42"/>
      <c r="AB155" s="41"/>
      <c r="AC155" s="75"/>
      <c r="AD155" s="42"/>
      <c r="AE155" s="223"/>
      <c r="AF155" s="42"/>
      <c r="AG155" s="41"/>
      <c r="AH155" s="75"/>
      <c r="AI155" s="42"/>
      <c r="AJ155" s="223"/>
      <c r="AK155" s="42"/>
      <c r="AL155" s="41"/>
      <c r="AM155" s="75"/>
      <c r="AN155" s="42"/>
      <c r="AO155" s="42"/>
      <c r="AP155" s="139">
        <f t="shared" si="27"/>
        <v>0</v>
      </c>
      <c r="AQ155" s="74"/>
      <c r="AR155" s="74"/>
      <c r="AS155" s="74"/>
      <c r="AT155" s="74"/>
      <c r="AU155" s="84"/>
      <c r="AV155" s="90"/>
      <c r="AW155" s="90"/>
      <c r="AX155" s="90"/>
      <c r="AY155" s="90"/>
      <c r="AZ155" s="139">
        <f t="shared" si="28"/>
        <v>0</v>
      </c>
      <c r="BA155" s="139">
        <f t="shared" si="29"/>
        <v>0</v>
      </c>
      <c r="BB155" s="139">
        <f t="shared" si="30"/>
        <v>0</v>
      </c>
      <c r="BC155" s="139">
        <f t="shared" si="31"/>
        <v>0</v>
      </c>
      <c r="BD155" s="75"/>
      <c r="BE155" s="139">
        <f t="shared" si="32"/>
        <v>0</v>
      </c>
      <c r="BF155"/>
    </row>
    <row r="156" spans="1:58" x14ac:dyDescent="0.2">
      <c r="A156" s="16">
        <f t="shared" si="33"/>
        <v>147</v>
      </c>
      <c r="B156" s="40"/>
      <c r="C156" s="40"/>
      <c r="D156" s="41"/>
      <c r="E156" s="188"/>
      <c r="F156" s="41"/>
      <c r="G156" s="188"/>
      <c r="H156" s="139">
        <f t="shared" si="25"/>
        <v>0</v>
      </c>
      <c r="I156" s="42"/>
      <c r="J156" s="41"/>
      <c r="K156" s="75"/>
      <c r="L156" s="224"/>
      <c r="M156" s="42"/>
      <c r="N156" s="41"/>
      <c r="O156" s="75"/>
      <c r="P156" s="224"/>
      <c r="Q156" s="42"/>
      <c r="R156" s="41"/>
      <c r="S156" s="75"/>
      <c r="T156" s="75"/>
      <c r="U156" s="139">
        <f t="shared" si="26"/>
        <v>0</v>
      </c>
      <c r="V156" s="42"/>
      <c r="W156" s="41"/>
      <c r="X156" s="75"/>
      <c r="Y156" s="42"/>
      <c r="Z156" s="223"/>
      <c r="AA156" s="42"/>
      <c r="AB156" s="41"/>
      <c r="AC156" s="75"/>
      <c r="AD156" s="42"/>
      <c r="AE156" s="223"/>
      <c r="AF156" s="42"/>
      <c r="AG156" s="41"/>
      <c r="AH156" s="75"/>
      <c r="AI156" s="42"/>
      <c r="AJ156" s="223"/>
      <c r="AK156" s="42"/>
      <c r="AL156" s="41"/>
      <c r="AM156" s="75"/>
      <c r="AN156" s="42"/>
      <c r="AO156" s="42"/>
      <c r="AP156" s="139">
        <f t="shared" si="27"/>
        <v>0</v>
      </c>
      <c r="AQ156" s="74"/>
      <c r="AR156" s="74"/>
      <c r="AS156" s="74"/>
      <c r="AT156" s="74"/>
      <c r="AU156" s="84"/>
      <c r="AV156" s="90"/>
      <c r="AW156" s="90"/>
      <c r="AX156" s="90"/>
      <c r="AY156" s="90"/>
      <c r="AZ156" s="139">
        <f t="shared" si="28"/>
        <v>0</v>
      </c>
      <c r="BA156" s="139">
        <f t="shared" si="29"/>
        <v>0</v>
      </c>
      <c r="BB156" s="139">
        <f t="shared" si="30"/>
        <v>0</v>
      </c>
      <c r="BC156" s="139">
        <f t="shared" si="31"/>
        <v>0</v>
      </c>
      <c r="BD156" s="75"/>
      <c r="BE156" s="139">
        <f t="shared" si="32"/>
        <v>0</v>
      </c>
      <c r="BF156"/>
    </row>
    <row r="157" spans="1:58" x14ac:dyDescent="0.2">
      <c r="A157" s="16">
        <f t="shared" si="33"/>
        <v>148</v>
      </c>
      <c r="B157" s="40"/>
      <c r="C157" s="40"/>
      <c r="D157" s="41"/>
      <c r="E157" s="188"/>
      <c r="F157" s="41"/>
      <c r="G157" s="188"/>
      <c r="H157" s="139">
        <f t="shared" si="25"/>
        <v>0</v>
      </c>
      <c r="I157" s="42"/>
      <c r="J157" s="41"/>
      <c r="K157" s="75"/>
      <c r="L157" s="224"/>
      <c r="M157" s="42"/>
      <c r="N157" s="41"/>
      <c r="O157" s="75"/>
      <c r="P157" s="224"/>
      <c r="Q157" s="42"/>
      <c r="R157" s="41"/>
      <c r="S157" s="75"/>
      <c r="T157" s="75"/>
      <c r="U157" s="139">
        <f t="shared" si="26"/>
        <v>0</v>
      </c>
      <c r="V157" s="42"/>
      <c r="W157" s="41"/>
      <c r="X157" s="75"/>
      <c r="Y157" s="42"/>
      <c r="Z157" s="223"/>
      <c r="AA157" s="42"/>
      <c r="AB157" s="41"/>
      <c r="AC157" s="75"/>
      <c r="AD157" s="42"/>
      <c r="AE157" s="223"/>
      <c r="AF157" s="42"/>
      <c r="AG157" s="41"/>
      <c r="AH157" s="75"/>
      <c r="AI157" s="42"/>
      <c r="AJ157" s="223"/>
      <c r="AK157" s="42"/>
      <c r="AL157" s="41"/>
      <c r="AM157" s="75"/>
      <c r="AN157" s="42"/>
      <c r="AO157" s="42"/>
      <c r="AP157" s="139">
        <f t="shared" si="27"/>
        <v>0</v>
      </c>
      <c r="AQ157" s="74"/>
      <c r="AR157" s="74"/>
      <c r="AS157" s="74"/>
      <c r="AT157" s="74"/>
      <c r="AU157" s="84"/>
      <c r="AV157" s="90"/>
      <c r="AW157" s="90"/>
      <c r="AX157" s="90"/>
      <c r="AY157" s="90"/>
      <c r="AZ157" s="139">
        <f t="shared" si="28"/>
        <v>0</v>
      </c>
      <c r="BA157" s="139">
        <f t="shared" si="29"/>
        <v>0</v>
      </c>
      <c r="BB157" s="139">
        <f t="shared" si="30"/>
        <v>0</v>
      </c>
      <c r="BC157" s="139">
        <f t="shared" si="31"/>
        <v>0</v>
      </c>
      <c r="BD157" s="75"/>
      <c r="BE157" s="139">
        <f t="shared" si="32"/>
        <v>0</v>
      </c>
      <c r="BF157"/>
    </row>
    <row r="158" spans="1:58" x14ac:dyDescent="0.2">
      <c r="A158" s="16">
        <f t="shared" si="33"/>
        <v>149</v>
      </c>
      <c r="B158" s="40"/>
      <c r="C158" s="40"/>
      <c r="D158" s="41"/>
      <c r="E158" s="188"/>
      <c r="F158" s="41"/>
      <c r="G158" s="188"/>
      <c r="H158" s="139">
        <f t="shared" si="25"/>
        <v>0</v>
      </c>
      <c r="I158" s="42"/>
      <c r="J158" s="41"/>
      <c r="K158" s="75"/>
      <c r="L158" s="224"/>
      <c r="M158" s="42"/>
      <c r="N158" s="41"/>
      <c r="O158" s="75"/>
      <c r="P158" s="224"/>
      <c r="Q158" s="42"/>
      <c r="R158" s="41"/>
      <c r="S158" s="75"/>
      <c r="T158" s="75"/>
      <c r="U158" s="139">
        <f t="shared" si="26"/>
        <v>0</v>
      </c>
      <c r="V158" s="42"/>
      <c r="W158" s="41"/>
      <c r="X158" s="75"/>
      <c r="Y158" s="42"/>
      <c r="Z158" s="223"/>
      <c r="AA158" s="42"/>
      <c r="AB158" s="41"/>
      <c r="AC158" s="75"/>
      <c r="AD158" s="42"/>
      <c r="AE158" s="223"/>
      <c r="AF158" s="42"/>
      <c r="AG158" s="41"/>
      <c r="AH158" s="75"/>
      <c r="AI158" s="42"/>
      <c r="AJ158" s="223"/>
      <c r="AK158" s="42"/>
      <c r="AL158" s="41"/>
      <c r="AM158" s="75"/>
      <c r="AN158" s="42"/>
      <c r="AO158" s="42"/>
      <c r="AP158" s="139">
        <f t="shared" si="27"/>
        <v>0</v>
      </c>
      <c r="AQ158" s="74"/>
      <c r="AR158" s="74"/>
      <c r="AS158" s="74"/>
      <c r="AT158" s="74"/>
      <c r="AU158" s="84"/>
      <c r="AV158" s="90"/>
      <c r="AW158" s="90"/>
      <c r="AX158" s="90"/>
      <c r="AY158" s="90"/>
      <c r="AZ158" s="139">
        <f t="shared" si="28"/>
        <v>0</v>
      </c>
      <c r="BA158" s="139">
        <f t="shared" si="29"/>
        <v>0</v>
      </c>
      <c r="BB158" s="139">
        <f t="shared" si="30"/>
        <v>0</v>
      </c>
      <c r="BC158" s="139">
        <f t="shared" si="31"/>
        <v>0</v>
      </c>
      <c r="BD158" s="75"/>
      <c r="BE158" s="139">
        <f t="shared" si="32"/>
        <v>0</v>
      </c>
      <c r="BF158"/>
    </row>
    <row r="159" spans="1:58" x14ac:dyDescent="0.2">
      <c r="A159" s="16">
        <f t="shared" si="33"/>
        <v>150</v>
      </c>
      <c r="B159" s="40"/>
      <c r="C159" s="40"/>
      <c r="D159" s="41"/>
      <c r="E159" s="188"/>
      <c r="F159" s="41"/>
      <c r="G159" s="188"/>
      <c r="H159" s="139">
        <f t="shared" si="25"/>
        <v>0</v>
      </c>
      <c r="I159" s="42"/>
      <c r="J159" s="41"/>
      <c r="K159" s="75"/>
      <c r="L159" s="224"/>
      <c r="M159" s="42"/>
      <c r="N159" s="41"/>
      <c r="O159" s="75"/>
      <c r="P159" s="224"/>
      <c r="Q159" s="42"/>
      <c r="R159" s="41"/>
      <c r="S159" s="75"/>
      <c r="T159" s="75"/>
      <c r="U159" s="139">
        <f t="shared" si="26"/>
        <v>0</v>
      </c>
      <c r="V159" s="42"/>
      <c r="W159" s="41"/>
      <c r="X159" s="75"/>
      <c r="Y159" s="42"/>
      <c r="Z159" s="223"/>
      <c r="AA159" s="42"/>
      <c r="AB159" s="41"/>
      <c r="AC159" s="75"/>
      <c r="AD159" s="42"/>
      <c r="AE159" s="223"/>
      <c r="AF159" s="42"/>
      <c r="AG159" s="41"/>
      <c r="AH159" s="75"/>
      <c r="AI159" s="42"/>
      <c r="AJ159" s="223"/>
      <c r="AK159" s="42"/>
      <c r="AL159" s="41"/>
      <c r="AM159" s="75"/>
      <c r="AN159" s="42"/>
      <c r="AO159" s="42"/>
      <c r="AP159" s="139">
        <f t="shared" si="27"/>
        <v>0</v>
      </c>
      <c r="AQ159" s="74"/>
      <c r="AR159" s="74"/>
      <c r="AS159" s="74"/>
      <c r="AT159" s="74"/>
      <c r="AU159" s="84"/>
      <c r="AV159" s="90"/>
      <c r="AW159" s="90"/>
      <c r="AX159" s="90"/>
      <c r="AY159" s="90"/>
      <c r="AZ159" s="139">
        <f t="shared" si="28"/>
        <v>0</v>
      </c>
      <c r="BA159" s="139">
        <f t="shared" si="29"/>
        <v>0</v>
      </c>
      <c r="BB159" s="139">
        <f t="shared" si="30"/>
        <v>0</v>
      </c>
      <c r="BC159" s="139">
        <f t="shared" si="31"/>
        <v>0</v>
      </c>
      <c r="BD159" s="75"/>
      <c r="BE159" s="139">
        <f t="shared" si="32"/>
        <v>0</v>
      </c>
      <c r="BF159"/>
    </row>
    <row r="160" spans="1:58" x14ac:dyDescent="0.2">
      <c r="A160" s="16">
        <f t="shared" si="33"/>
        <v>151</v>
      </c>
      <c r="B160" s="40"/>
      <c r="C160" s="40"/>
      <c r="D160" s="41"/>
      <c r="E160" s="188"/>
      <c r="F160" s="41"/>
      <c r="G160" s="188"/>
      <c r="H160" s="139">
        <f t="shared" si="25"/>
        <v>0</v>
      </c>
      <c r="I160" s="42"/>
      <c r="J160" s="41"/>
      <c r="K160" s="75"/>
      <c r="L160" s="224"/>
      <c r="M160" s="42"/>
      <c r="N160" s="41"/>
      <c r="O160" s="75"/>
      <c r="P160" s="224"/>
      <c r="Q160" s="42"/>
      <c r="R160" s="41"/>
      <c r="S160" s="75"/>
      <c r="T160" s="75"/>
      <c r="U160" s="139">
        <f t="shared" si="26"/>
        <v>0</v>
      </c>
      <c r="V160" s="42"/>
      <c r="W160" s="41"/>
      <c r="X160" s="75"/>
      <c r="Y160" s="42"/>
      <c r="Z160" s="223"/>
      <c r="AA160" s="42"/>
      <c r="AB160" s="41"/>
      <c r="AC160" s="75"/>
      <c r="AD160" s="42"/>
      <c r="AE160" s="223"/>
      <c r="AF160" s="42"/>
      <c r="AG160" s="41"/>
      <c r="AH160" s="75"/>
      <c r="AI160" s="42"/>
      <c r="AJ160" s="223"/>
      <c r="AK160" s="42"/>
      <c r="AL160" s="41"/>
      <c r="AM160" s="75"/>
      <c r="AN160" s="42"/>
      <c r="AO160" s="42"/>
      <c r="AP160" s="139">
        <f t="shared" si="27"/>
        <v>0</v>
      </c>
      <c r="AQ160" s="74"/>
      <c r="AR160" s="74"/>
      <c r="AS160" s="74"/>
      <c r="AT160" s="74"/>
      <c r="AU160" s="84"/>
      <c r="AV160" s="90"/>
      <c r="AW160" s="90"/>
      <c r="AX160" s="90"/>
      <c r="AY160" s="90"/>
      <c r="AZ160" s="139">
        <f t="shared" si="28"/>
        <v>0</v>
      </c>
      <c r="BA160" s="139">
        <f t="shared" si="29"/>
        <v>0</v>
      </c>
      <c r="BB160" s="139">
        <f t="shared" si="30"/>
        <v>0</v>
      </c>
      <c r="BC160" s="139">
        <f t="shared" si="31"/>
        <v>0</v>
      </c>
      <c r="BD160" s="75"/>
      <c r="BE160" s="139">
        <f t="shared" si="32"/>
        <v>0</v>
      </c>
      <c r="BF160"/>
    </row>
    <row r="161" spans="1:58" x14ac:dyDescent="0.2">
      <c r="A161" s="16">
        <f t="shared" si="33"/>
        <v>152</v>
      </c>
      <c r="B161" s="40"/>
      <c r="C161" s="40"/>
      <c r="D161" s="41"/>
      <c r="E161" s="188"/>
      <c r="F161" s="41"/>
      <c r="G161" s="188"/>
      <c r="H161" s="139">
        <f t="shared" si="25"/>
        <v>0</v>
      </c>
      <c r="I161" s="42"/>
      <c r="J161" s="41"/>
      <c r="K161" s="75"/>
      <c r="L161" s="224"/>
      <c r="M161" s="42"/>
      <c r="N161" s="41"/>
      <c r="O161" s="75"/>
      <c r="P161" s="224"/>
      <c r="Q161" s="42"/>
      <c r="R161" s="41"/>
      <c r="S161" s="75"/>
      <c r="T161" s="75"/>
      <c r="U161" s="139">
        <f t="shared" si="26"/>
        <v>0</v>
      </c>
      <c r="V161" s="42"/>
      <c r="W161" s="41"/>
      <c r="X161" s="75"/>
      <c r="Y161" s="42"/>
      <c r="Z161" s="223"/>
      <c r="AA161" s="42"/>
      <c r="AB161" s="41"/>
      <c r="AC161" s="75"/>
      <c r="AD161" s="42"/>
      <c r="AE161" s="223"/>
      <c r="AF161" s="42"/>
      <c r="AG161" s="41"/>
      <c r="AH161" s="75"/>
      <c r="AI161" s="42"/>
      <c r="AJ161" s="223"/>
      <c r="AK161" s="42"/>
      <c r="AL161" s="41"/>
      <c r="AM161" s="75"/>
      <c r="AN161" s="42"/>
      <c r="AO161" s="42"/>
      <c r="AP161" s="139">
        <f t="shared" si="27"/>
        <v>0</v>
      </c>
      <c r="AQ161" s="74"/>
      <c r="AR161" s="74"/>
      <c r="AS161" s="74"/>
      <c r="AT161" s="74"/>
      <c r="AU161" s="84"/>
      <c r="AV161" s="90"/>
      <c r="AW161" s="90"/>
      <c r="AX161" s="90"/>
      <c r="AY161" s="90"/>
      <c r="AZ161" s="139">
        <f t="shared" si="28"/>
        <v>0</v>
      </c>
      <c r="BA161" s="139">
        <f t="shared" si="29"/>
        <v>0</v>
      </c>
      <c r="BB161" s="139">
        <f t="shared" si="30"/>
        <v>0</v>
      </c>
      <c r="BC161" s="139">
        <f t="shared" si="31"/>
        <v>0</v>
      </c>
      <c r="BD161" s="75"/>
      <c r="BE161" s="139">
        <f t="shared" si="32"/>
        <v>0</v>
      </c>
      <c r="BF161"/>
    </row>
    <row r="162" spans="1:58" x14ac:dyDescent="0.2">
      <c r="A162" s="16">
        <f t="shared" si="33"/>
        <v>153</v>
      </c>
      <c r="B162" s="40"/>
      <c r="C162" s="40"/>
      <c r="D162" s="41"/>
      <c r="E162" s="188"/>
      <c r="F162" s="41"/>
      <c r="G162" s="188"/>
      <c r="H162" s="139">
        <f t="shared" si="25"/>
        <v>0</v>
      </c>
      <c r="I162" s="42"/>
      <c r="J162" s="41"/>
      <c r="K162" s="75"/>
      <c r="L162" s="224"/>
      <c r="M162" s="42"/>
      <c r="N162" s="41"/>
      <c r="O162" s="75"/>
      <c r="P162" s="224"/>
      <c r="Q162" s="42"/>
      <c r="R162" s="41"/>
      <c r="S162" s="75"/>
      <c r="T162" s="75"/>
      <c r="U162" s="139">
        <f t="shared" si="26"/>
        <v>0</v>
      </c>
      <c r="V162" s="42"/>
      <c r="W162" s="41"/>
      <c r="X162" s="75"/>
      <c r="Y162" s="42"/>
      <c r="Z162" s="223"/>
      <c r="AA162" s="42"/>
      <c r="AB162" s="41"/>
      <c r="AC162" s="75"/>
      <c r="AD162" s="42"/>
      <c r="AE162" s="223"/>
      <c r="AF162" s="42"/>
      <c r="AG162" s="41"/>
      <c r="AH162" s="75"/>
      <c r="AI162" s="42"/>
      <c r="AJ162" s="223"/>
      <c r="AK162" s="42"/>
      <c r="AL162" s="41"/>
      <c r="AM162" s="75"/>
      <c r="AN162" s="42"/>
      <c r="AO162" s="42"/>
      <c r="AP162" s="139">
        <f t="shared" si="27"/>
        <v>0</v>
      </c>
      <c r="AQ162" s="74"/>
      <c r="AR162" s="74"/>
      <c r="AS162" s="74"/>
      <c r="AT162" s="74"/>
      <c r="AU162" s="84"/>
      <c r="AV162" s="90"/>
      <c r="AW162" s="90"/>
      <c r="AX162" s="90"/>
      <c r="AY162" s="90"/>
      <c r="AZ162" s="139">
        <f t="shared" si="28"/>
        <v>0</v>
      </c>
      <c r="BA162" s="139">
        <f t="shared" si="29"/>
        <v>0</v>
      </c>
      <c r="BB162" s="139">
        <f t="shared" si="30"/>
        <v>0</v>
      </c>
      <c r="BC162" s="139">
        <f t="shared" si="31"/>
        <v>0</v>
      </c>
      <c r="BD162" s="75"/>
      <c r="BE162" s="139">
        <f t="shared" si="32"/>
        <v>0</v>
      </c>
      <c r="BF162"/>
    </row>
    <row r="163" spans="1:58" x14ac:dyDescent="0.2">
      <c r="A163" s="16">
        <f t="shared" si="33"/>
        <v>154</v>
      </c>
      <c r="B163" s="40"/>
      <c r="C163" s="40"/>
      <c r="D163" s="41"/>
      <c r="E163" s="188"/>
      <c r="F163" s="41"/>
      <c r="G163" s="188"/>
      <c r="H163" s="139">
        <f t="shared" si="25"/>
        <v>0</v>
      </c>
      <c r="I163" s="42"/>
      <c r="J163" s="41"/>
      <c r="K163" s="75"/>
      <c r="L163" s="224"/>
      <c r="M163" s="42"/>
      <c r="N163" s="41"/>
      <c r="O163" s="75"/>
      <c r="P163" s="224"/>
      <c r="Q163" s="42"/>
      <c r="R163" s="41"/>
      <c r="S163" s="75"/>
      <c r="T163" s="75"/>
      <c r="U163" s="139">
        <f t="shared" si="26"/>
        <v>0</v>
      </c>
      <c r="V163" s="42"/>
      <c r="W163" s="41"/>
      <c r="X163" s="75"/>
      <c r="Y163" s="42"/>
      <c r="Z163" s="223"/>
      <c r="AA163" s="42"/>
      <c r="AB163" s="41"/>
      <c r="AC163" s="75"/>
      <c r="AD163" s="42"/>
      <c r="AE163" s="223"/>
      <c r="AF163" s="42"/>
      <c r="AG163" s="41"/>
      <c r="AH163" s="75"/>
      <c r="AI163" s="42"/>
      <c r="AJ163" s="223"/>
      <c r="AK163" s="42"/>
      <c r="AL163" s="41"/>
      <c r="AM163" s="75"/>
      <c r="AN163" s="42"/>
      <c r="AO163" s="42"/>
      <c r="AP163" s="139">
        <f t="shared" si="27"/>
        <v>0</v>
      </c>
      <c r="AQ163" s="74"/>
      <c r="AR163" s="74"/>
      <c r="AS163" s="74"/>
      <c r="AT163" s="74"/>
      <c r="AU163" s="84"/>
      <c r="AV163" s="90"/>
      <c r="AW163" s="90"/>
      <c r="AX163" s="90"/>
      <c r="AY163" s="90"/>
      <c r="AZ163" s="139">
        <f t="shared" si="28"/>
        <v>0</v>
      </c>
      <c r="BA163" s="139">
        <f t="shared" si="29"/>
        <v>0</v>
      </c>
      <c r="BB163" s="139">
        <f t="shared" si="30"/>
        <v>0</v>
      </c>
      <c r="BC163" s="139">
        <f t="shared" si="31"/>
        <v>0</v>
      </c>
      <c r="BD163" s="75"/>
      <c r="BE163" s="139">
        <f t="shared" si="32"/>
        <v>0</v>
      </c>
      <c r="BF163"/>
    </row>
    <row r="164" spans="1:58" x14ac:dyDescent="0.2">
      <c r="A164" s="16">
        <f t="shared" si="33"/>
        <v>155</v>
      </c>
      <c r="B164" s="40"/>
      <c r="C164" s="40"/>
      <c r="D164" s="41"/>
      <c r="E164" s="188"/>
      <c r="F164" s="41"/>
      <c r="G164" s="188"/>
      <c r="H164" s="139">
        <f t="shared" si="25"/>
        <v>0</v>
      </c>
      <c r="I164" s="42"/>
      <c r="J164" s="41"/>
      <c r="K164" s="75"/>
      <c r="L164" s="224"/>
      <c r="M164" s="42"/>
      <c r="N164" s="41"/>
      <c r="O164" s="75"/>
      <c r="P164" s="224"/>
      <c r="Q164" s="42"/>
      <c r="R164" s="41"/>
      <c r="S164" s="75"/>
      <c r="T164" s="75"/>
      <c r="U164" s="139">
        <f t="shared" si="26"/>
        <v>0</v>
      </c>
      <c r="V164" s="42"/>
      <c r="W164" s="41"/>
      <c r="X164" s="75"/>
      <c r="Y164" s="42"/>
      <c r="Z164" s="223"/>
      <c r="AA164" s="42"/>
      <c r="AB164" s="41"/>
      <c r="AC164" s="75"/>
      <c r="AD164" s="42"/>
      <c r="AE164" s="223"/>
      <c r="AF164" s="42"/>
      <c r="AG164" s="41"/>
      <c r="AH164" s="75"/>
      <c r="AI164" s="42"/>
      <c r="AJ164" s="223"/>
      <c r="AK164" s="42"/>
      <c r="AL164" s="41"/>
      <c r="AM164" s="75"/>
      <c r="AN164" s="42"/>
      <c r="AO164" s="42"/>
      <c r="AP164" s="139">
        <f t="shared" si="27"/>
        <v>0</v>
      </c>
      <c r="AQ164" s="74"/>
      <c r="AR164" s="74"/>
      <c r="AS164" s="74"/>
      <c r="AT164" s="74"/>
      <c r="AU164" s="84"/>
      <c r="AV164" s="90"/>
      <c r="AW164" s="90"/>
      <c r="AX164" s="90"/>
      <c r="AY164" s="90"/>
      <c r="AZ164" s="139">
        <f t="shared" si="28"/>
        <v>0</v>
      </c>
      <c r="BA164" s="139">
        <f t="shared" si="29"/>
        <v>0</v>
      </c>
      <c r="BB164" s="139">
        <f t="shared" si="30"/>
        <v>0</v>
      </c>
      <c r="BC164" s="139">
        <f t="shared" si="31"/>
        <v>0</v>
      </c>
      <c r="BD164" s="75"/>
      <c r="BE164" s="139">
        <f t="shared" si="32"/>
        <v>0</v>
      </c>
      <c r="BF164"/>
    </row>
    <row r="165" spans="1:58" x14ac:dyDescent="0.2">
      <c r="A165" s="16">
        <f t="shared" si="33"/>
        <v>156</v>
      </c>
      <c r="B165" s="40"/>
      <c r="C165" s="40"/>
      <c r="D165" s="41"/>
      <c r="E165" s="188"/>
      <c r="F165" s="41"/>
      <c r="G165" s="188"/>
      <c r="H165" s="139">
        <f t="shared" si="25"/>
        <v>0</v>
      </c>
      <c r="I165" s="42"/>
      <c r="J165" s="41"/>
      <c r="K165" s="75"/>
      <c r="L165" s="224"/>
      <c r="M165" s="42"/>
      <c r="N165" s="41"/>
      <c r="O165" s="75"/>
      <c r="P165" s="224"/>
      <c r="Q165" s="42"/>
      <c r="R165" s="41"/>
      <c r="S165" s="75"/>
      <c r="T165" s="75"/>
      <c r="U165" s="139">
        <f t="shared" si="26"/>
        <v>0</v>
      </c>
      <c r="V165" s="42"/>
      <c r="W165" s="41"/>
      <c r="X165" s="75"/>
      <c r="Y165" s="42"/>
      <c r="Z165" s="223"/>
      <c r="AA165" s="42"/>
      <c r="AB165" s="41"/>
      <c r="AC165" s="75"/>
      <c r="AD165" s="42"/>
      <c r="AE165" s="223"/>
      <c r="AF165" s="42"/>
      <c r="AG165" s="41"/>
      <c r="AH165" s="75"/>
      <c r="AI165" s="42"/>
      <c r="AJ165" s="223"/>
      <c r="AK165" s="42"/>
      <c r="AL165" s="41"/>
      <c r="AM165" s="75"/>
      <c r="AN165" s="42"/>
      <c r="AO165" s="42"/>
      <c r="AP165" s="139">
        <f t="shared" si="27"/>
        <v>0</v>
      </c>
      <c r="AQ165" s="74"/>
      <c r="AR165" s="74"/>
      <c r="AS165" s="74"/>
      <c r="AT165" s="74"/>
      <c r="AU165" s="84"/>
      <c r="AV165" s="90"/>
      <c r="AW165" s="90"/>
      <c r="AX165" s="90"/>
      <c r="AY165" s="90"/>
      <c r="AZ165" s="139">
        <f t="shared" si="28"/>
        <v>0</v>
      </c>
      <c r="BA165" s="139">
        <f t="shared" si="29"/>
        <v>0</v>
      </c>
      <c r="BB165" s="139">
        <f t="shared" si="30"/>
        <v>0</v>
      </c>
      <c r="BC165" s="139">
        <f t="shared" si="31"/>
        <v>0</v>
      </c>
      <c r="BD165" s="75"/>
      <c r="BE165" s="139">
        <f t="shared" si="32"/>
        <v>0</v>
      </c>
      <c r="BF165"/>
    </row>
    <row r="166" spans="1:58" x14ac:dyDescent="0.2">
      <c r="A166" s="16">
        <f t="shared" si="33"/>
        <v>157</v>
      </c>
      <c r="B166" s="40"/>
      <c r="C166" s="40"/>
      <c r="D166" s="41"/>
      <c r="E166" s="188"/>
      <c r="F166" s="41"/>
      <c r="G166" s="188"/>
      <c r="H166" s="139">
        <f t="shared" si="25"/>
        <v>0</v>
      </c>
      <c r="I166" s="42"/>
      <c r="J166" s="41"/>
      <c r="K166" s="75"/>
      <c r="L166" s="224"/>
      <c r="M166" s="42"/>
      <c r="N166" s="41"/>
      <c r="O166" s="75"/>
      <c r="P166" s="224"/>
      <c r="Q166" s="42"/>
      <c r="R166" s="41"/>
      <c r="S166" s="75"/>
      <c r="T166" s="75"/>
      <c r="U166" s="139">
        <f t="shared" si="26"/>
        <v>0</v>
      </c>
      <c r="V166" s="42"/>
      <c r="W166" s="41"/>
      <c r="X166" s="75"/>
      <c r="Y166" s="42"/>
      <c r="Z166" s="223"/>
      <c r="AA166" s="42"/>
      <c r="AB166" s="41"/>
      <c r="AC166" s="75"/>
      <c r="AD166" s="42"/>
      <c r="AE166" s="223"/>
      <c r="AF166" s="42"/>
      <c r="AG166" s="41"/>
      <c r="AH166" s="75"/>
      <c r="AI166" s="42"/>
      <c r="AJ166" s="223"/>
      <c r="AK166" s="42"/>
      <c r="AL166" s="41"/>
      <c r="AM166" s="75"/>
      <c r="AN166" s="42"/>
      <c r="AO166" s="42"/>
      <c r="AP166" s="139">
        <f t="shared" si="27"/>
        <v>0</v>
      </c>
      <c r="AQ166" s="74"/>
      <c r="AR166" s="74"/>
      <c r="AS166" s="74"/>
      <c r="AT166" s="74"/>
      <c r="AU166" s="84"/>
      <c r="AV166" s="90"/>
      <c r="AW166" s="90"/>
      <c r="AX166" s="90"/>
      <c r="AY166" s="90"/>
      <c r="AZ166" s="139">
        <f t="shared" si="28"/>
        <v>0</v>
      </c>
      <c r="BA166" s="139">
        <f t="shared" si="29"/>
        <v>0</v>
      </c>
      <c r="BB166" s="139">
        <f t="shared" si="30"/>
        <v>0</v>
      </c>
      <c r="BC166" s="139">
        <f t="shared" si="31"/>
        <v>0</v>
      </c>
      <c r="BD166" s="75"/>
      <c r="BE166" s="139">
        <f t="shared" si="32"/>
        <v>0</v>
      </c>
      <c r="BF166"/>
    </row>
    <row r="167" spans="1:58" x14ac:dyDescent="0.2">
      <c r="A167" s="16">
        <f t="shared" si="33"/>
        <v>158</v>
      </c>
      <c r="B167" s="40"/>
      <c r="C167" s="40"/>
      <c r="D167" s="41"/>
      <c r="E167" s="188"/>
      <c r="F167" s="41"/>
      <c r="G167" s="188"/>
      <c r="H167" s="139">
        <f t="shared" si="25"/>
        <v>0</v>
      </c>
      <c r="I167" s="42"/>
      <c r="J167" s="41"/>
      <c r="K167" s="75"/>
      <c r="L167" s="224"/>
      <c r="M167" s="42"/>
      <c r="N167" s="41"/>
      <c r="O167" s="75"/>
      <c r="P167" s="224"/>
      <c r="Q167" s="42"/>
      <c r="R167" s="41"/>
      <c r="S167" s="75"/>
      <c r="T167" s="75"/>
      <c r="U167" s="139">
        <f t="shared" si="26"/>
        <v>0</v>
      </c>
      <c r="V167" s="42"/>
      <c r="W167" s="41"/>
      <c r="X167" s="75"/>
      <c r="Y167" s="42"/>
      <c r="Z167" s="223"/>
      <c r="AA167" s="42"/>
      <c r="AB167" s="41"/>
      <c r="AC167" s="75"/>
      <c r="AD167" s="42"/>
      <c r="AE167" s="223"/>
      <c r="AF167" s="42"/>
      <c r="AG167" s="41"/>
      <c r="AH167" s="75"/>
      <c r="AI167" s="42"/>
      <c r="AJ167" s="223"/>
      <c r="AK167" s="42"/>
      <c r="AL167" s="41"/>
      <c r="AM167" s="75"/>
      <c r="AN167" s="42"/>
      <c r="AO167" s="42"/>
      <c r="AP167" s="139">
        <f t="shared" si="27"/>
        <v>0</v>
      </c>
      <c r="AQ167" s="74"/>
      <c r="AR167" s="74"/>
      <c r="AS167" s="74"/>
      <c r="AT167" s="74"/>
      <c r="AU167" s="84"/>
      <c r="AV167" s="90"/>
      <c r="AW167" s="90"/>
      <c r="AX167" s="90"/>
      <c r="AY167" s="90"/>
      <c r="AZ167" s="139">
        <f t="shared" si="28"/>
        <v>0</v>
      </c>
      <c r="BA167" s="139">
        <f t="shared" si="29"/>
        <v>0</v>
      </c>
      <c r="BB167" s="139">
        <f t="shared" si="30"/>
        <v>0</v>
      </c>
      <c r="BC167" s="139">
        <f t="shared" si="31"/>
        <v>0</v>
      </c>
      <c r="BD167" s="75"/>
      <c r="BE167" s="139">
        <f t="shared" si="32"/>
        <v>0</v>
      </c>
      <c r="BF167"/>
    </row>
    <row r="168" spans="1:58" x14ac:dyDescent="0.2">
      <c r="A168" s="16">
        <f t="shared" si="33"/>
        <v>159</v>
      </c>
      <c r="B168" s="40"/>
      <c r="C168" s="40"/>
      <c r="D168" s="41"/>
      <c r="E168" s="188"/>
      <c r="F168" s="41"/>
      <c r="G168" s="188"/>
      <c r="H168" s="139">
        <f t="shared" si="25"/>
        <v>0</v>
      </c>
      <c r="I168" s="42"/>
      <c r="J168" s="41"/>
      <c r="K168" s="75"/>
      <c r="L168" s="224"/>
      <c r="M168" s="42"/>
      <c r="N168" s="41"/>
      <c r="O168" s="75"/>
      <c r="P168" s="224"/>
      <c r="Q168" s="42"/>
      <c r="R168" s="41"/>
      <c r="S168" s="75"/>
      <c r="T168" s="75"/>
      <c r="U168" s="139">
        <f t="shared" si="26"/>
        <v>0</v>
      </c>
      <c r="V168" s="42"/>
      <c r="W168" s="41"/>
      <c r="X168" s="75"/>
      <c r="Y168" s="42"/>
      <c r="Z168" s="223"/>
      <c r="AA168" s="42"/>
      <c r="AB168" s="41"/>
      <c r="AC168" s="75"/>
      <c r="AD168" s="42"/>
      <c r="AE168" s="223"/>
      <c r="AF168" s="42"/>
      <c r="AG168" s="41"/>
      <c r="AH168" s="75"/>
      <c r="AI168" s="42"/>
      <c r="AJ168" s="223"/>
      <c r="AK168" s="42"/>
      <c r="AL168" s="41"/>
      <c r="AM168" s="75"/>
      <c r="AN168" s="42"/>
      <c r="AO168" s="42"/>
      <c r="AP168" s="139">
        <f t="shared" si="27"/>
        <v>0</v>
      </c>
      <c r="AQ168" s="74"/>
      <c r="AR168" s="74"/>
      <c r="AS168" s="74"/>
      <c r="AT168" s="74"/>
      <c r="AU168" s="84"/>
      <c r="AV168" s="90"/>
      <c r="AW168" s="90"/>
      <c r="AX168" s="90"/>
      <c r="AY168" s="90"/>
      <c r="AZ168" s="139">
        <f t="shared" si="28"/>
        <v>0</v>
      </c>
      <c r="BA168" s="139">
        <f t="shared" si="29"/>
        <v>0</v>
      </c>
      <c r="BB168" s="139">
        <f t="shared" si="30"/>
        <v>0</v>
      </c>
      <c r="BC168" s="139">
        <f t="shared" si="31"/>
        <v>0</v>
      </c>
      <c r="BD168" s="75"/>
      <c r="BE168" s="139">
        <f t="shared" si="32"/>
        <v>0</v>
      </c>
      <c r="BF168"/>
    </row>
    <row r="169" spans="1:58" x14ac:dyDescent="0.2">
      <c r="A169" s="16">
        <f t="shared" si="33"/>
        <v>160</v>
      </c>
      <c r="B169" s="40"/>
      <c r="C169" s="40"/>
      <c r="D169" s="41"/>
      <c r="E169" s="188"/>
      <c r="F169" s="41"/>
      <c r="G169" s="188"/>
      <c r="H169" s="139">
        <f t="shared" si="25"/>
        <v>0</v>
      </c>
      <c r="I169" s="42"/>
      <c r="J169" s="41"/>
      <c r="K169" s="75"/>
      <c r="L169" s="224"/>
      <c r="M169" s="42"/>
      <c r="N169" s="41"/>
      <c r="O169" s="75"/>
      <c r="P169" s="224"/>
      <c r="Q169" s="42"/>
      <c r="R169" s="41"/>
      <c r="S169" s="75"/>
      <c r="T169" s="75"/>
      <c r="U169" s="139">
        <f t="shared" si="26"/>
        <v>0</v>
      </c>
      <c r="V169" s="42"/>
      <c r="W169" s="41"/>
      <c r="X169" s="75"/>
      <c r="Y169" s="42"/>
      <c r="Z169" s="223"/>
      <c r="AA169" s="42"/>
      <c r="AB169" s="41"/>
      <c r="AC169" s="75"/>
      <c r="AD169" s="42"/>
      <c r="AE169" s="223"/>
      <c r="AF169" s="42"/>
      <c r="AG169" s="41"/>
      <c r="AH169" s="75"/>
      <c r="AI169" s="42"/>
      <c r="AJ169" s="223"/>
      <c r="AK169" s="42"/>
      <c r="AL169" s="41"/>
      <c r="AM169" s="75"/>
      <c r="AN169" s="42"/>
      <c r="AO169" s="42"/>
      <c r="AP169" s="139">
        <f t="shared" si="27"/>
        <v>0</v>
      </c>
      <c r="AQ169" s="74"/>
      <c r="AR169" s="74"/>
      <c r="AS169" s="74"/>
      <c r="AT169" s="74"/>
      <c r="AU169" s="84"/>
      <c r="AV169" s="90"/>
      <c r="AW169" s="90"/>
      <c r="AX169" s="90"/>
      <c r="AY169" s="90"/>
      <c r="AZ169" s="139">
        <f t="shared" si="28"/>
        <v>0</v>
      </c>
      <c r="BA169" s="139">
        <f t="shared" si="29"/>
        <v>0</v>
      </c>
      <c r="BB169" s="139">
        <f t="shared" si="30"/>
        <v>0</v>
      </c>
      <c r="BC169" s="139">
        <f t="shared" si="31"/>
        <v>0</v>
      </c>
      <c r="BD169" s="75"/>
      <c r="BE169" s="139">
        <f t="shared" si="32"/>
        <v>0</v>
      </c>
      <c r="BF169"/>
    </row>
    <row r="170" spans="1:58" x14ac:dyDescent="0.2">
      <c r="A170" s="16">
        <f t="shared" si="33"/>
        <v>161</v>
      </c>
      <c r="B170" s="40"/>
      <c r="C170" s="40"/>
      <c r="D170" s="41"/>
      <c r="E170" s="188"/>
      <c r="F170" s="41"/>
      <c r="G170" s="188"/>
      <c r="H170" s="139">
        <f t="shared" si="25"/>
        <v>0</v>
      </c>
      <c r="I170" s="42"/>
      <c r="J170" s="41"/>
      <c r="K170" s="75"/>
      <c r="L170" s="224"/>
      <c r="M170" s="42"/>
      <c r="N170" s="41"/>
      <c r="O170" s="75"/>
      <c r="P170" s="224"/>
      <c r="Q170" s="42"/>
      <c r="R170" s="41"/>
      <c r="S170" s="75"/>
      <c r="T170" s="75"/>
      <c r="U170" s="139">
        <f t="shared" si="26"/>
        <v>0</v>
      </c>
      <c r="V170" s="42"/>
      <c r="W170" s="41"/>
      <c r="X170" s="75"/>
      <c r="Y170" s="42"/>
      <c r="Z170" s="223"/>
      <c r="AA170" s="42"/>
      <c r="AB170" s="41"/>
      <c r="AC170" s="75"/>
      <c r="AD170" s="42"/>
      <c r="AE170" s="223"/>
      <c r="AF170" s="42"/>
      <c r="AG170" s="41"/>
      <c r="AH170" s="75"/>
      <c r="AI170" s="42"/>
      <c r="AJ170" s="223"/>
      <c r="AK170" s="42"/>
      <c r="AL170" s="41"/>
      <c r="AM170" s="75"/>
      <c r="AN170" s="42"/>
      <c r="AO170" s="42"/>
      <c r="AP170" s="139">
        <f t="shared" si="27"/>
        <v>0</v>
      </c>
      <c r="AQ170" s="74"/>
      <c r="AR170" s="74"/>
      <c r="AS170" s="74"/>
      <c r="AT170" s="74"/>
      <c r="AU170" s="84"/>
      <c r="AV170" s="90"/>
      <c r="AW170" s="90"/>
      <c r="AX170" s="90"/>
      <c r="AY170" s="90"/>
      <c r="AZ170" s="139">
        <f t="shared" si="28"/>
        <v>0</v>
      </c>
      <c r="BA170" s="139">
        <f t="shared" si="29"/>
        <v>0</v>
      </c>
      <c r="BB170" s="139">
        <f t="shared" si="30"/>
        <v>0</v>
      </c>
      <c r="BC170" s="139">
        <f t="shared" si="31"/>
        <v>0</v>
      </c>
      <c r="BD170" s="75"/>
      <c r="BE170" s="139">
        <f t="shared" si="32"/>
        <v>0</v>
      </c>
      <c r="BF170"/>
    </row>
    <row r="171" spans="1:58" x14ac:dyDescent="0.2">
      <c r="A171" s="16">
        <f t="shared" si="33"/>
        <v>162</v>
      </c>
      <c r="B171" s="40"/>
      <c r="C171" s="40"/>
      <c r="D171" s="41"/>
      <c r="E171" s="188"/>
      <c r="F171" s="41"/>
      <c r="G171" s="188"/>
      <c r="H171" s="139">
        <f t="shared" si="25"/>
        <v>0</v>
      </c>
      <c r="I171" s="42"/>
      <c r="J171" s="41"/>
      <c r="K171" s="75"/>
      <c r="L171" s="224"/>
      <c r="M171" s="42"/>
      <c r="N171" s="41"/>
      <c r="O171" s="75"/>
      <c r="P171" s="224"/>
      <c r="Q171" s="42"/>
      <c r="R171" s="41"/>
      <c r="S171" s="75"/>
      <c r="T171" s="75"/>
      <c r="U171" s="139">
        <f t="shared" si="26"/>
        <v>0</v>
      </c>
      <c r="V171" s="42"/>
      <c r="W171" s="41"/>
      <c r="X171" s="75"/>
      <c r="Y171" s="42"/>
      <c r="Z171" s="223"/>
      <c r="AA171" s="42"/>
      <c r="AB171" s="41"/>
      <c r="AC171" s="75"/>
      <c r="AD171" s="42"/>
      <c r="AE171" s="223"/>
      <c r="AF171" s="42"/>
      <c r="AG171" s="41"/>
      <c r="AH171" s="75"/>
      <c r="AI171" s="42"/>
      <c r="AJ171" s="223"/>
      <c r="AK171" s="42"/>
      <c r="AL171" s="41"/>
      <c r="AM171" s="75"/>
      <c r="AN171" s="42"/>
      <c r="AO171" s="42"/>
      <c r="AP171" s="139">
        <f t="shared" si="27"/>
        <v>0</v>
      </c>
      <c r="AQ171" s="74"/>
      <c r="AR171" s="74"/>
      <c r="AS171" s="74"/>
      <c r="AT171" s="74"/>
      <c r="AU171" s="84"/>
      <c r="AV171" s="90"/>
      <c r="AW171" s="90"/>
      <c r="AX171" s="90"/>
      <c r="AY171" s="90"/>
      <c r="AZ171" s="139">
        <f t="shared" si="28"/>
        <v>0</v>
      </c>
      <c r="BA171" s="139">
        <f t="shared" si="29"/>
        <v>0</v>
      </c>
      <c r="BB171" s="139">
        <f t="shared" si="30"/>
        <v>0</v>
      </c>
      <c r="BC171" s="139">
        <f t="shared" si="31"/>
        <v>0</v>
      </c>
      <c r="BD171" s="75"/>
      <c r="BE171" s="139">
        <f t="shared" si="32"/>
        <v>0</v>
      </c>
      <c r="BF171"/>
    </row>
    <row r="172" spans="1:58" x14ac:dyDescent="0.2">
      <c r="A172" s="16">
        <f t="shared" si="33"/>
        <v>163</v>
      </c>
      <c r="B172" s="40"/>
      <c r="C172" s="40"/>
      <c r="D172" s="41"/>
      <c r="E172" s="188"/>
      <c r="F172" s="41"/>
      <c r="G172" s="188"/>
      <c r="H172" s="139">
        <f t="shared" si="25"/>
        <v>0</v>
      </c>
      <c r="I172" s="42"/>
      <c r="J172" s="41"/>
      <c r="K172" s="75"/>
      <c r="L172" s="224"/>
      <c r="M172" s="42"/>
      <c r="N172" s="41"/>
      <c r="O172" s="75"/>
      <c r="P172" s="224"/>
      <c r="Q172" s="42"/>
      <c r="R172" s="41"/>
      <c r="S172" s="75"/>
      <c r="T172" s="75"/>
      <c r="U172" s="139">
        <f t="shared" si="26"/>
        <v>0</v>
      </c>
      <c r="V172" s="42"/>
      <c r="W172" s="41"/>
      <c r="X172" s="75"/>
      <c r="Y172" s="42"/>
      <c r="Z172" s="223"/>
      <c r="AA172" s="42"/>
      <c r="AB172" s="41"/>
      <c r="AC172" s="75"/>
      <c r="AD172" s="42"/>
      <c r="AE172" s="223"/>
      <c r="AF172" s="42"/>
      <c r="AG172" s="41"/>
      <c r="AH172" s="75"/>
      <c r="AI172" s="42"/>
      <c r="AJ172" s="223"/>
      <c r="AK172" s="42"/>
      <c r="AL172" s="41"/>
      <c r="AM172" s="75"/>
      <c r="AN172" s="42"/>
      <c r="AO172" s="42"/>
      <c r="AP172" s="139">
        <f t="shared" si="27"/>
        <v>0</v>
      </c>
      <c r="AQ172" s="74"/>
      <c r="AR172" s="74"/>
      <c r="AS172" s="74"/>
      <c r="AT172" s="74"/>
      <c r="AU172" s="84"/>
      <c r="AV172" s="90"/>
      <c r="AW172" s="90"/>
      <c r="AX172" s="90"/>
      <c r="AY172" s="90"/>
      <c r="AZ172" s="139">
        <f t="shared" si="28"/>
        <v>0</v>
      </c>
      <c r="BA172" s="139">
        <f t="shared" si="29"/>
        <v>0</v>
      </c>
      <c r="BB172" s="139">
        <f t="shared" si="30"/>
        <v>0</v>
      </c>
      <c r="BC172" s="139">
        <f t="shared" si="31"/>
        <v>0</v>
      </c>
      <c r="BD172" s="75"/>
      <c r="BE172" s="139">
        <f t="shared" si="32"/>
        <v>0</v>
      </c>
      <c r="BF172"/>
    </row>
    <row r="173" spans="1:58" x14ac:dyDescent="0.2">
      <c r="A173" s="16">
        <f t="shared" si="33"/>
        <v>164</v>
      </c>
      <c r="B173" s="40"/>
      <c r="C173" s="40"/>
      <c r="D173" s="41"/>
      <c r="E173" s="188"/>
      <c r="F173" s="41"/>
      <c r="G173" s="188"/>
      <c r="H173" s="139">
        <f t="shared" si="25"/>
        <v>0</v>
      </c>
      <c r="I173" s="42"/>
      <c r="J173" s="41"/>
      <c r="K173" s="75"/>
      <c r="L173" s="224"/>
      <c r="M173" s="42"/>
      <c r="N173" s="41"/>
      <c r="O173" s="75"/>
      <c r="P173" s="224"/>
      <c r="Q173" s="42"/>
      <c r="R173" s="41"/>
      <c r="S173" s="75"/>
      <c r="T173" s="75"/>
      <c r="U173" s="139">
        <f t="shared" si="26"/>
        <v>0</v>
      </c>
      <c r="V173" s="42"/>
      <c r="W173" s="41"/>
      <c r="X173" s="75"/>
      <c r="Y173" s="42"/>
      <c r="Z173" s="223"/>
      <c r="AA173" s="42"/>
      <c r="AB173" s="41"/>
      <c r="AC173" s="75"/>
      <c r="AD173" s="42"/>
      <c r="AE173" s="223"/>
      <c r="AF173" s="42"/>
      <c r="AG173" s="41"/>
      <c r="AH173" s="75"/>
      <c r="AI173" s="42"/>
      <c r="AJ173" s="223"/>
      <c r="AK173" s="42"/>
      <c r="AL173" s="41"/>
      <c r="AM173" s="75"/>
      <c r="AN173" s="42"/>
      <c r="AO173" s="42"/>
      <c r="AP173" s="139">
        <f t="shared" si="27"/>
        <v>0</v>
      </c>
      <c r="AQ173" s="74"/>
      <c r="AR173" s="74"/>
      <c r="AS173" s="74"/>
      <c r="AT173" s="74"/>
      <c r="AU173" s="84"/>
      <c r="AV173" s="90"/>
      <c r="AW173" s="90"/>
      <c r="AX173" s="90"/>
      <c r="AY173" s="90"/>
      <c r="AZ173" s="139">
        <f t="shared" si="28"/>
        <v>0</v>
      </c>
      <c r="BA173" s="139">
        <f t="shared" si="29"/>
        <v>0</v>
      </c>
      <c r="BB173" s="139">
        <f t="shared" si="30"/>
        <v>0</v>
      </c>
      <c r="BC173" s="139">
        <f t="shared" si="31"/>
        <v>0</v>
      </c>
      <c r="BD173" s="75"/>
      <c r="BE173" s="139">
        <f t="shared" si="32"/>
        <v>0</v>
      </c>
      <c r="BF173"/>
    </row>
    <row r="174" spans="1:58" x14ac:dyDescent="0.2">
      <c r="A174" s="16">
        <f t="shared" si="33"/>
        <v>165</v>
      </c>
      <c r="B174" s="40"/>
      <c r="C174" s="40"/>
      <c r="D174" s="41"/>
      <c r="E174" s="188"/>
      <c r="F174" s="41"/>
      <c r="G174" s="188"/>
      <c r="H174" s="139">
        <f t="shared" si="25"/>
        <v>0</v>
      </c>
      <c r="I174" s="42"/>
      <c r="J174" s="41"/>
      <c r="K174" s="75"/>
      <c r="L174" s="224"/>
      <c r="M174" s="42"/>
      <c r="N174" s="41"/>
      <c r="O174" s="75"/>
      <c r="P174" s="224"/>
      <c r="Q174" s="42"/>
      <c r="R174" s="41"/>
      <c r="S174" s="75"/>
      <c r="T174" s="75"/>
      <c r="U174" s="139">
        <f t="shared" si="26"/>
        <v>0</v>
      </c>
      <c r="V174" s="42"/>
      <c r="W174" s="41"/>
      <c r="X174" s="75"/>
      <c r="Y174" s="42"/>
      <c r="Z174" s="223"/>
      <c r="AA174" s="42"/>
      <c r="AB174" s="41"/>
      <c r="AC174" s="75"/>
      <c r="AD174" s="42"/>
      <c r="AE174" s="223"/>
      <c r="AF174" s="42"/>
      <c r="AG174" s="41"/>
      <c r="AH174" s="75"/>
      <c r="AI174" s="42"/>
      <c r="AJ174" s="223"/>
      <c r="AK174" s="42"/>
      <c r="AL174" s="41"/>
      <c r="AM174" s="75"/>
      <c r="AN174" s="42"/>
      <c r="AO174" s="42"/>
      <c r="AP174" s="139">
        <f t="shared" si="27"/>
        <v>0</v>
      </c>
      <c r="AQ174" s="74"/>
      <c r="AR174" s="74"/>
      <c r="AS174" s="74"/>
      <c r="AT174" s="74"/>
      <c r="AU174" s="84"/>
      <c r="AV174" s="90"/>
      <c r="AW174" s="90"/>
      <c r="AX174" s="90"/>
      <c r="AY174" s="90"/>
      <c r="AZ174" s="139">
        <f t="shared" si="28"/>
        <v>0</v>
      </c>
      <c r="BA174" s="139">
        <f t="shared" si="29"/>
        <v>0</v>
      </c>
      <c r="BB174" s="139">
        <f t="shared" si="30"/>
        <v>0</v>
      </c>
      <c r="BC174" s="139">
        <f t="shared" si="31"/>
        <v>0</v>
      </c>
      <c r="BD174" s="75"/>
      <c r="BE174" s="139">
        <f t="shared" si="32"/>
        <v>0</v>
      </c>
      <c r="BF174"/>
    </row>
    <row r="175" spans="1:58" x14ac:dyDescent="0.2">
      <c r="A175" s="16">
        <f t="shared" si="33"/>
        <v>166</v>
      </c>
      <c r="B175" s="40"/>
      <c r="C175" s="40"/>
      <c r="D175" s="41"/>
      <c r="E175" s="188"/>
      <c r="F175" s="41"/>
      <c r="G175" s="188"/>
      <c r="H175" s="139">
        <f t="shared" si="25"/>
        <v>0</v>
      </c>
      <c r="I175" s="42"/>
      <c r="J175" s="41"/>
      <c r="K175" s="75"/>
      <c r="L175" s="224"/>
      <c r="M175" s="42"/>
      <c r="N175" s="41"/>
      <c r="O175" s="75"/>
      <c r="P175" s="224"/>
      <c r="Q175" s="42"/>
      <c r="R175" s="41"/>
      <c r="S175" s="75"/>
      <c r="T175" s="75"/>
      <c r="U175" s="139">
        <f t="shared" si="26"/>
        <v>0</v>
      </c>
      <c r="V175" s="42"/>
      <c r="W175" s="41"/>
      <c r="X175" s="75"/>
      <c r="Y175" s="42"/>
      <c r="Z175" s="223"/>
      <c r="AA175" s="42"/>
      <c r="AB175" s="41"/>
      <c r="AC175" s="75"/>
      <c r="AD175" s="42"/>
      <c r="AE175" s="223"/>
      <c r="AF175" s="42"/>
      <c r="AG175" s="41"/>
      <c r="AH175" s="75"/>
      <c r="AI175" s="42"/>
      <c r="AJ175" s="223"/>
      <c r="AK175" s="42"/>
      <c r="AL175" s="41"/>
      <c r="AM175" s="75"/>
      <c r="AN175" s="42"/>
      <c r="AO175" s="42"/>
      <c r="AP175" s="139">
        <f t="shared" si="27"/>
        <v>0</v>
      </c>
      <c r="AQ175" s="74"/>
      <c r="AR175" s="74"/>
      <c r="AS175" s="74"/>
      <c r="AT175" s="74"/>
      <c r="AU175" s="84"/>
      <c r="AV175" s="90"/>
      <c r="AW175" s="90"/>
      <c r="AX175" s="90"/>
      <c r="AY175" s="90"/>
      <c r="AZ175" s="139">
        <f t="shared" si="28"/>
        <v>0</v>
      </c>
      <c r="BA175" s="139">
        <f t="shared" si="29"/>
        <v>0</v>
      </c>
      <c r="BB175" s="139">
        <f t="shared" si="30"/>
        <v>0</v>
      </c>
      <c r="BC175" s="139">
        <f t="shared" si="31"/>
        <v>0</v>
      </c>
      <c r="BD175" s="75"/>
      <c r="BE175" s="139">
        <f t="shared" si="32"/>
        <v>0</v>
      </c>
      <c r="BF175"/>
    </row>
    <row r="176" spans="1:58" x14ac:dyDescent="0.2">
      <c r="A176" s="16">
        <f t="shared" si="33"/>
        <v>167</v>
      </c>
      <c r="B176" s="40"/>
      <c r="C176" s="40"/>
      <c r="D176" s="41"/>
      <c r="E176" s="188"/>
      <c r="F176" s="41"/>
      <c r="G176" s="188"/>
      <c r="H176" s="139">
        <f t="shared" si="25"/>
        <v>0</v>
      </c>
      <c r="I176" s="42"/>
      <c r="J176" s="41"/>
      <c r="K176" s="75"/>
      <c r="L176" s="224"/>
      <c r="M176" s="42"/>
      <c r="N176" s="41"/>
      <c r="O176" s="75"/>
      <c r="P176" s="224"/>
      <c r="Q176" s="42"/>
      <c r="R176" s="41"/>
      <c r="S176" s="75"/>
      <c r="T176" s="75"/>
      <c r="U176" s="139">
        <f t="shared" si="26"/>
        <v>0</v>
      </c>
      <c r="V176" s="42"/>
      <c r="W176" s="41"/>
      <c r="X176" s="75"/>
      <c r="Y176" s="42"/>
      <c r="Z176" s="223"/>
      <c r="AA176" s="42"/>
      <c r="AB176" s="41"/>
      <c r="AC176" s="75"/>
      <c r="AD176" s="42"/>
      <c r="AE176" s="223"/>
      <c r="AF176" s="42"/>
      <c r="AG176" s="41"/>
      <c r="AH176" s="75"/>
      <c r="AI176" s="42"/>
      <c r="AJ176" s="223"/>
      <c r="AK176" s="42"/>
      <c r="AL176" s="41"/>
      <c r="AM176" s="75"/>
      <c r="AN176" s="42"/>
      <c r="AO176" s="42"/>
      <c r="AP176" s="139">
        <f t="shared" si="27"/>
        <v>0</v>
      </c>
      <c r="AQ176" s="74"/>
      <c r="AR176" s="74"/>
      <c r="AS176" s="74"/>
      <c r="AT176" s="74"/>
      <c r="AU176" s="84"/>
      <c r="AV176" s="90"/>
      <c r="AW176" s="90"/>
      <c r="AX176" s="90"/>
      <c r="AY176" s="90"/>
      <c r="AZ176" s="139">
        <f t="shared" si="28"/>
        <v>0</v>
      </c>
      <c r="BA176" s="139">
        <f t="shared" si="29"/>
        <v>0</v>
      </c>
      <c r="BB176" s="139">
        <f t="shared" si="30"/>
        <v>0</v>
      </c>
      <c r="BC176" s="139">
        <f t="shared" si="31"/>
        <v>0</v>
      </c>
      <c r="BD176" s="75"/>
      <c r="BE176" s="139">
        <f t="shared" si="32"/>
        <v>0</v>
      </c>
      <c r="BF176"/>
    </row>
    <row r="177" spans="1:58" x14ac:dyDescent="0.2">
      <c r="A177" s="16">
        <f t="shared" si="33"/>
        <v>168</v>
      </c>
      <c r="B177" s="40"/>
      <c r="C177" s="40"/>
      <c r="D177" s="41"/>
      <c r="E177" s="188"/>
      <c r="F177" s="41"/>
      <c r="G177" s="188"/>
      <c r="H177" s="139">
        <f t="shared" si="25"/>
        <v>0</v>
      </c>
      <c r="I177" s="42"/>
      <c r="J177" s="41"/>
      <c r="K177" s="75"/>
      <c r="L177" s="224"/>
      <c r="M177" s="42"/>
      <c r="N177" s="41"/>
      <c r="O177" s="75"/>
      <c r="P177" s="224"/>
      <c r="Q177" s="42"/>
      <c r="R177" s="41"/>
      <c r="S177" s="75"/>
      <c r="T177" s="75"/>
      <c r="U177" s="139">
        <f t="shared" si="26"/>
        <v>0</v>
      </c>
      <c r="V177" s="42"/>
      <c r="W177" s="41"/>
      <c r="X177" s="75"/>
      <c r="Y177" s="42"/>
      <c r="Z177" s="223"/>
      <c r="AA177" s="42"/>
      <c r="AB177" s="41"/>
      <c r="AC177" s="75"/>
      <c r="AD177" s="42"/>
      <c r="AE177" s="223"/>
      <c r="AF177" s="42"/>
      <c r="AG177" s="41"/>
      <c r="AH177" s="75"/>
      <c r="AI177" s="42"/>
      <c r="AJ177" s="223"/>
      <c r="AK177" s="42"/>
      <c r="AL177" s="41"/>
      <c r="AM177" s="75"/>
      <c r="AN177" s="42"/>
      <c r="AO177" s="42"/>
      <c r="AP177" s="139">
        <f t="shared" si="27"/>
        <v>0</v>
      </c>
      <c r="AQ177" s="74"/>
      <c r="AR177" s="74"/>
      <c r="AS177" s="74"/>
      <c r="AT177" s="74"/>
      <c r="AU177" s="84"/>
      <c r="AV177" s="90"/>
      <c r="AW177" s="90"/>
      <c r="AX177" s="90"/>
      <c r="AY177" s="90"/>
      <c r="AZ177" s="139">
        <f t="shared" si="28"/>
        <v>0</v>
      </c>
      <c r="BA177" s="139">
        <f t="shared" si="29"/>
        <v>0</v>
      </c>
      <c r="BB177" s="139">
        <f t="shared" si="30"/>
        <v>0</v>
      </c>
      <c r="BC177" s="139">
        <f t="shared" si="31"/>
        <v>0</v>
      </c>
      <c r="BD177" s="75"/>
      <c r="BE177" s="139">
        <f t="shared" si="32"/>
        <v>0</v>
      </c>
      <c r="BF177"/>
    </row>
    <row r="178" spans="1:58" x14ac:dyDescent="0.2">
      <c r="A178" s="16">
        <f t="shared" si="33"/>
        <v>169</v>
      </c>
      <c r="B178" s="40"/>
      <c r="C178" s="40"/>
      <c r="D178" s="41"/>
      <c r="E178" s="188"/>
      <c r="F178" s="41"/>
      <c r="G178" s="188"/>
      <c r="H178" s="139">
        <f t="shared" si="25"/>
        <v>0</v>
      </c>
      <c r="I178" s="42"/>
      <c r="J178" s="41"/>
      <c r="K178" s="75"/>
      <c r="L178" s="224"/>
      <c r="M178" s="42"/>
      <c r="N178" s="41"/>
      <c r="O178" s="75"/>
      <c r="P178" s="224"/>
      <c r="Q178" s="42"/>
      <c r="R178" s="41"/>
      <c r="S178" s="75"/>
      <c r="T178" s="75"/>
      <c r="U178" s="139">
        <f t="shared" si="26"/>
        <v>0</v>
      </c>
      <c r="V178" s="42"/>
      <c r="W178" s="41"/>
      <c r="X178" s="75"/>
      <c r="Y178" s="42"/>
      <c r="Z178" s="223"/>
      <c r="AA178" s="42"/>
      <c r="AB178" s="41"/>
      <c r="AC178" s="75"/>
      <c r="AD178" s="42"/>
      <c r="AE178" s="223"/>
      <c r="AF178" s="42"/>
      <c r="AG178" s="41"/>
      <c r="AH178" s="75"/>
      <c r="AI178" s="42"/>
      <c r="AJ178" s="223"/>
      <c r="AK178" s="42"/>
      <c r="AL178" s="41"/>
      <c r="AM178" s="75"/>
      <c r="AN178" s="42"/>
      <c r="AO178" s="42"/>
      <c r="AP178" s="139">
        <f t="shared" si="27"/>
        <v>0</v>
      </c>
      <c r="AQ178" s="74"/>
      <c r="AR178" s="74"/>
      <c r="AS178" s="74"/>
      <c r="AT178" s="74"/>
      <c r="AU178" s="84"/>
      <c r="AV178" s="90"/>
      <c r="AW178" s="90"/>
      <c r="AX178" s="90"/>
      <c r="AY178" s="90"/>
      <c r="AZ178" s="139">
        <f t="shared" si="28"/>
        <v>0</v>
      </c>
      <c r="BA178" s="139">
        <f t="shared" si="29"/>
        <v>0</v>
      </c>
      <c r="BB178" s="139">
        <f t="shared" si="30"/>
        <v>0</v>
      </c>
      <c r="BC178" s="139">
        <f t="shared" si="31"/>
        <v>0</v>
      </c>
      <c r="BD178" s="75"/>
      <c r="BE178" s="139">
        <f t="shared" si="32"/>
        <v>0</v>
      </c>
      <c r="BF178"/>
    </row>
    <row r="179" spans="1:58" x14ac:dyDescent="0.2">
      <c r="A179" s="16">
        <f t="shared" si="33"/>
        <v>170</v>
      </c>
      <c r="B179" s="40"/>
      <c r="C179" s="40"/>
      <c r="D179" s="41"/>
      <c r="E179" s="188"/>
      <c r="F179" s="41"/>
      <c r="G179" s="188"/>
      <c r="H179" s="139">
        <f t="shared" si="25"/>
        <v>0</v>
      </c>
      <c r="I179" s="42"/>
      <c r="J179" s="41"/>
      <c r="K179" s="75"/>
      <c r="L179" s="224"/>
      <c r="M179" s="42"/>
      <c r="N179" s="41"/>
      <c r="O179" s="75"/>
      <c r="P179" s="224"/>
      <c r="Q179" s="42"/>
      <c r="R179" s="41"/>
      <c r="S179" s="75"/>
      <c r="T179" s="75"/>
      <c r="U179" s="139">
        <f t="shared" si="26"/>
        <v>0</v>
      </c>
      <c r="V179" s="42"/>
      <c r="W179" s="41"/>
      <c r="X179" s="75"/>
      <c r="Y179" s="42"/>
      <c r="Z179" s="223"/>
      <c r="AA179" s="42"/>
      <c r="AB179" s="41"/>
      <c r="AC179" s="75"/>
      <c r="AD179" s="42"/>
      <c r="AE179" s="223"/>
      <c r="AF179" s="42"/>
      <c r="AG179" s="41"/>
      <c r="AH179" s="75"/>
      <c r="AI179" s="42"/>
      <c r="AJ179" s="223"/>
      <c r="AK179" s="42"/>
      <c r="AL179" s="41"/>
      <c r="AM179" s="75"/>
      <c r="AN179" s="42"/>
      <c r="AO179" s="42"/>
      <c r="AP179" s="139">
        <f t="shared" si="27"/>
        <v>0</v>
      </c>
      <c r="AQ179" s="74"/>
      <c r="AR179" s="74"/>
      <c r="AS179" s="74"/>
      <c r="AT179" s="74"/>
      <c r="AU179" s="84"/>
      <c r="AV179" s="90"/>
      <c r="AW179" s="90"/>
      <c r="AX179" s="90"/>
      <c r="AY179" s="90"/>
      <c r="AZ179" s="139">
        <f t="shared" si="28"/>
        <v>0</v>
      </c>
      <c r="BA179" s="139">
        <f t="shared" si="29"/>
        <v>0</v>
      </c>
      <c r="BB179" s="139">
        <f t="shared" si="30"/>
        <v>0</v>
      </c>
      <c r="BC179" s="139">
        <f t="shared" si="31"/>
        <v>0</v>
      </c>
      <c r="BD179" s="75"/>
      <c r="BE179" s="139">
        <f t="shared" si="32"/>
        <v>0</v>
      </c>
      <c r="BF179"/>
    </row>
    <row r="180" spans="1:58" x14ac:dyDescent="0.2">
      <c r="A180" s="16">
        <f t="shared" si="33"/>
        <v>171</v>
      </c>
      <c r="B180" s="40"/>
      <c r="C180" s="40"/>
      <c r="D180" s="41"/>
      <c r="E180" s="188"/>
      <c r="F180" s="41"/>
      <c r="G180" s="188"/>
      <c r="H180" s="139">
        <f t="shared" si="25"/>
        <v>0</v>
      </c>
      <c r="I180" s="42"/>
      <c r="J180" s="41"/>
      <c r="K180" s="75"/>
      <c r="L180" s="224"/>
      <c r="M180" s="42"/>
      <c r="N180" s="41"/>
      <c r="O180" s="75"/>
      <c r="P180" s="224"/>
      <c r="Q180" s="42"/>
      <c r="R180" s="41"/>
      <c r="S180" s="75"/>
      <c r="T180" s="75"/>
      <c r="U180" s="139">
        <f t="shared" si="26"/>
        <v>0</v>
      </c>
      <c r="V180" s="42"/>
      <c r="W180" s="41"/>
      <c r="X180" s="75"/>
      <c r="Y180" s="42"/>
      <c r="Z180" s="223"/>
      <c r="AA180" s="42"/>
      <c r="AB180" s="41"/>
      <c r="AC180" s="75"/>
      <c r="AD180" s="42"/>
      <c r="AE180" s="223"/>
      <c r="AF180" s="42"/>
      <c r="AG180" s="41"/>
      <c r="AH180" s="75"/>
      <c r="AI180" s="42"/>
      <c r="AJ180" s="223"/>
      <c r="AK180" s="42"/>
      <c r="AL180" s="41"/>
      <c r="AM180" s="75"/>
      <c r="AN180" s="42"/>
      <c r="AO180" s="42"/>
      <c r="AP180" s="139">
        <f t="shared" si="27"/>
        <v>0</v>
      </c>
      <c r="AQ180" s="74"/>
      <c r="AR180" s="74"/>
      <c r="AS180" s="74"/>
      <c r="AT180" s="74"/>
      <c r="AU180" s="84"/>
      <c r="AV180" s="90"/>
      <c r="AW180" s="90"/>
      <c r="AX180" s="90"/>
      <c r="AY180" s="90"/>
      <c r="AZ180" s="139">
        <f t="shared" si="28"/>
        <v>0</v>
      </c>
      <c r="BA180" s="139">
        <f t="shared" si="29"/>
        <v>0</v>
      </c>
      <c r="BB180" s="139">
        <f t="shared" si="30"/>
        <v>0</v>
      </c>
      <c r="BC180" s="139">
        <f t="shared" si="31"/>
        <v>0</v>
      </c>
      <c r="BD180" s="75"/>
      <c r="BE180" s="139">
        <f t="shared" si="32"/>
        <v>0</v>
      </c>
      <c r="BF180"/>
    </row>
    <row r="181" spans="1:58" x14ac:dyDescent="0.2">
      <c r="A181" s="16">
        <f t="shared" si="33"/>
        <v>172</v>
      </c>
      <c r="B181" s="40"/>
      <c r="C181" s="40"/>
      <c r="D181" s="41"/>
      <c r="E181" s="188"/>
      <c r="F181" s="41"/>
      <c r="G181" s="188"/>
      <c r="H181" s="139">
        <f t="shared" si="25"/>
        <v>0</v>
      </c>
      <c r="I181" s="42"/>
      <c r="J181" s="41"/>
      <c r="K181" s="75"/>
      <c r="L181" s="224"/>
      <c r="M181" s="42"/>
      <c r="N181" s="41"/>
      <c r="O181" s="75"/>
      <c r="P181" s="224"/>
      <c r="Q181" s="42"/>
      <c r="R181" s="41"/>
      <c r="S181" s="75"/>
      <c r="T181" s="75"/>
      <c r="U181" s="139">
        <f t="shared" si="26"/>
        <v>0</v>
      </c>
      <c r="V181" s="42"/>
      <c r="W181" s="41"/>
      <c r="X181" s="75"/>
      <c r="Y181" s="42"/>
      <c r="Z181" s="223"/>
      <c r="AA181" s="42"/>
      <c r="AB181" s="41"/>
      <c r="AC181" s="75"/>
      <c r="AD181" s="42"/>
      <c r="AE181" s="223"/>
      <c r="AF181" s="42"/>
      <c r="AG181" s="41"/>
      <c r="AH181" s="75"/>
      <c r="AI181" s="42"/>
      <c r="AJ181" s="223"/>
      <c r="AK181" s="42"/>
      <c r="AL181" s="41"/>
      <c r="AM181" s="75"/>
      <c r="AN181" s="42"/>
      <c r="AO181" s="42"/>
      <c r="AP181" s="139">
        <f t="shared" si="27"/>
        <v>0</v>
      </c>
      <c r="AQ181" s="74"/>
      <c r="AR181" s="74"/>
      <c r="AS181" s="74"/>
      <c r="AT181" s="74"/>
      <c r="AU181" s="84"/>
      <c r="AV181" s="90"/>
      <c r="AW181" s="90"/>
      <c r="AX181" s="90"/>
      <c r="AY181" s="90"/>
      <c r="AZ181" s="139">
        <f t="shared" si="28"/>
        <v>0</v>
      </c>
      <c r="BA181" s="139">
        <f t="shared" si="29"/>
        <v>0</v>
      </c>
      <c r="BB181" s="139">
        <f t="shared" si="30"/>
        <v>0</v>
      </c>
      <c r="BC181" s="139">
        <f t="shared" si="31"/>
        <v>0</v>
      </c>
      <c r="BD181" s="75"/>
      <c r="BE181" s="139">
        <f t="shared" si="32"/>
        <v>0</v>
      </c>
      <c r="BF181"/>
    </row>
    <row r="182" spans="1:58" x14ac:dyDescent="0.2">
      <c r="A182" s="16">
        <f t="shared" si="33"/>
        <v>173</v>
      </c>
      <c r="B182" s="40"/>
      <c r="C182" s="40"/>
      <c r="D182" s="41"/>
      <c r="E182" s="188"/>
      <c r="F182" s="41"/>
      <c r="G182" s="188"/>
      <c r="H182" s="139">
        <f t="shared" si="25"/>
        <v>0</v>
      </c>
      <c r="I182" s="42"/>
      <c r="J182" s="41"/>
      <c r="K182" s="75"/>
      <c r="L182" s="224"/>
      <c r="M182" s="42"/>
      <c r="N182" s="41"/>
      <c r="O182" s="75"/>
      <c r="P182" s="224"/>
      <c r="Q182" s="42"/>
      <c r="R182" s="41"/>
      <c r="S182" s="75"/>
      <c r="T182" s="75"/>
      <c r="U182" s="139">
        <f t="shared" si="26"/>
        <v>0</v>
      </c>
      <c r="V182" s="42"/>
      <c r="W182" s="41"/>
      <c r="X182" s="75"/>
      <c r="Y182" s="42"/>
      <c r="Z182" s="223"/>
      <c r="AA182" s="42"/>
      <c r="AB182" s="41"/>
      <c r="AC182" s="75"/>
      <c r="AD182" s="42"/>
      <c r="AE182" s="223"/>
      <c r="AF182" s="42"/>
      <c r="AG182" s="41"/>
      <c r="AH182" s="75"/>
      <c r="AI182" s="42"/>
      <c r="AJ182" s="223"/>
      <c r="AK182" s="42"/>
      <c r="AL182" s="41"/>
      <c r="AM182" s="75"/>
      <c r="AN182" s="42"/>
      <c r="AO182" s="42"/>
      <c r="AP182" s="139">
        <f t="shared" si="27"/>
        <v>0</v>
      </c>
      <c r="AQ182" s="74"/>
      <c r="AR182" s="74"/>
      <c r="AS182" s="74"/>
      <c r="AT182" s="74"/>
      <c r="AU182" s="84"/>
      <c r="AV182" s="90"/>
      <c r="AW182" s="90"/>
      <c r="AX182" s="90"/>
      <c r="AY182" s="90"/>
      <c r="AZ182" s="139">
        <f t="shared" si="28"/>
        <v>0</v>
      </c>
      <c r="BA182" s="139">
        <f t="shared" si="29"/>
        <v>0</v>
      </c>
      <c r="BB182" s="139">
        <f t="shared" si="30"/>
        <v>0</v>
      </c>
      <c r="BC182" s="139">
        <f t="shared" si="31"/>
        <v>0</v>
      </c>
      <c r="BD182" s="75"/>
      <c r="BE182" s="139">
        <f t="shared" si="32"/>
        <v>0</v>
      </c>
      <c r="BF182"/>
    </row>
    <row r="183" spans="1:58" x14ac:dyDescent="0.2">
      <c r="A183" s="16">
        <f t="shared" si="33"/>
        <v>174</v>
      </c>
      <c r="B183" s="40"/>
      <c r="C183" s="40"/>
      <c r="D183" s="41"/>
      <c r="E183" s="188"/>
      <c r="F183" s="41"/>
      <c r="G183" s="188"/>
      <c r="H183" s="139">
        <f t="shared" si="25"/>
        <v>0</v>
      </c>
      <c r="I183" s="42"/>
      <c r="J183" s="41"/>
      <c r="K183" s="75"/>
      <c r="L183" s="224"/>
      <c r="M183" s="42"/>
      <c r="N183" s="41"/>
      <c r="O183" s="75"/>
      <c r="P183" s="224"/>
      <c r="Q183" s="42"/>
      <c r="R183" s="41"/>
      <c r="S183" s="75"/>
      <c r="T183" s="75"/>
      <c r="U183" s="139">
        <f t="shared" si="26"/>
        <v>0</v>
      </c>
      <c r="V183" s="42"/>
      <c r="W183" s="41"/>
      <c r="X183" s="75"/>
      <c r="Y183" s="42"/>
      <c r="Z183" s="223"/>
      <c r="AA183" s="42"/>
      <c r="AB183" s="41"/>
      <c r="AC183" s="75"/>
      <c r="AD183" s="42"/>
      <c r="AE183" s="223"/>
      <c r="AF183" s="42"/>
      <c r="AG183" s="41"/>
      <c r="AH183" s="75"/>
      <c r="AI183" s="42"/>
      <c r="AJ183" s="223"/>
      <c r="AK183" s="42"/>
      <c r="AL183" s="41"/>
      <c r="AM183" s="75"/>
      <c r="AN183" s="42"/>
      <c r="AO183" s="42"/>
      <c r="AP183" s="139">
        <f t="shared" si="27"/>
        <v>0</v>
      </c>
      <c r="AQ183" s="74"/>
      <c r="AR183" s="74"/>
      <c r="AS183" s="74"/>
      <c r="AT183" s="74"/>
      <c r="AU183" s="84"/>
      <c r="AV183" s="90"/>
      <c r="AW183" s="90"/>
      <c r="AX183" s="90"/>
      <c r="AY183" s="90"/>
      <c r="AZ183" s="139">
        <f t="shared" si="28"/>
        <v>0</v>
      </c>
      <c r="BA183" s="139">
        <f t="shared" si="29"/>
        <v>0</v>
      </c>
      <c r="BB183" s="139">
        <f t="shared" si="30"/>
        <v>0</v>
      </c>
      <c r="BC183" s="139">
        <f t="shared" si="31"/>
        <v>0</v>
      </c>
      <c r="BD183" s="75"/>
      <c r="BE183" s="139">
        <f t="shared" si="32"/>
        <v>0</v>
      </c>
      <c r="BF183"/>
    </row>
    <row r="184" spans="1:58" x14ac:dyDescent="0.2">
      <c r="A184" s="16">
        <f t="shared" si="33"/>
        <v>175</v>
      </c>
      <c r="B184" s="40"/>
      <c r="C184" s="40"/>
      <c r="D184" s="41"/>
      <c r="E184" s="188"/>
      <c r="F184" s="41"/>
      <c r="G184" s="188"/>
      <c r="H184" s="139">
        <f t="shared" si="25"/>
        <v>0</v>
      </c>
      <c r="I184" s="42"/>
      <c r="J184" s="41"/>
      <c r="K184" s="75"/>
      <c r="L184" s="224"/>
      <c r="M184" s="42"/>
      <c r="N184" s="41"/>
      <c r="O184" s="75"/>
      <c r="P184" s="224"/>
      <c r="Q184" s="42"/>
      <c r="R184" s="41"/>
      <c r="S184" s="75"/>
      <c r="T184" s="75"/>
      <c r="U184" s="139">
        <f t="shared" si="26"/>
        <v>0</v>
      </c>
      <c r="V184" s="42"/>
      <c r="W184" s="41"/>
      <c r="X184" s="75"/>
      <c r="Y184" s="42"/>
      <c r="Z184" s="223"/>
      <c r="AA184" s="42"/>
      <c r="AB184" s="41"/>
      <c r="AC184" s="75"/>
      <c r="AD184" s="42"/>
      <c r="AE184" s="223"/>
      <c r="AF184" s="42"/>
      <c r="AG184" s="41"/>
      <c r="AH184" s="75"/>
      <c r="AI184" s="42"/>
      <c r="AJ184" s="223"/>
      <c r="AK184" s="42"/>
      <c r="AL184" s="41"/>
      <c r="AM184" s="75"/>
      <c r="AN184" s="42"/>
      <c r="AO184" s="42"/>
      <c r="AP184" s="139">
        <f t="shared" si="27"/>
        <v>0</v>
      </c>
      <c r="AQ184" s="74"/>
      <c r="AR184" s="74"/>
      <c r="AS184" s="74"/>
      <c r="AT184" s="74"/>
      <c r="AU184" s="84"/>
      <c r="AV184" s="90"/>
      <c r="AW184" s="90"/>
      <c r="AX184" s="90"/>
      <c r="AY184" s="90"/>
      <c r="AZ184" s="139">
        <f t="shared" si="28"/>
        <v>0</v>
      </c>
      <c r="BA184" s="139">
        <f t="shared" si="29"/>
        <v>0</v>
      </c>
      <c r="BB184" s="139">
        <f t="shared" si="30"/>
        <v>0</v>
      </c>
      <c r="BC184" s="139">
        <f t="shared" si="31"/>
        <v>0</v>
      </c>
      <c r="BD184" s="75"/>
      <c r="BE184" s="139">
        <f t="shared" si="32"/>
        <v>0</v>
      </c>
      <c r="BF184"/>
    </row>
    <row r="185" spans="1:58" x14ac:dyDescent="0.2">
      <c r="A185" s="16">
        <f t="shared" si="33"/>
        <v>176</v>
      </c>
      <c r="B185" s="40"/>
      <c r="C185" s="40"/>
      <c r="D185" s="41"/>
      <c r="E185" s="188"/>
      <c r="F185" s="41"/>
      <c r="G185" s="188"/>
      <c r="H185" s="139">
        <f t="shared" si="25"/>
        <v>0</v>
      </c>
      <c r="I185" s="42"/>
      <c r="J185" s="41"/>
      <c r="K185" s="75"/>
      <c r="L185" s="224"/>
      <c r="M185" s="42"/>
      <c r="N185" s="41"/>
      <c r="O185" s="75"/>
      <c r="P185" s="224"/>
      <c r="Q185" s="42"/>
      <c r="R185" s="41"/>
      <c r="S185" s="75"/>
      <c r="T185" s="75"/>
      <c r="U185" s="139">
        <f t="shared" si="26"/>
        <v>0</v>
      </c>
      <c r="V185" s="42"/>
      <c r="W185" s="41"/>
      <c r="X185" s="75"/>
      <c r="Y185" s="42"/>
      <c r="Z185" s="223"/>
      <c r="AA185" s="42"/>
      <c r="AB185" s="41"/>
      <c r="AC185" s="75"/>
      <c r="AD185" s="42"/>
      <c r="AE185" s="223"/>
      <c r="AF185" s="42"/>
      <c r="AG185" s="41"/>
      <c r="AH185" s="75"/>
      <c r="AI185" s="42"/>
      <c r="AJ185" s="223"/>
      <c r="AK185" s="42"/>
      <c r="AL185" s="41"/>
      <c r="AM185" s="75"/>
      <c r="AN185" s="42"/>
      <c r="AO185" s="42"/>
      <c r="AP185" s="139">
        <f t="shared" si="27"/>
        <v>0</v>
      </c>
      <c r="AQ185" s="74"/>
      <c r="AR185" s="74"/>
      <c r="AS185" s="74"/>
      <c r="AT185" s="74"/>
      <c r="AU185" s="84"/>
      <c r="AV185" s="90"/>
      <c r="AW185" s="90"/>
      <c r="AX185" s="90"/>
      <c r="AY185" s="90"/>
      <c r="AZ185" s="139">
        <f t="shared" si="28"/>
        <v>0</v>
      </c>
      <c r="BA185" s="139">
        <f t="shared" si="29"/>
        <v>0</v>
      </c>
      <c r="BB185" s="139">
        <f t="shared" si="30"/>
        <v>0</v>
      </c>
      <c r="BC185" s="139">
        <f t="shared" si="31"/>
        <v>0</v>
      </c>
      <c r="BD185" s="75"/>
      <c r="BE185" s="139">
        <f t="shared" si="32"/>
        <v>0</v>
      </c>
      <c r="BF185"/>
    </row>
    <row r="186" spans="1:58" x14ac:dyDescent="0.2">
      <c r="A186" s="16">
        <f t="shared" si="33"/>
        <v>177</v>
      </c>
      <c r="B186" s="40"/>
      <c r="C186" s="40"/>
      <c r="D186" s="41"/>
      <c r="E186" s="188"/>
      <c r="F186" s="41"/>
      <c r="G186" s="188"/>
      <c r="H186" s="139">
        <f t="shared" si="25"/>
        <v>0</v>
      </c>
      <c r="I186" s="42"/>
      <c r="J186" s="41"/>
      <c r="K186" s="75"/>
      <c r="L186" s="224"/>
      <c r="M186" s="42"/>
      <c r="N186" s="41"/>
      <c r="O186" s="75"/>
      <c r="P186" s="224"/>
      <c r="Q186" s="42"/>
      <c r="R186" s="41"/>
      <c r="S186" s="75"/>
      <c r="T186" s="75"/>
      <c r="U186" s="139">
        <f t="shared" si="26"/>
        <v>0</v>
      </c>
      <c r="V186" s="42"/>
      <c r="W186" s="41"/>
      <c r="X186" s="75"/>
      <c r="Y186" s="42"/>
      <c r="Z186" s="223"/>
      <c r="AA186" s="42"/>
      <c r="AB186" s="41"/>
      <c r="AC186" s="75"/>
      <c r="AD186" s="42"/>
      <c r="AE186" s="223"/>
      <c r="AF186" s="42"/>
      <c r="AG186" s="41"/>
      <c r="AH186" s="75"/>
      <c r="AI186" s="42"/>
      <c r="AJ186" s="223"/>
      <c r="AK186" s="42"/>
      <c r="AL186" s="41"/>
      <c r="AM186" s="75"/>
      <c r="AN186" s="42"/>
      <c r="AO186" s="42"/>
      <c r="AP186" s="139">
        <f t="shared" si="27"/>
        <v>0</v>
      </c>
      <c r="AQ186" s="74"/>
      <c r="AR186" s="74"/>
      <c r="AS186" s="74"/>
      <c r="AT186" s="74"/>
      <c r="AU186" s="84"/>
      <c r="AV186" s="90"/>
      <c r="AW186" s="90"/>
      <c r="AX186" s="90"/>
      <c r="AY186" s="90"/>
      <c r="AZ186" s="139">
        <f t="shared" si="28"/>
        <v>0</v>
      </c>
      <c r="BA186" s="139">
        <f t="shared" si="29"/>
        <v>0</v>
      </c>
      <c r="BB186" s="139">
        <f t="shared" si="30"/>
        <v>0</v>
      </c>
      <c r="BC186" s="139">
        <f t="shared" si="31"/>
        <v>0</v>
      </c>
      <c r="BD186" s="75"/>
      <c r="BE186" s="139">
        <f t="shared" si="32"/>
        <v>0</v>
      </c>
      <c r="BF186"/>
    </row>
    <row r="187" spans="1:58" x14ac:dyDescent="0.2">
      <c r="A187" s="16">
        <f t="shared" si="33"/>
        <v>178</v>
      </c>
      <c r="B187" s="40"/>
      <c r="C187" s="40"/>
      <c r="D187" s="41"/>
      <c r="E187" s="188"/>
      <c r="F187" s="41"/>
      <c r="G187" s="188"/>
      <c r="H187" s="139">
        <f t="shared" si="25"/>
        <v>0</v>
      </c>
      <c r="I187" s="42"/>
      <c r="J187" s="41"/>
      <c r="K187" s="75"/>
      <c r="L187" s="224"/>
      <c r="M187" s="42"/>
      <c r="N187" s="41"/>
      <c r="O187" s="75"/>
      <c r="P187" s="224"/>
      <c r="Q187" s="42"/>
      <c r="R187" s="41"/>
      <c r="S187" s="75"/>
      <c r="T187" s="75"/>
      <c r="U187" s="139">
        <f t="shared" si="26"/>
        <v>0</v>
      </c>
      <c r="V187" s="42"/>
      <c r="W187" s="41"/>
      <c r="X187" s="75"/>
      <c r="Y187" s="42"/>
      <c r="Z187" s="223"/>
      <c r="AA187" s="42"/>
      <c r="AB187" s="41"/>
      <c r="AC187" s="75"/>
      <c r="AD187" s="42"/>
      <c r="AE187" s="223"/>
      <c r="AF187" s="42"/>
      <c r="AG187" s="41"/>
      <c r="AH187" s="75"/>
      <c r="AI187" s="42"/>
      <c r="AJ187" s="223"/>
      <c r="AK187" s="42"/>
      <c r="AL187" s="41"/>
      <c r="AM187" s="75"/>
      <c r="AN187" s="42"/>
      <c r="AO187" s="42"/>
      <c r="AP187" s="139">
        <f t="shared" si="27"/>
        <v>0</v>
      </c>
      <c r="AQ187" s="74"/>
      <c r="AR187" s="74"/>
      <c r="AS187" s="74"/>
      <c r="AT187" s="74"/>
      <c r="AU187" s="84"/>
      <c r="AV187" s="90"/>
      <c r="AW187" s="90"/>
      <c r="AX187" s="90"/>
      <c r="AY187" s="90"/>
      <c r="AZ187" s="139">
        <f t="shared" si="28"/>
        <v>0</v>
      </c>
      <c r="BA187" s="139">
        <f t="shared" si="29"/>
        <v>0</v>
      </c>
      <c r="BB187" s="139">
        <f t="shared" si="30"/>
        <v>0</v>
      </c>
      <c r="BC187" s="139">
        <f t="shared" si="31"/>
        <v>0</v>
      </c>
      <c r="BD187" s="75"/>
      <c r="BE187" s="139">
        <f t="shared" si="32"/>
        <v>0</v>
      </c>
      <c r="BF187"/>
    </row>
    <row r="188" spans="1:58" x14ac:dyDescent="0.2">
      <c r="A188" s="16">
        <f t="shared" si="33"/>
        <v>179</v>
      </c>
      <c r="B188" s="40"/>
      <c r="C188" s="40"/>
      <c r="D188" s="41"/>
      <c r="E188" s="188"/>
      <c r="F188" s="41"/>
      <c r="G188" s="188"/>
      <c r="H188" s="139">
        <f t="shared" si="25"/>
        <v>0</v>
      </c>
      <c r="I188" s="42"/>
      <c r="J188" s="41"/>
      <c r="K188" s="75"/>
      <c r="L188" s="224"/>
      <c r="M188" s="42"/>
      <c r="N188" s="41"/>
      <c r="O188" s="75"/>
      <c r="P188" s="224"/>
      <c r="Q188" s="42"/>
      <c r="R188" s="41"/>
      <c r="S188" s="75"/>
      <c r="T188" s="75"/>
      <c r="U188" s="139">
        <f t="shared" si="26"/>
        <v>0</v>
      </c>
      <c r="V188" s="42"/>
      <c r="W188" s="41"/>
      <c r="X188" s="75"/>
      <c r="Y188" s="42"/>
      <c r="Z188" s="223"/>
      <c r="AA188" s="42"/>
      <c r="AB188" s="41"/>
      <c r="AC188" s="75"/>
      <c r="AD188" s="42"/>
      <c r="AE188" s="223"/>
      <c r="AF188" s="42"/>
      <c r="AG188" s="41"/>
      <c r="AH188" s="75"/>
      <c r="AI188" s="42"/>
      <c r="AJ188" s="223"/>
      <c r="AK188" s="42"/>
      <c r="AL188" s="41"/>
      <c r="AM188" s="75"/>
      <c r="AN188" s="42"/>
      <c r="AO188" s="42"/>
      <c r="AP188" s="139">
        <f t="shared" si="27"/>
        <v>0</v>
      </c>
      <c r="AQ188" s="74"/>
      <c r="AR188" s="74"/>
      <c r="AS188" s="74"/>
      <c r="AT188" s="74"/>
      <c r="AU188" s="84"/>
      <c r="AV188" s="90"/>
      <c r="AW188" s="90"/>
      <c r="AX188" s="90"/>
      <c r="AY188" s="90"/>
      <c r="AZ188" s="139">
        <f t="shared" si="28"/>
        <v>0</v>
      </c>
      <c r="BA188" s="139">
        <f t="shared" si="29"/>
        <v>0</v>
      </c>
      <c r="BB188" s="139">
        <f t="shared" si="30"/>
        <v>0</v>
      </c>
      <c r="BC188" s="139">
        <f t="shared" si="31"/>
        <v>0</v>
      </c>
      <c r="BD188" s="75"/>
      <c r="BE188" s="139">
        <f t="shared" si="32"/>
        <v>0</v>
      </c>
      <c r="BF188"/>
    </row>
    <row r="189" spans="1:58" x14ac:dyDescent="0.2">
      <c r="A189" s="16">
        <f t="shared" si="33"/>
        <v>180</v>
      </c>
      <c r="B189" s="40"/>
      <c r="C189" s="40"/>
      <c r="D189" s="41"/>
      <c r="E189" s="188"/>
      <c r="F189" s="41"/>
      <c r="G189" s="188"/>
      <c r="H189" s="139">
        <f t="shared" si="25"/>
        <v>0</v>
      </c>
      <c r="I189" s="42"/>
      <c r="J189" s="41"/>
      <c r="K189" s="75"/>
      <c r="L189" s="224"/>
      <c r="M189" s="42"/>
      <c r="N189" s="41"/>
      <c r="O189" s="75"/>
      <c r="P189" s="224"/>
      <c r="Q189" s="42"/>
      <c r="R189" s="41"/>
      <c r="S189" s="75"/>
      <c r="T189" s="75"/>
      <c r="U189" s="139">
        <f t="shared" si="26"/>
        <v>0</v>
      </c>
      <c r="V189" s="42"/>
      <c r="W189" s="41"/>
      <c r="X189" s="75"/>
      <c r="Y189" s="42"/>
      <c r="Z189" s="223"/>
      <c r="AA189" s="42"/>
      <c r="AB189" s="41"/>
      <c r="AC189" s="75"/>
      <c r="AD189" s="42"/>
      <c r="AE189" s="223"/>
      <c r="AF189" s="42"/>
      <c r="AG189" s="41"/>
      <c r="AH189" s="75"/>
      <c r="AI189" s="42"/>
      <c r="AJ189" s="223"/>
      <c r="AK189" s="42"/>
      <c r="AL189" s="41"/>
      <c r="AM189" s="75"/>
      <c r="AN189" s="42"/>
      <c r="AO189" s="42"/>
      <c r="AP189" s="139">
        <f t="shared" si="27"/>
        <v>0</v>
      </c>
      <c r="AQ189" s="74"/>
      <c r="AR189" s="74"/>
      <c r="AS189" s="74"/>
      <c r="AT189" s="74"/>
      <c r="AU189" s="84"/>
      <c r="AV189" s="90"/>
      <c r="AW189" s="90"/>
      <c r="AX189" s="90"/>
      <c r="AY189" s="90"/>
      <c r="AZ189" s="139">
        <f t="shared" si="28"/>
        <v>0</v>
      </c>
      <c r="BA189" s="139">
        <f t="shared" si="29"/>
        <v>0</v>
      </c>
      <c r="BB189" s="139">
        <f t="shared" si="30"/>
        <v>0</v>
      </c>
      <c r="BC189" s="139">
        <f t="shared" si="31"/>
        <v>0</v>
      </c>
      <c r="BD189" s="75"/>
      <c r="BE189" s="139">
        <f t="shared" si="32"/>
        <v>0</v>
      </c>
      <c r="BF189"/>
    </row>
    <row r="190" spans="1:58" x14ac:dyDescent="0.2">
      <c r="A190" s="16">
        <f t="shared" si="33"/>
        <v>181</v>
      </c>
      <c r="B190" s="40"/>
      <c r="C190" s="40"/>
      <c r="D190" s="41"/>
      <c r="E190" s="188"/>
      <c r="F190" s="41"/>
      <c r="G190" s="188"/>
      <c r="H190" s="139">
        <f t="shared" si="25"/>
        <v>0</v>
      </c>
      <c r="I190" s="42"/>
      <c r="J190" s="41"/>
      <c r="K190" s="75"/>
      <c r="L190" s="224"/>
      <c r="M190" s="42"/>
      <c r="N190" s="41"/>
      <c r="O190" s="75"/>
      <c r="P190" s="224"/>
      <c r="Q190" s="42"/>
      <c r="R190" s="41"/>
      <c r="S190" s="75"/>
      <c r="T190" s="75"/>
      <c r="U190" s="139">
        <f t="shared" si="26"/>
        <v>0</v>
      </c>
      <c r="V190" s="42"/>
      <c r="W190" s="41"/>
      <c r="X190" s="75"/>
      <c r="Y190" s="42"/>
      <c r="Z190" s="223"/>
      <c r="AA190" s="42"/>
      <c r="AB190" s="41"/>
      <c r="AC190" s="75"/>
      <c r="AD190" s="42"/>
      <c r="AE190" s="223"/>
      <c r="AF190" s="42"/>
      <c r="AG190" s="41"/>
      <c r="AH190" s="75"/>
      <c r="AI190" s="42"/>
      <c r="AJ190" s="223"/>
      <c r="AK190" s="42"/>
      <c r="AL190" s="41"/>
      <c r="AM190" s="75"/>
      <c r="AN190" s="42"/>
      <c r="AO190" s="42"/>
      <c r="AP190" s="139">
        <f t="shared" si="27"/>
        <v>0</v>
      </c>
      <c r="AQ190" s="74"/>
      <c r="AR190" s="74"/>
      <c r="AS190" s="74"/>
      <c r="AT190" s="74"/>
      <c r="AU190" s="84"/>
      <c r="AV190" s="90"/>
      <c r="AW190" s="90"/>
      <c r="AX190" s="90"/>
      <c r="AY190" s="90"/>
      <c r="AZ190" s="139">
        <f t="shared" si="28"/>
        <v>0</v>
      </c>
      <c r="BA190" s="139">
        <f t="shared" si="29"/>
        <v>0</v>
      </c>
      <c r="BB190" s="139">
        <f t="shared" si="30"/>
        <v>0</v>
      </c>
      <c r="BC190" s="139">
        <f t="shared" si="31"/>
        <v>0</v>
      </c>
      <c r="BD190" s="75"/>
      <c r="BE190" s="139">
        <f t="shared" si="32"/>
        <v>0</v>
      </c>
      <c r="BF190"/>
    </row>
    <row r="191" spans="1:58" x14ac:dyDescent="0.2">
      <c r="A191" s="16">
        <f t="shared" si="33"/>
        <v>182</v>
      </c>
      <c r="B191" s="40"/>
      <c r="C191" s="40"/>
      <c r="D191" s="41"/>
      <c r="E191" s="188"/>
      <c r="F191" s="41"/>
      <c r="G191" s="188"/>
      <c r="H191" s="139">
        <f t="shared" si="25"/>
        <v>0</v>
      </c>
      <c r="I191" s="42"/>
      <c r="J191" s="41"/>
      <c r="K191" s="75"/>
      <c r="L191" s="224"/>
      <c r="M191" s="42"/>
      <c r="N191" s="41"/>
      <c r="O191" s="75"/>
      <c r="P191" s="224"/>
      <c r="Q191" s="42"/>
      <c r="R191" s="41"/>
      <c r="S191" s="75"/>
      <c r="T191" s="75"/>
      <c r="U191" s="139">
        <f t="shared" si="26"/>
        <v>0</v>
      </c>
      <c r="V191" s="42"/>
      <c r="W191" s="41"/>
      <c r="X191" s="75"/>
      <c r="Y191" s="42"/>
      <c r="Z191" s="223"/>
      <c r="AA191" s="42"/>
      <c r="AB191" s="41"/>
      <c r="AC191" s="75"/>
      <c r="AD191" s="42"/>
      <c r="AE191" s="223"/>
      <c r="AF191" s="42"/>
      <c r="AG191" s="41"/>
      <c r="AH191" s="75"/>
      <c r="AI191" s="42"/>
      <c r="AJ191" s="223"/>
      <c r="AK191" s="42"/>
      <c r="AL191" s="41"/>
      <c r="AM191" s="75"/>
      <c r="AN191" s="42"/>
      <c r="AO191" s="42"/>
      <c r="AP191" s="139">
        <f t="shared" si="27"/>
        <v>0</v>
      </c>
      <c r="AQ191" s="74"/>
      <c r="AR191" s="74"/>
      <c r="AS191" s="74"/>
      <c r="AT191" s="74"/>
      <c r="AU191" s="84"/>
      <c r="AV191" s="90"/>
      <c r="AW191" s="90"/>
      <c r="AX191" s="90"/>
      <c r="AY191" s="90"/>
      <c r="AZ191" s="139">
        <f t="shared" si="28"/>
        <v>0</v>
      </c>
      <c r="BA191" s="139">
        <f t="shared" si="29"/>
        <v>0</v>
      </c>
      <c r="BB191" s="139">
        <f t="shared" si="30"/>
        <v>0</v>
      </c>
      <c r="BC191" s="139">
        <f t="shared" si="31"/>
        <v>0</v>
      </c>
      <c r="BD191" s="75"/>
      <c r="BE191" s="139">
        <f t="shared" si="32"/>
        <v>0</v>
      </c>
      <c r="BF191"/>
    </row>
    <row r="192" spans="1:58" x14ac:dyDescent="0.2">
      <c r="A192" s="16">
        <f t="shared" si="33"/>
        <v>183</v>
      </c>
      <c r="B192" s="40"/>
      <c r="C192" s="40"/>
      <c r="D192" s="41"/>
      <c r="E192" s="188"/>
      <c r="F192" s="41"/>
      <c r="G192" s="188"/>
      <c r="H192" s="139">
        <f t="shared" si="25"/>
        <v>0</v>
      </c>
      <c r="I192" s="42"/>
      <c r="J192" s="41"/>
      <c r="K192" s="75"/>
      <c r="L192" s="224"/>
      <c r="M192" s="42"/>
      <c r="N192" s="41"/>
      <c r="O192" s="75"/>
      <c r="P192" s="224"/>
      <c r="Q192" s="42"/>
      <c r="R192" s="41"/>
      <c r="S192" s="75"/>
      <c r="T192" s="75"/>
      <c r="U192" s="139">
        <f t="shared" si="26"/>
        <v>0</v>
      </c>
      <c r="V192" s="42"/>
      <c r="W192" s="41"/>
      <c r="X192" s="75"/>
      <c r="Y192" s="42"/>
      <c r="Z192" s="223"/>
      <c r="AA192" s="42"/>
      <c r="AB192" s="41"/>
      <c r="AC192" s="75"/>
      <c r="AD192" s="42"/>
      <c r="AE192" s="223"/>
      <c r="AF192" s="42"/>
      <c r="AG192" s="41"/>
      <c r="AH192" s="75"/>
      <c r="AI192" s="42"/>
      <c r="AJ192" s="223"/>
      <c r="AK192" s="42"/>
      <c r="AL192" s="41"/>
      <c r="AM192" s="75"/>
      <c r="AN192" s="42"/>
      <c r="AO192" s="42"/>
      <c r="AP192" s="139">
        <f t="shared" si="27"/>
        <v>0</v>
      </c>
      <c r="AQ192" s="74"/>
      <c r="AR192" s="74"/>
      <c r="AS192" s="74"/>
      <c r="AT192" s="74"/>
      <c r="AU192" s="84"/>
      <c r="AV192" s="90"/>
      <c r="AW192" s="90"/>
      <c r="AX192" s="90"/>
      <c r="AY192" s="90"/>
      <c r="AZ192" s="139">
        <f t="shared" si="28"/>
        <v>0</v>
      </c>
      <c r="BA192" s="139">
        <f t="shared" si="29"/>
        <v>0</v>
      </c>
      <c r="BB192" s="139">
        <f t="shared" si="30"/>
        <v>0</v>
      </c>
      <c r="BC192" s="139">
        <f t="shared" si="31"/>
        <v>0</v>
      </c>
      <c r="BD192" s="75"/>
      <c r="BE192" s="139">
        <f t="shared" si="32"/>
        <v>0</v>
      </c>
      <c r="BF192"/>
    </row>
    <row r="193" spans="1:58" x14ac:dyDescent="0.2">
      <c r="A193" s="16">
        <f t="shared" si="33"/>
        <v>184</v>
      </c>
      <c r="B193" s="40"/>
      <c r="C193" s="40"/>
      <c r="D193" s="41"/>
      <c r="E193" s="188"/>
      <c r="F193" s="41"/>
      <c r="G193" s="188"/>
      <c r="H193" s="139">
        <f t="shared" si="25"/>
        <v>0</v>
      </c>
      <c r="I193" s="42"/>
      <c r="J193" s="41"/>
      <c r="K193" s="75"/>
      <c r="L193" s="224"/>
      <c r="M193" s="42"/>
      <c r="N193" s="41"/>
      <c r="O193" s="75"/>
      <c r="P193" s="224"/>
      <c r="Q193" s="42"/>
      <c r="R193" s="41"/>
      <c r="S193" s="75"/>
      <c r="T193" s="75"/>
      <c r="U193" s="139">
        <f t="shared" si="26"/>
        <v>0</v>
      </c>
      <c r="V193" s="42"/>
      <c r="W193" s="41"/>
      <c r="X193" s="75"/>
      <c r="Y193" s="42"/>
      <c r="Z193" s="223"/>
      <c r="AA193" s="42"/>
      <c r="AB193" s="41"/>
      <c r="AC193" s="75"/>
      <c r="AD193" s="42"/>
      <c r="AE193" s="223"/>
      <c r="AF193" s="42"/>
      <c r="AG193" s="41"/>
      <c r="AH193" s="75"/>
      <c r="AI193" s="42"/>
      <c r="AJ193" s="223"/>
      <c r="AK193" s="42"/>
      <c r="AL193" s="41"/>
      <c r="AM193" s="75"/>
      <c r="AN193" s="42"/>
      <c r="AO193" s="42"/>
      <c r="AP193" s="139">
        <f t="shared" si="27"/>
        <v>0</v>
      </c>
      <c r="AQ193" s="74"/>
      <c r="AR193" s="74"/>
      <c r="AS193" s="74"/>
      <c r="AT193" s="74"/>
      <c r="AU193" s="84"/>
      <c r="AV193" s="90"/>
      <c r="AW193" s="90"/>
      <c r="AX193" s="90"/>
      <c r="AY193" s="90"/>
      <c r="AZ193" s="139">
        <f t="shared" si="28"/>
        <v>0</v>
      </c>
      <c r="BA193" s="139">
        <f t="shared" si="29"/>
        <v>0</v>
      </c>
      <c r="BB193" s="139">
        <f t="shared" si="30"/>
        <v>0</v>
      </c>
      <c r="BC193" s="139">
        <f t="shared" si="31"/>
        <v>0</v>
      </c>
      <c r="BD193" s="75"/>
      <c r="BE193" s="139">
        <f t="shared" si="32"/>
        <v>0</v>
      </c>
      <c r="BF193"/>
    </row>
    <row r="194" spans="1:58" x14ac:dyDescent="0.2">
      <c r="A194" s="16">
        <f t="shared" si="33"/>
        <v>185</v>
      </c>
      <c r="B194" s="40"/>
      <c r="C194" s="40"/>
      <c r="D194" s="41"/>
      <c r="E194" s="188"/>
      <c r="F194" s="41"/>
      <c r="G194" s="188"/>
      <c r="H194" s="139">
        <f t="shared" si="25"/>
        <v>0</v>
      </c>
      <c r="I194" s="42"/>
      <c r="J194" s="41"/>
      <c r="K194" s="75"/>
      <c r="L194" s="224"/>
      <c r="M194" s="42"/>
      <c r="N194" s="41"/>
      <c r="O194" s="75"/>
      <c r="P194" s="224"/>
      <c r="Q194" s="42"/>
      <c r="R194" s="41"/>
      <c r="S194" s="75"/>
      <c r="T194" s="75"/>
      <c r="U194" s="139">
        <f t="shared" si="26"/>
        <v>0</v>
      </c>
      <c r="V194" s="42"/>
      <c r="W194" s="41"/>
      <c r="X194" s="75"/>
      <c r="Y194" s="42"/>
      <c r="Z194" s="223"/>
      <c r="AA194" s="42"/>
      <c r="AB194" s="41"/>
      <c r="AC194" s="75"/>
      <c r="AD194" s="42"/>
      <c r="AE194" s="223"/>
      <c r="AF194" s="42"/>
      <c r="AG194" s="41"/>
      <c r="AH194" s="75"/>
      <c r="AI194" s="42"/>
      <c r="AJ194" s="223"/>
      <c r="AK194" s="42"/>
      <c r="AL194" s="41"/>
      <c r="AM194" s="75"/>
      <c r="AN194" s="42"/>
      <c r="AO194" s="42"/>
      <c r="AP194" s="139">
        <f t="shared" si="27"/>
        <v>0</v>
      </c>
      <c r="AQ194" s="74"/>
      <c r="AR194" s="74"/>
      <c r="AS194" s="74"/>
      <c r="AT194" s="74"/>
      <c r="AU194" s="84"/>
      <c r="AV194" s="90"/>
      <c r="AW194" s="90"/>
      <c r="AX194" s="90"/>
      <c r="AY194" s="90"/>
      <c r="AZ194" s="139">
        <f t="shared" si="28"/>
        <v>0</v>
      </c>
      <c r="BA194" s="139">
        <f t="shared" si="29"/>
        <v>0</v>
      </c>
      <c r="BB194" s="139">
        <f t="shared" si="30"/>
        <v>0</v>
      </c>
      <c r="BC194" s="139">
        <f t="shared" si="31"/>
        <v>0</v>
      </c>
      <c r="BD194" s="75"/>
      <c r="BE194" s="139">
        <f t="shared" si="32"/>
        <v>0</v>
      </c>
      <c r="BF194"/>
    </row>
    <row r="195" spans="1:58" x14ac:dyDescent="0.2">
      <c r="A195" s="16">
        <f t="shared" si="33"/>
        <v>186</v>
      </c>
      <c r="B195" s="40"/>
      <c r="C195" s="40"/>
      <c r="D195" s="41"/>
      <c r="E195" s="188"/>
      <c r="F195" s="41"/>
      <c r="G195" s="188"/>
      <c r="H195" s="139">
        <f t="shared" si="25"/>
        <v>0</v>
      </c>
      <c r="I195" s="42"/>
      <c r="J195" s="41"/>
      <c r="K195" s="75"/>
      <c r="L195" s="224"/>
      <c r="M195" s="42"/>
      <c r="N195" s="41"/>
      <c r="O195" s="75"/>
      <c r="P195" s="224"/>
      <c r="Q195" s="42"/>
      <c r="R195" s="41"/>
      <c r="S195" s="75"/>
      <c r="T195" s="75"/>
      <c r="U195" s="139">
        <f t="shared" si="26"/>
        <v>0</v>
      </c>
      <c r="V195" s="42"/>
      <c r="W195" s="41"/>
      <c r="X195" s="75"/>
      <c r="Y195" s="42"/>
      <c r="Z195" s="223"/>
      <c r="AA195" s="42"/>
      <c r="AB195" s="41"/>
      <c r="AC195" s="75"/>
      <c r="AD195" s="42"/>
      <c r="AE195" s="223"/>
      <c r="AF195" s="42"/>
      <c r="AG195" s="41"/>
      <c r="AH195" s="75"/>
      <c r="AI195" s="42"/>
      <c r="AJ195" s="223"/>
      <c r="AK195" s="42"/>
      <c r="AL195" s="41"/>
      <c r="AM195" s="75"/>
      <c r="AN195" s="42"/>
      <c r="AO195" s="42"/>
      <c r="AP195" s="139">
        <f t="shared" si="27"/>
        <v>0</v>
      </c>
      <c r="AQ195" s="74"/>
      <c r="AR195" s="74"/>
      <c r="AS195" s="74"/>
      <c r="AT195" s="74"/>
      <c r="AU195" s="84"/>
      <c r="AV195" s="90"/>
      <c r="AW195" s="90"/>
      <c r="AX195" s="90"/>
      <c r="AY195" s="90"/>
      <c r="AZ195" s="139">
        <f t="shared" si="28"/>
        <v>0</v>
      </c>
      <c r="BA195" s="139">
        <f t="shared" si="29"/>
        <v>0</v>
      </c>
      <c r="BB195" s="139">
        <f t="shared" si="30"/>
        <v>0</v>
      </c>
      <c r="BC195" s="139">
        <f t="shared" si="31"/>
        <v>0</v>
      </c>
      <c r="BD195" s="75"/>
      <c r="BE195" s="139">
        <f t="shared" si="32"/>
        <v>0</v>
      </c>
      <c r="BF195"/>
    </row>
    <row r="196" spans="1:58" x14ac:dyDescent="0.2">
      <c r="A196" s="16">
        <f t="shared" si="33"/>
        <v>187</v>
      </c>
      <c r="B196" s="40"/>
      <c r="C196" s="40"/>
      <c r="D196" s="41"/>
      <c r="E196" s="188"/>
      <c r="F196" s="41"/>
      <c r="G196" s="188"/>
      <c r="H196" s="139">
        <f t="shared" si="25"/>
        <v>0</v>
      </c>
      <c r="I196" s="42"/>
      <c r="J196" s="41"/>
      <c r="K196" s="75"/>
      <c r="L196" s="224"/>
      <c r="M196" s="42"/>
      <c r="N196" s="41"/>
      <c r="O196" s="75"/>
      <c r="P196" s="224"/>
      <c r="Q196" s="42"/>
      <c r="R196" s="41"/>
      <c r="S196" s="75"/>
      <c r="T196" s="75"/>
      <c r="U196" s="139">
        <f t="shared" si="26"/>
        <v>0</v>
      </c>
      <c r="V196" s="42"/>
      <c r="W196" s="41"/>
      <c r="X196" s="75"/>
      <c r="Y196" s="42"/>
      <c r="Z196" s="223"/>
      <c r="AA196" s="42"/>
      <c r="AB196" s="41"/>
      <c r="AC196" s="75"/>
      <c r="AD196" s="42"/>
      <c r="AE196" s="223"/>
      <c r="AF196" s="42"/>
      <c r="AG196" s="41"/>
      <c r="AH196" s="75"/>
      <c r="AI196" s="42"/>
      <c r="AJ196" s="223"/>
      <c r="AK196" s="42"/>
      <c r="AL196" s="41"/>
      <c r="AM196" s="75"/>
      <c r="AN196" s="42"/>
      <c r="AO196" s="42"/>
      <c r="AP196" s="139">
        <f t="shared" si="27"/>
        <v>0</v>
      </c>
      <c r="AQ196" s="74"/>
      <c r="AR196" s="74"/>
      <c r="AS196" s="74"/>
      <c r="AT196" s="74"/>
      <c r="AU196" s="84"/>
      <c r="AV196" s="90"/>
      <c r="AW196" s="90"/>
      <c r="AX196" s="90"/>
      <c r="AY196" s="90"/>
      <c r="AZ196" s="139">
        <f t="shared" si="28"/>
        <v>0</v>
      </c>
      <c r="BA196" s="139">
        <f t="shared" si="29"/>
        <v>0</v>
      </c>
      <c r="BB196" s="139">
        <f t="shared" si="30"/>
        <v>0</v>
      </c>
      <c r="BC196" s="139">
        <f t="shared" si="31"/>
        <v>0</v>
      </c>
      <c r="BD196" s="75"/>
      <c r="BE196" s="139">
        <f t="shared" si="32"/>
        <v>0</v>
      </c>
      <c r="BF196"/>
    </row>
    <row r="197" spans="1:58" x14ac:dyDescent="0.2">
      <c r="A197" s="16">
        <f t="shared" si="33"/>
        <v>188</v>
      </c>
      <c r="B197" s="40"/>
      <c r="C197" s="40"/>
      <c r="D197" s="41"/>
      <c r="E197" s="188"/>
      <c r="F197" s="41"/>
      <c r="G197" s="188"/>
      <c r="H197" s="139">
        <f t="shared" si="25"/>
        <v>0</v>
      </c>
      <c r="I197" s="42"/>
      <c r="J197" s="41"/>
      <c r="K197" s="75"/>
      <c r="L197" s="224"/>
      <c r="M197" s="42"/>
      <c r="N197" s="41"/>
      <c r="O197" s="75"/>
      <c r="P197" s="224"/>
      <c r="Q197" s="42"/>
      <c r="R197" s="41"/>
      <c r="S197" s="75"/>
      <c r="T197" s="75"/>
      <c r="U197" s="139">
        <f t="shared" si="26"/>
        <v>0</v>
      </c>
      <c r="V197" s="42"/>
      <c r="W197" s="41"/>
      <c r="X197" s="75"/>
      <c r="Y197" s="42"/>
      <c r="Z197" s="223"/>
      <c r="AA197" s="42"/>
      <c r="AB197" s="41"/>
      <c r="AC197" s="75"/>
      <c r="AD197" s="42"/>
      <c r="AE197" s="223"/>
      <c r="AF197" s="42"/>
      <c r="AG197" s="41"/>
      <c r="AH197" s="75"/>
      <c r="AI197" s="42"/>
      <c r="AJ197" s="223"/>
      <c r="AK197" s="42"/>
      <c r="AL197" s="41"/>
      <c r="AM197" s="75"/>
      <c r="AN197" s="42"/>
      <c r="AO197" s="42"/>
      <c r="AP197" s="139">
        <f t="shared" si="27"/>
        <v>0</v>
      </c>
      <c r="AQ197" s="74"/>
      <c r="AR197" s="74"/>
      <c r="AS197" s="74"/>
      <c r="AT197" s="74"/>
      <c r="AU197" s="84"/>
      <c r="AV197" s="90"/>
      <c r="AW197" s="90"/>
      <c r="AX197" s="90"/>
      <c r="AY197" s="90"/>
      <c r="AZ197" s="139">
        <f t="shared" si="28"/>
        <v>0</v>
      </c>
      <c r="BA197" s="139">
        <f t="shared" si="29"/>
        <v>0</v>
      </c>
      <c r="BB197" s="139">
        <f t="shared" si="30"/>
        <v>0</v>
      </c>
      <c r="BC197" s="139">
        <f t="shared" si="31"/>
        <v>0</v>
      </c>
      <c r="BD197" s="75"/>
      <c r="BE197" s="139">
        <f t="shared" si="32"/>
        <v>0</v>
      </c>
      <c r="BF197"/>
    </row>
    <row r="198" spans="1:58" x14ac:dyDescent="0.2">
      <c r="A198" s="16">
        <f t="shared" si="33"/>
        <v>189</v>
      </c>
      <c r="B198" s="40"/>
      <c r="C198" s="40"/>
      <c r="D198" s="41"/>
      <c r="E198" s="188"/>
      <c r="F198" s="41"/>
      <c r="G198" s="188"/>
      <c r="H198" s="139">
        <f t="shared" si="25"/>
        <v>0</v>
      </c>
      <c r="I198" s="42"/>
      <c r="J198" s="41"/>
      <c r="K198" s="75"/>
      <c r="L198" s="224"/>
      <c r="M198" s="42"/>
      <c r="N198" s="41"/>
      <c r="O198" s="75"/>
      <c r="P198" s="224"/>
      <c r="Q198" s="42"/>
      <c r="R198" s="41"/>
      <c r="S198" s="75"/>
      <c r="T198" s="75"/>
      <c r="U198" s="139">
        <f t="shared" si="26"/>
        <v>0</v>
      </c>
      <c r="V198" s="42"/>
      <c r="W198" s="41"/>
      <c r="X198" s="75"/>
      <c r="Y198" s="42"/>
      <c r="Z198" s="223"/>
      <c r="AA198" s="42"/>
      <c r="AB198" s="41"/>
      <c r="AC198" s="75"/>
      <c r="AD198" s="42"/>
      <c r="AE198" s="223"/>
      <c r="AF198" s="42"/>
      <c r="AG198" s="41"/>
      <c r="AH198" s="75"/>
      <c r="AI198" s="42"/>
      <c r="AJ198" s="223"/>
      <c r="AK198" s="42"/>
      <c r="AL198" s="41"/>
      <c r="AM198" s="75"/>
      <c r="AN198" s="42"/>
      <c r="AO198" s="42"/>
      <c r="AP198" s="139">
        <f t="shared" si="27"/>
        <v>0</v>
      </c>
      <c r="AQ198" s="74"/>
      <c r="AR198" s="74"/>
      <c r="AS198" s="74"/>
      <c r="AT198" s="74"/>
      <c r="AU198" s="84"/>
      <c r="AV198" s="90"/>
      <c r="AW198" s="90"/>
      <c r="AX198" s="90"/>
      <c r="AY198" s="90"/>
      <c r="AZ198" s="139">
        <f t="shared" si="28"/>
        <v>0</v>
      </c>
      <c r="BA198" s="139">
        <f t="shared" si="29"/>
        <v>0</v>
      </c>
      <c r="BB198" s="139">
        <f t="shared" si="30"/>
        <v>0</v>
      </c>
      <c r="BC198" s="139">
        <f t="shared" si="31"/>
        <v>0</v>
      </c>
      <c r="BD198" s="75"/>
      <c r="BE198" s="139">
        <f t="shared" si="32"/>
        <v>0</v>
      </c>
      <c r="BF198"/>
    </row>
    <row r="199" spans="1:58" x14ac:dyDescent="0.2">
      <c r="A199" s="16">
        <f t="shared" si="33"/>
        <v>190</v>
      </c>
      <c r="B199" s="40"/>
      <c r="C199" s="40"/>
      <c r="D199" s="41"/>
      <c r="E199" s="188"/>
      <c r="F199" s="41"/>
      <c r="G199" s="188"/>
      <c r="H199" s="139">
        <f t="shared" si="25"/>
        <v>0</v>
      </c>
      <c r="I199" s="42"/>
      <c r="J199" s="41"/>
      <c r="K199" s="75"/>
      <c r="L199" s="224"/>
      <c r="M199" s="42"/>
      <c r="N199" s="41"/>
      <c r="O199" s="75"/>
      <c r="P199" s="224"/>
      <c r="Q199" s="42"/>
      <c r="R199" s="41"/>
      <c r="S199" s="75"/>
      <c r="T199" s="75"/>
      <c r="U199" s="139">
        <f t="shared" si="26"/>
        <v>0</v>
      </c>
      <c r="V199" s="42"/>
      <c r="W199" s="41"/>
      <c r="X199" s="75"/>
      <c r="Y199" s="42"/>
      <c r="Z199" s="223"/>
      <c r="AA199" s="42"/>
      <c r="AB199" s="41"/>
      <c r="AC199" s="75"/>
      <c r="AD199" s="42"/>
      <c r="AE199" s="223"/>
      <c r="AF199" s="42"/>
      <c r="AG199" s="41"/>
      <c r="AH199" s="75"/>
      <c r="AI199" s="42"/>
      <c r="AJ199" s="223"/>
      <c r="AK199" s="42"/>
      <c r="AL199" s="41"/>
      <c r="AM199" s="75"/>
      <c r="AN199" s="42"/>
      <c r="AO199" s="42"/>
      <c r="AP199" s="139">
        <f t="shared" si="27"/>
        <v>0</v>
      </c>
      <c r="AQ199" s="74"/>
      <c r="AR199" s="74"/>
      <c r="AS199" s="74"/>
      <c r="AT199" s="74"/>
      <c r="AU199" s="84"/>
      <c r="AV199" s="90"/>
      <c r="AW199" s="90"/>
      <c r="AX199" s="90"/>
      <c r="AY199" s="90"/>
      <c r="AZ199" s="139">
        <f t="shared" si="28"/>
        <v>0</v>
      </c>
      <c r="BA199" s="139">
        <f t="shared" si="29"/>
        <v>0</v>
      </c>
      <c r="BB199" s="139">
        <f t="shared" si="30"/>
        <v>0</v>
      </c>
      <c r="BC199" s="139">
        <f t="shared" si="31"/>
        <v>0</v>
      </c>
      <c r="BD199" s="75"/>
      <c r="BE199" s="139">
        <f t="shared" si="32"/>
        <v>0</v>
      </c>
      <c r="BF199"/>
    </row>
    <row r="200" spans="1:58" x14ac:dyDescent="0.2">
      <c r="A200" s="16">
        <f t="shared" si="33"/>
        <v>191</v>
      </c>
      <c r="B200" s="40"/>
      <c r="C200" s="40"/>
      <c r="D200" s="41"/>
      <c r="E200" s="188"/>
      <c r="F200" s="41"/>
      <c r="G200" s="188"/>
      <c r="H200" s="139">
        <f t="shared" si="25"/>
        <v>0</v>
      </c>
      <c r="I200" s="42"/>
      <c r="J200" s="41"/>
      <c r="K200" s="75"/>
      <c r="L200" s="224"/>
      <c r="M200" s="42"/>
      <c r="N200" s="41"/>
      <c r="O200" s="75"/>
      <c r="P200" s="224"/>
      <c r="Q200" s="42"/>
      <c r="R200" s="41"/>
      <c r="S200" s="75"/>
      <c r="T200" s="75"/>
      <c r="U200" s="139">
        <f t="shared" si="26"/>
        <v>0</v>
      </c>
      <c r="V200" s="42"/>
      <c r="W200" s="41"/>
      <c r="X200" s="75"/>
      <c r="Y200" s="42"/>
      <c r="Z200" s="223"/>
      <c r="AA200" s="42"/>
      <c r="AB200" s="41"/>
      <c r="AC200" s="75"/>
      <c r="AD200" s="42"/>
      <c r="AE200" s="223"/>
      <c r="AF200" s="42"/>
      <c r="AG200" s="41"/>
      <c r="AH200" s="75"/>
      <c r="AI200" s="42"/>
      <c r="AJ200" s="223"/>
      <c r="AK200" s="42"/>
      <c r="AL200" s="41"/>
      <c r="AM200" s="75"/>
      <c r="AN200" s="42"/>
      <c r="AO200" s="42"/>
      <c r="AP200" s="139">
        <f t="shared" si="27"/>
        <v>0</v>
      </c>
      <c r="AQ200" s="74"/>
      <c r="AR200" s="74"/>
      <c r="AS200" s="74"/>
      <c r="AT200" s="74"/>
      <c r="AU200" s="84"/>
      <c r="AV200" s="90"/>
      <c r="AW200" s="90"/>
      <c r="AX200" s="90"/>
      <c r="AY200" s="90"/>
      <c r="AZ200" s="139">
        <f t="shared" si="28"/>
        <v>0</v>
      </c>
      <c r="BA200" s="139">
        <f t="shared" si="29"/>
        <v>0</v>
      </c>
      <c r="BB200" s="139">
        <f t="shared" si="30"/>
        <v>0</v>
      </c>
      <c r="BC200" s="139">
        <f t="shared" si="31"/>
        <v>0</v>
      </c>
      <c r="BD200" s="75"/>
      <c r="BE200" s="139">
        <f t="shared" si="32"/>
        <v>0</v>
      </c>
      <c r="BF200"/>
    </row>
    <row r="201" spans="1:58" x14ac:dyDescent="0.2">
      <c r="A201" s="16">
        <f t="shared" si="33"/>
        <v>192</v>
      </c>
      <c r="B201" s="40"/>
      <c r="C201" s="40"/>
      <c r="D201" s="41"/>
      <c r="E201" s="188"/>
      <c r="F201" s="41"/>
      <c r="G201" s="188"/>
      <c r="H201" s="139">
        <f t="shared" si="25"/>
        <v>0</v>
      </c>
      <c r="I201" s="42"/>
      <c r="J201" s="41"/>
      <c r="K201" s="75"/>
      <c r="L201" s="224"/>
      <c r="M201" s="42"/>
      <c r="N201" s="41"/>
      <c r="O201" s="75"/>
      <c r="P201" s="224"/>
      <c r="Q201" s="42"/>
      <c r="R201" s="41"/>
      <c r="S201" s="75"/>
      <c r="T201" s="75"/>
      <c r="U201" s="139">
        <f t="shared" si="26"/>
        <v>0</v>
      </c>
      <c r="V201" s="42"/>
      <c r="W201" s="41"/>
      <c r="X201" s="75"/>
      <c r="Y201" s="42"/>
      <c r="Z201" s="223"/>
      <c r="AA201" s="42"/>
      <c r="AB201" s="41"/>
      <c r="AC201" s="75"/>
      <c r="AD201" s="42"/>
      <c r="AE201" s="223"/>
      <c r="AF201" s="42"/>
      <c r="AG201" s="41"/>
      <c r="AH201" s="75"/>
      <c r="AI201" s="42"/>
      <c r="AJ201" s="223"/>
      <c r="AK201" s="42"/>
      <c r="AL201" s="41"/>
      <c r="AM201" s="75"/>
      <c r="AN201" s="42"/>
      <c r="AO201" s="42"/>
      <c r="AP201" s="139">
        <f t="shared" si="27"/>
        <v>0</v>
      </c>
      <c r="AQ201" s="74"/>
      <c r="AR201" s="74"/>
      <c r="AS201" s="74"/>
      <c r="AT201" s="74"/>
      <c r="AU201" s="84"/>
      <c r="AV201" s="90"/>
      <c r="AW201" s="90"/>
      <c r="AX201" s="90"/>
      <c r="AY201" s="90"/>
      <c r="AZ201" s="139">
        <f t="shared" si="28"/>
        <v>0</v>
      </c>
      <c r="BA201" s="139">
        <f t="shared" si="29"/>
        <v>0</v>
      </c>
      <c r="BB201" s="139">
        <f t="shared" si="30"/>
        <v>0</v>
      </c>
      <c r="BC201" s="139">
        <f t="shared" si="31"/>
        <v>0</v>
      </c>
      <c r="BD201" s="75"/>
      <c r="BE201" s="139">
        <f t="shared" si="32"/>
        <v>0</v>
      </c>
      <c r="BF201"/>
    </row>
    <row r="202" spans="1:58" x14ac:dyDescent="0.2">
      <c r="A202" s="16">
        <f t="shared" si="33"/>
        <v>193</v>
      </c>
      <c r="B202" s="40"/>
      <c r="C202" s="40"/>
      <c r="D202" s="41"/>
      <c r="E202" s="188"/>
      <c r="F202" s="41"/>
      <c r="G202" s="188"/>
      <c r="H202" s="139">
        <f t="shared" ref="H202:H265" si="34">IF(AND(ISTEXT(C202),OR(ISBLANK(D202),ISBLANK(E202))),1,0)</f>
        <v>0</v>
      </c>
      <c r="I202" s="42"/>
      <c r="J202" s="41"/>
      <c r="K202" s="75"/>
      <c r="L202" s="224"/>
      <c r="M202" s="42"/>
      <c r="N202" s="41"/>
      <c r="O202" s="75"/>
      <c r="P202" s="224"/>
      <c r="Q202" s="42"/>
      <c r="R202" s="41"/>
      <c r="S202" s="75"/>
      <c r="T202" s="75"/>
      <c r="U202" s="139">
        <f t="shared" ref="U202:U265" si="35">IF(OR(
AND(ISTEXT(I202),ISBLANK(J202)),
AND(ISTEXT(M202),ISBLANK(N202)),
AND(ISTEXT(Q202),ISBLANK(R202))),1,0)</f>
        <v>0</v>
      </c>
      <c r="V202" s="42"/>
      <c r="W202" s="41"/>
      <c r="X202" s="75"/>
      <c r="Y202" s="42"/>
      <c r="Z202" s="223"/>
      <c r="AA202" s="42"/>
      <c r="AB202" s="41"/>
      <c r="AC202" s="75"/>
      <c r="AD202" s="42"/>
      <c r="AE202" s="223"/>
      <c r="AF202" s="42"/>
      <c r="AG202" s="41"/>
      <c r="AH202" s="75"/>
      <c r="AI202" s="42"/>
      <c r="AJ202" s="223"/>
      <c r="AK202" s="42"/>
      <c r="AL202" s="41"/>
      <c r="AM202" s="75"/>
      <c r="AN202" s="42"/>
      <c r="AO202" s="42"/>
      <c r="AP202" s="139">
        <f t="shared" ref="AP202:AP265" si="36">IF(OR(
AND(ISTEXT(V202),ISBLANK(W202)),
AND(ISTEXT(AA202),ISBLANK(AB202)),
AND(ISTEXT(AF202),ISBLANK(AG202)),
AND(ISTEXT(AK202),ISBLANK(AL202)),),1,0)</f>
        <v>0</v>
      </c>
      <c r="AQ202" s="74"/>
      <c r="AR202" s="74"/>
      <c r="AS202" s="74"/>
      <c r="AT202" s="74"/>
      <c r="AU202" s="84"/>
      <c r="AV202" s="90"/>
      <c r="AW202" s="90"/>
      <c r="AX202" s="90"/>
      <c r="AY202" s="90"/>
      <c r="AZ202" s="139">
        <f t="shared" ref="AZ202:AZ265" si="37">IF(OR(ISBLANK(AV202),_xlfn.ISFORMULA(AV202)),0,1)</f>
        <v>0</v>
      </c>
      <c r="BA202" s="139">
        <f t="shared" ref="BA202:BA265" si="38">IF(OR(ISBLANK(AW202),_xlfn.ISFORMULA(AW202)),0,1)</f>
        <v>0</v>
      </c>
      <c r="BB202" s="139">
        <f t="shared" ref="BB202:BB265" si="39">IF(OR(ISBLANK(AX202),_xlfn.ISFORMULA(AX202)),0,1)</f>
        <v>0</v>
      </c>
      <c r="BC202" s="139">
        <f t="shared" ref="BC202:BC265" si="40">IF(OR(ISBLANK(AY202),_xlfn.ISFORMULA(AY202)),0,1)</f>
        <v>0</v>
      </c>
      <c r="BD202" s="75"/>
      <c r="BE202" s="139">
        <f t="shared" ref="BE202:BE265" si="41">IF(AND(OR(AT202="",AT202=0),BD202=""),0,IF(AND(AT202&lt;&gt;"",AT202&lt;&gt;0,BD202=""),1,0))</f>
        <v>0</v>
      </c>
      <c r="BF202"/>
    </row>
    <row r="203" spans="1:58" x14ac:dyDescent="0.2">
      <c r="A203" s="16">
        <f t="shared" si="33"/>
        <v>194</v>
      </c>
      <c r="B203" s="40"/>
      <c r="C203" s="40"/>
      <c r="D203" s="41"/>
      <c r="E203" s="188"/>
      <c r="F203" s="41"/>
      <c r="G203" s="188"/>
      <c r="H203" s="139">
        <f t="shared" si="34"/>
        <v>0</v>
      </c>
      <c r="I203" s="42"/>
      <c r="J203" s="41"/>
      <c r="K203" s="75"/>
      <c r="L203" s="224"/>
      <c r="M203" s="42"/>
      <c r="N203" s="41"/>
      <c r="O203" s="75"/>
      <c r="P203" s="224"/>
      <c r="Q203" s="42"/>
      <c r="R203" s="41"/>
      <c r="S203" s="75"/>
      <c r="T203" s="75"/>
      <c r="U203" s="139">
        <f t="shared" si="35"/>
        <v>0</v>
      </c>
      <c r="V203" s="42"/>
      <c r="W203" s="41"/>
      <c r="X203" s="75"/>
      <c r="Y203" s="42"/>
      <c r="Z203" s="223"/>
      <c r="AA203" s="42"/>
      <c r="AB203" s="41"/>
      <c r="AC203" s="75"/>
      <c r="AD203" s="42"/>
      <c r="AE203" s="223"/>
      <c r="AF203" s="42"/>
      <c r="AG203" s="41"/>
      <c r="AH203" s="75"/>
      <c r="AI203" s="42"/>
      <c r="AJ203" s="223"/>
      <c r="AK203" s="42"/>
      <c r="AL203" s="41"/>
      <c r="AM203" s="75"/>
      <c r="AN203" s="42"/>
      <c r="AO203" s="42"/>
      <c r="AP203" s="139">
        <f t="shared" si="36"/>
        <v>0</v>
      </c>
      <c r="AQ203" s="74"/>
      <c r="AR203" s="74"/>
      <c r="AS203" s="74"/>
      <c r="AT203" s="74"/>
      <c r="AU203" s="84"/>
      <c r="AV203" s="90"/>
      <c r="AW203" s="90"/>
      <c r="AX203" s="90"/>
      <c r="AY203" s="90"/>
      <c r="AZ203" s="139">
        <f t="shared" si="37"/>
        <v>0</v>
      </c>
      <c r="BA203" s="139">
        <f t="shared" si="38"/>
        <v>0</v>
      </c>
      <c r="BB203" s="139">
        <f t="shared" si="39"/>
        <v>0</v>
      </c>
      <c r="BC203" s="139">
        <f t="shared" si="40"/>
        <v>0</v>
      </c>
      <c r="BD203" s="75"/>
      <c r="BE203" s="139">
        <f t="shared" si="41"/>
        <v>0</v>
      </c>
      <c r="BF203"/>
    </row>
    <row r="204" spans="1:58" x14ac:dyDescent="0.2">
      <c r="A204" s="16">
        <f t="shared" ref="A204:A267" si="42">IFERROR(A203+1,"")</f>
        <v>195</v>
      </c>
      <c r="B204" s="40"/>
      <c r="C204" s="40"/>
      <c r="D204" s="41"/>
      <c r="E204" s="188"/>
      <c r="F204" s="41"/>
      <c r="G204" s="188"/>
      <c r="H204" s="139">
        <f t="shared" si="34"/>
        <v>0</v>
      </c>
      <c r="I204" s="42"/>
      <c r="J204" s="41"/>
      <c r="K204" s="75"/>
      <c r="L204" s="224"/>
      <c r="M204" s="42"/>
      <c r="N204" s="41"/>
      <c r="O204" s="75"/>
      <c r="P204" s="224"/>
      <c r="Q204" s="42"/>
      <c r="R204" s="41"/>
      <c r="S204" s="75"/>
      <c r="T204" s="75"/>
      <c r="U204" s="139">
        <f t="shared" si="35"/>
        <v>0</v>
      </c>
      <c r="V204" s="42"/>
      <c r="W204" s="41"/>
      <c r="X204" s="75"/>
      <c r="Y204" s="42"/>
      <c r="Z204" s="223"/>
      <c r="AA204" s="42"/>
      <c r="AB204" s="41"/>
      <c r="AC204" s="75"/>
      <c r="AD204" s="42"/>
      <c r="AE204" s="223"/>
      <c r="AF204" s="42"/>
      <c r="AG204" s="41"/>
      <c r="AH204" s="75"/>
      <c r="AI204" s="42"/>
      <c r="AJ204" s="223"/>
      <c r="AK204" s="42"/>
      <c r="AL204" s="41"/>
      <c r="AM204" s="75"/>
      <c r="AN204" s="42"/>
      <c r="AO204" s="42"/>
      <c r="AP204" s="139">
        <f t="shared" si="36"/>
        <v>0</v>
      </c>
      <c r="AQ204" s="74"/>
      <c r="AR204" s="74"/>
      <c r="AS204" s="74"/>
      <c r="AT204" s="74"/>
      <c r="AU204" s="84"/>
      <c r="AV204" s="90"/>
      <c r="AW204" s="90"/>
      <c r="AX204" s="90"/>
      <c r="AY204" s="90"/>
      <c r="AZ204" s="139">
        <f t="shared" si="37"/>
        <v>0</v>
      </c>
      <c r="BA204" s="139">
        <f t="shared" si="38"/>
        <v>0</v>
      </c>
      <c r="BB204" s="139">
        <f t="shared" si="39"/>
        <v>0</v>
      </c>
      <c r="BC204" s="139">
        <f t="shared" si="40"/>
        <v>0</v>
      </c>
      <c r="BD204" s="75"/>
      <c r="BE204" s="139">
        <f t="shared" si="41"/>
        <v>0</v>
      </c>
      <c r="BF204"/>
    </row>
    <row r="205" spans="1:58" x14ac:dyDescent="0.2">
      <c r="A205" s="16">
        <f t="shared" si="42"/>
        <v>196</v>
      </c>
      <c r="B205" s="40"/>
      <c r="C205" s="40"/>
      <c r="D205" s="41"/>
      <c r="E205" s="188"/>
      <c r="F205" s="41"/>
      <c r="G205" s="188"/>
      <c r="H205" s="139">
        <f t="shared" si="34"/>
        <v>0</v>
      </c>
      <c r="I205" s="42"/>
      <c r="J205" s="41"/>
      <c r="K205" s="75"/>
      <c r="L205" s="224"/>
      <c r="M205" s="42"/>
      <c r="N205" s="41"/>
      <c r="O205" s="75"/>
      <c r="P205" s="224"/>
      <c r="Q205" s="42"/>
      <c r="R205" s="41"/>
      <c r="S205" s="75"/>
      <c r="T205" s="75"/>
      <c r="U205" s="139">
        <f t="shared" si="35"/>
        <v>0</v>
      </c>
      <c r="V205" s="42"/>
      <c r="W205" s="41"/>
      <c r="X205" s="75"/>
      <c r="Y205" s="42"/>
      <c r="Z205" s="223"/>
      <c r="AA205" s="42"/>
      <c r="AB205" s="41"/>
      <c r="AC205" s="75"/>
      <c r="AD205" s="42"/>
      <c r="AE205" s="223"/>
      <c r="AF205" s="42"/>
      <c r="AG205" s="41"/>
      <c r="AH205" s="75"/>
      <c r="AI205" s="42"/>
      <c r="AJ205" s="223"/>
      <c r="AK205" s="42"/>
      <c r="AL205" s="41"/>
      <c r="AM205" s="75"/>
      <c r="AN205" s="42"/>
      <c r="AO205" s="42"/>
      <c r="AP205" s="139">
        <f t="shared" si="36"/>
        <v>0</v>
      </c>
      <c r="AQ205" s="74"/>
      <c r="AR205" s="74"/>
      <c r="AS205" s="74"/>
      <c r="AT205" s="74"/>
      <c r="AU205" s="84"/>
      <c r="AV205" s="90"/>
      <c r="AW205" s="90"/>
      <c r="AX205" s="90"/>
      <c r="AY205" s="90"/>
      <c r="AZ205" s="139">
        <f t="shared" si="37"/>
        <v>0</v>
      </c>
      <c r="BA205" s="139">
        <f t="shared" si="38"/>
        <v>0</v>
      </c>
      <c r="BB205" s="139">
        <f t="shared" si="39"/>
        <v>0</v>
      </c>
      <c r="BC205" s="139">
        <f t="shared" si="40"/>
        <v>0</v>
      </c>
      <c r="BD205" s="75"/>
      <c r="BE205" s="139">
        <f t="shared" si="41"/>
        <v>0</v>
      </c>
      <c r="BF205"/>
    </row>
    <row r="206" spans="1:58" x14ac:dyDescent="0.2">
      <c r="A206" s="16">
        <f t="shared" si="42"/>
        <v>197</v>
      </c>
      <c r="B206" s="40"/>
      <c r="C206" s="40"/>
      <c r="D206" s="41"/>
      <c r="E206" s="188"/>
      <c r="F206" s="41"/>
      <c r="G206" s="188"/>
      <c r="H206" s="139">
        <f t="shared" si="34"/>
        <v>0</v>
      </c>
      <c r="I206" s="42"/>
      <c r="J206" s="41"/>
      <c r="K206" s="75"/>
      <c r="L206" s="224"/>
      <c r="M206" s="42"/>
      <c r="N206" s="41"/>
      <c r="O206" s="75"/>
      <c r="P206" s="224"/>
      <c r="Q206" s="42"/>
      <c r="R206" s="41"/>
      <c r="S206" s="75"/>
      <c r="T206" s="75"/>
      <c r="U206" s="139">
        <f t="shared" si="35"/>
        <v>0</v>
      </c>
      <c r="V206" s="42"/>
      <c r="W206" s="41"/>
      <c r="X206" s="75"/>
      <c r="Y206" s="42"/>
      <c r="Z206" s="223"/>
      <c r="AA206" s="42"/>
      <c r="AB206" s="41"/>
      <c r="AC206" s="75"/>
      <c r="AD206" s="42"/>
      <c r="AE206" s="223"/>
      <c r="AF206" s="42"/>
      <c r="AG206" s="41"/>
      <c r="AH206" s="75"/>
      <c r="AI206" s="42"/>
      <c r="AJ206" s="223"/>
      <c r="AK206" s="42"/>
      <c r="AL206" s="41"/>
      <c r="AM206" s="75"/>
      <c r="AN206" s="42"/>
      <c r="AO206" s="42"/>
      <c r="AP206" s="139">
        <f t="shared" si="36"/>
        <v>0</v>
      </c>
      <c r="AQ206" s="74"/>
      <c r="AR206" s="74"/>
      <c r="AS206" s="74"/>
      <c r="AT206" s="74"/>
      <c r="AU206" s="84"/>
      <c r="AV206" s="90"/>
      <c r="AW206" s="90"/>
      <c r="AX206" s="90"/>
      <c r="AY206" s="90"/>
      <c r="AZ206" s="139">
        <f t="shared" si="37"/>
        <v>0</v>
      </c>
      <c r="BA206" s="139">
        <f t="shared" si="38"/>
        <v>0</v>
      </c>
      <c r="BB206" s="139">
        <f t="shared" si="39"/>
        <v>0</v>
      </c>
      <c r="BC206" s="139">
        <f t="shared" si="40"/>
        <v>0</v>
      </c>
      <c r="BD206" s="75"/>
      <c r="BE206" s="139">
        <f t="shared" si="41"/>
        <v>0</v>
      </c>
      <c r="BF206"/>
    </row>
    <row r="207" spans="1:58" x14ac:dyDescent="0.2">
      <c r="A207" s="16">
        <f t="shared" si="42"/>
        <v>198</v>
      </c>
      <c r="B207" s="40"/>
      <c r="C207" s="40"/>
      <c r="D207" s="41"/>
      <c r="E207" s="188"/>
      <c r="F207" s="41"/>
      <c r="G207" s="188"/>
      <c r="H207" s="139">
        <f t="shared" si="34"/>
        <v>0</v>
      </c>
      <c r="I207" s="42"/>
      <c r="J207" s="41"/>
      <c r="K207" s="75"/>
      <c r="L207" s="224"/>
      <c r="M207" s="42"/>
      <c r="N207" s="41"/>
      <c r="O207" s="75"/>
      <c r="P207" s="224"/>
      <c r="Q207" s="42"/>
      <c r="R207" s="41"/>
      <c r="S207" s="75"/>
      <c r="T207" s="75"/>
      <c r="U207" s="139">
        <f t="shared" si="35"/>
        <v>0</v>
      </c>
      <c r="V207" s="42"/>
      <c r="W207" s="41"/>
      <c r="X207" s="75"/>
      <c r="Y207" s="42"/>
      <c r="Z207" s="223"/>
      <c r="AA207" s="42"/>
      <c r="AB207" s="41"/>
      <c r="AC207" s="75"/>
      <c r="AD207" s="42"/>
      <c r="AE207" s="223"/>
      <c r="AF207" s="42"/>
      <c r="AG207" s="41"/>
      <c r="AH207" s="75"/>
      <c r="AI207" s="42"/>
      <c r="AJ207" s="223"/>
      <c r="AK207" s="42"/>
      <c r="AL207" s="41"/>
      <c r="AM207" s="75"/>
      <c r="AN207" s="42"/>
      <c r="AO207" s="42"/>
      <c r="AP207" s="139">
        <f t="shared" si="36"/>
        <v>0</v>
      </c>
      <c r="AQ207" s="74"/>
      <c r="AR207" s="74"/>
      <c r="AS207" s="74"/>
      <c r="AT207" s="74"/>
      <c r="AU207" s="84"/>
      <c r="AV207" s="90"/>
      <c r="AW207" s="90"/>
      <c r="AX207" s="90"/>
      <c r="AY207" s="90"/>
      <c r="AZ207" s="139">
        <f t="shared" si="37"/>
        <v>0</v>
      </c>
      <c r="BA207" s="139">
        <f t="shared" si="38"/>
        <v>0</v>
      </c>
      <c r="BB207" s="139">
        <f t="shared" si="39"/>
        <v>0</v>
      </c>
      <c r="BC207" s="139">
        <f t="shared" si="40"/>
        <v>0</v>
      </c>
      <c r="BD207" s="75"/>
      <c r="BE207" s="139">
        <f t="shared" si="41"/>
        <v>0</v>
      </c>
      <c r="BF207"/>
    </row>
    <row r="208" spans="1:58" x14ac:dyDescent="0.2">
      <c r="A208" s="16">
        <f t="shared" si="42"/>
        <v>199</v>
      </c>
      <c r="B208" s="40"/>
      <c r="C208" s="40"/>
      <c r="D208" s="41"/>
      <c r="E208" s="188"/>
      <c r="F208" s="41"/>
      <c r="G208" s="188"/>
      <c r="H208" s="139">
        <f t="shared" si="34"/>
        <v>0</v>
      </c>
      <c r="I208" s="42"/>
      <c r="J208" s="41"/>
      <c r="K208" s="75"/>
      <c r="L208" s="224"/>
      <c r="M208" s="42"/>
      <c r="N208" s="41"/>
      <c r="O208" s="75"/>
      <c r="P208" s="224"/>
      <c r="Q208" s="42"/>
      <c r="R208" s="41"/>
      <c r="S208" s="75"/>
      <c r="T208" s="75"/>
      <c r="U208" s="139">
        <f t="shared" si="35"/>
        <v>0</v>
      </c>
      <c r="V208" s="42"/>
      <c r="W208" s="41"/>
      <c r="X208" s="75"/>
      <c r="Y208" s="42"/>
      <c r="Z208" s="223"/>
      <c r="AA208" s="42"/>
      <c r="AB208" s="41"/>
      <c r="AC208" s="75"/>
      <c r="AD208" s="42"/>
      <c r="AE208" s="223"/>
      <c r="AF208" s="42"/>
      <c r="AG208" s="41"/>
      <c r="AH208" s="75"/>
      <c r="AI208" s="42"/>
      <c r="AJ208" s="223"/>
      <c r="AK208" s="42"/>
      <c r="AL208" s="41"/>
      <c r="AM208" s="75"/>
      <c r="AN208" s="42"/>
      <c r="AO208" s="42"/>
      <c r="AP208" s="139">
        <f t="shared" si="36"/>
        <v>0</v>
      </c>
      <c r="AQ208" s="74"/>
      <c r="AR208" s="74"/>
      <c r="AS208" s="74"/>
      <c r="AT208" s="74"/>
      <c r="AU208" s="84"/>
      <c r="AV208" s="90"/>
      <c r="AW208" s="90"/>
      <c r="AX208" s="90"/>
      <c r="AY208" s="90"/>
      <c r="AZ208" s="139">
        <f t="shared" si="37"/>
        <v>0</v>
      </c>
      <c r="BA208" s="139">
        <f t="shared" si="38"/>
        <v>0</v>
      </c>
      <c r="BB208" s="139">
        <f t="shared" si="39"/>
        <v>0</v>
      </c>
      <c r="BC208" s="139">
        <f t="shared" si="40"/>
        <v>0</v>
      </c>
      <c r="BD208" s="75"/>
      <c r="BE208" s="139">
        <f t="shared" si="41"/>
        <v>0</v>
      </c>
      <c r="BF208"/>
    </row>
    <row r="209" spans="1:58" x14ac:dyDescent="0.2">
      <c r="A209" s="16">
        <f t="shared" si="42"/>
        <v>200</v>
      </c>
      <c r="B209" s="40"/>
      <c r="C209" s="40"/>
      <c r="D209" s="41"/>
      <c r="E209" s="188"/>
      <c r="F209" s="41"/>
      <c r="G209" s="188"/>
      <c r="H209" s="139">
        <f t="shared" si="34"/>
        <v>0</v>
      </c>
      <c r="I209" s="42"/>
      <c r="J209" s="41"/>
      <c r="K209" s="75"/>
      <c r="L209" s="224"/>
      <c r="M209" s="42"/>
      <c r="N209" s="41"/>
      <c r="O209" s="75"/>
      <c r="P209" s="224"/>
      <c r="Q209" s="42"/>
      <c r="R209" s="41"/>
      <c r="S209" s="75"/>
      <c r="T209" s="75"/>
      <c r="U209" s="139">
        <f t="shared" si="35"/>
        <v>0</v>
      </c>
      <c r="V209" s="42"/>
      <c r="W209" s="41"/>
      <c r="X209" s="75"/>
      <c r="Y209" s="42"/>
      <c r="Z209" s="223"/>
      <c r="AA209" s="42"/>
      <c r="AB209" s="41"/>
      <c r="AC209" s="75"/>
      <c r="AD209" s="42"/>
      <c r="AE209" s="223"/>
      <c r="AF209" s="42"/>
      <c r="AG209" s="41"/>
      <c r="AH209" s="75"/>
      <c r="AI209" s="42"/>
      <c r="AJ209" s="223"/>
      <c r="AK209" s="42"/>
      <c r="AL209" s="41"/>
      <c r="AM209" s="75"/>
      <c r="AN209" s="42"/>
      <c r="AO209" s="42"/>
      <c r="AP209" s="139">
        <f t="shared" si="36"/>
        <v>0</v>
      </c>
      <c r="AQ209" s="74"/>
      <c r="AR209" s="74"/>
      <c r="AS209" s="74"/>
      <c r="AT209" s="74"/>
      <c r="AU209" s="84"/>
      <c r="AV209" s="90"/>
      <c r="AW209" s="90"/>
      <c r="AX209" s="90"/>
      <c r="AY209" s="90"/>
      <c r="AZ209" s="139">
        <f t="shared" si="37"/>
        <v>0</v>
      </c>
      <c r="BA209" s="139">
        <f t="shared" si="38"/>
        <v>0</v>
      </c>
      <c r="BB209" s="139">
        <f t="shared" si="39"/>
        <v>0</v>
      </c>
      <c r="BC209" s="139">
        <f t="shared" si="40"/>
        <v>0</v>
      </c>
      <c r="BD209" s="75"/>
      <c r="BE209" s="139">
        <f t="shared" si="41"/>
        <v>0</v>
      </c>
      <c r="BF209"/>
    </row>
    <row r="210" spans="1:58" x14ac:dyDescent="0.2">
      <c r="A210" s="16">
        <f t="shared" si="42"/>
        <v>201</v>
      </c>
      <c r="B210" s="40"/>
      <c r="C210" s="40"/>
      <c r="D210" s="41"/>
      <c r="E210" s="188"/>
      <c r="F210" s="41"/>
      <c r="G210" s="188"/>
      <c r="H210" s="139">
        <f t="shared" si="34"/>
        <v>0</v>
      </c>
      <c r="I210" s="42"/>
      <c r="J210" s="41"/>
      <c r="K210" s="75"/>
      <c r="L210" s="224"/>
      <c r="M210" s="42"/>
      <c r="N210" s="41"/>
      <c r="O210" s="75"/>
      <c r="P210" s="224"/>
      <c r="Q210" s="42"/>
      <c r="R210" s="41"/>
      <c r="S210" s="75"/>
      <c r="T210" s="75"/>
      <c r="U210" s="139">
        <f t="shared" si="35"/>
        <v>0</v>
      </c>
      <c r="V210" s="42"/>
      <c r="W210" s="41"/>
      <c r="X210" s="75"/>
      <c r="Y210" s="42"/>
      <c r="Z210" s="223"/>
      <c r="AA210" s="42"/>
      <c r="AB210" s="41"/>
      <c r="AC210" s="75"/>
      <c r="AD210" s="42"/>
      <c r="AE210" s="223"/>
      <c r="AF210" s="42"/>
      <c r="AG210" s="41"/>
      <c r="AH210" s="75"/>
      <c r="AI210" s="42"/>
      <c r="AJ210" s="223"/>
      <c r="AK210" s="42"/>
      <c r="AL210" s="41"/>
      <c r="AM210" s="75"/>
      <c r="AN210" s="42"/>
      <c r="AO210" s="42"/>
      <c r="AP210" s="139">
        <f t="shared" si="36"/>
        <v>0</v>
      </c>
      <c r="AQ210" s="74"/>
      <c r="AR210" s="74"/>
      <c r="AS210" s="74"/>
      <c r="AT210" s="74"/>
      <c r="AU210" s="84"/>
      <c r="AV210" s="90"/>
      <c r="AW210" s="90"/>
      <c r="AX210" s="90"/>
      <c r="AY210" s="90"/>
      <c r="AZ210" s="139">
        <f t="shared" si="37"/>
        <v>0</v>
      </c>
      <c r="BA210" s="139">
        <f t="shared" si="38"/>
        <v>0</v>
      </c>
      <c r="BB210" s="139">
        <f t="shared" si="39"/>
        <v>0</v>
      </c>
      <c r="BC210" s="139">
        <f t="shared" si="40"/>
        <v>0</v>
      </c>
      <c r="BD210" s="75"/>
      <c r="BE210" s="139">
        <f t="shared" si="41"/>
        <v>0</v>
      </c>
      <c r="BF210"/>
    </row>
    <row r="211" spans="1:58" x14ac:dyDescent="0.2">
      <c r="A211" s="16">
        <f t="shared" si="42"/>
        <v>202</v>
      </c>
      <c r="B211" s="40"/>
      <c r="C211" s="40"/>
      <c r="D211" s="41"/>
      <c r="E211" s="188"/>
      <c r="F211" s="41"/>
      <c r="G211" s="188"/>
      <c r="H211" s="139">
        <f t="shared" si="34"/>
        <v>0</v>
      </c>
      <c r="I211" s="42"/>
      <c r="J211" s="41"/>
      <c r="K211" s="75"/>
      <c r="L211" s="224"/>
      <c r="M211" s="42"/>
      <c r="N211" s="41"/>
      <c r="O211" s="75"/>
      <c r="P211" s="224"/>
      <c r="Q211" s="42"/>
      <c r="R211" s="41"/>
      <c r="S211" s="75"/>
      <c r="T211" s="75"/>
      <c r="U211" s="139">
        <f t="shared" si="35"/>
        <v>0</v>
      </c>
      <c r="V211" s="42"/>
      <c r="W211" s="41"/>
      <c r="X211" s="75"/>
      <c r="Y211" s="42"/>
      <c r="Z211" s="223"/>
      <c r="AA211" s="42"/>
      <c r="AB211" s="41"/>
      <c r="AC211" s="75"/>
      <c r="AD211" s="42"/>
      <c r="AE211" s="223"/>
      <c r="AF211" s="42"/>
      <c r="AG211" s="41"/>
      <c r="AH211" s="75"/>
      <c r="AI211" s="42"/>
      <c r="AJ211" s="223"/>
      <c r="AK211" s="42"/>
      <c r="AL211" s="41"/>
      <c r="AM211" s="75"/>
      <c r="AN211" s="42"/>
      <c r="AO211" s="42"/>
      <c r="AP211" s="139">
        <f t="shared" si="36"/>
        <v>0</v>
      </c>
      <c r="AQ211" s="74"/>
      <c r="AR211" s="74"/>
      <c r="AS211" s="74"/>
      <c r="AT211" s="74"/>
      <c r="AU211" s="84"/>
      <c r="AV211" s="90"/>
      <c r="AW211" s="90"/>
      <c r="AX211" s="90"/>
      <c r="AY211" s="90"/>
      <c r="AZ211" s="139">
        <f t="shared" si="37"/>
        <v>0</v>
      </c>
      <c r="BA211" s="139">
        <f t="shared" si="38"/>
        <v>0</v>
      </c>
      <c r="BB211" s="139">
        <f t="shared" si="39"/>
        <v>0</v>
      </c>
      <c r="BC211" s="139">
        <f t="shared" si="40"/>
        <v>0</v>
      </c>
      <c r="BD211" s="75"/>
      <c r="BE211" s="139">
        <f t="shared" si="41"/>
        <v>0</v>
      </c>
      <c r="BF211"/>
    </row>
    <row r="212" spans="1:58" x14ac:dyDescent="0.2">
      <c r="A212" s="16">
        <f t="shared" si="42"/>
        <v>203</v>
      </c>
      <c r="B212" s="40"/>
      <c r="C212" s="40"/>
      <c r="D212" s="41"/>
      <c r="E212" s="188"/>
      <c r="F212" s="41"/>
      <c r="G212" s="188"/>
      <c r="H212" s="139">
        <f t="shared" si="34"/>
        <v>0</v>
      </c>
      <c r="I212" s="42"/>
      <c r="J212" s="41"/>
      <c r="K212" s="75"/>
      <c r="L212" s="224"/>
      <c r="M212" s="42"/>
      <c r="N212" s="41"/>
      <c r="O212" s="75"/>
      <c r="P212" s="224"/>
      <c r="Q212" s="42"/>
      <c r="R212" s="41"/>
      <c r="S212" s="75"/>
      <c r="T212" s="75"/>
      <c r="U212" s="139">
        <f t="shared" si="35"/>
        <v>0</v>
      </c>
      <c r="V212" s="42"/>
      <c r="W212" s="41"/>
      <c r="X212" s="75"/>
      <c r="Y212" s="42"/>
      <c r="Z212" s="223"/>
      <c r="AA212" s="42"/>
      <c r="AB212" s="41"/>
      <c r="AC212" s="75"/>
      <c r="AD212" s="42"/>
      <c r="AE212" s="223"/>
      <c r="AF212" s="42"/>
      <c r="AG212" s="41"/>
      <c r="AH212" s="75"/>
      <c r="AI212" s="42"/>
      <c r="AJ212" s="223"/>
      <c r="AK212" s="42"/>
      <c r="AL212" s="41"/>
      <c r="AM212" s="75"/>
      <c r="AN212" s="42"/>
      <c r="AO212" s="42"/>
      <c r="AP212" s="139">
        <f t="shared" si="36"/>
        <v>0</v>
      </c>
      <c r="AQ212" s="74"/>
      <c r="AR212" s="74"/>
      <c r="AS212" s="74"/>
      <c r="AT212" s="74"/>
      <c r="AU212" s="84"/>
      <c r="AV212" s="90"/>
      <c r="AW212" s="90"/>
      <c r="AX212" s="90"/>
      <c r="AY212" s="90"/>
      <c r="AZ212" s="139">
        <f t="shared" si="37"/>
        <v>0</v>
      </c>
      <c r="BA212" s="139">
        <f t="shared" si="38"/>
        <v>0</v>
      </c>
      <c r="BB212" s="139">
        <f t="shared" si="39"/>
        <v>0</v>
      </c>
      <c r="BC212" s="139">
        <f t="shared" si="40"/>
        <v>0</v>
      </c>
      <c r="BD212" s="75"/>
      <c r="BE212" s="139">
        <f t="shared" si="41"/>
        <v>0</v>
      </c>
      <c r="BF212"/>
    </row>
    <row r="213" spans="1:58" x14ac:dyDescent="0.2">
      <c r="A213" s="16">
        <f t="shared" si="42"/>
        <v>204</v>
      </c>
      <c r="B213" s="40"/>
      <c r="C213" s="40"/>
      <c r="D213" s="41"/>
      <c r="E213" s="188"/>
      <c r="F213" s="41"/>
      <c r="G213" s="188"/>
      <c r="H213" s="139">
        <f t="shared" si="34"/>
        <v>0</v>
      </c>
      <c r="I213" s="42"/>
      <c r="J213" s="41"/>
      <c r="K213" s="75"/>
      <c r="L213" s="224"/>
      <c r="M213" s="42"/>
      <c r="N213" s="41"/>
      <c r="O213" s="75"/>
      <c r="P213" s="224"/>
      <c r="Q213" s="42"/>
      <c r="R213" s="41"/>
      <c r="S213" s="75"/>
      <c r="T213" s="75"/>
      <c r="U213" s="139">
        <f t="shared" si="35"/>
        <v>0</v>
      </c>
      <c r="V213" s="42"/>
      <c r="W213" s="41"/>
      <c r="X213" s="75"/>
      <c r="Y213" s="42"/>
      <c r="Z213" s="223"/>
      <c r="AA213" s="42"/>
      <c r="AB213" s="41"/>
      <c r="AC213" s="75"/>
      <c r="AD213" s="42"/>
      <c r="AE213" s="223"/>
      <c r="AF213" s="42"/>
      <c r="AG213" s="41"/>
      <c r="AH213" s="75"/>
      <c r="AI213" s="42"/>
      <c r="AJ213" s="223"/>
      <c r="AK213" s="42"/>
      <c r="AL213" s="41"/>
      <c r="AM213" s="75"/>
      <c r="AN213" s="42"/>
      <c r="AO213" s="42"/>
      <c r="AP213" s="139">
        <f t="shared" si="36"/>
        <v>0</v>
      </c>
      <c r="AQ213" s="74"/>
      <c r="AR213" s="74"/>
      <c r="AS213" s="74"/>
      <c r="AT213" s="74"/>
      <c r="AU213" s="84"/>
      <c r="AV213" s="90"/>
      <c r="AW213" s="90"/>
      <c r="AX213" s="90"/>
      <c r="AY213" s="90"/>
      <c r="AZ213" s="139">
        <f t="shared" si="37"/>
        <v>0</v>
      </c>
      <c r="BA213" s="139">
        <f t="shared" si="38"/>
        <v>0</v>
      </c>
      <c r="BB213" s="139">
        <f t="shared" si="39"/>
        <v>0</v>
      </c>
      <c r="BC213" s="139">
        <f t="shared" si="40"/>
        <v>0</v>
      </c>
      <c r="BD213" s="75"/>
      <c r="BE213" s="139">
        <f t="shared" si="41"/>
        <v>0</v>
      </c>
      <c r="BF213"/>
    </row>
    <row r="214" spans="1:58" x14ac:dyDescent="0.2">
      <c r="A214" s="16">
        <f t="shared" si="42"/>
        <v>205</v>
      </c>
      <c r="B214" s="40"/>
      <c r="C214" s="40"/>
      <c r="D214" s="41"/>
      <c r="E214" s="188"/>
      <c r="F214" s="41"/>
      <c r="G214" s="188"/>
      <c r="H214" s="139">
        <f t="shared" si="34"/>
        <v>0</v>
      </c>
      <c r="I214" s="42"/>
      <c r="J214" s="41"/>
      <c r="K214" s="75"/>
      <c r="L214" s="224"/>
      <c r="M214" s="42"/>
      <c r="N214" s="41"/>
      <c r="O214" s="75"/>
      <c r="P214" s="224"/>
      <c r="Q214" s="42"/>
      <c r="R214" s="41"/>
      <c r="S214" s="75"/>
      <c r="T214" s="75"/>
      <c r="U214" s="139">
        <f t="shared" si="35"/>
        <v>0</v>
      </c>
      <c r="V214" s="42"/>
      <c r="W214" s="41"/>
      <c r="X214" s="75"/>
      <c r="Y214" s="42"/>
      <c r="Z214" s="223"/>
      <c r="AA214" s="42"/>
      <c r="AB214" s="41"/>
      <c r="AC214" s="75"/>
      <c r="AD214" s="42"/>
      <c r="AE214" s="223"/>
      <c r="AF214" s="42"/>
      <c r="AG214" s="41"/>
      <c r="AH214" s="75"/>
      <c r="AI214" s="42"/>
      <c r="AJ214" s="223"/>
      <c r="AK214" s="42"/>
      <c r="AL214" s="41"/>
      <c r="AM214" s="75"/>
      <c r="AN214" s="42"/>
      <c r="AO214" s="42"/>
      <c r="AP214" s="139">
        <f t="shared" si="36"/>
        <v>0</v>
      </c>
      <c r="AQ214" s="74"/>
      <c r="AR214" s="74"/>
      <c r="AS214" s="74"/>
      <c r="AT214" s="74"/>
      <c r="AU214" s="84"/>
      <c r="AV214" s="90"/>
      <c r="AW214" s="90"/>
      <c r="AX214" s="90"/>
      <c r="AY214" s="90"/>
      <c r="AZ214" s="139">
        <f t="shared" si="37"/>
        <v>0</v>
      </c>
      <c r="BA214" s="139">
        <f t="shared" si="38"/>
        <v>0</v>
      </c>
      <c r="BB214" s="139">
        <f t="shared" si="39"/>
        <v>0</v>
      </c>
      <c r="BC214" s="139">
        <f t="shared" si="40"/>
        <v>0</v>
      </c>
      <c r="BD214" s="75"/>
      <c r="BE214" s="139">
        <f t="shared" si="41"/>
        <v>0</v>
      </c>
      <c r="BF214"/>
    </row>
    <row r="215" spans="1:58" x14ac:dyDescent="0.2">
      <c r="A215" s="16">
        <f t="shared" si="42"/>
        <v>206</v>
      </c>
      <c r="B215" s="40"/>
      <c r="C215" s="40"/>
      <c r="D215" s="41"/>
      <c r="E215" s="188"/>
      <c r="F215" s="41"/>
      <c r="G215" s="188"/>
      <c r="H215" s="139">
        <f t="shared" si="34"/>
        <v>0</v>
      </c>
      <c r="I215" s="42"/>
      <c r="J215" s="41"/>
      <c r="K215" s="75"/>
      <c r="L215" s="224"/>
      <c r="M215" s="42"/>
      <c r="N215" s="41"/>
      <c r="O215" s="75"/>
      <c r="P215" s="224"/>
      <c r="Q215" s="42"/>
      <c r="R215" s="41"/>
      <c r="S215" s="75"/>
      <c r="T215" s="75"/>
      <c r="U215" s="139">
        <f t="shared" si="35"/>
        <v>0</v>
      </c>
      <c r="V215" s="42"/>
      <c r="W215" s="41"/>
      <c r="X215" s="75"/>
      <c r="Y215" s="42"/>
      <c r="Z215" s="223"/>
      <c r="AA215" s="42"/>
      <c r="AB215" s="41"/>
      <c r="AC215" s="75"/>
      <c r="AD215" s="42"/>
      <c r="AE215" s="223"/>
      <c r="AF215" s="42"/>
      <c r="AG215" s="41"/>
      <c r="AH215" s="75"/>
      <c r="AI215" s="42"/>
      <c r="AJ215" s="223"/>
      <c r="AK215" s="42"/>
      <c r="AL215" s="41"/>
      <c r="AM215" s="75"/>
      <c r="AN215" s="42"/>
      <c r="AO215" s="42"/>
      <c r="AP215" s="139">
        <f t="shared" si="36"/>
        <v>0</v>
      </c>
      <c r="AQ215" s="74"/>
      <c r="AR215" s="74"/>
      <c r="AS215" s="74"/>
      <c r="AT215" s="74"/>
      <c r="AU215" s="84"/>
      <c r="AV215" s="90"/>
      <c r="AW215" s="90"/>
      <c r="AX215" s="90"/>
      <c r="AY215" s="90"/>
      <c r="AZ215" s="139">
        <f t="shared" si="37"/>
        <v>0</v>
      </c>
      <c r="BA215" s="139">
        <f t="shared" si="38"/>
        <v>0</v>
      </c>
      <c r="BB215" s="139">
        <f t="shared" si="39"/>
        <v>0</v>
      </c>
      <c r="BC215" s="139">
        <f t="shared" si="40"/>
        <v>0</v>
      </c>
      <c r="BD215" s="75"/>
      <c r="BE215" s="139">
        <f t="shared" si="41"/>
        <v>0</v>
      </c>
      <c r="BF215"/>
    </row>
    <row r="216" spans="1:58" x14ac:dyDescent="0.2">
      <c r="A216" s="16">
        <f t="shared" si="42"/>
        <v>207</v>
      </c>
      <c r="B216" s="40"/>
      <c r="C216" s="40"/>
      <c r="D216" s="41"/>
      <c r="E216" s="188"/>
      <c r="F216" s="41"/>
      <c r="G216" s="188"/>
      <c r="H216" s="139">
        <f t="shared" si="34"/>
        <v>0</v>
      </c>
      <c r="I216" s="42"/>
      <c r="J216" s="41"/>
      <c r="K216" s="75"/>
      <c r="L216" s="224"/>
      <c r="M216" s="42"/>
      <c r="N216" s="41"/>
      <c r="O216" s="75"/>
      <c r="P216" s="224"/>
      <c r="Q216" s="42"/>
      <c r="R216" s="41"/>
      <c r="S216" s="75"/>
      <c r="T216" s="75"/>
      <c r="U216" s="139">
        <f t="shared" si="35"/>
        <v>0</v>
      </c>
      <c r="V216" s="42"/>
      <c r="W216" s="41"/>
      <c r="X216" s="75"/>
      <c r="Y216" s="42"/>
      <c r="Z216" s="223"/>
      <c r="AA216" s="42"/>
      <c r="AB216" s="41"/>
      <c r="AC216" s="75"/>
      <c r="AD216" s="42"/>
      <c r="AE216" s="223"/>
      <c r="AF216" s="42"/>
      <c r="AG216" s="41"/>
      <c r="AH216" s="75"/>
      <c r="AI216" s="42"/>
      <c r="AJ216" s="223"/>
      <c r="AK216" s="42"/>
      <c r="AL216" s="41"/>
      <c r="AM216" s="75"/>
      <c r="AN216" s="42"/>
      <c r="AO216" s="42"/>
      <c r="AP216" s="139">
        <f t="shared" si="36"/>
        <v>0</v>
      </c>
      <c r="AQ216" s="74"/>
      <c r="AR216" s="74"/>
      <c r="AS216" s="74"/>
      <c r="AT216" s="74"/>
      <c r="AU216" s="84"/>
      <c r="AV216" s="90"/>
      <c r="AW216" s="90"/>
      <c r="AX216" s="90"/>
      <c r="AY216" s="90"/>
      <c r="AZ216" s="139">
        <f t="shared" si="37"/>
        <v>0</v>
      </c>
      <c r="BA216" s="139">
        <f t="shared" si="38"/>
        <v>0</v>
      </c>
      <c r="BB216" s="139">
        <f t="shared" si="39"/>
        <v>0</v>
      </c>
      <c r="BC216" s="139">
        <f t="shared" si="40"/>
        <v>0</v>
      </c>
      <c r="BD216" s="75"/>
      <c r="BE216" s="139">
        <f t="shared" si="41"/>
        <v>0</v>
      </c>
      <c r="BF216"/>
    </row>
    <row r="217" spans="1:58" x14ac:dyDescent="0.2">
      <c r="A217" s="16">
        <f t="shared" si="42"/>
        <v>208</v>
      </c>
      <c r="B217" s="40"/>
      <c r="C217" s="40"/>
      <c r="D217" s="41"/>
      <c r="E217" s="188"/>
      <c r="F217" s="41"/>
      <c r="G217" s="188"/>
      <c r="H217" s="139">
        <f t="shared" si="34"/>
        <v>0</v>
      </c>
      <c r="I217" s="42"/>
      <c r="J217" s="41"/>
      <c r="K217" s="75"/>
      <c r="L217" s="224"/>
      <c r="M217" s="42"/>
      <c r="N217" s="41"/>
      <c r="O217" s="75"/>
      <c r="P217" s="224"/>
      <c r="Q217" s="42"/>
      <c r="R217" s="41"/>
      <c r="S217" s="75"/>
      <c r="T217" s="75"/>
      <c r="U217" s="139">
        <f t="shared" si="35"/>
        <v>0</v>
      </c>
      <c r="V217" s="42"/>
      <c r="W217" s="41"/>
      <c r="X217" s="75"/>
      <c r="Y217" s="42"/>
      <c r="Z217" s="223"/>
      <c r="AA217" s="42"/>
      <c r="AB217" s="41"/>
      <c r="AC217" s="75"/>
      <c r="AD217" s="42"/>
      <c r="AE217" s="223"/>
      <c r="AF217" s="42"/>
      <c r="AG217" s="41"/>
      <c r="AH217" s="75"/>
      <c r="AI217" s="42"/>
      <c r="AJ217" s="223"/>
      <c r="AK217" s="42"/>
      <c r="AL217" s="41"/>
      <c r="AM217" s="75"/>
      <c r="AN217" s="42"/>
      <c r="AO217" s="42"/>
      <c r="AP217" s="139">
        <f t="shared" si="36"/>
        <v>0</v>
      </c>
      <c r="AQ217" s="74"/>
      <c r="AR217" s="74"/>
      <c r="AS217" s="74"/>
      <c r="AT217" s="74"/>
      <c r="AU217" s="84"/>
      <c r="AV217" s="90"/>
      <c r="AW217" s="90"/>
      <c r="AX217" s="90"/>
      <c r="AY217" s="90"/>
      <c r="AZ217" s="139">
        <f t="shared" si="37"/>
        <v>0</v>
      </c>
      <c r="BA217" s="139">
        <f t="shared" si="38"/>
        <v>0</v>
      </c>
      <c r="BB217" s="139">
        <f t="shared" si="39"/>
        <v>0</v>
      </c>
      <c r="BC217" s="139">
        <f t="shared" si="40"/>
        <v>0</v>
      </c>
      <c r="BD217" s="75"/>
      <c r="BE217" s="139">
        <f t="shared" si="41"/>
        <v>0</v>
      </c>
      <c r="BF217"/>
    </row>
    <row r="218" spans="1:58" x14ac:dyDescent="0.2">
      <c r="A218" s="16">
        <f t="shared" si="42"/>
        <v>209</v>
      </c>
      <c r="B218" s="40"/>
      <c r="C218" s="40"/>
      <c r="D218" s="41"/>
      <c r="E218" s="188"/>
      <c r="F218" s="41"/>
      <c r="G218" s="188"/>
      <c r="H218" s="139">
        <f t="shared" si="34"/>
        <v>0</v>
      </c>
      <c r="I218" s="42"/>
      <c r="J218" s="41"/>
      <c r="K218" s="75"/>
      <c r="L218" s="224"/>
      <c r="M218" s="42"/>
      <c r="N218" s="41"/>
      <c r="O218" s="75"/>
      <c r="P218" s="224"/>
      <c r="Q218" s="42"/>
      <c r="R218" s="41"/>
      <c r="S218" s="75"/>
      <c r="T218" s="75"/>
      <c r="U218" s="139">
        <f t="shared" si="35"/>
        <v>0</v>
      </c>
      <c r="V218" s="42"/>
      <c r="W218" s="41"/>
      <c r="X218" s="75"/>
      <c r="Y218" s="42"/>
      <c r="Z218" s="223"/>
      <c r="AA218" s="42"/>
      <c r="AB218" s="41"/>
      <c r="AC218" s="75"/>
      <c r="AD218" s="42"/>
      <c r="AE218" s="223"/>
      <c r="AF218" s="42"/>
      <c r="AG218" s="41"/>
      <c r="AH218" s="75"/>
      <c r="AI218" s="42"/>
      <c r="AJ218" s="223"/>
      <c r="AK218" s="42"/>
      <c r="AL218" s="41"/>
      <c r="AM218" s="75"/>
      <c r="AN218" s="42"/>
      <c r="AO218" s="42"/>
      <c r="AP218" s="139">
        <f t="shared" si="36"/>
        <v>0</v>
      </c>
      <c r="AQ218" s="74"/>
      <c r="AR218" s="74"/>
      <c r="AS218" s="74"/>
      <c r="AT218" s="74"/>
      <c r="AU218" s="84"/>
      <c r="AV218" s="90"/>
      <c r="AW218" s="90"/>
      <c r="AX218" s="90"/>
      <c r="AY218" s="90"/>
      <c r="AZ218" s="139">
        <f t="shared" si="37"/>
        <v>0</v>
      </c>
      <c r="BA218" s="139">
        <f t="shared" si="38"/>
        <v>0</v>
      </c>
      <c r="BB218" s="139">
        <f t="shared" si="39"/>
        <v>0</v>
      </c>
      <c r="BC218" s="139">
        <f t="shared" si="40"/>
        <v>0</v>
      </c>
      <c r="BD218" s="75"/>
      <c r="BE218" s="139">
        <f t="shared" si="41"/>
        <v>0</v>
      </c>
      <c r="BF218"/>
    </row>
    <row r="219" spans="1:58" x14ac:dyDescent="0.2">
      <c r="A219" s="16">
        <f t="shared" si="42"/>
        <v>210</v>
      </c>
      <c r="B219" s="40"/>
      <c r="C219" s="40"/>
      <c r="D219" s="41"/>
      <c r="E219" s="188"/>
      <c r="F219" s="41"/>
      <c r="G219" s="188"/>
      <c r="H219" s="139">
        <f t="shared" si="34"/>
        <v>0</v>
      </c>
      <c r="I219" s="42"/>
      <c r="J219" s="41"/>
      <c r="K219" s="75"/>
      <c r="L219" s="224"/>
      <c r="M219" s="42"/>
      <c r="N219" s="41"/>
      <c r="O219" s="75"/>
      <c r="P219" s="224"/>
      <c r="Q219" s="42"/>
      <c r="R219" s="41"/>
      <c r="S219" s="75"/>
      <c r="T219" s="75"/>
      <c r="U219" s="139">
        <f t="shared" si="35"/>
        <v>0</v>
      </c>
      <c r="V219" s="42"/>
      <c r="W219" s="41"/>
      <c r="X219" s="75"/>
      <c r="Y219" s="42"/>
      <c r="Z219" s="223"/>
      <c r="AA219" s="42"/>
      <c r="AB219" s="41"/>
      <c r="AC219" s="75"/>
      <c r="AD219" s="42"/>
      <c r="AE219" s="223"/>
      <c r="AF219" s="42"/>
      <c r="AG219" s="41"/>
      <c r="AH219" s="75"/>
      <c r="AI219" s="42"/>
      <c r="AJ219" s="223"/>
      <c r="AK219" s="42"/>
      <c r="AL219" s="41"/>
      <c r="AM219" s="75"/>
      <c r="AN219" s="42"/>
      <c r="AO219" s="42"/>
      <c r="AP219" s="139">
        <f t="shared" si="36"/>
        <v>0</v>
      </c>
      <c r="AQ219" s="74"/>
      <c r="AR219" s="74"/>
      <c r="AS219" s="74"/>
      <c r="AT219" s="74"/>
      <c r="AU219" s="84"/>
      <c r="AV219" s="90"/>
      <c r="AW219" s="90"/>
      <c r="AX219" s="90"/>
      <c r="AY219" s="90"/>
      <c r="AZ219" s="139">
        <f t="shared" si="37"/>
        <v>0</v>
      </c>
      <c r="BA219" s="139">
        <f t="shared" si="38"/>
        <v>0</v>
      </c>
      <c r="BB219" s="139">
        <f t="shared" si="39"/>
        <v>0</v>
      </c>
      <c r="BC219" s="139">
        <f t="shared" si="40"/>
        <v>0</v>
      </c>
      <c r="BD219" s="75"/>
      <c r="BE219" s="139">
        <f t="shared" si="41"/>
        <v>0</v>
      </c>
      <c r="BF219"/>
    </row>
    <row r="220" spans="1:58" x14ac:dyDescent="0.2">
      <c r="A220" s="16">
        <f t="shared" si="42"/>
        <v>211</v>
      </c>
      <c r="B220" s="40"/>
      <c r="C220" s="40"/>
      <c r="D220" s="41"/>
      <c r="E220" s="188"/>
      <c r="F220" s="41"/>
      <c r="G220" s="188"/>
      <c r="H220" s="139">
        <f t="shared" si="34"/>
        <v>0</v>
      </c>
      <c r="I220" s="42"/>
      <c r="J220" s="41"/>
      <c r="K220" s="75"/>
      <c r="L220" s="224"/>
      <c r="M220" s="42"/>
      <c r="N220" s="41"/>
      <c r="O220" s="75"/>
      <c r="P220" s="224"/>
      <c r="Q220" s="42"/>
      <c r="R220" s="41"/>
      <c r="S220" s="75"/>
      <c r="T220" s="75"/>
      <c r="U220" s="139">
        <f t="shared" si="35"/>
        <v>0</v>
      </c>
      <c r="V220" s="42"/>
      <c r="W220" s="41"/>
      <c r="X220" s="75"/>
      <c r="Y220" s="42"/>
      <c r="Z220" s="223"/>
      <c r="AA220" s="42"/>
      <c r="AB220" s="41"/>
      <c r="AC220" s="75"/>
      <c r="AD220" s="42"/>
      <c r="AE220" s="223"/>
      <c r="AF220" s="42"/>
      <c r="AG220" s="41"/>
      <c r="AH220" s="75"/>
      <c r="AI220" s="42"/>
      <c r="AJ220" s="223"/>
      <c r="AK220" s="42"/>
      <c r="AL220" s="41"/>
      <c r="AM220" s="75"/>
      <c r="AN220" s="42"/>
      <c r="AO220" s="42"/>
      <c r="AP220" s="139">
        <f t="shared" si="36"/>
        <v>0</v>
      </c>
      <c r="AQ220" s="74"/>
      <c r="AR220" s="74"/>
      <c r="AS220" s="74"/>
      <c r="AT220" s="74"/>
      <c r="AU220" s="84"/>
      <c r="AV220" s="90"/>
      <c r="AW220" s="90"/>
      <c r="AX220" s="90"/>
      <c r="AY220" s="90"/>
      <c r="AZ220" s="139">
        <f t="shared" si="37"/>
        <v>0</v>
      </c>
      <c r="BA220" s="139">
        <f t="shared" si="38"/>
        <v>0</v>
      </c>
      <c r="BB220" s="139">
        <f t="shared" si="39"/>
        <v>0</v>
      </c>
      <c r="BC220" s="139">
        <f t="shared" si="40"/>
        <v>0</v>
      </c>
      <c r="BD220" s="75"/>
      <c r="BE220" s="139">
        <f t="shared" si="41"/>
        <v>0</v>
      </c>
      <c r="BF220"/>
    </row>
    <row r="221" spans="1:58" x14ac:dyDescent="0.2">
      <c r="A221" s="16">
        <f t="shared" si="42"/>
        <v>212</v>
      </c>
      <c r="B221" s="40"/>
      <c r="C221" s="40"/>
      <c r="D221" s="41"/>
      <c r="E221" s="188"/>
      <c r="F221" s="41"/>
      <c r="G221" s="188"/>
      <c r="H221" s="139">
        <f t="shared" si="34"/>
        <v>0</v>
      </c>
      <c r="I221" s="42"/>
      <c r="J221" s="41"/>
      <c r="K221" s="75"/>
      <c r="L221" s="224"/>
      <c r="M221" s="42"/>
      <c r="N221" s="41"/>
      <c r="O221" s="75"/>
      <c r="P221" s="224"/>
      <c r="Q221" s="42"/>
      <c r="R221" s="41"/>
      <c r="S221" s="75"/>
      <c r="T221" s="75"/>
      <c r="U221" s="139">
        <f t="shared" si="35"/>
        <v>0</v>
      </c>
      <c r="V221" s="42"/>
      <c r="W221" s="41"/>
      <c r="X221" s="75"/>
      <c r="Y221" s="42"/>
      <c r="Z221" s="223"/>
      <c r="AA221" s="42"/>
      <c r="AB221" s="41"/>
      <c r="AC221" s="75"/>
      <c r="AD221" s="42"/>
      <c r="AE221" s="223"/>
      <c r="AF221" s="42"/>
      <c r="AG221" s="41"/>
      <c r="AH221" s="75"/>
      <c r="AI221" s="42"/>
      <c r="AJ221" s="223"/>
      <c r="AK221" s="42"/>
      <c r="AL221" s="41"/>
      <c r="AM221" s="75"/>
      <c r="AN221" s="42"/>
      <c r="AO221" s="42"/>
      <c r="AP221" s="139">
        <f t="shared" si="36"/>
        <v>0</v>
      </c>
      <c r="AQ221" s="74"/>
      <c r="AR221" s="74"/>
      <c r="AS221" s="74"/>
      <c r="AT221" s="74"/>
      <c r="AU221" s="84"/>
      <c r="AV221" s="90"/>
      <c r="AW221" s="90"/>
      <c r="AX221" s="90"/>
      <c r="AY221" s="90"/>
      <c r="AZ221" s="139">
        <f t="shared" si="37"/>
        <v>0</v>
      </c>
      <c r="BA221" s="139">
        <f t="shared" si="38"/>
        <v>0</v>
      </c>
      <c r="BB221" s="139">
        <f t="shared" si="39"/>
        <v>0</v>
      </c>
      <c r="BC221" s="139">
        <f t="shared" si="40"/>
        <v>0</v>
      </c>
      <c r="BD221" s="75"/>
      <c r="BE221" s="139">
        <f t="shared" si="41"/>
        <v>0</v>
      </c>
      <c r="BF221"/>
    </row>
    <row r="222" spans="1:58" x14ac:dyDescent="0.2">
      <c r="A222" s="16">
        <f t="shared" si="42"/>
        <v>213</v>
      </c>
      <c r="B222" s="40"/>
      <c r="C222" s="40"/>
      <c r="D222" s="41"/>
      <c r="E222" s="188"/>
      <c r="F222" s="41"/>
      <c r="G222" s="188"/>
      <c r="H222" s="139">
        <f t="shared" si="34"/>
        <v>0</v>
      </c>
      <c r="I222" s="42"/>
      <c r="J222" s="41"/>
      <c r="K222" s="75"/>
      <c r="L222" s="224"/>
      <c r="M222" s="42"/>
      <c r="N222" s="41"/>
      <c r="O222" s="75"/>
      <c r="P222" s="224"/>
      <c r="Q222" s="42"/>
      <c r="R222" s="41"/>
      <c r="S222" s="75"/>
      <c r="T222" s="75"/>
      <c r="U222" s="139">
        <f t="shared" si="35"/>
        <v>0</v>
      </c>
      <c r="V222" s="42"/>
      <c r="W222" s="41"/>
      <c r="X222" s="75"/>
      <c r="Y222" s="42"/>
      <c r="Z222" s="223"/>
      <c r="AA222" s="42"/>
      <c r="AB222" s="41"/>
      <c r="AC222" s="75"/>
      <c r="AD222" s="42"/>
      <c r="AE222" s="223"/>
      <c r="AF222" s="42"/>
      <c r="AG222" s="41"/>
      <c r="AH222" s="75"/>
      <c r="AI222" s="42"/>
      <c r="AJ222" s="223"/>
      <c r="AK222" s="42"/>
      <c r="AL222" s="41"/>
      <c r="AM222" s="75"/>
      <c r="AN222" s="42"/>
      <c r="AO222" s="42"/>
      <c r="AP222" s="139">
        <f t="shared" si="36"/>
        <v>0</v>
      </c>
      <c r="AQ222" s="74"/>
      <c r="AR222" s="74"/>
      <c r="AS222" s="74"/>
      <c r="AT222" s="74"/>
      <c r="AU222" s="84"/>
      <c r="AV222" s="90"/>
      <c r="AW222" s="90"/>
      <c r="AX222" s="90"/>
      <c r="AY222" s="90"/>
      <c r="AZ222" s="139">
        <f t="shared" si="37"/>
        <v>0</v>
      </c>
      <c r="BA222" s="139">
        <f t="shared" si="38"/>
        <v>0</v>
      </c>
      <c r="BB222" s="139">
        <f t="shared" si="39"/>
        <v>0</v>
      </c>
      <c r="BC222" s="139">
        <f t="shared" si="40"/>
        <v>0</v>
      </c>
      <c r="BD222" s="75"/>
      <c r="BE222" s="139">
        <f t="shared" si="41"/>
        <v>0</v>
      </c>
      <c r="BF222"/>
    </row>
    <row r="223" spans="1:58" x14ac:dyDescent="0.2">
      <c r="A223" s="16">
        <f t="shared" si="42"/>
        <v>214</v>
      </c>
      <c r="B223" s="40"/>
      <c r="C223" s="40"/>
      <c r="D223" s="41"/>
      <c r="E223" s="188"/>
      <c r="F223" s="41"/>
      <c r="G223" s="188"/>
      <c r="H223" s="139">
        <f t="shared" si="34"/>
        <v>0</v>
      </c>
      <c r="I223" s="42"/>
      <c r="J223" s="41"/>
      <c r="K223" s="75"/>
      <c r="L223" s="224"/>
      <c r="M223" s="42"/>
      <c r="N223" s="41"/>
      <c r="O223" s="75"/>
      <c r="P223" s="224"/>
      <c r="Q223" s="42"/>
      <c r="R223" s="41"/>
      <c r="S223" s="75"/>
      <c r="T223" s="75"/>
      <c r="U223" s="139">
        <f t="shared" si="35"/>
        <v>0</v>
      </c>
      <c r="V223" s="42"/>
      <c r="W223" s="41"/>
      <c r="X223" s="75"/>
      <c r="Y223" s="42"/>
      <c r="Z223" s="223"/>
      <c r="AA223" s="42"/>
      <c r="AB223" s="41"/>
      <c r="AC223" s="75"/>
      <c r="AD223" s="42"/>
      <c r="AE223" s="223"/>
      <c r="AF223" s="42"/>
      <c r="AG223" s="41"/>
      <c r="AH223" s="75"/>
      <c r="AI223" s="42"/>
      <c r="AJ223" s="223"/>
      <c r="AK223" s="42"/>
      <c r="AL223" s="41"/>
      <c r="AM223" s="75"/>
      <c r="AN223" s="42"/>
      <c r="AO223" s="42"/>
      <c r="AP223" s="139">
        <f t="shared" si="36"/>
        <v>0</v>
      </c>
      <c r="AQ223" s="74"/>
      <c r="AR223" s="74"/>
      <c r="AS223" s="74"/>
      <c r="AT223" s="74"/>
      <c r="AU223" s="84"/>
      <c r="AV223" s="90"/>
      <c r="AW223" s="90"/>
      <c r="AX223" s="90"/>
      <c r="AY223" s="90"/>
      <c r="AZ223" s="139">
        <f t="shared" si="37"/>
        <v>0</v>
      </c>
      <c r="BA223" s="139">
        <f t="shared" si="38"/>
        <v>0</v>
      </c>
      <c r="BB223" s="139">
        <f t="shared" si="39"/>
        <v>0</v>
      </c>
      <c r="BC223" s="139">
        <f t="shared" si="40"/>
        <v>0</v>
      </c>
      <c r="BD223" s="75"/>
      <c r="BE223" s="139">
        <f t="shared" si="41"/>
        <v>0</v>
      </c>
      <c r="BF223"/>
    </row>
    <row r="224" spans="1:58" x14ac:dyDescent="0.2">
      <c r="A224" s="16">
        <f t="shared" si="42"/>
        <v>215</v>
      </c>
      <c r="B224" s="40"/>
      <c r="C224" s="40"/>
      <c r="D224" s="41"/>
      <c r="E224" s="188"/>
      <c r="F224" s="41"/>
      <c r="G224" s="188"/>
      <c r="H224" s="139">
        <f t="shared" si="34"/>
        <v>0</v>
      </c>
      <c r="I224" s="42"/>
      <c r="J224" s="41"/>
      <c r="K224" s="75"/>
      <c r="L224" s="224"/>
      <c r="M224" s="42"/>
      <c r="N224" s="41"/>
      <c r="O224" s="75"/>
      <c r="P224" s="224"/>
      <c r="Q224" s="42"/>
      <c r="R224" s="41"/>
      <c r="S224" s="75"/>
      <c r="T224" s="75"/>
      <c r="U224" s="139">
        <f t="shared" si="35"/>
        <v>0</v>
      </c>
      <c r="V224" s="42"/>
      <c r="W224" s="41"/>
      <c r="X224" s="75"/>
      <c r="Y224" s="42"/>
      <c r="Z224" s="223"/>
      <c r="AA224" s="42"/>
      <c r="AB224" s="41"/>
      <c r="AC224" s="75"/>
      <c r="AD224" s="42"/>
      <c r="AE224" s="223"/>
      <c r="AF224" s="42"/>
      <c r="AG224" s="41"/>
      <c r="AH224" s="75"/>
      <c r="AI224" s="42"/>
      <c r="AJ224" s="223"/>
      <c r="AK224" s="42"/>
      <c r="AL224" s="41"/>
      <c r="AM224" s="75"/>
      <c r="AN224" s="42"/>
      <c r="AO224" s="42"/>
      <c r="AP224" s="139">
        <f t="shared" si="36"/>
        <v>0</v>
      </c>
      <c r="AQ224" s="74"/>
      <c r="AR224" s="74"/>
      <c r="AS224" s="74"/>
      <c r="AT224" s="74"/>
      <c r="AU224" s="84"/>
      <c r="AV224" s="90"/>
      <c r="AW224" s="90"/>
      <c r="AX224" s="90"/>
      <c r="AY224" s="90"/>
      <c r="AZ224" s="139">
        <f t="shared" si="37"/>
        <v>0</v>
      </c>
      <c r="BA224" s="139">
        <f t="shared" si="38"/>
        <v>0</v>
      </c>
      <c r="BB224" s="139">
        <f t="shared" si="39"/>
        <v>0</v>
      </c>
      <c r="BC224" s="139">
        <f t="shared" si="40"/>
        <v>0</v>
      </c>
      <c r="BD224" s="75"/>
      <c r="BE224" s="139">
        <f t="shared" si="41"/>
        <v>0</v>
      </c>
      <c r="BF224"/>
    </row>
    <row r="225" spans="1:58" x14ac:dyDescent="0.2">
      <c r="A225" s="16">
        <f t="shared" si="42"/>
        <v>216</v>
      </c>
      <c r="B225" s="40"/>
      <c r="C225" s="40"/>
      <c r="D225" s="41"/>
      <c r="E225" s="188"/>
      <c r="F225" s="41"/>
      <c r="G225" s="188"/>
      <c r="H225" s="139">
        <f t="shared" si="34"/>
        <v>0</v>
      </c>
      <c r="I225" s="42"/>
      <c r="J225" s="41"/>
      <c r="K225" s="75"/>
      <c r="L225" s="224"/>
      <c r="M225" s="42"/>
      <c r="N225" s="41"/>
      <c r="O225" s="75"/>
      <c r="P225" s="224"/>
      <c r="Q225" s="42"/>
      <c r="R225" s="41"/>
      <c r="S225" s="75"/>
      <c r="T225" s="75"/>
      <c r="U225" s="139">
        <f t="shared" si="35"/>
        <v>0</v>
      </c>
      <c r="V225" s="42"/>
      <c r="W225" s="41"/>
      <c r="X225" s="75"/>
      <c r="Y225" s="42"/>
      <c r="Z225" s="223"/>
      <c r="AA225" s="42"/>
      <c r="AB225" s="41"/>
      <c r="AC225" s="75"/>
      <c r="AD225" s="42"/>
      <c r="AE225" s="223"/>
      <c r="AF225" s="42"/>
      <c r="AG225" s="41"/>
      <c r="AH225" s="75"/>
      <c r="AI225" s="42"/>
      <c r="AJ225" s="223"/>
      <c r="AK225" s="42"/>
      <c r="AL225" s="41"/>
      <c r="AM225" s="75"/>
      <c r="AN225" s="42"/>
      <c r="AO225" s="42"/>
      <c r="AP225" s="139">
        <f t="shared" si="36"/>
        <v>0</v>
      </c>
      <c r="AQ225" s="74"/>
      <c r="AR225" s="74"/>
      <c r="AS225" s="74"/>
      <c r="AT225" s="74"/>
      <c r="AU225" s="84"/>
      <c r="AV225" s="90"/>
      <c r="AW225" s="90"/>
      <c r="AX225" s="90"/>
      <c r="AY225" s="90"/>
      <c r="AZ225" s="139">
        <f t="shared" si="37"/>
        <v>0</v>
      </c>
      <c r="BA225" s="139">
        <f t="shared" si="38"/>
        <v>0</v>
      </c>
      <c r="BB225" s="139">
        <f t="shared" si="39"/>
        <v>0</v>
      </c>
      <c r="BC225" s="139">
        <f t="shared" si="40"/>
        <v>0</v>
      </c>
      <c r="BD225" s="75"/>
      <c r="BE225" s="139">
        <f t="shared" si="41"/>
        <v>0</v>
      </c>
      <c r="BF225"/>
    </row>
    <row r="226" spans="1:58" x14ac:dyDescent="0.2">
      <c r="A226" s="16">
        <f t="shared" si="42"/>
        <v>217</v>
      </c>
      <c r="B226" s="40"/>
      <c r="C226" s="40"/>
      <c r="D226" s="41"/>
      <c r="E226" s="188"/>
      <c r="F226" s="41"/>
      <c r="G226" s="188"/>
      <c r="H226" s="139">
        <f t="shared" si="34"/>
        <v>0</v>
      </c>
      <c r="I226" s="42"/>
      <c r="J226" s="41"/>
      <c r="K226" s="75"/>
      <c r="L226" s="224"/>
      <c r="M226" s="42"/>
      <c r="N226" s="41"/>
      <c r="O226" s="75"/>
      <c r="P226" s="224"/>
      <c r="Q226" s="42"/>
      <c r="R226" s="41"/>
      <c r="S226" s="75"/>
      <c r="T226" s="75"/>
      <c r="U226" s="139">
        <f t="shared" si="35"/>
        <v>0</v>
      </c>
      <c r="V226" s="42"/>
      <c r="W226" s="41"/>
      <c r="X226" s="75"/>
      <c r="Y226" s="42"/>
      <c r="Z226" s="223"/>
      <c r="AA226" s="42"/>
      <c r="AB226" s="41"/>
      <c r="AC226" s="75"/>
      <c r="AD226" s="42"/>
      <c r="AE226" s="223"/>
      <c r="AF226" s="42"/>
      <c r="AG226" s="41"/>
      <c r="AH226" s="75"/>
      <c r="AI226" s="42"/>
      <c r="AJ226" s="223"/>
      <c r="AK226" s="42"/>
      <c r="AL226" s="41"/>
      <c r="AM226" s="75"/>
      <c r="AN226" s="42"/>
      <c r="AO226" s="42"/>
      <c r="AP226" s="139">
        <f t="shared" si="36"/>
        <v>0</v>
      </c>
      <c r="AQ226" s="74"/>
      <c r="AR226" s="74"/>
      <c r="AS226" s="74"/>
      <c r="AT226" s="74"/>
      <c r="AU226" s="84"/>
      <c r="AV226" s="90"/>
      <c r="AW226" s="90"/>
      <c r="AX226" s="90"/>
      <c r="AY226" s="90"/>
      <c r="AZ226" s="139">
        <f t="shared" si="37"/>
        <v>0</v>
      </c>
      <c r="BA226" s="139">
        <f t="shared" si="38"/>
        <v>0</v>
      </c>
      <c r="BB226" s="139">
        <f t="shared" si="39"/>
        <v>0</v>
      </c>
      <c r="BC226" s="139">
        <f t="shared" si="40"/>
        <v>0</v>
      </c>
      <c r="BD226" s="75"/>
      <c r="BE226" s="139">
        <f t="shared" si="41"/>
        <v>0</v>
      </c>
      <c r="BF226"/>
    </row>
    <row r="227" spans="1:58" x14ac:dyDescent="0.2">
      <c r="A227" s="16">
        <f t="shared" si="42"/>
        <v>218</v>
      </c>
      <c r="B227" s="40"/>
      <c r="C227" s="40"/>
      <c r="D227" s="41"/>
      <c r="E227" s="188"/>
      <c r="F227" s="41"/>
      <c r="G227" s="188"/>
      <c r="H227" s="139">
        <f t="shared" si="34"/>
        <v>0</v>
      </c>
      <c r="I227" s="42"/>
      <c r="J227" s="41"/>
      <c r="K227" s="75"/>
      <c r="L227" s="224"/>
      <c r="M227" s="42"/>
      <c r="N227" s="41"/>
      <c r="O227" s="75"/>
      <c r="P227" s="224"/>
      <c r="Q227" s="42"/>
      <c r="R227" s="41"/>
      <c r="S227" s="75"/>
      <c r="T227" s="75"/>
      <c r="U227" s="139">
        <f t="shared" si="35"/>
        <v>0</v>
      </c>
      <c r="V227" s="42"/>
      <c r="W227" s="41"/>
      <c r="X227" s="75"/>
      <c r="Y227" s="42"/>
      <c r="Z227" s="223"/>
      <c r="AA227" s="42"/>
      <c r="AB227" s="41"/>
      <c r="AC227" s="75"/>
      <c r="AD227" s="42"/>
      <c r="AE227" s="223"/>
      <c r="AF227" s="42"/>
      <c r="AG227" s="41"/>
      <c r="AH227" s="75"/>
      <c r="AI227" s="42"/>
      <c r="AJ227" s="223"/>
      <c r="AK227" s="42"/>
      <c r="AL227" s="41"/>
      <c r="AM227" s="75"/>
      <c r="AN227" s="42"/>
      <c r="AO227" s="42"/>
      <c r="AP227" s="139">
        <f t="shared" si="36"/>
        <v>0</v>
      </c>
      <c r="AQ227" s="74"/>
      <c r="AR227" s="74"/>
      <c r="AS227" s="74"/>
      <c r="AT227" s="74"/>
      <c r="AU227" s="84"/>
      <c r="AV227" s="90"/>
      <c r="AW227" s="90"/>
      <c r="AX227" s="90"/>
      <c r="AY227" s="90"/>
      <c r="AZ227" s="139">
        <f t="shared" si="37"/>
        <v>0</v>
      </c>
      <c r="BA227" s="139">
        <f t="shared" si="38"/>
        <v>0</v>
      </c>
      <c r="BB227" s="139">
        <f t="shared" si="39"/>
        <v>0</v>
      </c>
      <c r="BC227" s="139">
        <f t="shared" si="40"/>
        <v>0</v>
      </c>
      <c r="BD227" s="75"/>
      <c r="BE227" s="139">
        <f t="shared" si="41"/>
        <v>0</v>
      </c>
      <c r="BF227"/>
    </row>
    <row r="228" spans="1:58" x14ac:dyDescent="0.2">
      <c r="A228" s="16">
        <f t="shared" si="42"/>
        <v>219</v>
      </c>
      <c r="B228" s="40"/>
      <c r="C228" s="40"/>
      <c r="D228" s="41"/>
      <c r="E228" s="188"/>
      <c r="F228" s="41"/>
      <c r="G228" s="188"/>
      <c r="H228" s="139">
        <f t="shared" si="34"/>
        <v>0</v>
      </c>
      <c r="I228" s="42"/>
      <c r="J228" s="41"/>
      <c r="K228" s="75"/>
      <c r="L228" s="224"/>
      <c r="M228" s="42"/>
      <c r="N228" s="41"/>
      <c r="O228" s="75"/>
      <c r="P228" s="224"/>
      <c r="Q228" s="42"/>
      <c r="R228" s="41"/>
      <c r="S228" s="75"/>
      <c r="T228" s="75"/>
      <c r="U228" s="139">
        <f t="shared" si="35"/>
        <v>0</v>
      </c>
      <c r="V228" s="42"/>
      <c r="W228" s="41"/>
      <c r="X228" s="75"/>
      <c r="Y228" s="42"/>
      <c r="Z228" s="223"/>
      <c r="AA228" s="42"/>
      <c r="AB228" s="41"/>
      <c r="AC228" s="75"/>
      <c r="AD228" s="42"/>
      <c r="AE228" s="223"/>
      <c r="AF228" s="42"/>
      <c r="AG228" s="41"/>
      <c r="AH228" s="75"/>
      <c r="AI228" s="42"/>
      <c r="AJ228" s="223"/>
      <c r="AK228" s="42"/>
      <c r="AL228" s="41"/>
      <c r="AM228" s="75"/>
      <c r="AN228" s="42"/>
      <c r="AO228" s="42"/>
      <c r="AP228" s="139">
        <f t="shared" si="36"/>
        <v>0</v>
      </c>
      <c r="AQ228" s="74"/>
      <c r="AR228" s="74"/>
      <c r="AS228" s="74"/>
      <c r="AT228" s="74"/>
      <c r="AU228" s="84"/>
      <c r="AV228" s="90"/>
      <c r="AW228" s="90"/>
      <c r="AX228" s="90"/>
      <c r="AY228" s="90"/>
      <c r="AZ228" s="139">
        <f t="shared" si="37"/>
        <v>0</v>
      </c>
      <c r="BA228" s="139">
        <f t="shared" si="38"/>
        <v>0</v>
      </c>
      <c r="BB228" s="139">
        <f t="shared" si="39"/>
        <v>0</v>
      </c>
      <c r="BC228" s="139">
        <f t="shared" si="40"/>
        <v>0</v>
      </c>
      <c r="BD228" s="75"/>
      <c r="BE228" s="139">
        <f t="shared" si="41"/>
        <v>0</v>
      </c>
      <c r="BF228"/>
    </row>
    <row r="229" spans="1:58" x14ac:dyDescent="0.2">
      <c r="A229" s="16">
        <f t="shared" si="42"/>
        <v>220</v>
      </c>
      <c r="B229" s="40"/>
      <c r="C229" s="40"/>
      <c r="D229" s="41"/>
      <c r="E229" s="188"/>
      <c r="F229" s="41"/>
      <c r="G229" s="188"/>
      <c r="H229" s="139">
        <f t="shared" si="34"/>
        <v>0</v>
      </c>
      <c r="I229" s="42"/>
      <c r="J229" s="41"/>
      <c r="K229" s="75"/>
      <c r="L229" s="224"/>
      <c r="M229" s="42"/>
      <c r="N229" s="41"/>
      <c r="O229" s="75"/>
      <c r="P229" s="224"/>
      <c r="Q229" s="42"/>
      <c r="R229" s="41"/>
      <c r="S229" s="75"/>
      <c r="T229" s="75"/>
      <c r="U229" s="139">
        <f t="shared" si="35"/>
        <v>0</v>
      </c>
      <c r="V229" s="42"/>
      <c r="W229" s="41"/>
      <c r="X229" s="75"/>
      <c r="Y229" s="42"/>
      <c r="Z229" s="223"/>
      <c r="AA229" s="42"/>
      <c r="AB229" s="41"/>
      <c r="AC229" s="75"/>
      <c r="AD229" s="42"/>
      <c r="AE229" s="223"/>
      <c r="AF229" s="42"/>
      <c r="AG229" s="41"/>
      <c r="AH229" s="75"/>
      <c r="AI229" s="42"/>
      <c r="AJ229" s="223"/>
      <c r="AK229" s="42"/>
      <c r="AL229" s="41"/>
      <c r="AM229" s="75"/>
      <c r="AN229" s="42"/>
      <c r="AO229" s="42"/>
      <c r="AP229" s="139">
        <f t="shared" si="36"/>
        <v>0</v>
      </c>
      <c r="AQ229" s="74"/>
      <c r="AR229" s="74"/>
      <c r="AS229" s="74"/>
      <c r="AT229" s="74"/>
      <c r="AU229" s="84"/>
      <c r="AV229" s="90"/>
      <c r="AW229" s="90"/>
      <c r="AX229" s="90"/>
      <c r="AY229" s="90"/>
      <c r="AZ229" s="139">
        <f t="shared" si="37"/>
        <v>0</v>
      </c>
      <c r="BA229" s="139">
        <f t="shared" si="38"/>
        <v>0</v>
      </c>
      <c r="BB229" s="139">
        <f t="shared" si="39"/>
        <v>0</v>
      </c>
      <c r="BC229" s="139">
        <f t="shared" si="40"/>
        <v>0</v>
      </c>
      <c r="BD229" s="75"/>
      <c r="BE229" s="139">
        <f t="shared" si="41"/>
        <v>0</v>
      </c>
      <c r="BF229"/>
    </row>
    <row r="230" spans="1:58" x14ac:dyDescent="0.2">
      <c r="A230" s="16">
        <f t="shared" si="42"/>
        <v>221</v>
      </c>
      <c r="B230" s="40"/>
      <c r="C230" s="40"/>
      <c r="D230" s="41"/>
      <c r="E230" s="188"/>
      <c r="F230" s="41"/>
      <c r="G230" s="188"/>
      <c r="H230" s="139">
        <f t="shared" si="34"/>
        <v>0</v>
      </c>
      <c r="I230" s="42"/>
      <c r="J230" s="41"/>
      <c r="K230" s="75"/>
      <c r="L230" s="224"/>
      <c r="M230" s="42"/>
      <c r="N230" s="41"/>
      <c r="O230" s="75"/>
      <c r="P230" s="224"/>
      <c r="Q230" s="42"/>
      <c r="R230" s="41"/>
      <c r="S230" s="75"/>
      <c r="T230" s="75"/>
      <c r="U230" s="139">
        <f t="shared" si="35"/>
        <v>0</v>
      </c>
      <c r="V230" s="42"/>
      <c r="W230" s="41"/>
      <c r="X230" s="75"/>
      <c r="Y230" s="42"/>
      <c r="Z230" s="223"/>
      <c r="AA230" s="42"/>
      <c r="AB230" s="41"/>
      <c r="AC230" s="75"/>
      <c r="AD230" s="42"/>
      <c r="AE230" s="223"/>
      <c r="AF230" s="42"/>
      <c r="AG230" s="41"/>
      <c r="AH230" s="75"/>
      <c r="AI230" s="42"/>
      <c r="AJ230" s="223"/>
      <c r="AK230" s="42"/>
      <c r="AL230" s="41"/>
      <c r="AM230" s="75"/>
      <c r="AN230" s="42"/>
      <c r="AO230" s="42"/>
      <c r="AP230" s="139">
        <f t="shared" si="36"/>
        <v>0</v>
      </c>
      <c r="AQ230" s="74"/>
      <c r="AR230" s="74"/>
      <c r="AS230" s="74"/>
      <c r="AT230" s="74"/>
      <c r="AU230" s="84"/>
      <c r="AV230" s="90"/>
      <c r="AW230" s="90"/>
      <c r="AX230" s="90"/>
      <c r="AY230" s="90"/>
      <c r="AZ230" s="139">
        <f t="shared" si="37"/>
        <v>0</v>
      </c>
      <c r="BA230" s="139">
        <f t="shared" si="38"/>
        <v>0</v>
      </c>
      <c r="BB230" s="139">
        <f t="shared" si="39"/>
        <v>0</v>
      </c>
      <c r="BC230" s="139">
        <f t="shared" si="40"/>
        <v>0</v>
      </c>
      <c r="BD230" s="75"/>
      <c r="BE230" s="139">
        <f t="shared" si="41"/>
        <v>0</v>
      </c>
      <c r="BF230"/>
    </row>
    <row r="231" spans="1:58" x14ac:dyDescent="0.2">
      <c r="A231" s="16">
        <f t="shared" si="42"/>
        <v>222</v>
      </c>
      <c r="B231" s="40"/>
      <c r="C231" s="40"/>
      <c r="D231" s="41"/>
      <c r="E231" s="188"/>
      <c r="F231" s="41"/>
      <c r="G231" s="188"/>
      <c r="H231" s="139">
        <f t="shared" si="34"/>
        <v>0</v>
      </c>
      <c r="I231" s="42"/>
      <c r="J231" s="41"/>
      <c r="K231" s="75"/>
      <c r="L231" s="224"/>
      <c r="M231" s="42"/>
      <c r="N231" s="41"/>
      <c r="O231" s="75"/>
      <c r="P231" s="224"/>
      <c r="Q231" s="42"/>
      <c r="R231" s="41"/>
      <c r="S231" s="75"/>
      <c r="T231" s="75"/>
      <c r="U231" s="139">
        <f t="shared" si="35"/>
        <v>0</v>
      </c>
      <c r="V231" s="42"/>
      <c r="W231" s="41"/>
      <c r="X231" s="75"/>
      <c r="Y231" s="42"/>
      <c r="Z231" s="223"/>
      <c r="AA231" s="42"/>
      <c r="AB231" s="41"/>
      <c r="AC231" s="75"/>
      <c r="AD231" s="42"/>
      <c r="AE231" s="223"/>
      <c r="AF231" s="42"/>
      <c r="AG231" s="41"/>
      <c r="AH231" s="75"/>
      <c r="AI231" s="42"/>
      <c r="AJ231" s="223"/>
      <c r="AK231" s="42"/>
      <c r="AL231" s="41"/>
      <c r="AM231" s="75"/>
      <c r="AN231" s="42"/>
      <c r="AO231" s="42"/>
      <c r="AP231" s="139">
        <f t="shared" si="36"/>
        <v>0</v>
      </c>
      <c r="AQ231" s="74"/>
      <c r="AR231" s="74"/>
      <c r="AS231" s="74"/>
      <c r="AT231" s="74"/>
      <c r="AU231" s="84"/>
      <c r="AV231" s="90"/>
      <c r="AW231" s="90"/>
      <c r="AX231" s="90"/>
      <c r="AY231" s="90"/>
      <c r="AZ231" s="139">
        <f t="shared" si="37"/>
        <v>0</v>
      </c>
      <c r="BA231" s="139">
        <f t="shared" si="38"/>
        <v>0</v>
      </c>
      <c r="BB231" s="139">
        <f t="shared" si="39"/>
        <v>0</v>
      </c>
      <c r="BC231" s="139">
        <f t="shared" si="40"/>
        <v>0</v>
      </c>
      <c r="BD231" s="75"/>
      <c r="BE231" s="139">
        <f t="shared" si="41"/>
        <v>0</v>
      </c>
      <c r="BF231"/>
    </row>
    <row r="232" spans="1:58" x14ac:dyDescent="0.2">
      <c r="A232" s="16">
        <f t="shared" si="42"/>
        <v>223</v>
      </c>
      <c r="B232" s="40"/>
      <c r="C232" s="40"/>
      <c r="D232" s="41"/>
      <c r="E232" s="188"/>
      <c r="F232" s="41"/>
      <c r="G232" s="188"/>
      <c r="H232" s="139">
        <f t="shared" si="34"/>
        <v>0</v>
      </c>
      <c r="I232" s="42"/>
      <c r="J232" s="41"/>
      <c r="K232" s="75"/>
      <c r="L232" s="224"/>
      <c r="M232" s="42"/>
      <c r="N232" s="41"/>
      <c r="O232" s="75"/>
      <c r="P232" s="224"/>
      <c r="Q232" s="42"/>
      <c r="R232" s="41"/>
      <c r="S232" s="75"/>
      <c r="T232" s="75"/>
      <c r="U232" s="139">
        <f t="shared" si="35"/>
        <v>0</v>
      </c>
      <c r="V232" s="42"/>
      <c r="W232" s="41"/>
      <c r="X232" s="75"/>
      <c r="Y232" s="42"/>
      <c r="Z232" s="223"/>
      <c r="AA232" s="42"/>
      <c r="AB232" s="41"/>
      <c r="AC232" s="75"/>
      <c r="AD232" s="42"/>
      <c r="AE232" s="223"/>
      <c r="AF232" s="42"/>
      <c r="AG232" s="41"/>
      <c r="AH232" s="75"/>
      <c r="AI232" s="42"/>
      <c r="AJ232" s="223"/>
      <c r="AK232" s="42"/>
      <c r="AL232" s="41"/>
      <c r="AM232" s="75"/>
      <c r="AN232" s="42"/>
      <c r="AO232" s="42"/>
      <c r="AP232" s="139">
        <f t="shared" si="36"/>
        <v>0</v>
      </c>
      <c r="AQ232" s="74"/>
      <c r="AR232" s="74"/>
      <c r="AS232" s="74"/>
      <c r="AT232" s="74"/>
      <c r="AU232" s="84"/>
      <c r="AV232" s="90"/>
      <c r="AW232" s="90"/>
      <c r="AX232" s="90"/>
      <c r="AY232" s="90"/>
      <c r="AZ232" s="139">
        <f t="shared" si="37"/>
        <v>0</v>
      </c>
      <c r="BA232" s="139">
        <f t="shared" si="38"/>
        <v>0</v>
      </c>
      <c r="BB232" s="139">
        <f t="shared" si="39"/>
        <v>0</v>
      </c>
      <c r="BC232" s="139">
        <f t="shared" si="40"/>
        <v>0</v>
      </c>
      <c r="BD232" s="75"/>
      <c r="BE232" s="139">
        <f t="shared" si="41"/>
        <v>0</v>
      </c>
      <c r="BF232"/>
    </row>
    <row r="233" spans="1:58" x14ac:dyDescent="0.2">
      <c r="A233" s="16">
        <f t="shared" si="42"/>
        <v>224</v>
      </c>
      <c r="B233" s="40"/>
      <c r="C233" s="40"/>
      <c r="D233" s="41"/>
      <c r="E233" s="188"/>
      <c r="F233" s="41"/>
      <c r="G233" s="188"/>
      <c r="H233" s="139">
        <f t="shared" si="34"/>
        <v>0</v>
      </c>
      <c r="I233" s="42"/>
      <c r="J233" s="41"/>
      <c r="K233" s="75"/>
      <c r="L233" s="224"/>
      <c r="M233" s="42"/>
      <c r="N233" s="41"/>
      <c r="O233" s="75"/>
      <c r="P233" s="224"/>
      <c r="Q233" s="42"/>
      <c r="R233" s="41"/>
      <c r="S233" s="75"/>
      <c r="T233" s="75"/>
      <c r="U233" s="139">
        <f t="shared" si="35"/>
        <v>0</v>
      </c>
      <c r="V233" s="42"/>
      <c r="W233" s="41"/>
      <c r="X233" s="75"/>
      <c r="Y233" s="42"/>
      <c r="Z233" s="223"/>
      <c r="AA233" s="42"/>
      <c r="AB233" s="41"/>
      <c r="AC233" s="75"/>
      <c r="AD233" s="42"/>
      <c r="AE233" s="223"/>
      <c r="AF233" s="42"/>
      <c r="AG233" s="41"/>
      <c r="AH233" s="75"/>
      <c r="AI233" s="42"/>
      <c r="AJ233" s="223"/>
      <c r="AK233" s="42"/>
      <c r="AL233" s="41"/>
      <c r="AM233" s="75"/>
      <c r="AN233" s="42"/>
      <c r="AO233" s="42"/>
      <c r="AP233" s="139">
        <f t="shared" si="36"/>
        <v>0</v>
      </c>
      <c r="AQ233" s="74"/>
      <c r="AR233" s="74"/>
      <c r="AS233" s="74"/>
      <c r="AT233" s="74"/>
      <c r="AU233" s="84"/>
      <c r="AV233" s="90"/>
      <c r="AW233" s="90"/>
      <c r="AX233" s="90"/>
      <c r="AY233" s="90"/>
      <c r="AZ233" s="139">
        <f t="shared" si="37"/>
        <v>0</v>
      </c>
      <c r="BA233" s="139">
        <f t="shared" si="38"/>
        <v>0</v>
      </c>
      <c r="BB233" s="139">
        <f t="shared" si="39"/>
        <v>0</v>
      </c>
      <c r="BC233" s="139">
        <f t="shared" si="40"/>
        <v>0</v>
      </c>
      <c r="BD233" s="75"/>
      <c r="BE233" s="139">
        <f t="shared" si="41"/>
        <v>0</v>
      </c>
      <c r="BF233"/>
    </row>
    <row r="234" spans="1:58" x14ac:dyDescent="0.2">
      <c r="A234" s="16">
        <f t="shared" si="42"/>
        <v>225</v>
      </c>
      <c r="B234" s="40"/>
      <c r="C234" s="40"/>
      <c r="D234" s="41"/>
      <c r="E234" s="188"/>
      <c r="F234" s="41"/>
      <c r="G234" s="188"/>
      <c r="H234" s="139">
        <f t="shared" si="34"/>
        <v>0</v>
      </c>
      <c r="I234" s="42"/>
      <c r="J234" s="41"/>
      <c r="K234" s="75"/>
      <c r="L234" s="224"/>
      <c r="M234" s="42"/>
      <c r="N234" s="41"/>
      <c r="O234" s="75"/>
      <c r="P234" s="224"/>
      <c r="Q234" s="42"/>
      <c r="R234" s="41"/>
      <c r="S234" s="75"/>
      <c r="T234" s="75"/>
      <c r="U234" s="139">
        <f t="shared" si="35"/>
        <v>0</v>
      </c>
      <c r="V234" s="42"/>
      <c r="W234" s="41"/>
      <c r="X234" s="75"/>
      <c r="Y234" s="42"/>
      <c r="Z234" s="223"/>
      <c r="AA234" s="42"/>
      <c r="AB234" s="41"/>
      <c r="AC234" s="75"/>
      <c r="AD234" s="42"/>
      <c r="AE234" s="223"/>
      <c r="AF234" s="42"/>
      <c r="AG234" s="41"/>
      <c r="AH234" s="75"/>
      <c r="AI234" s="42"/>
      <c r="AJ234" s="223"/>
      <c r="AK234" s="42"/>
      <c r="AL234" s="41"/>
      <c r="AM234" s="75"/>
      <c r="AN234" s="42"/>
      <c r="AO234" s="42"/>
      <c r="AP234" s="139">
        <f t="shared" si="36"/>
        <v>0</v>
      </c>
      <c r="AQ234" s="74"/>
      <c r="AR234" s="74"/>
      <c r="AS234" s="74"/>
      <c r="AT234" s="74"/>
      <c r="AU234" s="84"/>
      <c r="AV234" s="90"/>
      <c r="AW234" s="90"/>
      <c r="AX234" s="90"/>
      <c r="AY234" s="90"/>
      <c r="AZ234" s="139">
        <f t="shared" si="37"/>
        <v>0</v>
      </c>
      <c r="BA234" s="139">
        <f t="shared" si="38"/>
        <v>0</v>
      </c>
      <c r="BB234" s="139">
        <f t="shared" si="39"/>
        <v>0</v>
      </c>
      <c r="BC234" s="139">
        <f t="shared" si="40"/>
        <v>0</v>
      </c>
      <c r="BD234" s="75"/>
      <c r="BE234" s="139">
        <f t="shared" si="41"/>
        <v>0</v>
      </c>
      <c r="BF234"/>
    </row>
    <row r="235" spans="1:58" x14ac:dyDescent="0.2">
      <c r="A235" s="16">
        <f t="shared" si="42"/>
        <v>226</v>
      </c>
      <c r="B235" s="40"/>
      <c r="C235" s="40"/>
      <c r="D235" s="41"/>
      <c r="E235" s="188"/>
      <c r="F235" s="41"/>
      <c r="G235" s="188"/>
      <c r="H235" s="139">
        <f t="shared" si="34"/>
        <v>0</v>
      </c>
      <c r="I235" s="42"/>
      <c r="J235" s="41"/>
      <c r="K235" s="75"/>
      <c r="L235" s="224"/>
      <c r="M235" s="42"/>
      <c r="N235" s="41"/>
      <c r="O235" s="75"/>
      <c r="P235" s="224"/>
      <c r="Q235" s="42"/>
      <c r="R235" s="41"/>
      <c r="S235" s="75"/>
      <c r="T235" s="75"/>
      <c r="U235" s="139">
        <f t="shared" si="35"/>
        <v>0</v>
      </c>
      <c r="V235" s="42"/>
      <c r="W235" s="41"/>
      <c r="X235" s="75"/>
      <c r="Y235" s="42"/>
      <c r="Z235" s="223"/>
      <c r="AA235" s="42"/>
      <c r="AB235" s="41"/>
      <c r="AC235" s="75"/>
      <c r="AD235" s="42"/>
      <c r="AE235" s="223"/>
      <c r="AF235" s="42"/>
      <c r="AG235" s="41"/>
      <c r="AH235" s="75"/>
      <c r="AI235" s="42"/>
      <c r="AJ235" s="223"/>
      <c r="AK235" s="42"/>
      <c r="AL235" s="41"/>
      <c r="AM235" s="75"/>
      <c r="AN235" s="42"/>
      <c r="AO235" s="42"/>
      <c r="AP235" s="139">
        <f t="shared" si="36"/>
        <v>0</v>
      </c>
      <c r="AQ235" s="74"/>
      <c r="AR235" s="74"/>
      <c r="AS235" s="74"/>
      <c r="AT235" s="74"/>
      <c r="AU235" s="84"/>
      <c r="AV235" s="90"/>
      <c r="AW235" s="90"/>
      <c r="AX235" s="90"/>
      <c r="AY235" s="90"/>
      <c r="AZ235" s="139">
        <f t="shared" si="37"/>
        <v>0</v>
      </c>
      <c r="BA235" s="139">
        <f t="shared" si="38"/>
        <v>0</v>
      </c>
      <c r="BB235" s="139">
        <f t="shared" si="39"/>
        <v>0</v>
      </c>
      <c r="BC235" s="139">
        <f t="shared" si="40"/>
        <v>0</v>
      </c>
      <c r="BD235" s="75"/>
      <c r="BE235" s="139">
        <f t="shared" si="41"/>
        <v>0</v>
      </c>
      <c r="BF235"/>
    </row>
    <row r="236" spans="1:58" x14ac:dyDescent="0.2">
      <c r="A236" s="16">
        <f t="shared" si="42"/>
        <v>227</v>
      </c>
      <c r="B236" s="40"/>
      <c r="C236" s="40"/>
      <c r="D236" s="41"/>
      <c r="E236" s="188"/>
      <c r="F236" s="41"/>
      <c r="G236" s="188"/>
      <c r="H236" s="139">
        <f t="shared" si="34"/>
        <v>0</v>
      </c>
      <c r="I236" s="42"/>
      <c r="J236" s="41"/>
      <c r="K236" s="75"/>
      <c r="L236" s="224"/>
      <c r="M236" s="42"/>
      <c r="N236" s="41"/>
      <c r="O236" s="75"/>
      <c r="P236" s="224"/>
      <c r="Q236" s="42"/>
      <c r="R236" s="41"/>
      <c r="S236" s="75"/>
      <c r="T236" s="75"/>
      <c r="U236" s="139">
        <f t="shared" si="35"/>
        <v>0</v>
      </c>
      <c r="V236" s="42"/>
      <c r="W236" s="41"/>
      <c r="X236" s="75"/>
      <c r="Y236" s="42"/>
      <c r="Z236" s="223"/>
      <c r="AA236" s="42"/>
      <c r="AB236" s="41"/>
      <c r="AC236" s="75"/>
      <c r="AD236" s="42"/>
      <c r="AE236" s="223"/>
      <c r="AF236" s="42"/>
      <c r="AG236" s="41"/>
      <c r="AH236" s="75"/>
      <c r="AI236" s="42"/>
      <c r="AJ236" s="223"/>
      <c r="AK236" s="42"/>
      <c r="AL236" s="41"/>
      <c r="AM236" s="75"/>
      <c r="AN236" s="42"/>
      <c r="AO236" s="42"/>
      <c r="AP236" s="139">
        <f t="shared" si="36"/>
        <v>0</v>
      </c>
      <c r="AQ236" s="74"/>
      <c r="AR236" s="74"/>
      <c r="AS236" s="74"/>
      <c r="AT236" s="74"/>
      <c r="AU236" s="84"/>
      <c r="AV236" s="90"/>
      <c r="AW236" s="90"/>
      <c r="AX236" s="90"/>
      <c r="AY236" s="90"/>
      <c r="AZ236" s="139">
        <f t="shared" si="37"/>
        <v>0</v>
      </c>
      <c r="BA236" s="139">
        <f t="shared" si="38"/>
        <v>0</v>
      </c>
      <c r="BB236" s="139">
        <f t="shared" si="39"/>
        <v>0</v>
      </c>
      <c r="BC236" s="139">
        <f t="shared" si="40"/>
        <v>0</v>
      </c>
      <c r="BD236" s="75"/>
      <c r="BE236" s="139">
        <f t="shared" si="41"/>
        <v>0</v>
      </c>
      <c r="BF236"/>
    </row>
    <row r="237" spans="1:58" x14ac:dyDescent="0.2">
      <c r="A237" s="16">
        <f t="shared" si="42"/>
        <v>228</v>
      </c>
      <c r="B237" s="40"/>
      <c r="C237" s="40"/>
      <c r="D237" s="41"/>
      <c r="E237" s="188"/>
      <c r="F237" s="41"/>
      <c r="G237" s="188"/>
      <c r="H237" s="139">
        <f t="shared" si="34"/>
        <v>0</v>
      </c>
      <c r="I237" s="42"/>
      <c r="J237" s="41"/>
      <c r="K237" s="75"/>
      <c r="L237" s="224"/>
      <c r="M237" s="42"/>
      <c r="N237" s="41"/>
      <c r="O237" s="75"/>
      <c r="P237" s="224"/>
      <c r="Q237" s="42"/>
      <c r="R237" s="41"/>
      <c r="S237" s="75"/>
      <c r="T237" s="75"/>
      <c r="U237" s="139">
        <f t="shared" si="35"/>
        <v>0</v>
      </c>
      <c r="V237" s="42"/>
      <c r="W237" s="41"/>
      <c r="X237" s="75"/>
      <c r="Y237" s="42"/>
      <c r="Z237" s="223"/>
      <c r="AA237" s="42"/>
      <c r="AB237" s="41"/>
      <c r="AC237" s="75"/>
      <c r="AD237" s="42"/>
      <c r="AE237" s="223"/>
      <c r="AF237" s="42"/>
      <c r="AG237" s="41"/>
      <c r="AH237" s="75"/>
      <c r="AI237" s="42"/>
      <c r="AJ237" s="223"/>
      <c r="AK237" s="42"/>
      <c r="AL237" s="41"/>
      <c r="AM237" s="75"/>
      <c r="AN237" s="42"/>
      <c r="AO237" s="42"/>
      <c r="AP237" s="139">
        <f t="shared" si="36"/>
        <v>0</v>
      </c>
      <c r="AQ237" s="74"/>
      <c r="AR237" s="74"/>
      <c r="AS237" s="74"/>
      <c r="AT237" s="74"/>
      <c r="AU237" s="84"/>
      <c r="AV237" s="90"/>
      <c r="AW237" s="90"/>
      <c r="AX237" s="90"/>
      <c r="AY237" s="90"/>
      <c r="AZ237" s="139">
        <f t="shared" si="37"/>
        <v>0</v>
      </c>
      <c r="BA237" s="139">
        <f t="shared" si="38"/>
        <v>0</v>
      </c>
      <c r="BB237" s="139">
        <f t="shared" si="39"/>
        <v>0</v>
      </c>
      <c r="BC237" s="139">
        <f t="shared" si="40"/>
        <v>0</v>
      </c>
      <c r="BD237" s="75"/>
      <c r="BE237" s="139">
        <f t="shared" si="41"/>
        <v>0</v>
      </c>
      <c r="BF237"/>
    </row>
    <row r="238" spans="1:58" x14ac:dyDescent="0.2">
      <c r="A238" s="16">
        <f t="shared" si="42"/>
        <v>229</v>
      </c>
      <c r="B238" s="40"/>
      <c r="C238" s="40"/>
      <c r="D238" s="41"/>
      <c r="E238" s="188"/>
      <c r="F238" s="41"/>
      <c r="G238" s="188"/>
      <c r="H238" s="139">
        <f t="shared" si="34"/>
        <v>0</v>
      </c>
      <c r="I238" s="42"/>
      <c r="J238" s="41"/>
      <c r="K238" s="75"/>
      <c r="L238" s="224"/>
      <c r="M238" s="42"/>
      <c r="N238" s="41"/>
      <c r="O238" s="75"/>
      <c r="P238" s="224"/>
      <c r="Q238" s="42"/>
      <c r="R238" s="41"/>
      <c r="S238" s="75"/>
      <c r="T238" s="75"/>
      <c r="U238" s="139">
        <f t="shared" si="35"/>
        <v>0</v>
      </c>
      <c r="V238" s="42"/>
      <c r="W238" s="41"/>
      <c r="X238" s="75"/>
      <c r="Y238" s="42"/>
      <c r="Z238" s="223"/>
      <c r="AA238" s="42"/>
      <c r="AB238" s="41"/>
      <c r="AC238" s="75"/>
      <c r="AD238" s="42"/>
      <c r="AE238" s="223"/>
      <c r="AF238" s="42"/>
      <c r="AG238" s="41"/>
      <c r="AH238" s="75"/>
      <c r="AI238" s="42"/>
      <c r="AJ238" s="223"/>
      <c r="AK238" s="42"/>
      <c r="AL238" s="41"/>
      <c r="AM238" s="75"/>
      <c r="AN238" s="42"/>
      <c r="AO238" s="42"/>
      <c r="AP238" s="139">
        <f t="shared" si="36"/>
        <v>0</v>
      </c>
      <c r="AQ238" s="74"/>
      <c r="AR238" s="74"/>
      <c r="AS238" s="74"/>
      <c r="AT238" s="74"/>
      <c r="AU238" s="84"/>
      <c r="AV238" s="90"/>
      <c r="AW238" s="90"/>
      <c r="AX238" s="90"/>
      <c r="AY238" s="90"/>
      <c r="AZ238" s="139">
        <f t="shared" si="37"/>
        <v>0</v>
      </c>
      <c r="BA238" s="139">
        <f t="shared" si="38"/>
        <v>0</v>
      </c>
      <c r="BB238" s="139">
        <f t="shared" si="39"/>
        <v>0</v>
      </c>
      <c r="BC238" s="139">
        <f t="shared" si="40"/>
        <v>0</v>
      </c>
      <c r="BD238" s="75"/>
      <c r="BE238" s="139">
        <f t="shared" si="41"/>
        <v>0</v>
      </c>
      <c r="BF238"/>
    </row>
    <row r="239" spans="1:58" x14ac:dyDescent="0.2">
      <c r="A239" s="16">
        <f t="shared" si="42"/>
        <v>230</v>
      </c>
      <c r="B239" s="40"/>
      <c r="C239" s="40"/>
      <c r="D239" s="41"/>
      <c r="E239" s="188"/>
      <c r="F239" s="41"/>
      <c r="G239" s="188"/>
      <c r="H239" s="139">
        <f t="shared" si="34"/>
        <v>0</v>
      </c>
      <c r="I239" s="42"/>
      <c r="J239" s="41"/>
      <c r="K239" s="75"/>
      <c r="L239" s="224"/>
      <c r="M239" s="42"/>
      <c r="N239" s="41"/>
      <c r="O239" s="75"/>
      <c r="P239" s="224"/>
      <c r="Q239" s="42"/>
      <c r="R239" s="41"/>
      <c r="S239" s="75"/>
      <c r="T239" s="75"/>
      <c r="U239" s="139">
        <f t="shared" si="35"/>
        <v>0</v>
      </c>
      <c r="V239" s="42"/>
      <c r="W239" s="41"/>
      <c r="X239" s="75"/>
      <c r="Y239" s="42"/>
      <c r="Z239" s="223"/>
      <c r="AA239" s="42"/>
      <c r="AB239" s="41"/>
      <c r="AC239" s="75"/>
      <c r="AD239" s="42"/>
      <c r="AE239" s="223"/>
      <c r="AF239" s="42"/>
      <c r="AG239" s="41"/>
      <c r="AH239" s="75"/>
      <c r="AI239" s="42"/>
      <c r="AJ239" s="223"/>
      <c r="AK239" s="42"/>
      <c r="AL239" s="41"/>
      <c r="AM239" s="75"/>
      <c r="AN239" s="42"/>
      <c r="AO239" s="42"/>
      <c r="AP239" s="139">
        <f t="shared" si="36"/>
        <v>0</v>
      </c>
      <c r="AQ239" s="74"/>
      <c r="AR239" s="74"/>
      <c r="AS239" s="74"/>
      <c r="AT239" s="74"/>
      <c r="AU239" s="84"/>
      <c r="AV239" s="90"/>
      <c r="AW239" s="90"/>
      <c r="AX239" s="90"/>
      <c r="AY239" s="90"/>
      <c r="AZ239" s="139">
        <f t="shared" si="37"/>
        <v>0</v>
      </c>
      <c r="BA239" s="139">
        <f t="shared" si="38"/>
        <v>0</v>
      </c>
      <c r="BB239" s="139">
        <f t="shared" si="39"/>
        <v>0</v>
      </c>
      <c r="BC239" s="139">
        <f t="shared" si="40"/>
        <v>0</v>
      </c>
      <c r="BD239" s="75"/>
      <c r="BE239" s="139">
        <f t="shared" si="41"/>
        <v>0</v>
      </c>
      <c r="BF239"/>
    </row>
    <row r="240" spans="1:58" x14ac:dyDescent="0.2">
      <c r="A240" s="16">
        <f t="shared" si="42"/>
        <v>231</v>
      </c>
      <c r="B240" s="40"/>
      <c r="C240" s="40"/>
      <c r="D240" s="41"/>
      <c r="E240" s="188"/>
      <c r="F240" s="41"/>
      <c r="G240" s="188"/>
      <c r="H240" s="139">
        <f t="shared" si="34"/>
        <v>0</v>
      </c>
      <c r="I240" s="42"/>
      <c r="J240" s="41"/>
      <c r="K240" s="75"/>
      <c r="L240" s="224"/>
      <c r="M240" s="42"/>
      <c r="N240" s="41"/>
      <c r="O240" s="75"/>
      <c r="P240" s="224"/>
      <c r="Q240" s="42"/>
      <c r="R240" s="41"/>
      <c r="S240" s="75"/>
      <c r="T240" s="75"/>
      <c r="U240" s="139">
        <f t="shared" si="35"/>
        <v>0</v>
      </c>
      <c r="V240" s="42"/>
      <c r="W240" s="41"/>
      <c r="X240" s="75"/>
      <c r="Y240" s="42"/>
      <c r="Z240" s="223"/>
      <c r="AA240" s="42"/>
      <c r="AB240" s="41"/>
      <c r="AC240" s="75"/>
      <c r="AD240" s="42"/>
      <c r="AE240" s="223"/>
      <c r="AF240" s="42"/>
      <c r="AG240" s="41"/>
      <c r="AH240" s="75"/>
      <c r="AI240" s="42"/>
      <c r="AJ240" s="223"/>
      <c r="AK240" s="42"/>
      <c r="AL240" s="41"/>
      <c r="AM240" s="75"/>
      <c r="AN240" s="42"/>
      <c r="AO240" s="42"/>
      <c r="AP240" s="139">
        <f t="shared" si="36"/>
        <v>0</v>
      </c>
      <c r="AQ240" s="74"/>
      <c r="AR240" s="74"/>
      <c r="AS240" s="74"/>
      <c r="AT240" s="74"/>
      <c r="AU240" s="84"/>
      <c r="AV240" s="90"/>
      <c r="AW240" s="90"/>
      <c r="AX240" s="90"/>
      <c r="AY240" s="90"/>
      <c r="AZ240" s="139">
        <f t="shared" si="37"/>
        <v>0</v>
      </c>
      <c r="BA240" s="139">
        <f t="shared" si="38"/>
        <v>0</v>
      </c>
      <c r="BB240" s="139">
        <f t="shared" si="39"/>
        <v>0</v>
      </c>
      <c r="BC240" s="139">
        <f t="shared" si="40"/>
        <v>0</v>
      </c>
      <c r="BD240" s="75"/>
      <c r="BE240" s="139">
        <f t="shared" si="41"/>
        <v>0</v>
      </c>
      <c r="BF240"/>
    </row>
    <row r="241" spans="1:58" x14ac:dyDescent="0.2">
      <c r="A241" s="16">
        <f t="shared" si="42"/>
        <v>232</v>
      </c>
      <c r="B241" s="40"/>
      <c r="C241" s="40"/>
      <c r="D241" s="41"/>
      <c r="E241" s="188"/>
      <c r="F241" s="41"/>
      <c r="G241" s="188"/>
      <c r="H241" s="139">
        <f t="shared" si="34"/>
        <v>0</v>
      </c>
      <c r="I241" s="42"/>
      <c r="J241" s="41"/>
      <c r="K241" s="75"/>
      <c r="L241" s="224"/>
      <c r="M241" s="42"/>
      <c r="N241" s="41"/>
      <c r="O241" s="75"/>
      <c r="P241" s="224"/>
      <c r="Q241" s="42"/>
      <c r="R241" s="41"/>
      <c r="S241" s="75"/>
      <c r="T241" s="75"/>
      <c r="U241" s="139">
        <f t="shared" si="35"/>
        <v>0</v>
      </c>
      <c r="V241" s="42"/>
      <c r="W241" s="41"/>
      <c r="X241" s="75"/>
      <c r="Y241" s="42"/>
      <c r="Z241" s="223"/>
      <c r="AA241" s="42"/>
      <c r="AB241" s="41"/>
      <c r="AC241" s="75"/>
      <c r="AD241" s="42"/>
      <c r="AE241" s="223"/>
      <c r="AF241" s="42"/>
      <c r="AG241" s="41"/>
      <c r="AH241" s="75"/>
      <c r="AI241" s="42"/>
      <c r="AJ241" s="223"/>
      <c r="AK241" s="42"/>
      <c r="AL241" s="41"/>
      <c r="AM241" s="75"/>
      <c r="AN241" s="42"/>
      <c r="AO241" s="42"/>
      <c r="AP241" s="139">
        <f t="shared" si="36"/>
        <v>0</v>
      </c>
      <c r="AQ241" s="74"/>
      <c r="AR241" s="74"/>
      <c r="AS241" s="74"/>
      <c r="AT241" s="74"/>
      <c r="AU241" s="84"/>
      <c r="AV241" s="90"/>
      <c r="AW241" s="90"/>
      <c r="AX241" s="90"/>
      <c r="AY241" s="90"/>
      <c r="AZ241" s="139">
        <f t="shared" si="37"/>
        <v>0</v>
      </c>
      <c r="BA241" s="139">
        <f t="shared" si="38"/>
        <v>0</v>
      </c>
      <c r="BB241" s="139">
        <f t="shared" si="39"/>
        <v>0</v>
      </c>
      <c r="BC241" s="139">
        <f t="shared" si="40"/>
        <v>0</v>
      </c>
      <c r="BD241" s="75"/>
      <c r="BE241" s="139">
        <f t="shared" si="41"/>
        <v>0</v>
      </c>
      <c r="BF241"/>
    </row>
    <row r="242" spans="1:58" x14ac:dyDescent="0.2">
      <c r="A242" s="16">
        <f t="shared" si="42"/>
        <v>233</v>
      </c>
      <c r="B242" s="40"/>
      <c r="C242" s="40"/>
      <c r="D242" s="41"/>
      <c r="E242" s="188"/>
      <c r="F242" s="41"/>
      <c r="G242" s="188"/>
      <c r="H242" s="139">
        <f t="shared" si="34"/>
        <v>0</v>
      </c>
      <c r="I242" s="42"/>
      <c r="J242" s="41"/>
      <c r="K242" s="75"/>
      <c r="L242" s="224"/>
      <c r="M242" s="42"/>
      <c r="N242" s="41"/>
      <c r="O242" s="75"/>
      <c r="P242" s="224"/>
      <c r="Q242" s="42"/>
      <c r="R242" s="41"/>
      <c r="S242" s="75"/>
      <c r="T242" s="75"/>
      <c r="U242" s="139">
        <f t="shared" si="35"/>
        <v>0</v>
      </c>
      <c r="V242" s="42"/>
      <c r="W242" s="41"/>
      <c r="X242" s="75"/>
      <c r="Y242" s="42"/>
      <c r="Z242" s="223"/>
      <c r="AA242" s="42"/>
      <c r="AB242" s="41"/>
      <c r="AC242" s="75"/>
      <c r="AD242" s="42"/>
      <c r="AE242" s="223"/>
      <c r="AF242" s="42"/>
      <c r="AG242" s="41"/>
      <c r="AH242" s="75"/>
      <c r="AI242" s="42"/>
      <c r="AJ242" s="223"/>
      <c r="AK242" s="42"/>
      <c r="AL242" s="41"/>
      <c r="AM242" s="75"/>
      <c r="AN242" s="42"/>
      <c r="AO242" s="42"/>
      <c r="AP242" s="139">
        <f t="shared" si="36"/>
        <v>0</v>
      </c>
      <c r="AQ242" s="74"/>
      <c r="AR242" s="74"/>
      <c r="AS242" s="74"/>
      <c r="AT242" s="74"/>
      <c r="AU242" s="84"/>
      <c r="AV242" s="90"/>
      <c r="AW242" s="90"/>
      <c r="AX242" s="90"/>
      <c r="AY242" s="90"/>
      <c r="AZ242" s="139">
        <f t="shared" si="37"/>
        <v>0</v>
      </c>
      <c r="BA242" s="139">
        <f t="shared" si="38"/>
        <v>0</v>
      </c>
      <c r="BB242" s="139">
        <f t="shared" si="39"/>
        <v>0</v>
      </c>
      <c r="BC242" s="139">
        <f t="shared" si="40"/>
        <v>0</v>
      </c>
      <c r="BD242" s="75"/>
      <c r="BE242" s="139">
        <f t="shared" si="41"/>
        <v>0</v>
      </c>
      <c r="BF242"/>
    </row>
    <row r="243" spans="1:58" x14ac:dyDescent="0.2">
      <c r="A243" s="16">
        <f t="shared" si="42"/>
        <v>234</v>
      </c>
      <c r="B243" s="40"/>
      <c r="C243" s="40"/>
      <c r="D243" s="41"/>
      <c r="E243" s="188"/>
      <c r="F243" s="41"/>
      <c r="G243" s="188"/>
      <c r="H243" s="139">
        <f t="shared" si="34"/>
        <v>0</v>
      </c>
      <c r="I243" s="42"/>
      <c r="J243" s="41"/>
      <c r="K243" s="75"/>
      <c r="L243" s="224"/>
      <c r="M243" s="42"/>
      <c r="N243" s="41"/>
      <c r="O243" s="75"/>
      <c r="P243" s="224"/>
      <c r="Q243" s="42"/>
      <c r="R243" s="41"/>
      <c r="S243" s="75"/>
      <c r="T243" s="75"/>
      <c r="U243" s="139">
        <f t="shared" si="35"/>
        <v>0</v>
      </c>
      <c r="V243" s="42"/>
      <c r="W243" s="41"/>
      <c r="X243" s="75"/>
      <c r="Y243" s="42"/>
      <c r="Z243" s="223"/>
      <c r="AA243" s="42"/>
      <c r="AB243" s="41"/>
      <c r="AC243" s="75"/>
      <c r="AD243" s="42"/>
      <c r="AE243" s="223"/>
      <c r="AF243" s="42"/>
      <c r="AG243" s="41"/>
      <c r="AH243" s="75"/>
      <c r="AI243" s="42"/>
      <c r="AJ243" s="223"/>
      <c r="AK243" s="42"/>
      <c r="AL243" s="41"/>
      <c r="AM243" s="75"/>
      <c r="AN243" s="42"/>
      <c r="AO243" s="42"/>
      <c r="AP243" s="139">
        <f t="shared" si="36"/>
        <v>0</v>
      </c>
      <c r="AQ243" s="74"/>
      <c r="AR243" s="74"/>
      <c r="AS243" s="74"/>
      <c r="AT243" s="74"/>
      <c r="AU243" s="84"/>
      <c r="AV243" s="90"/>
      <c r="AW243" s="90"/>
      <c r="AX243" s="90"/>
      <c r="AY243" s="90"/>
      <c r="AZ243" s="139">
        <f t="shared" si="37"/>
        <v>0</v>
      </c>
      <c r="BA243" s="139">
        <f t="shared" si="38"/>
        <v>0</v>
      </c>
      <c r="BB243" s="139">
        <f t="shared" si="39"/>
        <v>0</v>
      </c>
      <c r="BC243" s="139">
        <f t="shared" si="40"/>
        <v>0</v>
      </c>
      <c r="BD243" s="75"/>
      <c r="BE243" s="139">
        <f t="shared" si="41"/>
        <v>0</v>
      </c>
      <c r="BF243"/>
    </row>
    <row r="244" spans="1:58" x14ac:dyDescent="0.2">
      <c r="A244" s="16">
        <f t="shared" si="42"/>
        <v>235</v>
      </c>
      <c r="B244" s="40"/>
      <c r="C244" s="40"/>
      <c r="D244" s="41"/>
      <c r="E244" s="188"/>
      <c r="F244" s="41"/>
      <c r="G244" s="188"/>
      <c r="H244" s="139">
        <f t="shared" si="34"/>
        <v>0</v>
      </c>
      <c r="I244" s="42"/>
      <c r="J244" s="41"/>
      <c r="K244" s="75"/>
      <c r="L244" s="224"/>
      <c r="M244" s="42"/>
      <c r="N244" s="41"/>
      <c r="O244" s="75"/>
      <c r="P244" s="224"/>
      <c r="Q244" s="42"/>
      <c r="R244" s="41"/>
      <c r="S244" s="75"/>
      <c r="T244" s="75"/>
      <c r="U244" s="139">
        <f t="shared" si="35"/>
        <v>0</v>
      </c>
      <c r="V244" s="42"/>
      <c r="W244" s="41"/>
      <c r="X244" s="75"/>
      <c r="Y244" s="42"/>
      <c r="Z244" s="223"/>
      <c r="AA244" s="42"/>
      <c r="AB244" s="41"/>
      <c r="AC244" s="75"/>
      <c r="AD244" s="42"/>
      <c r="AE244" s="223"/>
      <c r="AF244" s="42"/>
      <c r="AG244" s="41"/>
      <c r="AH244" s="75"/>
      <c r="AI244" s="42"/>
      <c r="AJ244" s="223"/>
      <c r="AK244" s="42"/>
      <c r="AL244" s="41"/>
      <c r="AM244" s="75"/>
      <c r="AN244" s="42"/>
      <c r="AO244" s="42"/>
      <c r="AP244" s="139">
        <f t="shared" si="36"/>
        <v>0</v>
      </c>
      <c r="AQ244" s="74"/>
      <c r="AR244" s="74"/>
      <c r="AS244" s="74"/>
      <c r="AT244" s="74"/>
      <c r="AU244" s="84"/>
      <c r="AV244" s="90"/>
      <c r="AW244" s="90"/>
      <c r="AX244" s="90"/>
      <c r="AY244" s="90"/>
      <c r="AZ244" s="139">
        <f t="shared" si="37"/>
        <v>0</v>
      </c>
      <c r="BA244" s="139">
        <f t="shared" si="38"/>
        <v>0</v>
      </c>
      <c r="BB244" s="139">
        <f t="shared" si="39"/>
        <v>0</v>
      </c>
      <c r="BC244" s="139">
        <f t="shared" si="40"/>
        <v>0</v>
      </c>
      <c r="BD244" s="75"/>
      <c r="BE244" s="139">
        <f t="shared" si="41"/>
        <v>0</v>
      </c>
      <c r="BF244"/>
    </row>
    <row r="245" spans="1:58" x14ac:dyDescent="0.2">
      <c r="A245" s="16">
        <f t="shared" si="42"/>
        <v>236</v>
      </c>
      <c r="B245" s="40"/>
      <c r="C245" s="40"/>
      <c r="D245" s="41"/>
      <c r="E245" s="188"/>
      <c r="F245" s="41"/>
      <c r="G245" s="188"/>
      <c r="H245" s="139">
        <f t="shared" si="34"/>
        <v>0</v>
      </c>
      <c r="I245" s="42"/>
      <c r="J245" s="41"/>
      <c r="K245" s="75"/>
      <c r="L245" s="224"/>
      <c r="M245" s="42"/>
      <c r="N245" s="41"/>
      <c r="O245" s="75"/>
      <c r="P245" s="224"/>
      <c r="Q245" s="42"/>
      <c r="R245" s="41"/>
      <c r="S245" s="75"/>
      <c r="T245" s="75"/>
      <c r="U245" s="139">
        <f t="shared" si="35"/>
        <v>0</v>
      </c>
      <c r="V245" s="42"/>
      <c r="W245" s="41"/>
      <c r="X245" s="75"/>
      <c r="Y245" s="42"/>
      <c r="Z245" s="223"/>
      <c r="AA245" s="42"/>
      <c r="AB245" s="41"/>
      <c r="AC245" s="75"/>
      <c r="AD245" s="42"/>
      <c r="AE245" s="223"/>
      <c r="AF245" s="42"/>
      <c r="AG245" s="41"/>
      <c r="AH245" s="75"/>
      <c r="AI245" s="42"/>
      <c r="AJ245" s="223"/>
      <c r="AK245" s="42"/>
      <c r="AL245" s="41"/>
      <c r="AM245" s="75"/>
      <c r="AN245" s="42"/>
      <c r="AO245" s="42"/>
      <c r="AP245" s="139">
        <f t="shared" si="36"/>
        <v>0</v>
      </c>
      <c r="AQ245" s="74"/>
      <c r="AR245" s="74"/>
      <c r="AS245" s="74"/>
      <c r="AT245" s="74"/>
      <c r="AU245" s="84"/>
      <c r="AV245" s="90"/>
      <c r="AW245" s="90"/>
      <c r="AX245" s="90"/>
      <c r="AY245" s="90"/>
      <c r="AZ245" s="139">
        <f t="shared" si="37"/>
        <v>0</v>
      </c>
      <c r="BA245" s="139">
        <f t="shared" si="38"/>
        <v>0</v>
      </c>
      <c r="BB245" s="139">
        <f t="shared" si="39"/>
        <v>0</v>
      </c>
      <c r="BC245" s="139">
        <f t="shared" si="40"/>
        <v>0</v>
      </c>
      <c r="BD245" s="75"/>
      <c r="BE245" s="139">
        <f t="shared" si="41"/>
        <v>0</v>
      </c>
      <c r="BF245"/>
    </row>
    <row r="246" spans="1:58" x14ac:dyDescent="0.2">
      <c r="A246" s="16">
        <f t="shared" si="42"/>
        <v>237</v>
      </c>
      <c r="B246" s="40"/>
      <c r="C246" s="40"/>
      <c r="D246" s="41"/>
      <c r="E246" s="188"/>
      <c r="F246" s="41"/>
      <c r="G246" s="188"/>
      <c r="H246" s="139">
        <f t="shared" si="34"/>
        <v>0</v>
      </c>
      <c r="I246" s="42"/>
      <c r="J246" s="41"/>
      <c r="K246" s="75"/>
      <c r="L246" s="224"/>
      <c r="M246" s="42"/>
      <c r="N246" s="41"/>
      <c r="O246" s="75"/>
      <c r="P246" s="224"/>
      <c r="Q246" s="42"/>
      <c r="R246" s="41"/>
      <c r="S246" s="75"/>
      <c r="T246" s="75"/>
      <c r="U246" s="139">
        <f t="shared" si="35"/>
        <v>0</v>
      </c>
      <c r="V246" s="42"/>
      <c r="W246" s="41"/>
      <c r="X246" s="75"/>
      <c r="Y246" s="42"/>
      <c r="Z246" s="223"/>
      <c r="AA246" s="42"/>
      <c r="AB246" s="41"/>
      <c r="AC246" s="75"/>
      <c r="AD246" s="42"/>
      <c r="AE246" s="223"/>
      <c r="AF246" s="42"/>
      <c r="AG246" s="41"/>
      <c r="AH246" s="75"/>
      <c r="AI246" s="42"/>
      <c r="AJ246" s="223"/>
      <c r="AK246" s="42"/>
      <c r="AL246" s="41"/>
      <c r="AM246" s="75"/>
      <c r="AN246" s="42"/>
      <c r="AO246" s="42"/>
      <c r="AP246" s="139">
        <f t="shared" si="36"/>
        <v>0</v>
      </c>
      <c r="AQ246" s="74"/>
      <c r="AR246" s="74"/>
      <c r="AS246" s="74"/>
      <c r="AT246" s="74"/>
      <c r="AU246" s="84"/>
      <c r="AV246" s="90"/>
      <c r="AW246" s="90"/>
      <c r="AX246" s="90"/>
      <c r="AY246" s="90"/>
      <c r="AZ246" s="139">
        <f t="shared" si="37"/>
        <v>0</v>
      </c>
      <c r="BA246" s="139">
        <f t="shared" si="38"/>
        <v>0</v>
      </c>
      <c r="BB246" s="139">
        <f t="shared" si="39"/>
        <v>0</v>
      </c>
      <c r="BC246" s="139">
        <f t="shared" si="40"/>
        <v>0</v>
      </c>
      <c r="BD246" s="75"/>
      <c r="BE246" s="139">
        <f t="shared" si="41"/>
        <v>0</v>
      </c>
      <c r="BF246"/>
    </row>
    <row r="247" spans="1:58" x14ac:dyDescent="0.2">
      <c r="A247" s="16">
        <f t="shared" si="42"/>
        <v>238</v>
      </c>
      <c r="B247" s="40"/>
      <c r="C247" s="40"/>
      <c r="D247" s="41"/>
      <c r="E247" s="188"/>
      <c r="F247" s="41"/>
      <c r="G247" s="188"/>
      <c r="H247" s="139">
        <f t="shared" si="34"/>
        <v>0</v>
      </c>
      <c r="I247" s="42"/>
      <c r="J247" s="41"/>
      <c r="K247" s="75"/>
      <c r="L247" s="224"/>
      <c r="M247" s="42"/>
      <c r="N247" s="41"/>
      <c r="O247" s="75"/>
      <c r="P247" s="224"/>
      <c r="Q247" s="42"/>
      <c r="R247" s="41"/>
      <c r="S247" s="75"/>
      <c r="T247" s="75"/>
      <c r="U247" s="139">
        <f t="shared" si="35"/>
        <v>0</v>
      </c>
      <c r="V247" s="42"/>
      <c r="W247" s="41"/>
      <c r="X247" s="75"/>
      <c r="Y247" s="42"/>
      <c r="Z247" s="223"/>
      <c r="AA247" s="42"/>
      <c r="AB247" s="41"/>
      <c r="AC247" s="75"/>
      <c r="AD247" s="42"/>
      <c r="AE247" s="223"/>
      <c r="AF247" s="42"/>
      <c r="AG247" s="41"/>
      <c r="AH247" s="75"/>
      <c r="AI247" s="42"/>
      <c r="AJ247" s="223"/>
      <c r="AK247" s="42"/>
      <c r="AL247" s="41"/>
      <c r="AM247" s="75"/>
      <c r="AN247" s="42"/>
      <c r="AO247" s="42"/>
      <c r="AP247" s="139">
        <f t="shared" si="36"/>
        <v>0</v>
      </c>
      <c r="AQ247" s="74"/>
      <c r="AR247" s="74"/>
      <c r="AS247" s="74"/>
      <c r="AT247" s="74"/>
      <c r="AU247" s="84"/>
      <c r="AV247" s="90"/>
      <c r="AW247" s="90"/>
      <c r="AX247" s="90"/>
      <c r="AY247" s="90"/>
      <c r="AZ247" s="139">
        <f t="shared" si="37"/>
        <v>0</v>
      </c>
      <c r="BA247" s="139">
        <f t="shared" si="38"/>
        <v>0</v>
      </c>
      <c r="BB247" s="139">
        <f t="shared" si="39"/>
        <v>0</v>
      </c>
      <c r="BC247" s="139">
        <f t="shared" si="40"/>
        <v>0</v>
      </c>
      <c r="BD247" s="75"/>
      <c r="BE247" s="139">
        <f t="shared" si="41"/>
        <v>0</v>
      </c>
      <c r="BF247"/>
    </row>
    <row r="248" spans="1:58" x14ac:dyDescent="0.2">
      <c r="A248" s="16">
        <f t="shared" si="42"/>
        <v>239</v>
      </c>
      <c r="B248" s="40"/>
      <c r="C248" s="40"/>
      <c r="D248" s="41"/>
      <c r="E248" s="188"/>
      <c r="F248" s="41"/>
      <c r="G248" s="188"/>
      <c r="H248" s="139">
        <f t="shared" si="34"/>
        <v>0</v>
      </c>
      <c r="I248" s="42"/>
      <c r="J248" s="41"/>
      <c r="K248" s="75"/>
      <c r="L248" s="224"/>
      <c r="M248" s="42"/>
      <c r="N248" s="41"/>
      <c r="O248" s="75"/>
      <c r="P248" s="224"/>
      <c r="Q248" s="42"/>
      <c r="R248" s="41"/>
      <c r="S248" s="75"/>
      <c r="T248" s="75"/>
      <c r="U248" s="139">
        <f t="shared" si="35"/>
        <v>0</v>
      </c>
      <c r="V248" s="42"/>
      <c r="W248" s="41"/>
      <c r="X248" s="75"/>
      <c r="Y248" s="42"/>
      <c r="Z248" s="223"/>
      <c r="AA248" s="42"/>
      <c r="AB248" s="41"/>
      <c r="AC248" s="75"/>
      <c r="AD248" s="42"/>
      <c r="AE248" s="223"/>
      <c r="AF248" s="42"/>
      <c r="AG248" s="41"/>
      <c r="AH248" s="75"/>
      <c r="AI248" s="42"/>
      <c r="AJ248" s="223"/>
      <c r="AK248" s="42"/>
      <c r="AL248" s="41"/>
      <c r="AM248" s="75"/>
      <c r="AN248" s="42"/>
      <c r="AO248" s="42"/>
      <c r="AP248" s="139">
        <f t="shared" si="36"/>
        <v>0</v>
      </c>
      <c r="AQ248" s="74"/>
      <c r="AR248" s="74"/>
      <c r="AS248" s="74"/>
      <c r="AT248" s="74"/>
      <c r="AU248" s="84"/>
      <c r="AV248" s="90"/>
      <c r="AW248" s="90"/>
      <c r="AX248" s="90"/>
      <c r="AY248" s="90"/>
      <c r="AZ248" s="139">
        <f t="shared" si="37"/>
        <v>0</v>
      </c>
      <c r="BA248" s="139">
        <f t="shared" si="38"/>
        <v>0</v>
      </c>
      <c r="BB248" s="139">
        <f t="shared" si="39"/>
        <v>0</v>
      </c>
      <c r="BC248" s="139">
        <f t="shared" si="40"/>
        <v>0</v>
      </c>
      <c r="BD248" s="75"/>
      <c r="BE248" s="139">
        <f t="shared" si="41"/>
        <v>0</v>
      </c>
      <c r="BF248"/>
    </row>
    <row r="249" spans="1:58" x14ac:dyDescent="0.2">
      <c r="A249" s="16">
        <f t="shared" si="42"/>
        <v>240</v>
      </c>
      <c r="B249" s="40"/>
      <c r="C249" s="40"/>
      <c r="D249" s="41"/>
      <c r="E249" s="188"/>
      <c r="F249" s="41"/>
      <c r="G249" s="188"/>
      <c r="H249" s="139">
        <f t="shared" si="34"/>
        <v>0</v>
      </c>
      <c r="I249" s="42"/>
      <c r="J249" s="41"/>
      <c r="K249" s="75"/>
      <c r="L249" s="224"/>
      <c r="M249" s="42"/>
      <c r="N249" s="41"/>
      <c r="O249" s="75"/>
      <c r="P249" s="224"/>
      <c r="Q249" s="42"/>
      <c r="R249" s="41"/>
      <c r="S249" s="75"/>
      <c r="T249" s="75"/>
      <c r="U249" s="139">
        <f t="shared" si="35"/>
        <v>0</v>
      </c>
      <c r="V249" s="42"/>
      <c r="W249" s="41"/>
      <c r="X249" s="75"/>
      <c r="Y249" s="42"/>
      <c r="Z249" s="223"/>
      <c r="AA249" s="42"/>
      <c r="AB249" s="41"/>
      <c r="AC249" s="75"/>
      <c r="AD249" s="42"/>
      <c r="AE249" s="223"/>
      <c r="AF249" s="42"/>
      <c r="AG249" s="41"/>
      <c r="AH249" s="75"/>
      <c r="AI249" s="42"/>
      <c r="AJ249" s="223"/>
      <c r="AK249" s="42"/>
      <c r="AL249" s="41"/>
      <c r="AM249" s="75"/>
      <c r="AN249" s="42"/>
      <c r="AO249" s="42"/>
      <c r="AP249" s="139">
        <f t="shared" si="36"/>
        <v>0</v>
      </c>
      <c r="AQ249" s="74"/>
      <c r="AR249" s="74"/>
      <c r="AS249" s="74"/>
      <c r="AT249" s="74"/>
      <c r="AU249" s="84"/>
      <c r="AV249" s="90"/>
      <c r="AW249" s="90"/>
      <c r="AX249" s="90"/>
      <c r="AY249" s="90"/>
      <c r="AZ249" s="139">
        <f t="shared" si="37"/>
        <v>0</v>
      </c>
      <c r="BA249" s="139">
        <f t="shared" si="38"/>
        <v>0</v>
      </c>
      <c r="BB249" s="139">
        <f t="shared" si="39"/>
        <v>0</v>
      </c>
      <c r="BC249" s="139">
        <f t="shared" si="40"/>
        <v>0</v>
      </c>
      <c r="BD249" s="75"/>
      <c r="BE249" s="139">
        <f t="shared" si="41"/>
        <v>0</v>
      </c>
      <c r="BF249"/>
    </row>
    <row r="250" spans="1:58" x14ac:dyDescent="0.2">
      <c r="A250" s="16">
        <f t="shared" si="42"/>
        <v>241</v>
      </c>
      <c r="B250" s="40"/>
      <c r="C250" s="40"/>
      <c r="D250" s="41"/>
      <c r="E250" s="188"/>
      <c r="F250" s="41"/>
      <c r="G250" s="188"/>
      <c r="H250" s="139">
        <f t="shared" si="34"/>
        <v>0</v>
      </c>
      <c r="I250" s="42"/>
      <c r="J250" s="41"/>
      <c r="K250" s="75"/>
      <c r="L250" s="224"/>
      <c r="M250" s="42"/>
      <c r="N250" s="41"/>
      <c r="O250" s="75"/>
      <c r="P250" s="224"/>
      <c r="Q250" s="42"/>
      <c r="R250" s="41"/>
      <c r="S250" s="75"/>
      <c r="T250" s="75"/>
      <c r="U250" s="139">
        <f t="shared" si="35"/>
        <v>0</v>
      </c>
      <c r="V250" s="42"/>
      <c r="W250" s="41"/>
      <c r="X250" s="75"/>
      <c r="Y250" s="42"/>
      <c r="Z250" s="223"/>
      <c r="AA250" s="42"/>
      <c r="AB250" s="41"/>
      <c r="AC250" s="75"/>
      <c r="AD250" s="42"/>
      <c r="AE250" s="223"/>
      <c r="AF250" s="42"/>
      <c r="AG250" s="41"/>
      <c r="AH250" s="75"/>
      <c r="AI250" s="42"/>
      <c r="AJ250" s="223"/>
      <c r="AK250" s="42"/>
      <c r="AL250" s="41"/>
      <c r="AM250" s="75"/>
      <c r="AN250" s="42"/>
      <c r="AO250" s="42"/>
      <c r="AP250" s="139">
        <f t="shared" si="36"/>
        <v>0</v>
      </c>
      <c r="AQ250" s="74"/>
      <c r="AR250" s="74"/>
      <c r="AS250" s="74"/>
      <c r="AT250" s="74"/>
      <c r="AU250" s="84"/>
      <c r="AV250" s="90"/>
      <c r="AW250" s="90"/>
      <c r="AX250" s="90"/>
      <c r="AY250" s="90"/>
      <c r="AZ250" s="139">
        <f t="shared" si="37"/>
        <v>0</v>
      </c>
      <c r="BA250" s="139">
        <f t="shared" si="38"/>
        <v>0</v>
      </c>
      <c r="BB250" s="139">
        <f t="shared" si="39"/>
        <v>0</v>
      </c>
      <c r="BC250" s="139">
        <f t="shared" si="40"/>
        <v>0</v>
      </c>
      <c r="BD250" s="75"/>
      <c r="BE250" s="139">
        <f t="shared" si="41"/>
        <v>0</v>
      </c>
      <c r="BF250"/>
    </row>
    <row r="251" spans="1:58" x14ac:dyDescent="0.2">
      <c r="A251" s="16">
        <f t="shared" si="42"/>
        <v>242</v>
      </c>
      <c r="B251" s="40"/>
      <c r="C251" s="40"/>
      <c r="D251" s="41"/>
      <c r="E251" s="188"/>
      <c r="F251" s="41"/>
      <c r="G251" s="188"/>
      <c r="H251" s="139">
        <f t="shared" si="34"/>
        <v>0</v>
      </c>
      <c r="I251" s="42"/>
      <c r="J251" s="41"/>
      <c r="K251" s="75"/>
      <c r="L251" s="224"/>
      <c r="M251" s="42"/>
      <c r="N251" s="41"/>
      <c r="O251" s="75"/>
      <c r="P251" s="224"/>
      <c r="Q251" s="42"/>
      <c r="R251" s="41"/>
      <c r="S251" s="75"/>
      <c r="T251" s="75"/>
      <c r="U251" s="139">
        <f t="shared" si="35"/>
        <v>0</v>
      </c>
      <c r="V251" s="42"/>
      <c r="W251" s="41"/>
      <c r="X251" s="75"/>
      <c r="Y251" s="42"/>
      <c r="Z251" s="223"/>
      <c r="AA251" s="42"/>
      <c r="AB251" s="41"/>
      <c r="AC251" s="75"/>
      <c r="AD251" s="42"/>
      <c r="AE251" s="223"/>
      <c r="AF251" s="42"/>
      <c r="AG251" s="41"/>
      <c r="AH251" s="75"/>
      <c r="AI251" s="42"/>
      <c r="AJ251" s="223"/>
      <c r="AK251" s="42"/>
      <c r="AL251" s="41"/>
      <c r="AM251" s="75"/>
      <c r="AN251" s="42"/>
      <c r="AO251" s="42"/>
      <c r="AP251" s="139">
        <f t="shared" si="36"/>
        <v>0</v>
      </c>
      <c r="AQ251" s="74"/>
      <c r="AR251" s="74"/>
      <c r="AS251" s="74"/>
      <c r="AT251" s="74"/>
      <c r="AU251" s="84"/>
      <c r="AV251" s="90"/>
      <c r="AW251" s="90"/>
      <c r="AX251" s="90"/>
      <c r="AY251" s="90"/>
      <c r="AZ251" s="139">
        <f t="shared" si="37"/>
        <v>0</v>
      </c>
      <c r="BA251" s="139">
        <f t="shared" si="38"/>
        <v>0</v>
      </c>
      <c r="BB251" s="139">
        <f t="shared" si="39"/>
        <v>0</v>
      </c>
      <c r="BC251" s="139">
        <f t="shared" si="40"/>
        <v>0</v>
      </c>
      <c r="BD251" s="75"/>
      <c r="BE251" s="139">
        <f t="shared" si="41"/>
        <v>0</v>
      </c>
      <c r="BF251"/>
    </row>
    <row r="252" spans="1:58" x14ac:dyDescent="0.2">
      <c r="A252" s="16">
        <f t="shared" si="42"/>
        <v>243</v>
      </c>
      <c r="B252" s="40"/>
      <c r="C252" s="40"/>
      <c r="D252" s="41"/>
      <c r="E252" s="188"/>
      <c r="F252" s="41"/>
      <c r="G252" s="188"/>
      <c r="H252" s="139">
        <f t="shared" si="34"/>
        <v>0</v>
      </c>
      <c r="I252" s="42"/>
      <c r="J252" s="41"/>
      <c r="K252" s="75"/>
      <c r="L252" s="224"/>
      <c r="M252" s="42"/>
      <c r="N252" s="41"/>
      <c r="O252" s="75"/>
      <c r="P252" s="224"/>
      <c r="Q252" s="42"/>
      <c r="R252" s="41"/>
      <c r="S252" s="75"/>
      <c r="T252" s="75"/>
      <c r="U252" s="139">
        <f t="shared" si="35"/>
        <v>0</v>
      </c>
      <c r="V252" s="42"/>
      <c r="W252" s="41"/>
      <c r="X252" s="75"/>
      <c r="Y252" s="42"/>
      <c r="Z252" s="223"/>
      <c r="AA252" s="42"/>
      <c r="AB252" s="41"/>
      <c r="AC252" s="75"/>
      <c r="AD252" s="42"/>
      <c r="AE252" s="223"/>
      <c r="AF252" s="42"/>
      <c r="AG252" s="41"/>
      <c r="AH252" s="75"/>
      <c r="AI252" s="42"/>
      <c r="AJ252" s="223"/>
      <c r="AK252" s="42"/>
      <c r="AL252" s="41"/>
      <c r="AM252" s="75"/>
      <c r="AN252" s="42"/>
      <c r="AO252" s="42"/>
      <c r="AP252" s="139">
        <f t="shared" si="36"/>
        <v>0</v>
      </c>
      <c r="AQ252" s="74"/>
      <c r="AR252" s="74"/>
      <c r="AS252" s="74"/>
      <c r="AT252" s="74"/>
      <c r="AU252" s="84"/>
      <c r="AV252" s="90"/>
      <c r="AW252" s="90"/>
      <c r="AX252" s="90"/>
      <c r="AY252" s="90"/>
      <c r="AZ252" s="139">
        <f t="shared" si="37"/>
        <v>0</v>
      </c>
      <c r="BA252" s="139">
        <f t="shared" si="38"/>
        <v>0</v>
      </c>
      <c r="BB252" s="139">
        <f t="shared" si="39"/>
        <v>0</v>
      </c>
      <c r="BC252" s="139">
        <f t="shared" si="40"/>
        <v>0</v>
      </c>
      <c r="BD252" s="75"/>
      <c r="BE252" s="139">
        <f t="shared" si="41"/>
        <v>0</v>
      </c>
      <c r="BF252"/>
    </row>
    <row r="253" spans="1:58" x14ac:dyDescent="0.2">
      <c r="A253" s="16">
        <f t="shared" si="42"/>
        <v>244</v>
      </c>
      <c r="B253" s="40"/>
      <c r="C253" s="40"/>
      <c r="D253" s="41"/>
      <c r="E253" s="188"/>
      <c r="F253" s="41"/>
      <c r="G253" s="188"/>
      <c r="H253" s="139">
        <f t="shared" si="34"/>
        <v>0</v>
      </c>
      <c r="I253" s="42"/>
      <c r="J253" s="41"/>
      <c r="K253" s="75"/>
      <c r="L253" s="224"/>
      <c r="M253" s="42"/>
      <c r="N253" s="41"/>
      <c r="O253" s="75"/>
      <c r="P253" s="224"/>
      <c r="Q253" s="42"/>
      <c r="R253" s="41"/>
      <c r="S253" s="75"/>
      <c r="T253" s="75"/>
      <c r="U253" s="139">
        <f t="shared" si="35"/>
        <v>0</v>
      </c>
      <c r="V253" s="42"/>
      <c r="W253" s="41"/>
      <c r="X253" s="75"/>
      <c r="Y253" s="42"/>
      <c r="Z253" s="223"/>
      <c r="AA253" s="42"/>
      <c r="AB253" s="41"/>
      <c r="AC253" s="75"/>
      <c r="AD253" s="42"/>
      <c r="AE253" s="223"/>
      <c r="AF253" s="42"/>
      <c r="AG253" s="41"/>
      <c r="AH253" s="75"/>
      <c r="AI253" s="42"/>
      <c r="AJ253" s="223"/>
      <c r="AK253" s="42"/>
      <c r="AL253" s="41"/>
      <c r="AM253" s="75"/>
      <c r="AN253" s="42"/>
      <c r="AO253" s="42"/>
      <c r="AP253" s="139">
        <f t="shared" si="36"/>
        <v>0</v>
      </c>
      <c r="AQ253" s="74"/>
      <c r="AR253" s="74"/>
      <c r="AS253" s="74"/>
      <c r="AT253" s="74"/>
      <c r="AU253" s="84"/>
      <c r="AV253" s="90"/>
      <c r="AW253" s="90"/>
      <c r="AX253" s="90"/>
      <c r="AY253" s="90"/>
      <c r="AZ253" s="139">
        <f t="shared" si="37"/>
        <v>0</v>
      </c>
      <c r="BA253" s="139">
        <f t="shared" si="38"/>
        <v>0</v>
      </c>
      <c r="BB253" s="139">
        <f t="shared" si="39"/>
        <v>0</v>
      </c>
      <c r="BC253" s="139">
        <f t="shared" si="40"/>
        <v>0</v>
      </c>
      <c r="BD253" s="75"/>
      <c r="BE253" s="139">
        <f t="shared" si="41"/>
        <v>0</v>
      </c>
      <c r="BF253"/>
    </row>
    <row r="254" spans="1:58" x14ac:dyDescent="0.2">
      <c r="A254" s="16">
        <f t="shared" si="42"/>
        <v>245</v>
      </c>
      <c r="B254" s="40"/>
      <c r="C254" s="40"/>
      <c r="D254" s="41"/>
      <c r="E254" s="188"/>
      <c r="F254" s="41"/>
      <c r="G254" s="188"/>
      <c r="H254" s="139">
        <f t="shared" si="34"/>
        <v>0</v>
      </c>
      <c r="I254" s="42"/>
      <c r="J254" s="41"/>
      <c r="K254" s="75"/>
      <c r="L254" s="224"/>
      <c r="M254" s="42"/>
      <c r="N254" s="41"/>
      <c r="O254" s="75"/>
      <c r="P254" s="224"/>
      <c r="Q254" s="42"/>
      <c r="R254" s="41"/>
      <c r="S254" s="75"/>
      <c r="T254" s="75"/>
      <c r="U254" s="139">
        <f t="shared" si="35"/>
        <v>0</v>
      </c>
      <c r="V254" s="42"/>
      <c r="W254" s="41"/>
      <c r="X254" s="75"/>
      <c r="Y254" s="42"/>
      <c r="Z254" s="223"/>
      <c r="AA254" s="42"/>
      <c r="AB254" s="41"/>
      <c r="AC254" s="75"/>
      <c r="AD254" s="42"/>
      <c r="AE254" s="223"/>
      <c r="AF254" s="42"/>
      <c r="AG254" s="41"/>
      <c r="AH254" s="75"/>
      <c r="AI254" s="42"/>
      <c r="AJ254" s="223"/>
      <c r="AK254" s="42"/>
      <c r="AL254" s="41"/>
      <c r="AM254" s="75"/>
      <c r="AN254" s="42"/>
      <c r="AO254" s="42"/>
      <c r="AP254" s="139">
        <f t="shared" si="36"/>
        <v>0</v>
      </c>
      <c r="AQ254" s="74"/>
      <c r="AR254" s="74"/>
      <c r="AS254" s="74"/>
      <c r="AT254" s="74"/>
      <c r="AU254" s="84"/>
      <c r="AV254" s="90"/>
      <c r="AW254" s="90"/>
      <c r="AX254" s="90"/>
      <c r="AY254" s="90"/>
      <c r="AZ254" s="139">
        <f t="shared" si="37"/>
        <v>0</v>
      </c>
      <c r="BA254" s="139">
        <f t="shared" si="38"/>
        <v>0</v>
      </c>
      <c r="BB254" s="139">
        <f t="shared" si="39"/>
        <v>0</v>
      </c>
      <c r="BC254" s="139">
        <f t="shared" si="40"/>
        <v>0</v>
      </c>
      <c r="BD254" s="75"/>
      <c r="BE254" s="139">
        <f t="shared" si="41"/>
        <v>0</v>
      </c>
      <c r="BF254"/>
    </row>
    <row r="255" spans="1:58" x14ac:dyDescent="0.2">
      <c r="A255" s="16">
        <f t="shared" si="42"/>
        <v>246</v>
      </c>
      <c r="B255" s="40"/>
      <c r="C255" s="40"/>
      <c r="D255" s="41"/>
      <c r="E255" s="188"/>
      <c r="F255" s="41"/>
      <c r="G255" s="188"/>
      <c r="H255" s="139">
        <f t="shared" si="34"/>
        <v>0</v>
      </c>
      <c r="I255" s="42"/>
      <c r="J255" s="41"/>
      <c r="K255" s="75"/>
      <c r="L255" s="224"/>
      <c r="M255" s="42"/>
      <c r="N255" s="41"/>
      <c r="O255" s="75"/>
      <c r="P255" s="224"/>
      <c r="Q255" s="42"/>
      <c r="R255" s="41"/>
      <c r="S255" s="75"/>
      <c r="T255" s="75"/>
      <c r="U255" s="139">
        <f t="shared" si="35"/>
        <v>0</v>
      </c>
      <c r="V255" s="42"/>
      <c r="W255" s="41"/>
      <c r="X255" s="75"/>
      <c r="Y255" s="42"/>
      <c r="Z255" s="223"/>
      <c r="AA255" s="42"/>
      <c r="AB255" s="41"/>
      <c r="AC255" s="75"/>
      <c r="AD255" s="42"/>
      <c r="AE255" s="223"/>
      <c r="AF255" s="42"/>
      <c r="AG255" s="41"/>
      <c r="AH255" s="75"/>
      <c r="AI255" s="42"/>
      <c r="AJ255" s="223"/>
      <c r="AK255" s="42"/>
      <c r="AL255" s="41"/>
      <c r="AM255" s="75"/>
      <c r="AN255" s="42"/>
      <c r="AO255" s="42"/>
      <c r="AP255" s="139">
        <f t="shared" si="36"/>
        <v>0</v>
      </c>
      <c r="AQ255" s="74"/>
      <c r="AR255" s="74"/>
      <c r="AS255" s="74"/>
      <c r="AT255" s="74"/>
      <c r="AU255" s="84"/>
      <c r="AV255" s="90"/>
      <c r="AW255" s="90"/>
      <c r="AX255" s="90"/>
      <c r="AY255" s="90"/>
      <c r="AZ255" s="139">
        <f t="shared" si="37"/>
        <v>0</v>
      </c>
      <c r="BA255" s="139">
        <f t="shared" si="38"/>
        <v>0</v>
      </c>
      <c r="BB255" s="139">
        <f t="shared" si="39"/>
        <v>0</v>
      </c>
      <c r="BC255" s="139">
        <f t="shared" si="40"/>
        <v>0</v>
      </c>
      <c r="BD255" s="75"/>
      <c r="BE255" s="139">
        <f t="shared" si="41"/>
        <v>0</v>
      </c>
      <c r="BF255"/>
    </row>
    <row r="256" spans="1:58" x14ac:dyDescent="0.2">
      <c r="A256" s="16">
        <f t="shared" si="42"/>
        <v>247</v>
      </c>
      <c r="B256" s="40"/>
      <c r="C256" s="40"/>
      <c r="D256" s="41"/>
      <c r="E256" s="188"/>
      <c r="F256" s="41"/>
      <c r="G256" s="188"/>
      <c r="H256" s="139">
        <f t="shared" si="34"/>
        <v>0</v>
      </c>
      <c r="I256" s="42"/>
      <c r="J256" s="41"/>
      <c r="K256" s="75"/>
      <c r="L256" s="224"/>
      <c r="M256" s="42"/>
      <c r="N256" s="41"/>
      <c r="O256" s="75"/>
      <c r="P256" s="224"/>
      <c r="Q256" s="42"/>
      <c r="R256" s="41"/>
      <c r="S256" s="75"/>
      <c r="T256" s="75"/>
      <c r="U256" s="139">
        <f t="shared" si="35"/>
        <v>0</v>
      </c>
      <c r="V256" s="42"/>
      <c r="W256" s="41"/>
      <c r="X256" s="75"/>
      <c r="Y256" s="42"/>
      <c r="Z256" s="223"/>
      <c r="AA256" s="42"/>
      <c r="AB256" s="41"/>
      <c r="AC256" s="75"/>
      <c r="AD256" s="42"/>
      <c r="AE256" s="223"/>
      <c r="AF256" s="42"/>
      <c r="AG256" s="41"/>
      <c r="AH256" s="75"/>
      <c r="AI256" s="42"/>
      <c r="AJ256" s="223"/>
      <c r="AK256" s="42"/>
      <c r="AL256" s="41"/>
      <c r="AM256" s="75"/>
      <c r="AN256" s="42"/>
      <c r="AO256" s="42"/>
      <c r="AP256" s="139">
        <f t="shared" si="36"/>
        <v>0</v>
      </c>
      <c r="AQ256" s="74"/>
      <c r="AR256" s="74"/>
      <c r="AS256" s="74"/>
      <c r="AT256" s="74"/>
      <c r="AU256" s="84"/>
      <c r="AV256" s="90"/>
      <c r="AW256" s="90"/>
      <c r="AX256" s="90"/>
      <c r="AY256" s="90"/>
      <c r="AZ256" s="139">
        <f t="shared" si="37"/>
        <v>0</v>
      </c>
      <c r="BA256" s="139">
        <f t="shared" si="38"/>
        <v>0</v>
      </c>
      <c r="BB256" s="139">
        <f t="shared" si="39"/>
        <v>0</v>
      </c>
      <c r="BC256" s="139">
        <f t="shared" si="40"/>
        <v>0</v>
      </c>
      <c r="BD256" s="75"/>
      <c r="BE256" s="139">
        <f t="shared" si="41"/>
        <v>0</v>
      </c>
      <c r="BF256"/>
    </row>
    <row r="257" spans="1:58" x14ac:dyDescent="0.2">
      <c r="A257" s="16">
        <f t="shared" si="42"/>
        <v>248</v>
      </c>
      <c r="B257" s="40"/>
      <c r="C257" s="40"/>
      <c r="D257" s="41"/>
      <c r="E257" s="188"/>
      <c r="F257" s="41"/>
      <c r="G257" s="188"/>
      <c r="H257" s="139">
        <f t="shared" si="34"/>
        <v>0</v>
      </c>
      <c r="I257" s="42"/>
      <c r="J257" s="41"/>
      <c r="K257" s="75"/>
      <c r="L257" s="224"/>
      <c r="M257" s="42"/>
      <c r="N257" s="41"/>
      <c r="O257" s="75"/>
      <c r="P257" s="224"/>
      <c r="Q257" s="42"/>
      <c r="R257" s="41"/>
      <c r="S257" s="75"/>
      <c r="T257" s="75"/>
      <c r="U257" s="139">
        <f t="shared" si="35"/>
        <v>0</v>
      </c>
      <c r="V257" s="42"/>
      <c r="W257" s="41"/>
      <c r="X257" s="75"/>
      <c r="Y257" s="42"/>
      <c r="Z257" s="223"/>
      <c r="AA257" s="42"/>
      <c r="AB257" s="41"/>
      <c r="AC257" s="75"/>
      <c r="AD257" s="42"/>
      <c r="AE257" s="223"/>
      <c r="AF257" s="42"/>
      <c r="AG257" s="41"/>
      <c r="AH257" s="75"/>
      <c r="AI257" s="42"/>
      <c r="AJ257" s="223"/>
      <c r="AK257" s="42"/>
      <c r="AL257" s="41"/>
      <c r="AM257" s="75"/>
      <c r="AN257" s="42"/>
      <c r="AO257" s="42"/>
      <c r="AP257" s="139">
        <f t="shared" si="36"/>
        <v>0</v>
      </c>
      <c r="AQ257" s="74"/>
      <c r="AR257" s="74"/>
      <c r="AS257" s="74"/>
      <c r="AT257" s="74"/>
      <c r="AU257" s="84"/>
      <c r="AV257" s="90"/>
      <c r="AW257" s="90"/>
      <c r="AX257" s="90"/>
      <c r="AY257" s="90"/>
      <c r="AZ257" s="139">
        <f t="shared" si="37"/>
        <v>0</v>
      </c>
      <c r="BA257" s="139">
        <f t="shared" si="38"/>
        <v>0</v>
      </c>
      <c r="BB257" s="139">
        <f t="shared" si="39"/>
        <v>0</v>
      </c>
      <c r="BC257" s="139">
        <f t="shared" si="40"/>
        <v>0</v>
      </c>
      <c r="BD257" s="75"/>
      <c r="BE257" s="139">
        <f t="shared" si="41"/>
        <v>0</v>
      </c>
      <c r="BF257"/>
    </row>
    <row r="258" spans="1:58" x14ac:dyDescent="0.2">
      <c r="A258" s="16">
        <f t="shared" si="42"/>
        <v>249</v>
      </c>
      <c r="B258" s="40"/>
      <c r="C258" s="40"/>
      <c r="D258" s="41"/>
      <c r="E258" s="188"/>
      <c r="F258" s="41"/>
      <c r="G258" s="188"/>
      <c r="H258" s="139">
        <f t="shared" si="34"/>
        <v>0</v>
      </c>
      <c r="I258" s="42"/>
      <c r="J258" s="41"/>
      <c r="K258" s="75"/>
      <c r="L258" s="224"/>
      <c r="M258" s="42"/>
      <c r="N258" s="41"/>
      <c r="O258" s="75"/>
      <c r="P258" s="224"/>
      <c r="Q258" s="42"/>
      <c r="R258" s="41"/>
      <c r="S258" s="75"/>
      <c r="T258" s="75"/>
      <c r="U258" s="139">
        <f t="shared" si="35"/>
        <v>0</v>
      </c>
      <c r="V258" s="42"/>
      <c r="W258" s="41"/>
      <c r="X258" s="75"/>
      <c r="Y258" s="42"/>
      <c r="Z258" s="223"/>
      <c r="AA258" s="42"/>
      <c r="AB258" s="41"/>
      <c r="AC258" s="75"/>
      <c r="AD258" s="42"/>
      <c r="AE258" s="223"/>
      <c r="AF258" s="42"/>
      <c r="AG258" s="41"/>
      <c r="AH258" s="75"/>
      <c r="AI258" s="42"/>
      <c r="AJ258" s="223"/>
      <c r="AK258" s="42"/>
      <c r="AL258" s="41"/>
      <c r="AM258" s="75"/>
      <c r="AN258" s="42"/>
      <c r="AO258" s="42"/>
      <c r="AP258" s="139">
        <f t="shared" si="36"/>
        <v>0</v>
      </c>
      <c r="AQ258" s="74"/>
      <c r="AR258" s="74"/>
      <c r="AS258" s="74"/>
      <c r="AT258" s="74"/>
      <c r="AU258" s="84"/>
      <c r="AV258" s="90"/>
      <c r="AW258" s="90"/>
      <c r="AX258" s="90"/>
      <c r="AY258" s="90"/>
      <c r="AZ258" s="139">
        <f t="shared" si="37"/>
        <v>0</v>
      </c>
      <c r="BA258" s="139">
        <f t="shared" si="38"/>
        <v>0</v>
      </c>
      <c r="BB258" s="139">
        <f t="shared" si="39"/>
        <v>0</v>
      </c>
      <c r="BC258" s="139">
        <f t="shared" si="40"/>
        <v>0</v>
      </c>
      <c r="BD258" s="75"/>
      <c r="BE258" s="139">
        <f t="shared" si="41"/>
        <v>0</v>
      </c>
      <c r="BF258"/>
    </row>
    <row r="259" spans="1:58" x14ac:dyDescent="0.2">
      <c r="A259" s="16">
        <f t="shared" si="42"/>
        <v>250</v>
      </c>
      <c r="B259" s="40"/>
      <c r="C259" s="40"/>
      <c r="D259" s="41"/>
      <c r="E259" s="188"/>
      <c r="F259" s="41"/>
      <c r="G259" s="188"/>
      <c r="H259" s="139">
        <f t="shared" si="34"/>
        <v>0</v>
      </c>
      <c r="I259" s="42"/>
      <c r="J259" s="41"/>
      <c r="K259" s="75"/>
      <c r="L259" s="224"/>
      <c r="M259" s="42"/>
      <c r="N259" s="41"/>
      <c r="O259" s="75"/>
      <c r="P259" s="224"/>
      <c r="Q259" s="42"/>
      <c r="R259" s="41"/>
      <c r="S259" s="75"/>
      <c r="T259" s="75"/>
      <c r="U259" s="139">
        <f t="shared" si="35"/>
        <v>0</v>
      </c>
      <c r="V259" s="42"/>
      <c r="W259" s="41"/>
      <c r="X259" s="75"/>
      <c r="Y259" s="42"/>
      <c r="Z259" s="223"/>
      <c r="AA259" s="42"/>
      <c r="AB259" s="41"/>
      <c r="AC259" s="75"/>
      <c r="AD259" s="42"/>
      <c r="AE259" s="223"/>
      <c r="AF259" s="42"/>
      <c r="AG259" s="41"/>
      <c r="AH259" s="75"/>
      <c r="AI259" s="42"/>
      <c r="AJ259" s="223"/>
      <c r="AK259" s="42"/>
      <c r="AL259" s="41"/>
      <c r="AM259" s="75"/>
      <c r="AN259" s="42"/>
      <c r="AO259" s="42"/>
      <c r="AP259" s="139">
        <f t="shared" si="36"/>
        <v>0</v>
      </c>
      <c r="AQ259" s="74"/>
      <c r="AR259" s="74"/>
      <c r="AS259" s="74"/>
      <c r="AT259" s="74"/>
      <c r="AU259" s="84"/>
      <c r="AV259" s="90"/>
      <c r="AW259" s="90"/>
      <c r="AX259" s="90"/>
      <c r="AY259" s="90"/>
      <c r="AZ259" s="139">
        <f t="shared" si="37"/>
        <v>0</v>
      </c>
      <c r="BA259" s="139">
        <f t="shared" si="38"/>
        <v>0</v>
      </c>
      <c r="BB259" s="139">
        <f t="shared" si="39"/>
        <v>0</v>
      </c>
      <c r="BC259" s="139">
        <f t="shared" si="40"/>
        <v>0</v>
      </c>
      <c r="BD259" s="75"/>
      <c r="BE259" s="139">
        <f t="shared" si="41"/>
        <v>0</v>
      </c>
      <c r="BF259"/>
    </row>
    <row r="260" spans="1:58" x14ac:dyDescent="0.2">
      <c r="A260" s="16">
        <f t="shared" si="42"/>
        <v>251</v>
      </c>
      <c r="B260" s="40"/>
      <c r="C260" s="40"/>
      <c r="D260" s="41"/>
      <c r="E260" s="188"/>
      <c r="F260" s="41"/>
      <c r="G260" s="188"/>
      <c r="H260" s="139">
        <f t="shared" si="34"/>
        <v>0</v>
      </c>
      <c r="I260" s="42"/>
      <c r="J260" s="41"/>
      <c r="K260" s="75"/>
      <c r="L260" s="224"/>
      <c r="M260" s="42"/>
      <c r="N260" s="41"/>
      <c r="O260" s="75"/>
      <c r="P260" s="224"/>
      <c r="Q260" s="42"/>
      <c r="R260" s="41"/>
      <c r="S260" s="75"/>
      <c r="T260" s="75"/>
      <c r="U260" s="139">
        <f t="shared" si="35"/>
        <v>0</v>
      </c>
      <c r="V260" s="42"/>
      <c r="W260" s="41"/>
      <c r="X260" s="75"/>
      <c r="Y260" s="42"/>
      <c r="Z260" s="223"/>
      <c r="AA260" s="42"/>
      <c r="AB260" s="41"/>
      <c r="AC260" s="75"/>
      <c r="AD260" s="42"/>
      <c r="AE260" s="223"/>
      <c r="AF260" s="42"/>
      <c r="AG260" s="41"/>
      <c r="AH260" s="75"/>
      <c r="AI260" s="42"/>
      <c r="AJ260" s="223"/>
      <c r="AK260" s="42"/>
      <c r="AL260" s="41"/>
      <c r="AM260" s="75"/>
      <c r="AN260" s="42"/>
      <c r="AO260" s="42"/>
      <c r="AP260" s="139">
        <f t="shared" si="36"/>
        <v>0</v>
      </c>
      <c r="AQ260" s="74"/>
      <c r="AR260" s="74"/>
      <c r="AS260" s="74"/>
      <c r="AT260" s="74"/>
      <c r="AU260" s="84"/>
      <c r="AV260" s="90"/>
      <c r="AW260" s="90"/>
      <c r="AX260" s="90"/>
      <c r="AY260" s="90"/>
      <c r="AZ260" s="139">
        <f t="shared" si="37"/>
        <v>0</v>
      </c>
      <c r="BA260" s="139">
        <f t="shared" si="38"/>
        <v>0</v>
      </c>
      <c r="BB260" s="139">
        <f t="shared" si="39"/>
        <v>0</v>
      </c>
      <c r="BC260" s="139">
        <f t="shared" si="40"/>
        <v>0</v>
      </c>
      <c r="BD260" s="75"/>
      <c r="BE260" s="139">
        <f t="shared" si="41"/>
        <v>0</v>
      </c>
      <c r="BF260"/>
    </row>
    <row r="261" spans="1:58" x14ac:dyDescent="0.2">
      <c r="A261" s="16">
        <f t="shared" si="42"/>
        <v>252</v>
      </c>
      <c r="B261" s="40"/>
      <c r="C261" s="40"/>
      <c r="D261" s="41"/>
      <c r="E261" s="188"/>
      <c r="F261" s="41"/>
      <c r="G261" s="188"/>
      <c r="H261" s="139">
        <f t="shared" si="34"/>
        <v>0</v>
      </c>
      <c r="I261" s="42"/>
      <c r="J261" s="41"/>
      <c r="K261" s="75"/>
      <c r="L261" s="224"/>
      <c r="M261" s="42"/>
      <c r="N261" s="41"/>
      <c r="O261" s="75"/>
      <c r="P261" s="224"/>
      <c r="Q261" s="42"/>
      <c r="R261" s="41"/>
      <c r="S261" s="75"/>
      <c r="T261" s="75"/>
      <c r="U261" s="139">
        <f t="shared" si="35"/>
        <v>0</v>
      </c>
      <c r="V261" s="42"/>
      <c r="W261" s="41"/>
      <c r="X261" s="75"/>
      <c r="Y261" s="42"/>
      <c r="Z261" s="223"/>
      <c r="AA261" s="42"/>
      <c r="AB261" s="41"/>
      <c r="AC261" s="75"/>
      <c r="AD261" s="42"/>
      <c r="AE261" s="223"/>
      <c r="AF261" s="42"/>
      <c r="AG261" s="41"/>
      <c r="AH261" s="75"/>
      <c r="AI261" s="42"/>
      <c r="AJ261" s="223"/>
      <c r="AK261" s="42"/>
      <c r="AL261" s="41"/>
      <c r="AM261" s="75"/>
      <c r="AN261" s="42"/>
      <c r="AO261" s="42"/>
      <c r="AP261" s="139">
        <f t="shared" si="36"/>
        <v>0</v>
      </c>
      <c r="AQ261" s="74"/>
      <c r="AR261" s="74"/>
      <c r="AS261" s="74"/>
      <c r="AT261" s="74"/>
      <c r="AU261" s="84"/>
      <c r="AV261" s="90"/>
      <c r="AW261" s="90"/>
      <c r="AX261" s="90"/>
      <c r="AY261" s="90"/>
      <c r="AZ261" s="139">
        <f t="shared" si="37"/>
        <v>0</v>
      </c>
      <c r="BA261" s="139">
        <f t="shared" si="38"/>
        <v>0</v>
      </c>
      <c r="BB261" s="139">
        <f t="shared" si="39"/>
        <v>0</v>
      </c>
      <c r="BC261" s="139">
        <f t="shared" si="40"/>
        <v>0</v>
      </c>
      <c r="BD261" s="75"/>
      <c r="BE261" s="139">
        <f t="shared" si="41"/>
        <v>0</v>
      </c>
      <c r="BF261"/>
    </row>
    <row r="262" spans="1:58" x14ac:dyDescent="0.2">
      <c r="A262" s="16">
        <f t="shared" si="42"/>
        <v>253</v>
      </c>
      <c r="B262" s="40"/>
      <c r="C262" s="40"/>
      <c r="D262" s="41"/>
      <c r="E262" s="188"/>
      <c r="F262" s="41"/>
      <c r="G262" s="188"/>
      <c r="H262" s="139">
        <f t="shared" si="34"/>
        <v>0</v>
      </c>
      <c r="I262" s="42"/>
      <c r="J262" s="41"/>
      <c r="K262" s="75"/>
      <c r="L262" s="224"/>
      <c r="M262" s="42"/>
      <c r="N262" s="41"/>
      <c r="O262" s="75"/>
      <c r="P262" s="224"/>
      <c r="Q262" s="42"/>
      <c r="R262" s="41"/>
      <c r="S262" s="75"/>
      <c r="T262" s="75"/>
      <c r="U262" s="139">
        <f t="shared" si="35"/>
        <v>0</v>
      </c>
      <c r="V262" s="42"/>
      <c r="W262" s="41"/>
      <c r="X262" s="75"/>
      <c r="Y262" s="42"/>
      <c r="Z262" s="223"/>
      <c r="AA262" s="42"/>
      <c r="AB262" s="41"/>
      <c r="AC262" s="75"/>
      <c r="AD262" s="42"/>
      <c r="AE262" s="223"/>
      <c r="AF262" s="42"/>
      <c r="AG262" s="41"/>
      <c r="AH262" s="75"/>
      <c r="AI262" s="42"/>
      <c r="AJ262" s="223"/>
      <c r="AK262" s="42"/>
      <c r="AL262" s="41"/>
      <c r="AM262" s="75"/>
      <c r="AN262" s="42"/>
      <c r="AO262" s="42"/>
      <c r="AP262" s="139">
        <f t="shared" si="36"/>
        <v>0</v>
      </c>
      <c r="AQ262" s="74"/>
      <c r="AR262" s="74"/>
      <c r="AS262" s="74"/>
      <c r="AT262" s="74"/>
      <c r="AU262" s="84"/>
      <c r="AV262" s="90"/>
      <c r="AW262" s="90"/>
      <c r="AX262" s="90"/>
      <c r="AY262" s="90"/>
      <c r="AZ262" s="139">
        <f t="shared" si="37"/>
        <v>0</v>
      </c>
      <c r="BA262" s="139">
        <f t="shared" si="38"/>
        <v>0</v>
      </c>
      <c r="BB262" s="139">
        <f t="shared" si="39"/>
        <v>0</v>
      </c>
      <c r="BC262" s="139">
        <f t="shared" si="40"/>
        <v>0</v>
      </c>
      <c r="BD262" s="75"/>
      <c r="BE262" s="139">
        <f t="shared" si="41"/>
        <v>0</v>
      </c>
      <c r="BF262"/>
    </row>
    <row r="263" spans="1:58" x14ac:dyDescent="0.2">
      <c r="A263" s="16">
        <f t="shared" si="42"/>
        <v>254</v>
      </c>
      <c r="B263" s="40"/>
      <c r="C263" s="40"/>
      <c r="D263" s="41"/>
      <c r="E263" s="188"/>
      <c r="F263" s="41"/>
      <c r="G263" s="188"/>
      <c r="H263" s="139">
        <f t="shared" si="34"/>
        <v>0</v>
      </c>
      <c r="I263" s="42"/>
      <c r="J263" s="41"/>
      <c r="K263" s="75"/>
      <c r="L263" s="224"/>
      <c r="M263" s="42"/>
      <c r="N263" s="41"/>
      <c r="O263" s="75"/>
      <c r="P263" s="224"/>
      <c r="Q263" s="42"/>
      <c r="R263" s="41"/>
      <c r="S263" s="75"/>
      <c r="T263" s="75"/>
      <c r="U263" s="139">
        <f t="shared" si="35"/>
        <v>0</v>
      </c>
      <c r="V263" s="42"/>
      <c r="W263" s="41"/>
      <c r="X263" s="75"/>
      <c r="Y263" s="42"/>
      <c r="Z263" s="223"/>
      <c r="AA263" s="42"/>
      <c r="AB263" s="41"/>
      <c r="AC263" s="75"/>
      <c r="AD263" s="42"/>
      <c r="AE263" s="223"/>
      <c r="AF263" s="42"/>
      <c r="AG263" s="41"/>
      <c r="AH263" s="75"/>
      <c r="AI263" s="42"/>
      <c r="AJ263" s="223"/>
      <c r="AK263" s="42"/>
      <c r="AL263" s="41"/>
      <c r="AM263" s="75"/>
      <c r="AN263" s="42"/>
      <c r="AO263" s="42"/>
      <c r="AP263" s="139">
        <f t="shared" si="36"/>
        <v>0</v>
      </c>
      <c r="AQ263" s="74"/>
      <c r="AR263" s="74"/>
      <c r="AS263" s="74"/>
      <c r="AT263" s="74"/>
      <c r="AU263" s="84"/>
      <c r="AV263" s="90"/>
      <c r="AW263" s="90"/>
      <c r="AX263" s="90"/>
      <c r="AY263" s="90"/>
      <c r="AZ263" s="139">
        <f t="shared" si="37"/>
        <v>0</v>
      </c>
      <c r="BA263" s="139">
        <f t="shared" si="38"/>
        <v>0</v>
      </c>
      <c r="BB263" s="139">
        <f t="shared" si="39"/>
        <v>0</v>
      </c>
      <c r="BC263" s="139">
        <f t="shared" si="40"/>
        <v>0</v>
      </c>
      <c r="BD263" s="75"/>
      <c r="BE263" s="139">
        <f t="shared" si="41"/>
        <v>0</v>
      </c>
      <c r="BF263"/>
    </row>
    <row r="264" spans="1:58" x14ac:dyDescent="0.2">
      <c r="A264" s="16">
        <f t="shared" si="42"/>
        <v>255</v>
      </c>
      <c r="B264" s="40"/>
      <c r="C264" s="40"/>
      <c r="D264" s="41"/>
      <c r="E264" s="188"/>
      <c r="F264" s="41"/>
      <c r="G264" s="188"/>
      <c r="H264" s="139">
        <f t="shared" si="34"/>
        <v>0</v>
      </c>
      <c r="I264" s="42"/>
      <c r="J264" s="41"/>
      <c r="K264" s="75"/>
      <c r="L264" s="224"/>
      <c r="M264" s="42"/>
      <c r="N264" s="41"/>
      <c r="O264" s="75"/>
      <c r="P264" s="224"/>
      <c r="Q264" s="42"/>
      <c r="R264" s="41"/>
      <c r="S264" s="75"/>
      <c r="T264" s="75"/>
      <c r="U264" s="139">
        <f t="shared" si="35"/>
        <v>0</v>
      </c>
      <c r="V264" s="42"/>
      <c r="W264" s="41"/>
      <c r="X264" s="75"/>
      <c r="Y264" s="42"/>
      <c r="Z264" s="223"/>
      <c r="AA264" s="42"/>
      <c r="AB264" s="41"/>
      <c r="AC264" s="75"/>
      <c r="AD264" s="42"/>
      <c r="AE264" s="223"/>
      <c r="AF264" s="42"/>
      <c r="AG264" s="41"/>
      <c r="AH264" s="75"/>
      <c r="AI264" s="42"/>
      <c r="AJ264" s="223"/>
      <c r="AK264" s="42"/>
      <c r="AL264" s="41"/>
      <c r="AM264" s="75"/>
      <c r="AN264" s="42"/>
      <c r="AO264" s="42"/>
      <c r="AP264" s="139">
        <f t="shared" si="36"/>
        <v>0</v>
      </c>
      <c r="AQ264" s="74"/>
      <c r="AR264" s="74"/>
      <c r="AS264" s="74"/>
      <c r="AT264" s="74"/>
      <c r="AU264" s="84"/>
      <c r="AV264" s="90"/>
      <c r="AW264" s="90"/>
      <c r="AX264" s="90"/>
      <c r="AY264" s="90"/>
      <c r="AZ264" s="139">
        <f t="shared" si="37"/>
        <v>0</v>
      </c>
      <c r="BA264" s="139">
        <f t="shared" si="38"/>
        <v>0</v>
      </c>
      <c r="BB264" s="139">
        <f t="shared" si="39"/>
        <v>0</v>
      </c>
      <c r="BC264" s="139">
        <f t="shared" si="40"/>
        <v>0</v>
      </c>
      <c r="BD264" s="75"/>
      <c r="BE264" s="139">
        <f t="shared" si="41"/>
        <v>0</v>
      </c>
      <c r="BF264"/>
    </row>
    <row r="265" spans="1:58" x14ac:dyDescent="0.2">
      <c r="A265" s="16">
        <f t="shared" si="42"/>
        <v>256</v>
      </c>
      <c r="B265" s="40"/>
      <c r="C265" s="40"/>
      <c r="D265" s="41"/>
      <c r="E265" s="188"/>
      <c r="F265" s="41"/>
      <c r="G265" s="188"/>
      <c r="H265" s="139">
        <f t="shared" si="34"/>
        <v>0</v>
      </c>
      <c r="I265" s="42"/>
      <c r="J265" s="41"/>
      <c r="K265" s="75"/>
      <c r="L265" s="224"/>
      <c r="M265" s="42"/>
      <c r="N265" s="41"/>
      <c r="O265" s="75"/>
      <c r="P265" s="224"/>
      <c r="Q265" s="42"/>
      <c r="R265" s="41"/>
      <c r="S265" s="75"/>
      <c r="T265" s="75"/>
      <c r="U265" s="139">
        <f t="shared" si="35"/>
        <v>0</v>
      </c>
      <c r="V265" s="42"/>
      <c r="W265" s="41"/>
      <c r="X265" s="75"/>
      <c r="Y265" s="42"/>
      <c r="Z265" s="223"/>
      <c r="AA265" s="42"/>
      <c r="AB265" s="41"/>
      <c r="AC265" s="75"/>
      <c r="AD265" s="42"/>
      <c r="AE265" s="223"/>
      <c r="AF265" s="42"/>
      <c r="AG265" s="41"/>
      <c r="AH265" s="75"/>
      <c r="AI265" s="42"/>
      <c r="AJ265" s="223"/>
      <c r="AK265" s="42"/>
      <c r="AL265" s="41"/>
      <c r="AM265" s="75"/>
      <c r="AN265" s="42"/>
      <c r="AO265" s="42"/>
      <c r="AP265" s="139">
        <f t="shared" si="36"/>
        <v>0</v>
      </c>
      <c r="AQ265" s="74"/>
      <c r="AR265" s="74"/>
      <c r="AS265" s="74"/>
      <c r="AT265" s="74"/>
      <c r="AU265" s="84"/>
      <c r="AV265" s="90"/>
      <c r="AW265" s="90"/>
      <c r="AX265" s="90"/>
      <c r="AY265" s="90"/>
      <c r="AZ265" s="139">
        <f t="shared" si="37"/>
        <v>0</v>
      </c>
      <c r="BA265" s="139">
        <f t="shared" si="38"/>
        <v>0</v>
      </c>
      <c r="BB265" s="139">
        <f t="shared" si="39"/>
        <v>0</v>
      </c>
      <c r="BC265" s="139">
        <f t="shared" si="40"/>
        <v>0</v>
      </c>
      <c r="BD265" s="75"/>
      <c r="BE265" s="139">
        <f t="shared" si="41"/>
        <v>0</v>
      </c>
      <c r="BF265"/>
    </row>
    <row r="266" spans="1:58" x14ac:dyDescent="0.2">
      <c r="A266" s="16">
        <f t="shared" si="42"/>
        <v>257</v>
      </c>
      <c r="B266" s="40"/>
      <c r="C266" s="40"/>
      <c r="D266" s="41"/>
      <c r="E266" s="188"/>
      <c r="F266" s="41"/>
      <c r="G266" s="188"/>
      <c r="H266" s="139">
        <f t="shared" ref="H266:H329" si="43">IF(AND(ISTEXT(C266),OR(ISBLANK(D266),ISBLANK(E266))),1,0)</f>
        <v>0</v>
      </c>
      <c r="I266" s="42"/>
      <c r="J266" s="41"/>
      <c r="K266" s="75"/>
      <c r="L266" s="224"/>
      <c r="M266" s="42"/>
      <c r="N266" s="41"/>
      <c r="O266" s="75"/>
      <c r="P266" s="224"/>
      <c r="Q266" s="42"/>
      <c r="R266" s="41"/>
      <c r="S266" s="75"/>
      <c r="T266" s="75"/>
      <c r="U266" s="139">
        <f t="shared" ref="U266:U329" si="44">IF(OR(
AND(ISTEXT(I266),ISBLANK(J266)),
AND(ISTEXT(M266),ISBLANK(N266)),
AND(ISTEXT(Q266),ISBLANK(R266))),1,0)</f>
        <v>0</v>
      </c>
      <c r="V266" s="42"/>
      <c r="W266" s="41"/>
      <c r="X266" s="75"/>
      <c r="Y266" s="42"/>
      <c r="Z266" s="223"/>
      <c r="AA266" s="42"/>
      <c r="AB266" s="41"/>
      <c r="AC266" s="75"/>
      <c r="AD266" s="42"/>
      <c r="AE266" s="223"/>
      <c r="AF266" s="42"/>
      <c r="AG266" s="41"/>
      <c r="AH266" s="75"/>
      <c r="AI266" s="42"/>
      <c r="AJ266" s="223"/>
      <c r="AK266" s="42"/>
      <c r="AL266" s="41"/>
      <c r="AM266" s="75"/>
      <c r="AN266" s="42"/>
      <c r="AO266" s="42"/>
      <c r="AP266" s="139">
        <f t="shared" ref="AP266:AP329" si="45">IF(OR(
AND(ISTEXT(V266),ISBLANK(W266)),
AND(ISTEXT(AA266),ISBLANK(AB266)),
AND(ISTEXT(AF266),ISBLANK(AG266)),
AND(ISTEXT(AK266),ISBLANK(AL266)),),1,0)</f>
        <v>0</v>
      </c>
      <c r="AQ266" s="74"/>
      <c r="AR266" s="74"/>
      <c r="AS266" s="74"/>
      <c r="AT266" s="74"/>
      <c r="AU266" s="84"/>
      <c r="AV266" s="90"/>
      <c r="AW266" s="90"/>
      <c r="AX266" s="90"/>
      <c r="AY266" s="90"/>
      <c r="AZ266" s="139">
        <f t="shared" ref="AZ266:AZ329" si="46">IF(OR(ISBLANK(AV266),_xlfn.ISFORMULA(AV266)),0,1)</f>
        <v>0</v>
      </c>
      <c r="BA266" s="139">
        <f t="shared" ref="BA266:BA329" si="47">IF(OR(ISBLANK(AW266),_xlfn.ISFORMULA(AW266)),0,1)</f>
        <v>0</v>
      </c>
      <c r="BB266" s="139">
        <f t="shared" ref="BB266:BB329" si="48">IF(OR(ISBLANK(AX266),_xlfn.ISFORMULA(AX266)),0,1)</f>
        <v>0</v>
      </c>
      <c r="BC266" s="139">
        <f t="shared" ref="BC266:BC329" si="49">IF(OR(ISBLANK(AY266),_xlfn.ISFORMULA(AY266)),0,1)</f>
        <v>0</v>
      </c>
      <c r="BD266" s="75"/>
      <c r="BE266" s="139">
        <f t="shared" ref="BE266:BE329" si="50">IF(AND(OR(AT266="",AT266=0),BD266=""),0,IF(AND(AT266&lt;&gt;"",AT266&lt;&gt;0,BD266=""),1,0))</f>
        <v>0</v>
      </c>
      <c r="BF266"/>
    </row>
    <row r="267" spans="1:58" x14ac:dyDescent="0.2">
      <c r="A267" s="16">
        <f t="shared" si="42"/>
        <v>258</v>
      </c>
      <c r="B267" s="40"/>
      <c r="C267" s="40"/>
      <c r="D267" s="41"/>
      <c r="E267" s="188"/>
      <c r="F267" s="41"/>
      <c r="G267" s="188"/>
      <c r="H267" s="139">
        <f t="shared" si="43"/>
        <v>0</v>
      </c>
      <c r="I267" s="42"/>
      <c r="J267" s="41"/>
      <c r="K267" s="75"/>
      <c r="L267" s="224"/>
      <c r="M267" s="42"/>
      <c r="N267" s="41"/>
      <c r="O267" s="75"/>
      <c r="P267" s="224"/>
      <c r="Q267" s="42"/>
      <c r="R267" s="41"/>
      <c r="S267" s="75"/>
      <c r="T267" s="75"/>
      <c r="U267" s="139">
        <f t="shared" si="44"/>
        <v>0</v>
      </c>
      <c r="V267" s="42"/>
      <c r="W267" s="41"/>
      <c r="X267" s="75"/>
      <c r="Y267" s="42"/>
      <c r="Z267" s="223"/>
      <c r="AA267" s="42"/>
      <c r="AB267" s="41"/>
      <c r="AC267" s="75"/>
      <c r="AD267" s="42"/>
      <c r="AE267" s="223"/>
      <c r="AF267" s="42"/>
      <c r="AG267" s="41"/>
      <c r="AH267" s="75"/>
      <c r="AI267" s="42"/>
      <c r="AJ267" s="223"/>
      <c r="AK267" s="42"/>
      <c r="AL267" s="41"/>
      <c r="AM267" s="75"/>
      <c r="AN267" s="42"/>
      <c r="AO267" s="42"/>
      <c r="AP267" s="139">
        <f t="shared" si="45"/>
        <v>0</v>
      </c>
      <c r="AQ267" s="74"/>
      <c r="AR267" s="74"/>
      <c r="AS267" s="74"/>
      <c r="AT267" s="74"/>
      <c r="AU267" s="84"/>
      <c r="AV267" s="90"/>
      <c r="AW267" s="90"/>
      <c r="AX267" s="90"/>
      <c r="AY267" s="90"/>
      <c r="AZ267" s="139">
        <f t="shared" si="46"/>
        <v>0</v>
      </c>
      <c r="BA267" s="139">
        <f t="shared" si="47"/>
        <v>0</v>
      </c>
      <c r="BB267" s="139">
        <f t="shared" si="48"/>
        <v>0</v>
      </c>
      <c r="BC267" s="139">
        <f t="shared" si="49"/>
        <v>0</v>
      </c>
      <c r="BD267" s="75"/>
      <c r="BE267" s="139">
        <f t="shared" si="50"/>
        <v>0</v>
      </c>
      <c r="BF267"/>
    </row>
    <row r="268" spans="1:58" x14ac:dyDescent="0.2">
      <c r="A268" s="16">
        <f t="shared" ref="A268:A331" si="51">IFERROR(A267+1,"")</f>
        <v>259</v>
      </c>
      <c r="B268" s="40"/>
      <c r="C268" s="40"/>
      <c r="D268" s="41"/>
      <c r="E268" s="188"/>
      <c r="F268" s="41"/>
      <c r="G268" s="188"/>
      <c r="H268" s="139">
        <f t="shared" si="43"/>
        <v>0</v>
      </c>
      <c r="I268" s="42"/>
      <c r="J268" s="41"/>
      <c r="K268" s="75"/>
      <c r="L268" s="224"/>
      <c r="M268" s="42"/>
      <c r="N268" s="41"/>
      <c r="O268" s="75"/>
      <c r="P268" s="224"/>
      <c r="Q268" s="42"/>
      <c r="R268" s="41"/>
      <c r="S268" s="75"/>
      <c r="T268" s="75"/>
      <c r="U268" s="139">
        <f t="shared" si="44"/>
        <v>0</v>
      </c>
      <c r="V268" s="42"/>
      <c r="W268" s="41"/>
      <c r="X268" s="75"/>
      <c r="Y268" s="42"/>
      <c r="Z268" s="223"/>
      <c r="AA268" s="42"/>
      <c r="AB268" s="41"/>
      <c r="AC268" s="75"/>
      <c r="AD268" s="42"/>
      <c r="AE268" s="223"/>
      <c r="AF268" s="42"/>
      <c r="AG268" s="41"/>
      <c r="AH268" s="75"/>
      <c r="AI268" s="42"/>
      <c r="AJ268" s="223"/>
      <c r="AK268" s="42"/>
      <c r="AL268" s="41"/>
      <c r="AM268" s="75"/>
      <c r="AN268" s="42"/>
      <c r="AO268" s="42"/>
      <c r="AP268" s="139">
        <f t="shared" si="45"/>
        <v>0</v>
      </c>
      <c r="AQ268" s="74"/>
      <c r="AR268" s="74"/>
      <c r="AS268" s="74"/>
      <c r="AT268" s="74"/>
      <c r="AU268" s="84"/>
      <c r="AV268" s="90"/>
      <c r="AW268" s="90"/>
      <c r="AX268" s="90"/>
      <c r="AY268" s="90"/>
      <c r="AZ268" s="139">
        <f t="shared" si="46"/>
        <v>0</v>
      </c>
      <c r="BA268" s="139">
        <f t="shared" si="47"/>
        <v>0</v>
      </c>
      <c r="BB268" s="139">
        <f t="shared" si="48"/>
        <v>0</v>
      </c>
      <c r="BC268" s="139">
        <f t="shared" si="49"/>
        <v>0</v>
      </c>
      <c r="BD268" s="75"/>
      <c r="BE268" s="139">
        <f t="shared" si="50"/>
        <v>0</v>
      </c>
      <c r="BF268"/>
    </row>
    <row r="269" spans="1:58" x14ac:dyDescent="0.2">
      <c r="A269" s="16">
        <f t="shared" si="51"/>
        <v>260</v>
      </c>
      <c r="B269" s="40"/>
      <c r="C269" s="40"/>
      <c r="D269" s="41"/>
      <c r="E269" s="188"/>
      <c r="F269" s="41"/>
      <c r="G269" s="188"/>
      <c r="H269" s="139">
        <f t="shared" si="43"/>
        <v>0</v>
      </c>
      <c r="I269" s="42"/>
      <c r="J269" s="41"/>
      <c r="K269" s="75"/>
      <c r="L269" s="224"/>
      <c r="M269" s="42"/>
      <c r="N269" s="41"/>
      <c r="O269" s="75"/>
      <c r="P269" s="224"/>
      <c r="Q269" s="42"/>
      <c r="R269" s="41"/>
      <c r="S269" s="75"/>
      <c r="T269" s="75"/>
      <c r="U269" s="139">
        <f t="shared" si="44"/>
        <v>0</v>
      </c>
      <c r="V269" s="42"/>
      <c r="W269" s="41"/>
      <c r="X269" s="75"/>
      <c r="Y269" s="42"/>
      <c r="Z269" s="223"/>
      <c r="AA269" s="42"/>
      <c r="AB269" s="41"/>
      <c r="AC269" s="75"/>
      <c r="AD269" s="42"/>
      <c r="AE269" s="223"/>
      <c r="AF269" s="42"/>
      <c r="AG269" s="41"/>
      <c r="AH269" s="75"/>
      <c r="AI269" s="42"/>
      <c r="AJ269" s="223"/>
      <c r="AK269" s="42"/>
      <c r="AL269" s="41"/>
      <c r="AM269" s="75"/>
      <c r="AN269" s="42"/>
      <c r="AO269" s="42"/>
      <c r="AP269" s="139">
        <f t="shared" si="45"/>
        <v>0</v>
      </c>
      <c r="AQ269" s="74"/>
      <c r="AR269" s="74"/>
      <c r="AS269" s="74"/>
      <c r="AT269" s="74"/>
      <c r="AU269" s="84"/>
      <c r="AV269" s="90"/>
      <c r="AW269" s="90"/>
      <c r="AX269" s="90"/>
      <c r="AY269" s="90"/>
      <c r="AZ269" s="139">
        <f t="shared" si="46"/>
        <v>0</v>
      </c>
      <c r="BA269" s="139">
        <f t="shared" si="47"/>
        <v>0</v>
      </c>
      <c r="BB269" s="139">
        <f t="shared" si="48"/>
        <v>0</v>
      </c>
      <c r="BC269" s="139">
        <f t="shared" si="49"/>
        <v>0</v>
      </c>
      <c r="BD269" s="75"/>
      <c r="BE269" s="139">
        <f t="shared" si="50"/>
        <v>0</v>
      </c>
      <c r="BF269"/>
    </row>
    <row r="270" spans="1:58" x14ac:dyDescent="0.2">
      <c r="A270" s="16">
        <f t="shared" si="51"/>
        <v>261</v>
      </c>
      <c r="B270" s="40"/>
      <c r="C270" s="40"/>
      <c r="D270" s="41"/>
      <c r="E270" s="188"/>
      <c r="F270" s="41"/>
      <c r="G270" s="188"/>
      <c r="H270" s="139">
        <f t="shared" si="43"/>
        <v>0</v>
      </c>
      <c r="I270" s="42"/>
      <c r="J270" s="41"/>
      <c r="K270" s="75"/>
      <c r="L270" s="224"/>
      <c r="M270" s="42"/>
      <c r="N270" s="41"/>
      <c r="O270" s="75"/>
      <c r="P270" s="224"/>
      <c r="Q270" s="42"/>
      <c r="R270" s="41"/>
      <c r="S270" s="75"/>
      <c r="T270" s="75"/>
      <c r="U270" s="139">
        <f t="shared" si="44"/>
        <v>0</v>
      </c>
      <c r="V270" s="42"/>
      <c r="W270" s="41"/>
      <c r="X270" s="75"/>
      <c r="Y270" s="42"/>
      <c r="Z270" s="223"/>
      <c r="AA270" s="42"/>
      <c r="AB270" s="41"/>
      <c r="AC270" s="75"/>
      <c r="AD270" s="42"/>
      <c r="AE270" s="223"/>
      <c r="AF270" s="42"/>
      <c r="AG270" s="41"/>
      <c r="AH270" s="75"/>
      <c r="AI270" s="42"/>
      <c r="AJ270" s="223"/>
      <c r="AK270" s="42"/>
      <c r="AL270" s="41"/>
      <c r="AM270" s="75"/>
      <c r="AN270" s="42"/>
      <c r="AO270" s="42"/>
      <c r="AP270" s="139">
        <f t="shared" si="45"/>
        <v>0</v>
      </c>
      <c r="AQ270" s="74"/>
      <c r="AR270" s="74"/>
      <c r="AS270" s="74"/>
      <c r="AT270" s="74"/>
      <c r="AU270" s="84"/>
      <c r="AV270" s="90"/>
      <c r="AW270" s="90"/>
      <c r="AX270" s="90"/>
      <c r="AY270" s="90"/>
      <c r="AZ270" s="139">
        <f t="shared" si="46"/>
        <v>0</v>
      </c>
      <c r="BA270" s="139">
        <f t="shared" si="47"/>
        <v>0</v>
      </c>
      <c r="BB270" s="139">
        <f t="shared" si="48"/>
        <v>0</v>
      </c>
      <c r="BC270" s="139">
        <f t="shared" si="49"/>
        <v>0</v>
      </c>
      <c r="BD270" s="75"/>
      <c r="BE270" s="139">
        <f t="shared" si="50"/>
        <v>0</v>
      </c>
      <c r="BF270"/>
    </row>
    <row r="271" spans="1:58" x14ac:dyDescent="0.2">
      <c r="A271" s="16">
        <f t="shared" si="51"/>
        <v>262</v>
      </c>
      <c r="B271" s="40"/>
      <c r="C271" s="40"/>
      <c r="D271" s="41"/>
      <c r="E271" s="188"/>
      <c r="F271" s="41"/>
      <c r="G271" s="188"/>
      <c r="H271" s="139">
        <f t="shared" si="43"/>
        <v>0</v>
      </c>
      <c r="I271" s="42"/>
      <c r="J271" s="41"/>
      <c r="K271" s="75"/>
      <c r="L271" s="224"/>
      <c r="M271" s="42"/>
      <c r="N271" s="41"/>
      <c r="O271" s="75"/>
      <c r="P271" s="224"/>
      <c r="Q271" s="42"/>
      <c r="R271" s="41"/>
      <c r="S271" s="75"/>
      <c r="T271" s="75"/>
      <c r="U271" s="139">
        <f t="shared" si="44"/>
        <v>0</v>
      </c>
      <c r="V271" s="42"/>
      <c r="W271" s="41"/>
      <c r="X271" s="75"/>
      <c r="Y271" s="42"/>
      <c r="Z271" s="223"/>
      <c r="AA271" s="42"/>
      <c r="AB271" s="41"/>
      <c r="AC271" s="75"/>
      <c r="AD271" s="42"/>
      <c r="AE271" s="223"/>
      <c r="AF271" s="42"/>
      <c r="AG271" s="41"/>
      <c r="AH271" s="75"/>
      <c r="AI271" s="42"/>
      <c r="AJ271" s="223"/>
      <c r="AK271" s="42"/>
      <c r="AL271" s="41"/>
      <c r="AM271" s="75"/>
      <c r="AN271" s="42"/>
      <c r="AO271" s="42"/>
      <c r="AP271" s="139">
        <f t="shared" si="45"/>
        <v>0</v>
      </c>
      <c r="AQ271" s="74"/>
      <c r="AR271" s="74"/>
      <c r="AS271" s="74"/>
      <c r="AT271" s="74"/>
      <c r="AU271" s="84"/>
      <c r="AV271" s="90"/>
      <c r="AW271" s="90"/>
      <c r="AX271" s="90"/>
      <c r="AY271" s="90"/>
      <c r="AZ271" s="139">
        <f t="shared" si="46"/>
        <v>0</v>
      </c>
      <c r="BA271" s="139">
        <f t="shared" si="47"/>
        <v>0</v>
      </c>
      <c r="BB271" s="139">
        <f t="shared" si="48"/>
        <v>0</v>
      </c>
      <c r="BC271" s="139">
        <f t="shared" si="49"/>
        <v>0</v>
      </c>
      <c r="BD271" s="75"/>
      <c r="BE271" s="139">
        <f t="shared" si="50"/>
        <v>0</v>
      </c>
      <c r="BF271"/>
    </row>
    <row r="272" spans="1:58" x14ac:dyDescent="0.2">
      <c r="A272" s="16">
        <f t="shared" si="51"/>
        <v>263</v>
      </c>
      <c r="B272" s="40"/>
      <c r="C272" s="40"/>
      <c r="D272" s="41"/>
      <c r="E272" s="188"/>
      <c r="F272" s="41"/>
      <c r="G272" s="188"/>
      <c r="H272" s="139">
        <f t="shared" si="43"/>
        <v>0</v>
      </c>
      <c r="I272" s="42"/>
      <c r="J272" s="41"/>
      <c r="K272" s="75"/>
      <c r="L272" s="224"/>
      <c r="M272" s="42"/>
      <c r="N272" s="41"/>
      <c r="O272" s="75"/>
      <c r="P272" s="224"/>
      <c r="Q272" s="42"/>
      <c r="R272" s="41"/>
      <c r="S272" s="75"/>
      <c r="T272" s="75"/>
      <c r="U272" s="139">
        <f t="shared" si="44"/>
        <v>0</v>
      </c>
      <c r="V272" s="42"/>
      <c r="W272" s="41"/>
      <c r="X272" s="75"/>
      <c r="Y272" s="42"/>
      <c r="Z272" s="223"/>
      <c r="AA272" s="42"/>
      <c r="AB272" s="41"/>
      <c r="AC272" s="75"/>
      <c r="AD272" s="42"/>
      <c r="AE272" s="223"/>
      <c r="AF272" s="42"/>
      <c r="AG272" s="41"/>
      <c r="AH272" s="75"/>
      <c r="AI272" s="42"/>
      <c r="AJ272" s="223"/>
      <c r="AK272" s="42"/>
      <c r="AL272" s="41"/>
      <c r="AM272" s="75"/>
      <c r="AN272" s="42"/>
      <c r="AO272" s="42"/>
      <c r="AP272" s="139">
        <f t="shared" si="45"/>
        <v>0</v>
      </c>
      <c r="AQ272" s="74"/>
      <c r="AR272" s="74"/>
      <c r="AS272" s="74"/>
      <c r="AT272" s="74"/>
      <c r="AU272" s="84"/>
      <c r="AV272" s="90"/>
      <c r="AW272" s="90"/>
      <c r="AX272" s="90"/>
      <c r="AY272" s="90"/>
      <c r="AZ272" s="139">
        <f t="shared" si="46"/>
        <v>0</v>
      </c>
      <c r="BA272" s="139">
        <f t="shared" si="47"/>
        <v>0</v>
      </c>
      <c r="BB272" s="139">
        <f t="shared" si="48"/>
        <v>0</v>
      </c>
      <c r="BC272" s="139">
        <f t="shared" si="49"/>
        <v>0</v>
      </c>
      <c r="BD272" s="75"/>
      <c r="BE272" s="139">
        <f t="shared" si="50"/>
        <v>0</v>
      </c>
      <c r="BF272"/>
    </row>
    <row r="273" spans="1:58" x14ac:dyDescent="0.2">
      <c r="A273" s="16">
        <f t="shared" si="51"/>
        <v>264</v>
      </c>
      <c r="B273" s="40"/>
      <c r="C273" s="40"/>
      <c r="D273" s="41"/>
      <c r="E273" s="188"/>
      <c r="F273" s="41"/>
      <c r="G273" s="188"/>
      <c r="H273" s="139">
        <f t="shared" si="43"/>
        <v>0</v>
      </c>
      <c r="I273" s="42"/>
      <c r="J273" s="41"/>
      <c r="K273" s="75"/>
      <c r="L273" s="224"/>
      <c r="M273" s="42"/>
      <c r="N273" s="41"/>
      <c r="O273" s="75"/>
      <c r="P273" s="224"/>
      <c r="Q273" s="42"/>
      <c r="R273" s="41"/>
      <c r="S273" s="75"/>
      <c r="T273" s="75"/>
      <c r="U273" s="139">
        <f t="shared" si="44"/>
        <v>0</v>
      </c>
      <c r="V273" s="42"/>
      <c r="W273" s="41"/>
      <c r="X273" s="75"/>
      <c r="Y273" s="42"/>
      <c r="Z273" s="223"/>
      <c r="AA273" s="42"/>
      <c r="AB273" s="41"/>
      <c r="AC273" s="75"/>
      <c r="AD273" s="42"/>
      <c r="AE273" s="223"/>
      <c r="AF273" s="42"/>
      <c r="AG273" s="41"/>
      <c r="AH273" s="75"/>
      <c r="AI273" s="42"/>
      <c r="AJ273" s="223"/>
      <c r="AK273" s="42"/>
      <c r="AL273" s="41"/>
      <c r="AM273" s="75"/>
      <c r="AN273" s="42"/>
      <c r="AO273" s="42"/>
      <c r="AP273" s="139">
        <f t="shared" si="45"/>
        <v>0</v>
      </c>
      <c r="AQ273" s="74"/>
      <c r="AR273" s="74"/>
      <c r="AS273" s="74"/>
      <c r="AT273" s="74"/>
      <c r="AU273" s="84"/>
      <c r="AV273" s="90"/>
      <c r="AW273" s="90"/>
      <c r="AX273" s="90"/>
      <c r="AY273" s="90"/>
      <c r="AZ273" s="139">
        <f t="shared" si="46"/>
        <v>0</v>
      </c>
      <c r="BA273" s="139">
        <f t="shared" si="47"/>
        <v>0</v>
      </c>
      <c r="BB273" s="139">
        <f t="shared" si="48"/>
        <v>0</v>
      </c>
      <c r="BC273" s="139">
        <f t="shared" si="49"/>
        <v>0</v>
      </c>
      <c r="BD273" s="75"/>
      <c r="BE273" s="139">
        <f t="shared" si="50"/>
        <v>0</v>
      </c>
      <c r="BF273"/>
    </row>
    <row r="274" spans="1:58" x14ac:dyDescent="0.2">
      <c r="A274" s="16">
        <f t="shared" si="51"/>
        <v>265</v>
      </c>
      <c r="B274" s="40"/>
      <c r="C274" s="40"/>
      <c r="D274" s="41"/>
      <c r="E274" s="188"/>
      <c r="F274" s="41"/>
      <c r="G274" s="188"/>
      <c r="H274" s="139">
        <f t="shared" si="43"/>
        <v>0</v>
      </c>
      <c r="I274" s="42"/>
      <c r="J274" s="41"/>
      <c r="K274" s="75"/>
      <c r="L274" s="224"/>
      <c r="M274" s="42"/>
      <c r="N274" s="41"/>
      <c r="O274" s="75"/>
      <c r="P274" s="224"/>
      <c r="Q274" s="42"/>
      <c r="R274" s="41"/>
      <c r="S274" s="75"/>
      <c r="T274" s="75"/>
      <c r="U274" s="139">
        <f t="shared" si="44"/>
        <v>0</v>
      </c>
      <c r="V274" s="42"/>
      <c r="W274" s="41"/>
      <c r="X274" s="75"/>
      <c r="Y274" s="42"/>
      <c r="Z274" s="223"/>
      <c r="AA274" s="42"/>
      <c r="AB274" s="41"/>
      <c r="AC274" s="75"/>
      <c r="AD274" s="42"/>
      <c r="AE274" s="223"/>
      <c r="AF274" s="42"/>
      <c r="AG274" s="41"/>
      <c r="AH274" s="75"/>
      <c r="AI274" s="42"/>
      <c r="AJ274" s="223"/>
      <c r="AK274" s="42"/>
      <c r="AL274" s="41"/>
      <c r="AM274" s="75"/>
      <c r="AN274" s="42"/>
      <c r="AO274" s="42"/>
      <c r="AP274" s="139">
        <f t="shared" si="45"/>
        <v>0</v>
      </c>
      <c r="AQ274" s="74"/>
      <c r="AR274" s="74"/>
      <c r="AS274" s="74"/>
      <c r="AT274" s="74"/>
      <c r="AU274" s="84"/>
      <c r="AV274" s="90"/>
      <c r="AW274" s="90"/>
      <c r="AX274" s="90"/>
      <c r="AY274" s="90"/>
      <c r="AZ274" s="139">
        <f t="shared" si="46"/>
        <v>0</v>
      </c>
      <c r="BA274" s="139">
        <f t="shared" si="47"/>
        <v>0</v>
      </c>
      <c r="BB274" s="139">
        <f t="shared" si="48"/>
        <v>0</v>
      </c>
      <c r="BC274" s="139">
        <f t="shared" si="49"/>
        <v>0</v>
      </c>
      <c r="BD274" s="75"/>
      <c r="BE274" s="139">
        <f t="shared" si="50"/>
        <v>0</v>
      </c>
      <c r="BF274"/>
    </row>
    <row r="275" spans="1:58" x14ac:dyDescent="0.2">
      <c r="A275" s="16">
        <f t="shared" si="51"/>
        <v>266</v>
      </c>
      <c r="B275" s="40"/>
      <c r="C275" s="40"/>
      <c r="D275" s="41"/>
      <c r="E275" s="188"/>
      <c r="F275" s="41"/>
      <c r="G275" s="188"/>
      <c r="H275" s="139">
        <f t="shared" si="43"/>
        <v>0</v>
      </c>
      <c r="I275" s="42"/>
      <c r="J275" s="41"/>
      <c r="K275" s="75"/>
      <c r="L275" s="224"/>
      <c r="M275" s="42"/>
      <c r="N275" s="41"/>
      <c r="O275" s="75"/>
      <c r="P275" s="224"/>
      <c r="Q275" s="42"/>
      <c r="R275" s="41"/>
      <c r="S275" s="75"/>
      <c r="T275" s="75"/>
      <c r="U275" s="139">
        <f t="shared" si="44"/>
        <v>0</v>
      </c>
      <c r="V275" s="42"/>
      <c r="W275" s="41"/>
      <c r="X275" s="75"/>
      <c r="Y275" s="42"/>
      <c r="Z275" s="223"/>
      <c r="AA275" s="42"/>
      <c r="AB275" s="41"/>
      <c r="AC275" s="75"/>
      <c r="AD275" s="42"/>
      <c r="AE275" s="223"/>
      <c r="AF275" s="42"/>
      <c r="AG275" s="41"/>
      <c r="AH275" s="75"/>
      <c r="AI275" s="42"/>
      <c r="AJ275" s="223"/>
      <c r="AK275" s="42"/>
      <c r="AL275" s="41"/>
      <c r="AM275" s="75"/>
      <c r="AN275" s="42"/>
      <c r="AO275" s="42"/>
      <c r="AP275" s="139">
        <f t="shared" si="45"/>
        <v>0</v>
      </c>
      <c r="AQ275" s="74"/>
      <c r="AR275" s="74"/>
      <c r="AS275" s="74"/>
      <c r="AT275" s="74"/>
      <c r="AU275" s="84"/>
      <c r="AV275" s="90"/>
      <c r="AW275" s="90"/>
      <c r="AX275" s="90"/>
      <c r="AY275" s="90"/>
      <c r="AZ275" s="139">
        <f t="shared" si="46"/>
        <v>0</v>
      </c>
      <c r="BA275" s="139">
        <f t="shared" si="47"/>
        <v>0</v>
      </c>
      <c r="BB275" s="139">
        <f t="shared" si="48"/>
        <v>0</v>
      </c>
      <c r="BC275" s="139">
        <f t="shared" si="49"/>
        <v>0</v>
      </c>
      <c r="BD275" s="75"/>
      <c r="BE275" s="139">
        <f t="shared" si="50"/>
        <v>0</v>
      </c>
      <c r="BF275"/>
    </row>
    <row r="276" spans="1:58" x14ac:dyDescent="0.2">
      <c r="A276" s="16">
        <f t="shared" si="51"/>
        <v>267</v>
      </c>
      <c r="B276" s="40"/>
      <c r="C276" s="40"/>
      <c r="D276" s="41"/>
      <c r="E276" s="188"/>
      <c r="F276" s="41"/>
      <c r="G276" s="188"/>
      <c r="H276" s="139">
        <f t="shared" si="43"/>
        <v>0</v>
      </c>
      <c r="I276" s="42"/>
      <c r="J276" s="41"/>
      <c r="K276" s="75"/>
      <c r="L276" s="224"/>
      <c r="M276" s="42"/>
      <c r="N276" s="41"/>
      <c r="O276" s="75"/>
      <c r="P276" s="224"/>
      <c r="Q276" s="42"/>
      <c r="R276" s="41"/>
      <c r="S276" s="75"/>
      <c r="T276" s="75"/>
      <c r="U276" s="139">
        <f t="shared" si="44"/>
        <v>0</v>
      </c>
      <c r="V276" s="42"/>
      <c r="W276" s="41"/>
      <c r="X276" s="75"/>
      <c r="Y276" s="42"/>
      <c r="Z276" s="223"/>
      <c r="AA276" s="42"/>
      <c r="AB276" s="41"/>
      <c r="AC276" s="75"/>
      <c r="AD276" s="42"/>
      <c r="AE276" s="223"/>
      <c r="AF276" s="42"/>
      <c r="AG276" s="41"/>
      <c r="AH276" s="75"/>
      <c r="AI276" s="42"/>
      <c r="AJ276" s="223"/>
      <c r="AK276" s="42"/>
      <c r="AL276" s="41"/>
      <c r="AM276" s="75"/>
      <c r="AN276" s="42"/>
      <c r="AO276" s="42"/>
      <c r="AP276" s="139">
        <f t="shared" si="45"/>
        <v>0</v>
      </c>
      <c r="AQ276" s="74"/>
      <c r="AR276" s="74"/>
      <c r="AS276" s="74"/>
      <c r="AT276" s="74"/>
      <c r="AU276" s="84"/>
      <c r="AV276" s="90"/>
      <c r="AW276" s="90"/>
      <c r="AX276" s="90"/>
      <c r="AY276" s="90"/>
      <c r="AZ276" s="139">
        <f t="shared" si="46"/>
        <v>0</v>
      </c>
      <c r="BA276" s="139">
        <f t="shared" si="47"/>
        <v>0</v>
      </c>
      <c r="BB276" s="139">
        <f t="shared" si="48"/>
        <v>0</v>
      </c>
      <c r="BC276" s="139">
        <f t="shared" si="49"/>
        <v>0</v>
      </c>
      <c r="BD276" s="75"/>
      <c r="BE276" s="139">
        <f t="shared" si="50"/>
        <v>0</v>
      </c>
      <c r="BF276"/>
    </row>
    <row r="277" spans="1:58" x14ac:dyDescent="0.2">
      <c r="A277" s="16">
        <f t="shared" si="51"/>
        <v>268</v>
      </c>
      <c r="B277" s="40"/>
      <c r="C277" s="40"/>
      <c r="D277" s="41"/>
      <c r="E277" s="188"/>
      <c r="F277" s="41"/>
      <c r="G277" s="188"/>
      <c r="H277" s="139">
        <f t="shared" si="43"/>
        <v>0</v>
      </c>
      <c r="I277" s="42"/>
      <c r="J277" s="41"/>
      <c r="K277" s="75"/>
      <c r="L277" s="224"/>
      <c r="M277" s="42"/>
      <c r="N277" s="41"/>
      <c r="O277" s="75"/>
      <c r="P277" s="224"/>
      <c r="Q277" s="42"/>
      <c r="R277" s="41"/>
      <c r="S277" s="75"/>
      <c r="T277" s="75"/>
      <c r="U277" s="139">
        <f t="shared" si="44"/>
        <v>0</v>
      </c>
      <c r="V277" s="42"/>
      <c r="W277" s="41"/>
      <c r="X277" s="75"/>
      <c r="Y277" s="42"/>
      <c r="Z277" s="223"/>
      <c r="AA277" s="42"/>
      <c r="AB277" s="41"/>
      <c r="AC277" s="75"/>
      <c r="AD277" s="42"/>
      <c r="AE277" s="223"/>
      <c r="AF277" s="42"/>
      <c r="AG277" s="41"/>
      <c r="AH277" s="75"/>
      <c r="AI277" s="42"/>
      <c r="AJ277" s="223"/>
      <c r="AK277" s="42"/>
      <c r="AL277" s="41"/>
      <c r="AM277" s="75"/>
      <c r="AN277" s="42"/>
      <c r="AO277" s="42"/>
      <c r="AP277" s="139">
        <f t="shared" si="45"/>
        <v>0</v>
      </c>
      <c r="AQ277" s="74"/>
      <c r="AR277" s="74"/>
      <c r="AS277" s="74"/>
      <c r="AT277" s="74"/>
      <c r="AU277" s="84"/>
      <c r="AV277" s="90"/>
      <c r="AW277" s="90"/>
      <c r="AX277" s="90"/>
      <c r="AY277" s="90"/>
      <c r="AZ277" s="139">
        <f t="shared" si="46"/>
        <v>0</v>
      </c>
      <c r="BA277" s="139">
        <f t="shared" si="47"/>
        <v>0</v>
      </c>
      <c r="BB277" s="139">
        <f t="shared" si="48"/>
        <v>0</v>
      </c>
      <c r="BC277" s="139">
        <f t="shared" si="49"/>
        <v>0</v>
      </c>
      <c r="BD277" s="75"/>
      <c r="BE277" s="139">
        <f t="shared" si="50"/>
        <v>0</v>
      </c>
      <c r="BF277"/>
    </row>
    <row r="278" spans="1:58" x14ac:dyDescent="0.2">
      <c r="A278" s="16">
        <f t="shared" si="51"/>
        <v>269</v>
      </c>
      <c r="B278" s="40"/>
      <c r="C278" s="40"/>
      <c r="D278" s="41"/>
      <c r="E278" s="188"/>
      <c r="F278" s="41"/>
      <c r="G278" s="188"/>
      <c r="H278" s="139">
        <f t="shared" si="43"/>
        <v>0</v>
      </c>
      <c r="I278" s="42"/>
      <c r="J278" s="41"/>
      <c r="K278" s="75"/>
      <c r="L278" s="224"/>
      <c r="M278" s="42"/>
      <c r="N278" s="41"/>
      <c r="O278" s="75"/>
      <c r="P278" s="224"/>
      <c r="Q278" s="42"/>
      <c r="R278" s="41"/>
      <c r="S278" s="75"/>
      <c r="T278" s="75"/>
      <c r="U278" s="139">
        <f t="shared" si="44"/>
        <v>0</v>
      </c>
      <c r="V278" s="42"/>
      <c r="W278" s="41"/>
      <c r="X278" s="75"/>
      <c r="Y278" s="42"/>
      <c r="Z278" s="223"/>
      <c r="AA278" s="42"/>
      <c r="AB278" s="41"/>
      <c r="AC278" s="75"/>
      <c r="AD278" s="42"/>
      <c r="AE278" s="223"/>
      <c r="AF278" s="42"/>
      <c r="AG278" s="41"/>
      <c r="AH278" s="75"/>
      <c r="AI278" s="42"/>
      <c r="AJ278" s="223"/>
      <c r="AK278" s="42"/>
      <c r="AL278" s="41"/>
      <c r="AM278" s="75"/>
      <c r="AN278" s="42"/>
      <c r="AO278" s="42"/>
      <c r="AP278" s="139">
        <f t="shared" si="45"/>
        <v>0</v>
      </c>
      <c r="AQ278" s="74"/>
      <c r="AR278" s="74"/>
      <c r="AS278" s="74"/>
      <c r="AT278" s="74"/>
      <c r="AU278" s="84"/>
      <c r="AV278" s="90"/>
      <c r="AW278" s="90"/>
      <c r="AX278" s="90"/>
      <c r="AY278" s="90"/>
      <c r="AZ278" s="139">
        <f t="shared" si="46"/>
        <v>0</v>
      </c>
      <c r="BA278" s="139">
        <f t="shared" si="47"/>
        <v>0</v>
      </c>
      <c r="BB278" s="139">
        <f t="shared" si="48"/>
        <v>0</v>
      </c>
      <c r="BC278" s="139">
        <f t="shared" si="49"/>
        <v>0</v>
      </c>
      <c r="BD278" s="75"/>
      <c r="BE278" s="139">
        <f t="shared" si="50"/>
        <v>0</v>
      </c>
      <c r="BF278"/>
    </row>
    <row r="279" spans="1:58" x14ac:dyDescent="0.2">
      <c r="A279" s="16">
        <f t="shared" si="51"/>
        <v>270</v>
      </c>
      <c r="B279" s="40"/>
      <c r="C279" s="40"/>
      <c r="D279" s="41"/>
      <c r="E279" s="188"/>
      <c r="F279" s="41"/>
      <c r="G279" s="188"/>
      <c r="H279" s="139">
        <f t="shared" si="43"/>
        <v>0</v>
      </c>
      <c r="I279" s="42"/>
      <c r="J279" s="41"/>
      <c r="K279" s="75"/>
      <c r="L279" s="224"/>
      <c r="M279" s="42"/>
      <c r="N279" s="41"/>
      <c r="O279" s="75"/>
      <c r="P279" s="224"/>
      <c r="Q279" s="42"/>
      <c r="R279" s="41"/>
      <c r="S279" s="75"/>
      <c r="T279" s="75"/>
      <c r="U279" s="139">
        <f t="shared" si="44"/>
        <v>0</v>
      </c>
      <c r="V279" s="42"/>
      <c r="W279" s="41"/>
      <c r="X279" s="75"/>
      <c r="Y279" s="42"/>
      <c r="Z279" s="223"/>
      <c r="AA279" s="42"/>
      <c r="AB279" s="41"/>
      <c r="AC279" s="75"/>
      <c r="AD279" s="42"/>
      <c r="AE279" s="223"/>
      <c r="AF279" s="42"/>
      <c r="AG279" s="41"/>
      <c r="AH279" s="75"/>
      <c r="AI279" s="42"/>
      <c r="AJ279" s="223"/>
      <c r="AK279" s="42"/>
      <c r="AL279" s="41"/>
      <c r="AM279" s="75"/>
      <c r="AN279" s="42"/>
      <c r="AO279" s="42"/>
      <c r="AP279" s="139">
        <f t="shared" si="45"/>
        <v>0</v>
      </c>
      <c r="AQ279" s="74"/>
      <c r="AR279" s="74"/>
      <c r="AS279" s="74"/>
      <c r="AT279" s="74"/>
      <c r="AU279" s="84"/>
      <c r="AV279" s="90"/>
      <c r="AW279" s="90"/>
      <c r="AX279" s="90"/>
      <c r="AY279" s="90"/>
      <c r="AZ279" s="139">
        <f t="shared" si="46"/>
        <v>0</v>
      </c>
      <c r="BA279" s="139">
        <f t="shared" si="47"/>
        <v>0</v>
      </c>
      <c r="BB279" s="139">
        <f t="shared" si="48"/>
        <v>0</v>
      </c>
      <c r="BC279" s="139">
        <f t="shared" si="49"/>
        <v>0</v>
      </c>
      <c r="BD279" s="75"/>
      <c r="BE279" s="139">
        <f t="shared" si="50"/>
        <v>0</v>
      </c>
      <c r="BF279"/>
    </row>
    <row r="280" spans="1:58" x14ac:dyDescent="0.2">
      <c r="A280" s="16">
        <f t="shared" si="51"/>
        <v>271</v>
      </c>
      <c r="B280" s="40"/>
      <c r="C280" s="40"/>
      <c r="D280" s="41"/>
      <c r="E280" s="188"/>
      <c r="F280" s="41"/>
      <c r="G280" s="188"/>
      <c r="H280" s="139">
        <f t="shared" si="43"/>
        <v>0</v>
      </c>
      <c r="I280" s="42"/>
      <c r="J280" s="41"/>
      <c r="K280" s="75"/>
      <c r="L280" s="224"/>
      <c r="M280" s="42"/>
      <c r="N280" s="41"/>
      <c r="O280" s="75"/>
      <c r="P280" s="224"/>
      <c r="Q280" s="42"/>
      <c r="R280" s="41"/>
      <c r="S280" s="75"/>
      <c r="T280" s="75"/>
      <c r="U280" s="139">
        <f t="shared" si="44"/>
        <v>0</v>
      </c>
      <c r="V280" s="42"/>
      <c r="W280" s="41"/>
      <c r="X280" s="75"/>
      <c r="Y280" s="42"/>
      <c r="Z280" s="223"/>
      <c r="AA280" s="42"/>
      <c r="AB280" s="41"/>
      <c r="AC280" s="75"/>
      <c r="AD280" s="42"/>
      <c r="AE280" s="223"/>
      <c r="AF280" s="42"/>
      <c r="AG280" s="41"/>
      <c r="AH280" s="75"/>
      <c r="AI280" s="42"/>
      <c r="AJ280" s="223"/>
      <c r="AK280" s="42"/>
      <c r="AL280" s="41"/>
      <c r="AM280" s="75"/>
      <c r="AN280" s="42"/>
      <c r="AO280" s="42"/>
      <c r="AP280" s="139">
        <f t="shared" si="45"/>
        <v>0</v>
      </c>
      <c r="AQ280" s="74"/>
      <c r="AR280" s="74"/>
      <c r="AS280" s="74"/>
      <c r="AT280" s="74"/>
      <c r="AU280" s="84"/>
      <c r="AV280" s="90"/>
      <c r="AW280" s="90"/>
      <c r="AX280" s="90"/>
      <c r="AY280" s="90"/>
      <c r="AZ280" s="139">
        <f t="shared" si="46"/>
        <v>0</v>
      </c>
      <c r="BA280" s="139">
        <f t="shared" si="47"/>
        <v>0</v>
      </c>
      <c r="BB280" s="139">
        <f t="shared" si="48"/>
        <v>0</v>
      </c>
      <c r="BC280" s="139">
        <f t="shared" si="49"/>
        <v>0</v>
      </c>
      <c r="BD280" s="75"/>
      <c r="BE280" s="139">
        <f t="shared" si="50"/>
        <v>0</v>
      </c>
      <c r="BF280"/>
    </row>
    <row r="281" spans="1:58" x14ac:dyDescent="0.2">
      <c r="A281" s="16">
        <f t="shared" si="51"/>
        <v>272</v>
      </c>
      <c r="B281" s="40"/>
      <c r="C281" s="40"/>
      <c r="D281" s="41"/>
      <c r="E281" s="188"/>
      <c r="F281" s="41"/>
      <c r="G281" s="188"/>
      <c r="H281" s="139">
        <f t="shared" si="43"/>
        <v>0</v>
      </c>
      <c r="I281" s="42"/>
      <c r="J281" s="41"/>
      <c r="K281" s="75"/>
      <c r="L281" s="224"/>
      <c r="M281" s="42"/>
      <c r="N281" s="41"/>
      <c r="O281" s="75"/>
      <c r="P281" s="224"/>
      <c r="Q281" s="42"/>
      <c r="R281" s="41"/>
      <c r="S281" s="75"/>
      <c r="T281" s="75"/>
      <c r="U281" s="139">
        <f t="shared" si="44"/>
        <v>0</v>
      </c>
      <c r="V281" s="42"/>
      <c r="W281" s="41"/>
      <c r="X281" s="75"/>
      <c r="Y281" s="42"/>
      <c r="Z281" s="223"/>
      <c r="AA281" s="42"/>
      <c r="AB281" s="41"/>
      <c r="AC281" s="75"/>
      <c r="AD281" s="42"/>
      <c r="AE281" s="223"/>
      <c r="AF281" s="42"/>
      <c r="AG281" s="41"/>
      <c r="AH281" s="75"/>
      <c r="AI281" s="42"/>
      <c r="AJ281" s="223"/>
      <c r="AK281" s="42"/>
      <c r="AL281" s="41"/>
      <c r="AM281" s="75"/>
      <c r="AN281" s="42"/>
      <c r="AO281" s="42"/>
      <c r="AP281" s="139">
        <f t="shared" si="45"/>
        <v>0</v>
      </c>
      <c r="AQ281" s="74"/>
      <c r="AR281" s="74"/>
      <c r="AS281" s="74"/>
      <c r="AT281" s="74"/>
      <c r="AU281" s="84"/>
      <c r="AV281" s="90"/>
      <c r="AW281" s="90"/>
      <c r="AX281" s="90"/>
      <c r="AY281" s="90"/>
      <c r="AZ281" s="139">
        <f t="shared" si="46"/>
        <v>0</v>
      </c>
      <c r="BA281" s="139">
        <f t="shared" si="47"/>
        <v>0</v>
      </c>
      <c r="BB281" s="139">
        <f t="shared" si="48"/>
        <v>0</v>
      </c>
      <c r="BC281" s="139">
        <f t="shared" si="49"/>
        <v>0</v>
      </c>
      <c r="BD281" s="75"/>
      <c r="BE281" s="139">
        <f t="shared" si="50"/>
        <v>0</v>
      </c>
      <c r="BF281"/>
    </row>
    <row r="282" spans="1:58" x14ac:dyDescent="0.2">
      <c r="A282" s="16">
        <f t="shared" si="51"/>
        <v>273</v>
      </c>
      <c r="B282" s="40"/>
      <c r="C282" s="40"/>
      <c r="D282" s="41"/>
      <c r="E282" s="188"/>
      <c r="F282" s="41"/>
      <c r="G282" s="188"/>
      <c r="H282" s="139">
        <f t="shared" si="43"/>
        <v>0</v>
      </c>
      <c r="I282" s="42"/>
      <c r="J282" s="41"/>
      <c r="K282" s="75"/>
      <c r="L282" s="224"/>
      <c r="M282" s="42"/>
      <c r="N282" s="41"/>
      <c r="O282" s="75"/>
      <c r="P282" s="224"/>
      <c r="Q282" s="42"/>
      <c r="R282" s="41"/>
      <c r="S282" s="75"/>
      <c r="T282" s="75"/>
      <c r="U282" s="139">
        <f t="shared" si="44"/>
        <v>0</v>
      </c>
      <c r="V282" s="42"/>
      <c r="W282" s="41"/>
      <c r="X282" s="75"/>
      <c r="Y282" s="42"/>
      <c r="Z282" s="223"/>
      <c r="AA282" s="42"/>
      <c r="AB282" s="41"/>
      <c r="AC282" s="75"/>
      <c r="AD282" s="42"/>
      <c r="AE282" s="223"/>
      <c r="AF282" s="42"/>
      <c r="AG282" s="41"/>
      <c r="AH282" s="75"/>
      <c r="AI282" s="42"/>
      <c r="AJ282" s="223"/>
      <c r="AK282" s="42"/>
      <c r="AL282" s="41"/>
      <c r="AM282" s="75"/>
      <c r="AN282" s="42"/>
      <c r="AO282" s="42"/>
      <c r="AP282" s="139">
        <f t="shared" si="45"/>
        <v>0</v>
      </c>
      <c r="AQ282" s="74"/>
      <c r="AR282" s="74"/>
      <c r="AS282" s="74"/>
      <c r="AT282" s="74"/>
      <c r="AU282" s="84"/>
      <c r="AV282" s="90"/>
      <c r="AW282" s="90"/>
      <c r="AX282" s="90"/>
      <c r="AY282" s="90"/>
      <c r="AZ282" s="139">
        <f t="shared" si="46"/>
        <v>0</v>
      </c>
      <c r="BA282" s="139">
        <f t="shared" si="47"/>
        <v>0</v>
      </c>
      <c r="BB282" s="139">
        <f t="shared" si="48"/>
        <v>0</v>
      </c>
      <c r="BC282" s="139">
        <f t="shared" si="49"/>
        <v>0</v>
      </c>
      <c r="BD282" s="75"/>
      <c r="BE282" s="139">
        <f t="shared" si="50"/>
        <v>0</v>
      </c>
      <c r="BF282"/>
    </row>
    <row r="283" spans="1:58" x14ac:dyDescent="0.2">
      <c r="A283" s="16">
        <f t="shared" si="51"/>
        <v>274</v>
      </c>
      <c r="B283" s="40"/>
      <c r="C283" s="40"/>
      <c r="D283" s="41"/>
      <c r="E283" s="188"/>
      <c r="F283" s="41"/>
      <c r="G283" s="188"/>
      <c r="H283" s="139">
        <f t="shared" si="43"/>
        <v>0</v>
      </c>
      <c r="I283" s="42"/>
      <c r="J283" s="41"/>
      <c r="K283" s="75"/>
      <c r="L283" s="224"/>
      <c r="M283" s="42"/>
      <c r="N283" s="41"/>
      <c r="O283" s="75"/>
      <c r="P283" s="224"/>
      <c r="Q283" s="42"/>
      <c r="R283" s="41"/>
      <c r="S283" s="75"/>
      <c r="T283" s="75"/>
      <c r="U283" s="139">
        <f t="shared" si="44"/>
        <v>0</v>
      </c>
      <c r="V283" s="42"/>
      <c r="W283" s="41"/>
      <c r="X283" s="75"/>
      <c r="Y283" s="42"/>
      <c r="Z283" s="223"/>
      <c r="AA283" s="42"/>
      <c r="AB283" s="41"/>
      <c r="AC283" s="75"/>
      <c r="AD283" s="42"/>
      <c r="AE283" s="223"/>
      <c r="AF283" s="42"/>
      <c r="AG283" s="41"/>
      <c r="AH283" s="75"/>
      <c r="AI283" s="42"/>
      <c r="AJ283" s="223"/>
      <c r="AK283" s="42"/>
      <c r="AL283" s="41"/>
      <c r="AM283" s="75"/>
      <c r="AN283" s="42"/>
      <c r="AO283" s="42"/>
      <c r="AP283" s="139">
        <f t="shared" si="45"/>
        <v>0</v>
      </c>
      <c r="AQ283" s="74"/>
      <c r="AR283" s="74"/>
      <c r="AS283" s="74"/>
      <c r="AT283" s="74"/>
      <c r="AU283" s="84"/>
      <c r="AV283" s="90"/>
      <c r="AW283" s="90"/>
      <c r="AX283" s="90"/>
      <c r="AY283" s="90"/>
      <c r="AZ283" s="139">
        <f t="shared" si="46"/>
        <v>0</v>
      </c>
      <c r="BA283" s="139">
        <f t="shared" si="47"/>
        <v>0</v>
      </c>
      <c r="BB283" s="139">
        <f t="shared" si="48"/>
        <v>0</v>
      </c>
      <c r="BC283" s="139">
        <f t="shared" si="49"/>
        <v>0</v>
      </c>
      <c r="BD283" s="75"/>
      <c r="BE283" s="139">
        <f t="shared" si="50"/>
        <v>0</v>
      </c>
      <c r="BF283"/>
    </row>
    <row r="284" spans="1:58" x14ac:dyDescent="0.2">
      <c r="A284" s="16">
        <f t="shared" si="51"/>
        <v>275</v>
      </c>
      <c r="B284" s="40"/>
      <c r="C284" s="40"/>
      <c r="D284" s="41"/>
      <c r="E284" s="188"/>
      <c r="F284" s="41"/>
      <c r="G284" s="188"/>
      <c r="H284" s="139">
        <f t="shared" si="43"/>
        <v>0</v>
      </c>
      <c r="I284" s="42"/>
      <c r="J284" s="41"/>
      <c r="K284" s="75"/>
      <c r="L284" s="224"/>
      <c r="M284" s="42"/>
      <c r="N284" s="41"/>
      <c r="O284" s="75"/>
      <c r="P284" s="224"/>
      <c r="Q284" s="42"/>
      <c r="R284" s="41"/>
      <c r="S284" s="75"/>
      <c r="T284" s="75"/>
      <c r="U284" s="139">
        <f t="shared" si="44"/>
        <v>0</v>
      </c>
      <c r="V284" s="42"/>
      <c r="W284" s="41"/>
      <c r="X284" s="75"/>
      <c r="Y284" s="42"/>
      <c r="Z284" s="223"/>
      <c r="AA284" s="42"/>
      <c r="AB284" s="41"/>
      <c r="AC284" s="75"/>
      <c r="AD284" s="42"/>
      <c r="AE284" s="223"/>
      <c r="AF284" s="42"/>
      <c r="AG284" s="41"/>
      <c r="AH284" s="75"/>
      <c r="AI284" s="42"/>
      <c r="AJ284" s="223"/>
      <c r="AK284" s="42"/>
      <c r="AL284" s="41"/>
      <c r="AM284" s="75"/>
      <c r="AN284" s="42"/>
      <c r="AO284" s="42"/>
      <c r="AP284" s="139">
        <f t="shared" si="45"/>
        <v>0</v>
      </c>
      <c r="AQ284" s="74"/>
      <c r="AR284" s="74"/>
      <c r="AS284" s="74"/>
      <c r="AT284" s="74"/>
      <c r="AU284" s="84"/>
      <c r="AV284" s="90"/>
      <c r="AW284" s="90"/>
      <c r="AX284" s="90"/>
      <c r="AY284" s="90"/>
      <c r="AZ284" s="139">
        <f t="shared" si="46"/>
        <v>0</v>
      </c>
      <c r="BA284" s="139">
        <f t="shared" si="47"/>
        <v>0</v>
      </c>
      <c r="BB284" s="139">
        <f t="shared" si="48"/>
        <v>0</v>
      </c>
      <c r="BC284" s="139">
        <f t="shared" si="49"/>
        <v>0</v>
      </c>
      <c r="BD284" s="75"/>
      <c r="BE284" s="139">
        <f t="shared" si="50"/>
        <v>0</v>
      </c>
      <c r="BF284"/>
    </row>
    <row r="285" spans="1:58" x14ac:dyDescent="0.2">
      <c r="A285" s="16">
        <f t="shared" si="51"/>
        <v>276</v>
      </c>
      <c r="B285" s="40"/>
      <c r="C285" s="40"/>
      <c r="D285" s="41"/>
      <c r="E285" s="188"/>
      <c r="F285" s="41"/>
      <c r="G285" s="188"/>
      <c r="H285" s="139">
        <f t="shared" si="43"/>
        <v>0</v>
      </c>
      <c r="I285" s="42"/>
      <c r="J285" s="41"/>
      <c r="K285" s="75"/>
      <c r="L285" s="224"/>
      <c r="M285" s="42"/>
      <c r="N285" s="41"/>
      <c r="O285" s="75"/>
      <c r="P285" s="224"/>
      <c r="Q285" s="42"/>
      <c r="R285" s="41"/>
      <c r="S285" s="75"/>
      <c r="T285" s="75"/>
      <c r="U285" s="139">
        <f t="shared" si="44"/>
        <v>0</v>
      </c>
      <c r="V285" s="42"/>
      <c r="W285" s="41"/>
      <c r="X285" s="75"/>
      <c r="Y285" s="42"/>
      <c r="Z285" s="223"/>
      <c r="AA285" s="42"/>
      <c r="AB285" s="41"/>
      <c r="AC285" s="75"/>
      <c r="AD285" s="42"/>
      <c r="AE285" s="223"/>
      <c r="AF285" s="42"/>
      <c r="AG285" s="41"/>
      <c r="AH285" s="75"/>
      <c r="AI285" s="42"/>
      <c r="AJ285" s="223"/>
      <c r="AK285" s="42"/>
      <c r="AL285" s="41"/>
      <c r="AM285" s="75"/>
      <c r="AN285" s="42"/>
      <c r="AO285" s="42"/>
      <c r="AP285" s="139">
        <f t="shared" si="45"/>
        <v>0</v>
      </c>
      <c r="AQ285" s="74"/>
      <c r="AR285" s="74"/>
      <c r="AS285" s="74"/>
      <c r="AT285" s="74"/>
      <c r="AU285" s="84"/>
      <c r="AV285" s="90"/>
      <c r="AW285" s="90"/>
      <c r="AX285" s="90"/>
      <c r="AY285" s="90"/>
      <c r="AZ285" s="139">
        <f t="shared" si="46"/>
        <v>0</v>
      </c>
      <c r="BA285" s="139">
        <f t="shared" si="47"/>
        <v>0</v>
      </c>
      <c r="BB285" s="139">
        <f t="shared" si="48"/>
        <v>0</v>
      </c>
      <c r="BC285" s="139">
        <f t="shared" si="49"/>
        <v>0</v>
      </c>
      <c r="BD285" s="75"/>
      <c r="BE285" s="139">
        <f t="shared" si="50"/>
        <v>0</v>
      </c>
      <c r="BF285"/>
    </row>
    <row r="286" spans="1:58" x14ac:dyDescent="0.2">
      <c r="A286" s="16">
        <f t="shared" si="51"/>
        <v>277</v>
      </c>
      <c r="B286" s="40"/>
      <c r="C286" s="40"/>
      <c r="D286" s="41"/>
      <c r="E286" s="188"/>
      <c r="F286" s="41"/>
      <c r="G286" s="188"/>
      <c r="H286" s="139">
        <f t="shared" si="43"/>
        <v>0</v>
      </c>
      <c r="I286" s="42"/>
      <c r="J286" s="41"/>
      <c r="K286" s="75"/>
      <c r="L286" s="224"/>
      <c r="M286" s="42"/>
      <c r="N286" s="41"/>
      <c r="O286" s="75"/>
      <c r="P286" s="224"/>
      <c r="Q286" s="42"/>
      <c r="R286" s="41"/>
      <c r="S286" s="75"/>
      <c r="T286" s="75"/>
      <c r="U286" s="139">
        <f t="shared" si="44"/>
        <v>0</v>
      </c>
      <c r="V286" s="42"/>
      <c r="W286" s="41"/>
      <c r="X286" s="75"/>
      <c r="Y286" s="42"/>
      <c r="Z286" s="223"/>
      <c r="AA286" s="42"/>
      <c r="AB286" s="41"/>
      <c r="AC286" s="75"/>
      <c r="AD286" s="42"/>
      <c r="AE286" s="223"/>
      <c r="AF286" s="42"/>
      <c r="AG286" s="41"/>
      <c r="AH286" s="75"/>
      <c r="AI286" s="42"/>
      <c r="AJ286" s="223"/>
      <c r="AK286" s="42"/>
      <c r="AL286" s="41"/>
      <c r="AM286" s="75"/>
      <c r="AN286" s="42"/>
      <c r="AO286" s="42"/>
      <c r="AP286" s="139">
        <f t="shared" si="45"/>
        <v>0</v>
      </c>
      <c r="AQ286" s="74"/>
      <c r="AR286" s="74"/>
      <c r="AS286" s="74"/>
      <c r="AT286" s="74"/>
      <c r="AU286" s="84"/>
      <c r="AV286" s="90"/>
      <c r="AW286" s="90"/>
      <c r="AX286" s="90"/>
      <c r="AY286" s="90"/>
      <c r="AZ286" s="139">
        <f t="shared" si="46"/>
        <v>0</v>
      </c>
      <c r="BA286" s="139">
        <f t="shared" si="47"/>
        <v>0</v>
      </c>
      <c r="BB286" s="139">
        <f t="shared" si="48"/>
        <v>0</v>
      </c>
      <c r="BC286" s="139">
        <f t="shared" si="49"/>
        <v>0</v>
      </c>
      <c r="BD286" s="75"/>
      <c r="BE286" s="139">
        <f t="shared" si="50"/>
        <v>0</v>
      </c>
      <c r="BF286"/>
    </row>
    <row r="287" spans="1:58" x14ac:dyDescent="0.2">
      <c r="A287" s="16">
        <f t="shared" si="51"/>
        <v>278</v>
      </c>
      <c r="B287" s="40"/>
      <c r="C287" s="40"/>
      <c r="D287" s="41"/>
      <c r="E287" s="188"/>
      <c r="F287" s="41"/>
      <c r="G287" s="188"/>
      <c r="H287" s="139">
        <f t="shared" si="43"/>
        <v>0</v>
      </c>
      <c r="I287" s="42"/>
      <c r="J287" s="41"/>
      <c r="K287" s="75"/>
      <c r="L287" s="224"/>
      <c r="M287" s="42"/>
      <c r="N287" s="41"/>
      <c r="O287" s="75"/>
      <c r="P287" s="224"/>
      <c r="Q287" s="42"/>
      <c r="R287" s="41"/>
      <c r="S287" s="75"/>
      <c r="T287" s="75"/>
      <c r="U287" s="139">
        <f t="shared" si="44"/>
        <v>0</v>
      </c>
      <c r="V287" s="42"/>
      <c r="W287" s="41"/>
      <c r="X287" s="75"/>
      <c r="Y287" s="42"/>
      <c r="Z287" s="223"/>
      <c r="AA287" s="42"/>
      <c r="AB287" s="41"/>
      <c r="AC287" s="75"/>
      <c r="AD287" s="42"/>
      <c r="AE287" s="223"/>
      <c r="AF287" s="42"/>
      <c r="AG287" s="41"/>
      <c r="AH287" s="75"/>
      <c r="AI287" s="42"/>
      <c r="AJ287" s="223"/>
      <c r="AK287" s="42"/>
      <c r="AL287" s="41"/>
      <c r="AM287" s="75"/>
      <c r="AN287" s="42"/>
      <c r="AO287" s="42"/>
      <c r="AP287" s="139">
        <f t="shared" si="45"/>
        <v>0</v>
      </c>
      <c r="AQ287" s="74"/>
      <c r="AR287" s="74"/>
      <c r="AS287" s="74"/>
      <c r="AT287" s="74"/>
      <c r="AU287" s="84"/>
      <c r="AV287" s="90"/>
      <c r="AW287" s="90"/>
      <c r="AX287" s="90"/>
      <c r="AY287" s="90"/>
      <c r="AZ287" s="139">
        <f t="shared" si="46"/>
        <v>0</v>
      </c>
      <c r="BA287" s="139">
        <f t="shared" si="47"/>
        <v>0</v>
      </c>
      <c r="BB287" s="139">
        <f t="shared" si="48"/>
        <v>0</v>
      </c>
      <c r="BC287" s="139">
        <f t="shared" si="49"/>
        <v>0</v>
      </c>
      <c r="BD287" s="75"/>
      <c r="BE287" s="139">
        <f t="shared" si="50"/>
        <v>0</v>
      </c>
      <c r="BF287"/>
    </row>
    <row r="288" spans="1:58" x14ac:dyDescent="0.2">
      <c r="A288" s="16">
        <f t="shared" si="51"/>
        <v>279</v>
      </c>
      <c r="B288" s="40"/>
      <c r="C288" s="40"/>
      <c r="D288" s="41"/>
      <c r="E288" s="188"/>
      <c r="F288" s="41"/>
      <c r="G288" s="188"/>
      <c r="H288" s="139">
        <f t="shared" si="43"/>
        <v>0</v>
      </c>
      <c r="I288" s="42"/>
      <c r="J288" s="41"/>
      <c r="K288" s="75"/>
      <c r="L288" s="224"/>
      <c r="M288" s="42"/>
      <c r="N288" s="41"/>
      <c r="O288" s="75"/>
      <c r="P288" s="224"/>
      <c r="Q288" s="42"/>
      <c r="R288" s="41"/>
      <c r="S288" s="75"/>
      <c r="T288" s="75"/>
      <c r="U288" s="139">
        <f t="shared" si="44"/>
        <v>0</v>
      </c>
      <c r="V288" s="42"/>
      <c r="W288" s="41"/>
      <c r="X288" s="75"/>
      <c r="Y288" s="42"/>
      <c r="Z288" s="223"/>
      <c r="AA288" s="42"/>
      <c r="AB288" s="41"/>
      <c r="AC288" s="75"/>
      <c r="AD288" s="42"/>
      <c r="AE288" s="223"/>
      <c r="AF288" s="42"/>
      <c r="AG288" s="41"/>
      <c r="AH288" s="75"/>
      <c r="AI288" s="42"/>
      <c r="AJ288" s="223"/>
      <c r="AK288" s="42"/>
      <c r="AL288" s="41"/>
      <c r="AM288" s="75"/>
      <c r="AN288" s="42"/>
      <c r="AO288" s="42"/>
      <c r="AP288" s="139">
        <f t="shared" si="45"/>
        <v>0</v>
      </c>
      <c r="AQ288" s="74"/>
      <c r="AR288" s="74"/>
      <c r="AS288" s="74"/>
      <c r="AT288" s="74"/>
      <c r="AU288" s="84"/>
      <c r="AV288" s="90"/>
      <c r="AW288" s="90"/>
      <c r="AX288" s="90"/>
      <c r="AY288" s="90"/>
      <c r="AZ288" s="139">
        <f t="shared" si="46"/>
        <v>0</v>
      </c>
      <c r="BA288" s="139">
        <f t="shared" si="47"/>
        <v>0</v>
      </c>
      <c r="BB288" s="139">
        <f t="shared" si="48"/>
        <v>0</v>
      </c>
      <c r="BC288" s="139">
        <f t="shared" si="49"/>
        <v>0</v>
      </c>
      <c r="BD288" s="75"/>
      <c r="BE288" s="139">
        <f t="shared" si="50"/>
        <v>0</v>
      </c>
      <c r="BF288"/>
    </row>
    <row r="289" spans="1:58" x14ac:dyDescent="0.2">
      <c r="A289" s="16">
        <f t="shared" si="51"/>
        <v>280</v>
      </c>
      <c r="B289" s="40"/>
      <c r="C289" s="40"/>
      <c r="D289" s="41"/>
      <c r="E289" s="188"/>
      <c r="F289" s="41"/>
      <c r="G289" s="188"/>
      <c r="H289" s="139">
        <f t="shared" si="43"/>
        <v>0</v>
      </c>
      <c r="I289" s="42"/>
      <c r="J289" s="41"/>
      <c r="K289" s="75"/>
      <c r="L289" s="224"/>
      <c r="M289" s="42"/>
      <c r="N289" s="41"/>
      <c r="O289" s="75"/>
      <c r="P289" s="224"/>
      <c r="Q289" s="42"/>
      <c r="R289" s="41"/>
      <c r="S289" s="75"/>
      <c r="T289" s="75"/>
      <c r="U289" s="139">
        <f t="shared" si="44"/>
        <v>0</v>
      </c>
      <c r="V289" s="42"/>
      <c r="W289" s="41"/>
      <c r="X289" s="75"/>
      <c r="Y289" s="42"/>
      <c r="Z289" s="223"/>
      <c r="AA289" s="42"/>
      <c r="AB289" s="41"/>
      <c r="AC289" s="75"/>
      <c r="AD289" s="42"/>
      <c r="AE289" s="223"/>
      <c r="AF289" s="42"/>
      <c r="AG289" s="41"/>
      <c r="AH289" s="75"/>
      <c r="AI289" s="42"/>
      <c r="AJ289" s="223"/>
      <c r="AK289" s="42"/>
      <c r="AL289" s="41"/>
      <c r="AM289" s="75"/>
      <c r="AN289" s="42"/>
      <c r="AO289" s="42"/>
      <c r="AP289" s="139">
        <f t="shared" si="45"/>
        <v>0</v>
      </c>
      <c r="AQ289" s="74"/>
      <c r="AR289" s="74"/>
      <c r="AS289" s="74"/>
      <c r="AT289" s="74"/>
      <c r="AU289" s="84"/>
      <c r="AV289" s="90"/>
      <c r="AW289" s="90"/>
      <c r="AX289" s="90"/>
      <c r="AY289" s="90"/>
      <c r="AZ289" s="139">
        <f t="shared" si="46"/>
        <v>0</v>
      </c>
      <c r="BA289" s="139">
        <f t="shared" si="47"/>
        <v>0</v>
      </c>
      <c r="BB289" s="139">
        <f t="shared" si="48"/>
        <v>0</v>
      </c>
      <c r="BC289" s="139">
        <f t="shared" si="49"/>
        <v>0</v>
      </c>
      <c r="BD289" s="75"/>
      <c r="BE289" s="139">
        <f t="shared" si="50"/>
        <v>0</v>
      </c>
      <c r="BF289"/>
    </row>
    <row r="290" spans="1:58" x14ac:dyDescent="0.2">
      <c r="A290" s="16">
        <f t="shared" si="51"/>
        <v>281</v>
      </c>
      <c r="B290" s="40"/>
      <c r="C290" s="40"/>
      <c r="D290" s="41"/>
      <c r="E290" s="188"/>
      <c r="F290" s="41"/>
      <c r="G290" s="188"/>
      <c r="H290" s="139">
        <f t="shared" si="43"/>
        <v>0</v>
      </c>
      <c r="I290" s="42"/>
      <c r="J290" s="41"/>
      <c r="K290" s="75"/>
      <c r="L290" s="224"/>
      <c r="M290" s="42"/>
      <c r="N290" s="41"/>
      <c r="O290" s="75"/>
      <c r="P290" s="224"/>
      <c r="Q290" s="42"/>
      <c r="R290" s="41"/>
      <c r="S290" s="75"/>
      <c r="T290" s="75"/>
      <c r="U290" s="139">
        <f t="shared" si="44"/>
        <v>0</v>
      </c>
      <c r="V290" s="42"/>
      <c r="W290" s="41"/>
      <c r="X290" s="75"/>
      <c r="Y290" s="42"/>
      <c r="Z290" s="223"/>
      <c r="AA290" s="42"/>
      <c r="AB290" s="41"/>
      <c r="AC290" s="75"/>
      <c r="AD290" s="42"/>
      <c r="AE290" s="223"/>
      <c r="AF290" s="42"/>
      <c r="AG290" s="41"/>
      <c r="AH290" s="75"/>
      <c r="AI290" s="42"/>
      <c r="AJ290" s="223"/>
      <c r="AK290" s="42"/>
      <c r="AL290" s="41"/>
      <c r="AM290" s="75"/>
      <c r="AN290" s="42"/>
      <c r="AO290" s="42"/>
      <c r="AP290" s="139">
        <f t="shared" si="45"/>
        <v>0</v>
      </c>
      <c r="AQ290" s="74"/>
      <c r="AR290" s="74"/>
      <c r="AS290" s="74"/>
      <c r="AT290" s="74"/>
      <c r="AU290" s="84"/>
      <c r="AV290" s="90"/>
      <c r="AW290" s="90"/>
      <c r="AX290" s="90"/>
      <c r="AY290" s="90"/>
      <c r="AZ290" s="139">
        <f t="shared" si="46"/>
        <v>0</v>
      </c>
      <c r="BA290" s="139">
        <f t="shared" si="47"/>
        <v>0</v>
      </c>
      <c r="BB290" s="139">
        <f t="shared" si="48"/>
        <v>0</v>
      </c>
      <c r="BC290" s="139">
        <f t="shared" si="49"/>
        <v>0</v>
      </c>
      <c r="BD290" s="75"/>
      <c r="BE290" s="139">
        <f t="shared" si="50"/>
        <v>0</v>
      </c>
      <c r="BF290"/>
    </row>
    <row r="291" spans="1:58" x14ac:dyDescent="0.2">
      <c r="A291" s="16">
        <f t="shared" si="51"/>
        <v>282</v>
      </c>
      <c r="B291" s="40"/>
      <c r="C291" s="40"/>
      <c r="D291" s="41"/>
      <c r="E291" s="188"/>
      <c r="F291" s="41"/>
      <c r="G291" s="188"/>
      <c r="H291" s="139">
        <f t="shared" si="43"/>
        <v>0</v>
      </c>
      <c r="I291" s="42"/>
      <c r="J291" s="41"/>
      <c r="K291" s="75"/>
      <c r="L291" s="224"/>
      <c r="M291" s="42"/>
      <c r="N291" s="41"/>
      <c r="O291" s="75"/>
      <c r="P291" s="224"/>
      <c r="Q291" s="42"/>
      <c r="R291" s="41"/>
      <c r="S291" s="75"/>
      <c r="T291" s="75"/>
      <c r="U291" s="139">
        <f t="shared" si="44"/>
        <v>0</v>
      </c>
      <c r="V291" s="42"/>
      <c r="W291" s="41"/>
      <c r="X291" s="75"/>
      <c r="Y291" s="42"/>
      <c r="Z291" s="223"/>
      <c r="AA291" s="42"/>
      <c r="AB291" s="41"/>
      <c r="AC291" s="75"/>
      <c r="AD291" s="42"/>
      <c r="AE291" s="223"/>
      <c r="AF291" s="42"/>
      <c r="AG291" s="41"/>
      <c r="AH291" s="75"/>
      <c r="AI291" s="42"/>
      <c r="AJ291" s="223"/>
      <c r="AK291" s="42"/>
      <c r="AL291" s="41"/>
      <c r="AM291" s="75"/>
      <c r="AN291" s="42"/>
      <c r="AO291" s="42"/>
      <c r="AP291" s="139">
        <f t="shared" si="45"/>
        <v>0</v>
      </c>
      <c r="AQ291" s="74"/>
      <c r="AR291" s="74"/>
      <c r="AS291" s="74"/>
      <c r="AT291" s="74"/>
      <c r="AU291" s="84"/>
      <c r="AV291" s="90"/>
      <c r="AW291" s="90"/>
      <c r="AX291" s="90"/>
      <c r="AY291" s="90"/>
      <c r="AZ291" s="139">
        <f t="shared" si="46"/>
        <v>0</v>
      </c>
      <c r="BA291" s="139">
        <f t="shared" si="47"/>
        <v>0</v>
      </c>
      <c r="BB291" s="139">
        <f t="shared" si="48"/>
        <v>0</v>
      </c>
      <c r="BC291" s="139">
        <f t="shared" si="49"/>
        <v>0</v>
      </c>
      <c r="BD291" s="75"/>
      <c r="BE291" s="139">
        <f t="shared" si="50"/>
        <v>0</v>
      </c>
      <c r="BF291"/>
    </row>
    <row r="292" spans="1:58" x14ac:dyDescent="0.2">
      <c r="A292" s="16">
        <f t="shared" si="51"/>
        <v>283</v>
      </c>
      <c r="B292" s="40"/>
      <c r="C292" s="40"/>
      <c r="D292" s="41"/>
      <c r="E292" s="188"/>
      <c r="F292" s="41"/>
      <c r="G292" s="188"/>
      <c r="H292" s="139">
        <f t="shared" si="43"/>
        <v>0</v>
      </c>
      <c r="I292" s="42"/>
      <c r="J292" s="41"/>
      <c r="K292" s="75"/>
      <c r="L292" s="224"/>
      <c r="M292" s="42"/>
      <c r="N292" s="41"/>
      <c r="O292" s="75"/>
      <c r="P292" s="224"/>
      <c r="Q292" s="42"/>
      <c r="R292" s="41"/>
      <c r="S292" s="75"/>
      <c r="T292" s="75"/>
      <c r="U292" s="139">
        <f t="shared" si="44"/>
        <v>0</v>
      </c>
      <c r="V292" s="42"/>
      <c r="W292" s="41"/>
      <c r="X292" s="75"/>
      <c r="Y292" s="42"/>
      <c r="Z292" s="223"/>
      <c r="AA292" s="42"/>
      <c r="AB292" s="41"/>
      <c r="AC292" s="75"/>
      <c r="AD292" s="42"/>
      <c r="AE292" s="223"/>
      <c r="AF292" s="42"/>
      <c r="AG292" s="41"/>
      <c r="AH292" s="75"/>
      <c r="AI292" s="42"/>
      <c r="AJ292" s="223"/>
      <c r="AK292" s="42"/>
      <c r="AL292" s="41"/>
      <c r="AM292" s="75"/>
      <c r="AN292" s="42"/>
      <c r="AO292" s="42"/>
      <c r="AP292" s="139">
        <f t="shared" si="45"/>
        <v>0</v>
      </c>
      <c r="AQ292" s="74"/>
      <c r="AR292" s="74"/>
      <c r="AS292" s="74"/>
      <c r="AT292" s="74"/>
      <c r="AU292" s="84"/>
      <c r="AV292" s="90"/>
      <c r="AW292" s="90"/>
      <c r="AX292" s="90"/>
      <c r="AY292" s="90"/>
      <c r="AZ292" s="139">
        <f t="shared" si="46"/>
        <v>0</v>
      </c>
      <c r="BA292" s="139">
        <f t="shared" si="47"/>
        <v>0</v>
      </c>
      <c r="BB292" s="139">
        <f t="shared" si="48"/>
        <v>0</v>
      </c>
      <c r="BC292" s="139">
        <f t="shared" si="49"/>
        <v>0</v>
      </c>
      <c r="BD292" s="75"/>
      <c r="BE292" s="139">
        <f t="shared" si="50"/>
        <v>0</v>
      </c>
      <c r="BF292"/>
    </row>
    <row r="293" spans="1:58" x14ac:dyDescent="0.2">
      <c r="A293" s="16">
        <f t="shared" si="51"/>
        <v>284</v>
      </c>
      <c r="B293" s="40"/>
      <c r="C293" s="40"/>
      <c r="D293" s="41"/>
      <c r="E293" s="188"/>
      <c r="F293" s="41"/>
      <c r="G293" s="188"/>
      <c r="H293" s="139">
        <f t="shared" si="43"/>
        <v>0</v>
      </c>
      <c r="I293" s="42"/>
      <c r="J293" s="41"/>
      <c r="K293" s="75"/>
      <c r="L293" s="224"/>
      <c r="M293" s="42"/>
      <c r="N293" s="41"/>
      <c r="O293" s="75"/>
      <c r="P293" s="224"/>
      <c r="Q293" s="42"/>
      <c r="R293" s="41"/>
      <c r="S293" s="75"/>
      <c r="T293" s="75"/>
      <c r="U293" s="139">
        <f t="shared" si="44"/>
        <v>0</v>
      </c>
      <c r="V293" s="42"/>
      <c r="W293" s="41"/>
      <c r="X293" s="75"/>
      <c r="Y293" s="42"/>
      <c r="Z293" s="223"/>
      <c r="AA293" s="42"/>
      <c r="AB293" s="41"/>
      <c r="AC293" s="75"/>
      <c r="AD293" s="42"/>
      <c r="AE293" s="223"/>
      <c r="AF293" s="42"/>
      <c r="AG293" s="41"/>
      <c r="AH293" s="75"/>
      <c r="AI293" s="42"/>
      <c r="AJ293" s="223"/>
      <c r="AK293" s="42"/>
      <c r="AL293" s="41"/>
      <c r="AM293" s="75"/>
      <c r="AN293" s="42"/>
      <c r="AO293" s="42"/>
      <c r="AP293" s="139">
        <f t="shared" si="45"/>
        <v>0</v>
      </c>
      <c r="AQ293" s="74"/>
      <c r="AR293" s="74"/>
      <c r="AS293" s="74"/>
      <c r="AT293" s="74"/>
      <c r="AU293" s="84"/>
      <c r="AV293" s="90"/>
      <c r="AW293" s="90"/>
      <c r="AX293" s="90"/>
      <c r="AY293" s="90"/>
      <c r="AZ293" s="139">
        <f t="shared" si="46"/>
        <v>0</v>
      </c>
      <c r="BA293" s="139">
        <f t="shared" si="47"/>
        <v>0</v>
      </c>
      <c r="BB293" s="139">
        <f t="shared" si="48"/>
        <v>0</v>
      </c>
      <c r="BC293" s="139">
        <f t="shared" si="49"/>
        <v>0</v>
      </c>
      <c r="BD293" s="75"/>
      <c r="BE293" s="139">
        <f t="shared" si="50"/>
        <v>0</v>
      </c>
      <c r="BF293"/>
    </row>
    <row r="294" spans="1:58" x14ac:dyDescent="0.2">
      <c r="A294" s="16">
        <f t="shared" si="51"/>
        <v>285</v>
      </c>
      <c r="B294" s="40"/>
      <c r="C294" s="40"/>
      <c r="D294" s="41"/>
      <c r="E294" s="188"/>
      <c r="F294" s="41"/>
      <c r="G294" s="188"/>
      <c r="H294" s="139">
        <f t="shared" si="43"/>
        <v>0</v>
      </c>
      <c r="I294" s="42"/>
      <c r="J294" s="41"/>
      <c r="K294" s="75"/>
      <c r="L294" s="224"/>
      <c r="M294" s="42"/>
      <c r="N294" s="41"/>
      <c r="O294" s="75"/>
      <c r="P294" s="224"/>
      <c r="Q294" s="42"/>
      <c r="R294" s="41"/>
      <c r="S294" s="75"/>
      <c r="T294" s="75"/>
      <c r="U294" s="139">
        <f t="shared" si="44"/>
        <v>0</v>
      </c>
      <c r="V294" s="42"/>
      <c r="W294" s="41"/>
      <c r="X294" s="75"/>
      <c r="Y294" s="42"/>
      <c r="Z294" s="223"/>
      <c r="AA294" s="42"/>
      <c r="AB294" s="41"/>
      <c r="AC294" s="75"/>
      <c r="AD294" s="42"/>
      <c r="AE294" s="223"/>
      <c r="AF294" s="42"/>
      <c r="AG294" s="41"/>
      <c r="AH294" s="75"/>
      <c r="AI294" s="42"/>
      <c r="AJ294" s="223"/>
      <c r="AK294" s="42"/>
      <c r="AL294" s="41"/>
      <c r="AM294" s="75"/>
      <c r="AN294" s="42"/>
      <c r="AO294" s="42"/>
      <c r="AP294" s="139">
        <f t="shared" si="45"/>
        <v>0</v>
      </c>
      <c r="AQ294" s="74"/>
      <c r="AR294" s="74"/>
      <c r="AS294" s="74"/>
      <c r="AT294" s="74"/>
      <c r="AU294" s="84"/>
      <c r="AV294" s="90"/>
      <c r="AW294" s="90"/>
      <c r="AX294" s="90"/>
      <c r="AY294" s="90"/>
      <c r="AZ294" s="139">
        <f t="shared" si="46"/>
        <v>0</v>
      </c>
      <c r="BA294" s="139">
        <f t="shared" si="47"/>
        <v>0</v>
      </c>
      <c r="BB294" s="139">
        <f t="shared" si="48"/>
        <v>0</v>
      </c>
      <c r="BC294" s="139">
        <f t="shared" si="49"/>
        <v>0</v>
      </c>
      <c r="BD294" s="75"/>
      <c r="BE294" s="139">
        <f t="shared" si="50"/>
        <v>0</v>
      </c>
      <c r="BF294"/>
    </row>
    <row r="295" spans="1:58" x14ac:dyDescent="0.2">
      <c r="A295" s="16">
        <f t="shared" si="51"/>
        <v>286</v>
      </c>
      <c r="B295" s="40"/>
      <c r="C295" s="40"/>
      <c r="D295" s="41"/>
      <c r="E295" s="188"/>
      <c r="F295" s="41"/>
      <c r="G295" s="188"/>
      <c r="H295" s="139">
        <f t="shared" si="43"/>
        <v>0</v>
      </c>
      <c r="I295" s="42"/>
      <c r="J295" s="41"/>
      <c r="K295" s="75"/>
      <c r="L295" s="224"/>
      <c r="M295" s="42"/>
      <c r="N295" s="41"/>
      <c r="O295" s="75"/>
      <c r="P295" s="224"/>
      <c r="Q295" s="42"/>
      <c r="R295" s="41"/>
      <c r="S295" s="75"/>
      <c r="T295" s="75"/>
      <c r="U295" s="139">
        <f t="shared" si="44"/>
        <v>0</v>
      </c>
      <c r="V295" s="42"/>
      <c r="W295" s="41"/>
      <c r="X295" s="75"/>
      <c r="Y295" s="42"/>
      <c r="Z295" s="223"/>
      <c r="AA295" s="42"/>
      <c r="AB295" s="41"/>
      <c r="AC295" s="75"/>
      <c r="AD295" s="42"/>
      <c r="AE295" s="223"/>
      <c r="AF295" s="42"/>
      <c r="AG295" s="41"/>
      <c r="AH295" s="75"/>
      <c r="AI295" s="42"/>
      <c r="AJ295" s="223"/>
      <c r="AK295" s="42"/>
      <c r="AL295" s="41"/>
      <c r="AM295" s="75"/>
      <c r="AN295" s="42"/>
      <c r="AO295" s="42"/>
      <c r="AP295" s="139">
        <f t="shared" si="45"/>
        <v>0</v>
      </c>
      <c r="AQ295" s="74"/>
      <c r="AR295" s="74"/>
      <c r="AS295" s="74"/>
      <c r="AT295" s="74"/>
      <c r="AU295" s="84"/>
      <c r="AV295" s="90"/>
      <c r="AW295" s="90"/>
      <c r="AX295" s="90"/>
      <c r="AY295" s="90"/>
      <c r="AZ295" s="139">
        <f t="shared" si="46"/>
        <v>0</v>
      </c>
      <c r="BA295" s="139">
        <f t="shared" si="47"/>
        <v>0</v>
      </c>
      <c r="BB295" s="139">
        <f t="shared" si="48"/>
        <v>0</v>
      </c>
      <c r="BC295" s="139">
        <f t="shared" si="49"/>
        <v>0</v>
      </c>
      <c r="BD295" s="75"/>
      <c r="BE295" s="139">
        <f t="shared" si="50"/>
        <v>0</v>
      </c>
      <c r="BF295"/>
    </row>
    <row r="296" spans="1:58" x14ac:dyDescent="0.2">
      <c r="A296" s="16">
        <f t="shared" si="51"/>
        <v>287</v>
      </c>
      <c r="B296" s="40"/>
      <c r="C296" s="40"/>
      <c r="D296" s="41"/>
      <c r="E296" s="188"/>
      <c r="F296" s="41"/>
      <c r="G296" s="188"/>
      <c r="H296" s="139">
        <f t="shared" si="43"/>
        <v>0</v>
      </c>
      <c r="I296" s="42"/>
      <c r="J296" s="41"/>
      <c r="K296" s="75"/>
      <c r="L296" s="224"/>
      <c r="M296" s="42"/>
      <c r="N296" s="41"/>
      <c r="O296" s="75"/>
      <c r="P296" s="224"/>
      <c r="Q296" s="42"/>
      <c r="R296" s="41"/>
      <c r="S296" s="75"/>
      <c r="T296" s="75"/>
      <c r="U296" s="139">
        <f t="shared" si="44"/>
        <v>0</v>
      </c>
      <c r="V296" s="42"/>
      <c r="W296" s="41"/>
      <c r="X296" s="75"/>
      <c r="Y296" s="42"/>
      <c r="Z296" s="223"/>
      <c r="AA296" s="42"/>
      <c r="AB296" s="41"/>
      <c r="AC296" s="75"/>
      <c r="AD296" s="42"/>
      <c r="AE296" s="223"/>
      <c r="AF296" s="42"/>
      <c r="AG296" s="41"/>
      <c r="AH296" s="75"/>
      <c r="AI296" s="42"/>
      <c r="AJ296" s="223"/>
      <c r="AK296" s="42"/>
      <c r="AL296" s="41"/>
      <c r="AM296" s="75"/>
      <c r="AN296" s="42"/>
      <c r="AO296" s="42"/>
      <c r="AP296" s="139">
        <f t="shared" si="45"/>
        <v>0</v>
      </c>
      <c r="AQ296" s="74"/>
      <c r="AR296" s="74"/>
      <c r="AS296" s="74"/>
      <c r="AT296" s="74"/>
      <c r="AU296" s="84"/>
      <c r="AV296" s="90"/>
      <c r="AW296" s="90"/>
      <c r="AX296" s="90"/>
      <c r="AY296" s="90"/>
      <c r="AZ296" s="139">
        <f t="shared" si="46"/>
        <v>0</v>
      </c>
      <c r="BA296" s="139">
        <f t="shared" si="47"/>
        <v>0</v>
      </c>
      <c r="BB296" s="139">
        <f t="shared" si="48"/>
        <v>0</v>
      </c>
      <c r="BC296" s="139">
        <f t="shared" si="49"/>
        <v>0</v>
      </c>
      <c r="BD296" s="75"/>
      <c r="BE296" s="139">
        <f t="shared" si="50"/>
        <v>0</v>
      </c>
      <c r="BF296"/>
    </row>
    <row r="297" spans="1:58" x14ac:dyDescent="0.2">
      <c r="A297" s="16">
        <f t="shared" si="51"/>
        <v>288</v>
      </c>
      <c r="B297" s="40"/>
      <c r="C297" s="40"/>
      <c r="D297" s="41"/>
      <c r="E297" s="188"/>
      <c r="F297" s="41"/>
      <c r="G297" s="188"/>
      <c r="H297" s="139">
        <f t="shared" si="43"/>
        <v>0</v>
      </c>
      <c r="I297" s="42"/>
      <c r="J297" s="41"/>
      <c r="K297" s="75"/>
      <c r="L297" s="224"/>
      <c r="M297" s="42"/>
      <c r="N297" s="41"/>
      <c r="O297" s="75"/>
      <c r="P297" s="224"/>
      <c r="Q297" s="42"/>
      <c r="R297" s="41"/>
      <c r="S297" s="75"/>
      <c r="T297" s="75"/>
      <c r="U297" s="139">
        <f t="shared" si="44"/>
        <v>0</v>
      </c>
      <c r="V297" s="42"/>
      <c r="W297" s="41"/>
      <c r="X297" s="75"/>
      <c r="Y297" s="42"/>
      <c r="Z297" s="223"/>
      <c r="AA297" s="42"/>
      <c r="AB297" s="41"/>
      <c r="AC297" s="75"/>
      <c r="AD297" s="42"/>
      <c r="AE297" s="223"/>
      <c r="AF297" s="42"/>
      <c r="AG297" s="41"/>
      <c r="AH297" s="75"/>
      <c r="AI297" s="42"/>
      <c r="AJ297" s="223"/>
      <c r="AK297" s="42"/>
      <c r="AL297" s="41"/>
      <c r="AM297" s="75"/>
      <c r="AN297" s="42"/>
      <c r="AO297" s="42"/>
      <c r="AP297" s="139">
        <f t="shared" si="45"/>
        <v>0</v>
      </c>
      <c r="AQ297" s="74"/>
      <c r="AR297" s="74"/>
      <c r="AS297" s="74"/>
      <c r="AT297" s="74"/>
      <c r="AU297" s="84"/>
      <c r="AV297" s="90"/>
      <c r="AW297" s="90"/>
      <c r="AX297" s="90"/>
      <c r="AY297" s="90"/>
      <c r="AZ297" s="139">
        <f t="shared" si="46"/>
        <v>0</v>
      </c>
      <c r="BA297" s="139">
        <f t="shared" si="47"/>
        <v>0</v>
      </c>
      <c r="BB297" s="139">
        <f t="shared" si="48"/>
        <v>0</v>
      </c>
      <c r="BC297" s="139">
        <f t="shared" si="49"/>
        <v>0</v>
      </c>
      <c r="BD297" s="75"/>
      <c r="BE297" s="139">
        <f t="shared" si="50"/>
        <v>0</v>
      </c>
      <c r="BF297"/>
    </row>
    <row r="298" spans="1:58" x14ac:dyDescent="0.2">
      <c r="A298" s="16">
        <f t="shared" si="51"/>
        <v>289</v>
      </c>
      <c r="B298" s="40"/>
      <c r="C298" s="40"/>
      <c r="D298" s="41"/>
      <c r="E298" s="188"/>
      <c r="F298" s="41"/>
      <c r="G298" s="188"/>
      <c r="H298" s="139">
        <f t="shared" si="43"/>
        <v>0</v>
      </c>
      <c r="I298" s="42"/>
      <c r="J298" s="41"/>
      <c r="K298" s="75"/>
      <c r="L298" s="224"/>
      <c r="M298" s="42"/>
      <c r="N298" s="41"/>
      <c r="O298" s="75"/>
      <c r="P298" s="224"/>
      <c r="Q298" s="42"/>
      <c r="R298" s="41"/>
      <c r="S298" s="75"/>
      <c r="T298" s="75"/>
      <c r="U298" s="139">
        <f t="shared" si="44"/>
        <v>0</v>
      </c>
      <c r="V298" s="42"/>
      <c r="W298" s="41"/>
      <c r="X298" s="75"/>
      <c r="Y298" s="42"/>
      <c r="Z298" s="223"/>
      <c r="AA298" s="42"/>
      <c r="AB298" s="41"/>
      <c r="AC298" s="75"/>
      <c r="AD298" s="42"/>
      <c r="AE298" s="223"/>
      <c r="AF298" s="42"/>
      <c r="AG298" s="41"/>
      <c r="AH298" s="75"/>
      <c r="AI298" s="42"/>
      <c r="AJ298" s="223"/>
      <c r="AK298" s="42"/>
      <c r="AL298" s="41"/>
      <c r="AM298" s="75"/>
      <c r="AN298" s="42"/>
      <c r="AO298" s="42"/>
      <c r="AP298" s="139">
        <f t="shared" si="45"/>
        <v>0</v>
      </c>
      <c r="AQ298" s="74"/>
      <c r="AR298" s="74"/>
      <c r="AS298" s="74"/>
      <c r="AT298" s="74"/>
      <c r="AU298" s="84"/>
      <c r="AV298" s="90"/>
      <c r="AW298" s="90"/>
      <c r="AX298" s="90"/>
      <c r="AY298" s="90"/>
      <c r="AZ298" s="139">
        <f t="shared" si="46"/>
        <v>0</v>
      </c>
      <c r="BA298" s="139">
        <f t="shared" si="47"/>
        <v>0</v>
      </c>
      <c r="BB298" s="139">
        <f t="shared" si="48"/>
        <v>0</v>
      </c>
      <c r="BC298" s="139">
        <f t="shared" si="49"/>
        <v>0</v>
      </c>
      <c r="BD298" s="75"/>
      <c r="BE298" s="139">
        <f t="shared" si="50"/>
        <v>0</v>
      </c>
      <c r="BF298"/>
    </row>
    <row r="299" spans="1:58" x14ac:dyDescent="0.2">
      <c r="A299" s="16">
        <f t="shared" si="51"/>
        <v>290</v>
      </c>
      <c r="B299" s="40"/>
      <c r="C299" s="40"/>
      <c r="D299" s="41"/>
      <c r="E299" s="188"/>
      <c r="F299" s="41"/>
      <c r="G299" s="188"/>
      <c r="H299" s="139">
        <f t="shared" si="43"/>
        <v>0</v>
      </c>
      <c r="I299" s="42"/>
      <c r="J299" s="41"/>
      <c r="K299" s="75"/>
      <c r="L299" s="224"/>
      <c r="M299" s="42"/>
      <c r="N299" s="41"/>
      <c r="O299" s="75"/>
      <c r="P299" s="224"/>
      <c r="Q299" s="42"/>
      <c r="R299" s="41"/>
      <c r="S299" s="75"/>
      <c r="T299" s="75"/>
      <c r="U299" s="139">
        <f t="shared" si="44"/>
        <v>0</v>
      </c>
      <c r="V299" s="42"/>
      <c r="W299" s="41"/>
      <c r="X299" s="75"/>
      <c r="Y299" s="42"/>
      <c r="Z299" s="223"/>
      <c r="AA299" s="42"/>
      <c r="AB299" s="41"/>
      <c r="AC299" s="75"/>
      <c r="AD299" s="42"/>
      <c r="AE299" s="223"/>
      <c r="AF299" s="42"/>
      <c r="AG299" s="41"/>
      <c r="AH299" s="75"/>
      <c r="AI299" s="42"/>
      <c r="AJ299" s="223"/>
      <c r="AK299" s="42"/>
      <c r="AL299" s="41"/>
      <c r="AM299" s="75"/>
      <c r="AN299" s="42"/>
      <c r="AO299" s="42"/>
      <c r="AP299" s="139">
        <f t="shared" si="45"/>
        <v>0</v>
      </c>
      <c r="AQ299" s="74"/>
      <c r="AR299" s="74"/>
      <c r="AS299" s="74"/>
      <c r="AT299" s="74"/>
      <c r="AU299" s="84"/>
      <c r="AV299" s="90"/>
      <c r="AW299" s="90"/>
      <c r="AX299" s="90"/>
      <c r="AY299" s="90"/>
      <c r="AZ299" s="139">
        <f t="shared" si="46"/>
        <v>0</v>
      </c>
      <c r="BA299" s="139">
        <f t="shared" si="47"/>
        <v>0</v>
      </c>
      <c r="BB299" s="139">
        <f t="shared" si="48"/>
        <v>0</v>
      </c>
      <c r="BC299" s="139">
        <f t="shared" si="49"/>
        <v>0</v>
      </c>
      <c r="BD299" s="75"/>
      <c r="BE299" s="139">
        <f t="shared" si="50"/>
        <v>0</v>
      </c>
      <c r="BF299"/>
    </row>
    <row r="300" spans="1:58" x14ac:dyDescent="0.2">
      <c r="A300" s="16">
        <f t="shared" si="51"/>
        <v>291</v>
      </c>
      <c r="B300" s="40"/>
      <c r="C300" s="40"/>
      <c r="D300" s="41"/>
      <c r="E300" s="188"/>
      <c r="F300" s="41"/>
      <c r="G300" s="188"/>
      <c r="H300" s="139">
        <f t="shared" si="43"/>
        <v>0</v>
      </c>
      <c r="I300" s="42"/>
      <c r="J300" s="41"/>
      <c r="K300" s="75"/>
      <c r="L300" s="224"/>
      <c r="M300" s="42"/>
      <c r="N300" s="41"/>
      <c r="O300" s="75"/>
      <c r="P300" s="224"/>
      <c r="Q300" s="42"/>
      <c r="R300" s="41"/>
      <c r="S300" s="75"/>
      <c r="T300" s="75"/>
      <c r="U300" s="139">
        <f t="shared" si="44"/>
        <v>0</v>
      </c>
      <c r="V300" s="42"/>
      <c r="W300" s="41"/>
      <c r="X300" s="75"/>
      <c r="Y300" s="42"/>
      <c r="Z300" s="223"/>
      <c r="AA300" s="42"/>
      <c r="AB300" s="41"/>
      <c r="AC300" s="75"/>
      <c r="AD300" s="42"/>
      <c r="AE300" s="223"/>
      <c r="AF300" s="42"/>
      <c r="AG300" s="41"/>
      <c r="AH300" s="75"/>
      <c r="AI300" s="42"/>
      <c r="AJ300" s="223"/>
      <c r="AK300" s="42"/>
      <c r="AL300" s="41"/>
      <c r="AM300" s="75"/>
      <c r="AN300" s="42"/>
      <c r="AO300" s="42"/>
      <c r="AP300" s="139">
        <f t="shared" si="45"/>
        <v>0</v>
      </c>
      <c r="AQ300" s="74"/>
      <c r="AR300" s="74"/>
      <c r="AS300" s="74"/>
      <c r="AT300" s="74"/>
      <c r="AU300" s="84"/>
      <c r="AV300" s="90"/>
      <c r="AW300" s="90"/>
      <c r="AX300" s="90"/>
      <c r="AY300" s="90"/>
      <c r="AZ300" s="139">
        <f t="shared" si="46"/>
        <v>0</v>
      </c>
      <c r="BA300" s="139">
        <f t="shared" si="47"/>
        <v>0</v>
      </c>
      <c r="BB300" s="139">
        <f t="shared" si="48"/>
        <v>0</v>
      </c>
      <c r="BC300" s="139">
        <f t="shared" si="49"/>
        <v>0</v>
      </c>
      <c r="BD300" s="75"/>
      <c r="BE300" s="139">
        <f t="shared" si="50"/>
        <v>0</v>
      </c>
      <c r="BF300"/>
    </row>
    <row r="301" spans="1:58" x14ac:dyDescent="0.2">
      <c r="A301" s="16">
        <f t="shared" si="51"/>
        <v>292</v>
      </c>
      <c r="B301" s="40"/>
      <c r="C301" s="40"/>
      <c r="D301" s="41"/>
      <c r="E301" s="188"/>
      <c r="F301" s="41"/>
      <c r="G301" s="188"/>
      <c r="H301" s="139">
        <f t="shared" si="43"/>
        <v>0</v>
      </c>
      <c r="I301" s="42"/>
      <c r="J301" s="41"/>
      <c r="K301" s="75"/>
      <c r="L301" s="224"/>
      <c r="M301" s="42"/>
      <c r="N301" s="41"/>
      <c r="O301" s="75"/>
      <c r="P301" s="224"/>
      <c r="Q301" s="42"/>
      <c r="R301" s="41"/>
      <c r="S301" s="75"/>
      <c r="T301" s="75"/>
      <c r="U301" s="139">
        <f t="shared" si="44"/>
        <v>0</v>
      </c>
      <c r="V301" s="42"/>
      <c r="W301" s="41"/>
      <c r="X301" s="75"/>
      <c r="Y301" s="42"/>
      <c r="Z301" s="223"/>
      <c r="AA301" s="42"/>
      <c r="AB301" s="41"/>
      <c r="AC301" s="75"/>
      <c r="AD301" s="42"/>
      <c r="AE301" s="223"/>
      <c r="AF301" s="42"/>
      <c r="AG301" s="41"/>
      <c r="AH301" s="75"/>
      <c r="AI301" s="42"/>
      <c r="AJ301" s="223"/>
      <c r="AK301" s="42"/>
      <c r="AL301" s="41"/>
      <c r="AM301" s="75"/>
      <c r="AN301" s="42"/>
      <c r="AO301" s="42"/>
      <c r="AP301" s="139">
        <f t="shared" si="45"/>
        <v>0</v>
      </c>
      <c r="AQ301" s="74"/>
      <c r="AR301" s="74"/>
      <c r="AS301" s="74"/>
      <c r="AT301" s="74"/>
      <c r="AU301" s="84"/>
      <c r="AV301" s="90"/>
      <c r="AW301" s="90"/>
      <c r="AX301" s="90"/>
      <c r="AY301" s="90"/>
      <c r="AZ301" s="139">
        <f t="shared" si="46"/>
        <v>0</v>
      </c>
      <c r="BA301" s="139">
        <f t="shared" si="47"/>
        <v>0</v>
      </c>
      <c r="BB301" s="139">
        <f t="shared" si="48"/>
        <v>0</v>
      </c>
      <c r="BC301" s="139">
        <f t="shared" si="49"/>
        <v>0</v>
      </c>
      <c r="BD301" s="75"/>
      <c r="BE301" s="139">
        <f t="shared" si="50"/>
        <v>0</v>
      </c>
      <c r="BF301"/>
    </row>
    <row r="302" spans="1:58" x14ac:dyDescent="0.2">
      <c r="A302" s="16">
        <f t="shared" si="51"/>
        <v>293</v>
      </c>
      <c r="B302" s="40"/>
      <c r="C302" s="40"/>
      <c r="D302" s="41"/>
      <c r="E302" s="188"/>
      <c r="F302" s="41"/>
      <c r="G302" s="188"/>
      <c r="H302" s="139">
        <f t="shared" si="43"/>
        <v>0</v>
      </c>
      <c r="I302" s="42"/>
      <c r="J302" s="41"/>
      <c r="K302" s="75"/>
      <c r="L302" s="224"/>
      <c r="M302" s="42"/>
      <c r="N302" s="41"/>
      <c r="O302" s="75"/>
      <c r="P302" s="224"/>
      <c r="Q302" s="42"/>
      <c r="R302" s="41"/>
      <c r="S302" s="75"/>
      <c r="T302" s="75"/>
      <c r="U302" s="139">
        <f t="shared" si="44"/>
        <v>0</v>
      </c>
      <c r="V302" s="42"/>
      <c r="W302" s="41"/>
      <c r="X302" s="75"/>
      <c r="Y302" s="42"/>
      <c r="Z302" s="223"/>
      <c r="AA302" s="42"/>
      <c r="AB302" s="41"/>
      <c r="AC302" s="75"/>
      <c r="AD302" s="42"/>
      <c r="AE302" s="223"/>
      <c r="AF302" s="42"/>
      <c r="AG302" s="41"/>
      <c r="AH302" s="75"/>
      <c r="AI302" s="42"/>
      <c r="AJ302" s="223"/>
      <c r="AK302" s="42"/>
      <c r="AL302" s="41"/>
      <c r="AM302" s="75"/>
      <c r="AN302" s="42"/>
      <c r="AO302" s="42"/>
      <c r="AP302" s="139">
        <f t="shared" si="45"/>
        <v>0</v>
      </c>
      <c r="AQ302" s="74"/>
      <c r="AR302" s="74"/>
      <c r="AS302" s="74"/>
      <c r="AT302" s="74"/>
      <c r="AU302" s="84"/>
      <c r="AV302" s="90"/>
      <c r="AW302" s="90"/>
      <c r="AX302" s="90"/>
      <c r="AY302" s="90"/>
      <c r="AZ302" s="139">
        <f t="shared" si="46"/>
        <v>0</v>
      </c>
      <c r="BA302" s="139">
        <f t="shared" si="47"/>
        <v>0</v>
      </c>
      <c r="BB302" s="139">
        <f t="shared" si="48"/>
        <v>0</v>
      </c>
      <c r="BC302" s="139">
        <f t="shared" si="49"/>
        <v>0</v>
      </c>
      <c r="BD302" s="75"/>
      <c r="BE302" s="139">
        <f t="shared" si="50"/>
        <v>0</v>
      </c>
      <c r="BF302"/>
    </row>
    <row r="303" spans="1:58" x14ac:dyDescent="0.2">
      <c r="A303" s="16">
        <f t="shared" si="51"/>
        <v>294</v>
      </c>
      <c r="B303" s="40"/>
      <c r="C303" s="40"/>
      <c r="D303" s="41"/>
      <c r="E303" s="188"/>
      <c r="F303" s="41"/>
      <c r="G303" s="188"/>
      <c r="H303" s="139">
        <f t="shared" si="43"/>
        <v>0</v>
      </c>
      <c r="I303" s="42"/>
      <c r="J303" s="41"/>
      <c r="K303" s="75"/>
      <c r="L303" s="224"/>
      <c r="M303" s="42"/>
      <c r="N303" s="41"/>
      <c r="O303" s="75"/>
      <c r="P303" s="224"/>
      <c r="Q303" s="42"/>
      <c r="R303" s="41"/>
      <c r="S303" s="75"/>
      <c r="T303" s="75"/>
      <c r="U303" s="139">
        <f t="shared" si="44"/>
        <v>0</v>
      </c>
      <c r="V303" s="42"/>
      <c r="W303" s="41"/>
      <c r="X303" s="75"/>
      <c r="Y303" s="42"/>
      <c r="Z303" s="223"/>
      <c r="AA303" s="42"/>
      <c r="AB303" s="41"/>
      <c r="AC303" s="75"/>
      <c r="AD303" s="42"/>
      <c r="AE303" s="223"/>
      <c r="AF303" s="42"/>
      <c r="AG303" s="41"/>
      <c r="AH303" s="75"/>
      <c r="AI303" s="42"/>
      <c r="AJ303" s="223"/>
      <c r="AK303" s="42"/>
      <c r="AL303" s="41"/>
      <c r="AM303" s="75"/>
      <c r="AN303" s="42"/>
      <c r="AO303" s="42"/>
      <c r="AP303" s="139">
        <f t="shared" si="45"/>
        <v>0</v>
      </c>
      <c r="AQ303" s="74"/>
      <c r="AR303" s="74"/>
      <c r="AS303" s="74"/>
      <c r="AT303" s="74"/>
      <c r="AU303" s="84"/>
      <c r="AV303" s="90"/>
      <c r="AW303" s="90"/>
      <c r="AX303" s="90"/>
      <c r="AY303" s="90"/>
      <c r="AZ303" s="139">
        <f t="shared" si="46"/>
        <v>0</v>
      </c>
      <c r="BA303" s="139">
        <f t="shared" si="47"/>
        <v>0</v>
      </c>
      <c r="BB303" s="139">
        <f t="shared" si="48"/>
        <v>0</v>
      </c>
      <c r="BC303" s="139">
        <f t="shared" si="49"/>
        <v>0</v>
      </c>
      <c r="BD303" s="75"/>
      <c r="BE303" s="139">
        <f t="shared" si="50"/>
        <v>0</v>
      </c>
      <c r="BF303"/>
    </row>
    <row r="304" spans="1:58" x14ac:dyDescent="0.2">
      <c r="A304" s="16">
        <f t="shared" si="51"/>
        <v>295</v>
      </c>
      <c r="B304" s="40"/>
      <c r="C304" s="40"/>
      <c r="D304" s="41"/>
      <c r="E304" s="188"/>
      <c r="F304" s="41"/>
      <c r="G304" s="188"/>
      <c r="H304" s="139">
        <f t="shared" si="43"/>
        <v>0</v>
      </c>
      <c r="I304" s="42"/>
      <c r="J304" s="41"/>
      <c r="K304" s="75"/>
      <c r="L304" s="224"/>
      <c r="M304" s="42"/>
      <c r="N304" s="41"/>
      <c r="O304" s="75"/>
      <c r="P304" s="224"/>
      <c r="Q304" s="42"/>
      <c r="R304" s="41"/>
      <c r="S304" s="75"/>
      <c r="T304" s="75"/>
      <c r="U304" s="139">
        <f t="shared" si="44"/>
        <v>0</v>
      </c>
      <c r="V304" s="42"/>
      <c r="W304" s="41"/>
      <c r="X304" s="75"/>
      <c r="Y304" s="42"/>
      <c r="Z304" s="223"/>
      <c r="AA304" s="42"/>
      <c r="AB304" s="41"/>
      <c r="AC304" s="75"/>
      <c r="AD304" s="42"/>
      <c r="AE304" s="223"/>
      <c r="AF304" s="42"/>
      <c r="AG304" s="41"/>
      <c r="AH304" s="75"/>
      <c r="AI304" s="42"/>
      <c r="AJ304" s="223"/>
      <c r="AK304" s="42"/>
      <c r="AL304" s="41"/>
      <c r="AM304" s="75"/>
      <c r="AN304" s="42"/>
      <c r="AO304" s="42"/>
      <c r="AP304" s="139">
        <f t="shared" si="45"/>
        <v>0</v>
      </c>
      <c r="AQ304" s="74"/>
      <c r="AR304" s="74"/>
      <c r="AS304" s="74"/>
      <c r="AT304" s="74"/>
      <c r="AU304" s="84"/>
      <c r="AV304" s="90"/>
      <c r="AW304" s="90"/>
      <c r="AX304" s="90"/>
      <c r="AY304" s="90"/>
      <c r="AZ304" s="139">
        <f t="shared" si="46"/>
        <v>0</v>
      </c>
      <c r="BA304" s="139">
        <f t="shared" si="47"/>
        <v>0</v>
      </c>
      <c r="BB304" s="139">
        <f t="shared" si="48"/>
        <v>0</v>
      </c>
      <c r="BC304" s="139">
        <f t="shared" si="49"/>
        <v>0</v>
      </c>
      <c r="BD304" s="75"/>
      <c r="BE304" s="139">
        <f t="shared" si="50"/>
        <v>0</v>
      </c>
      <c r="BF304"/>
    </row>
    <row r="305" spans="1:58" x14ac:dyDescent="0.2">
      <c r="A305" s="16">
        <f t="shared" si="51"/>
        <v>296</v>
      </c>
      <c r="B305" s="40"/>
      <c r="C305" s="40"/>
      <c r="D305" s="41"/>
      <c r="E305" s="188"/>
      <c r="F305" s="41"/>
      <c r="G305" s="188"/>
      <c r="H305" s="139">
        <f t="shared" si="43"/>
        <v>0</v>
      </c>
      <c r="I305" s="42"/>
      <c r="J305" s="41"/>
      <c r="K305" s="75"/>
      <c r="L305" s="224"/>
      <c r="M305" s="42"/>
      <c r="N305" s="41"/>
      <c r="O305" s="75"/>
      <c r="P305" s="224"/>
      <c r="Q305" s="42"/>
      <c r="R305" s="41"/>
      <c r="S305" s="75"/>
      <c r="T305" s="75"/>
      <c r="U305" s="139">
        <f t="shared" si="44"/>
        <v>0</v>
      </c>
      <c r="V305" s="42"/>
      <c r="W305" s="41"/>
      <c r="X305" s="75"/>
      <c r="Y305" s="42"/>
      <c r="Z305" s="223"/>
      <c r="AA305" s="42"/>
      <c r="AB305" s="41"/>
      <c r="AC305" s="75"/>
      <c r="AD305" s="42"/>
      <c r="AE305" s="223"/>
      <c r="AF305" s="42"/>
      <c r="AG305" s="41"/>
      <c r="AH305" s="75"/>
      <c r="AI305" s="42"/>
      <c r="AJ305" s="223"/>
      <c r="AK305" s="42"/>
      <c r="AL305" s="41"/>
      <c r="AM305" s="75"/>
      <c r="AN305" s="42"/>
      <c r="AO305" s="42"/>
      <c r="AP305" s="139">
        <f t="shared" si="45"/>
        <v>0</v>
      </c>
      <c r="AQ305" s="74"/>
      <c r="AR305" s="74"/>
      <c r="AS305" s="74"/>
      <c r="AT305" s="74"/>
      <c r="AU305" s="84"/>
      <c r="AV305" s="90"/>
      <c r="AW305" s="90"/>
      <c r="AX305" s="90"/>
      <c r="AY305" s="90"/>
      <c r="AZ305" s="139">
        <f t="shared" si="46"/>
        <v>0</v>
      </c>
      <c r="BA305" s="139">
        <f t="shared" si="47"/>
        <v>0</v>
      </c>
      <c r="BB305" s="139">
        <f t="shared" si="48"/>
        <v>0</v>
      </c>
      <c r="BC305" s="139">
        <f t="shared" si="49"/>
        <v>0</v>
      </c>
      <c r="BD305" s="75"/>
      <c r="BE305" s="139">
        <f t="shared" si="50"/>
        <v>0</v>
      </c>
      <c r="BF305"/>
    </row>
    <row r="306" spans="1:58" x14ac:dyDescent="0.2">
      <c r="A306" s="16">
        <f t="shared" si="51"/>
        <v>297</v>
      </c>
      <c r="B306" s="40"/>
      <c r="C306" s="40"/>
      <c r="D306" s="41"/>
      <c r="E306" s="188"/>
      <c r="F306" s="41"/>
      <c r="G306" s="188"/>
      <c r="H306" s="139">
        <f t="shared" si="43"/>
        <v>0</v>
      </c>
      <c r="I306" s="42"/>
      <c r="J306" s="41"/>
      <c r="K306" s="75"/>
      <c r="L306" s="224"/>
      <c r="M306" s="42"/>
      <c r="N306" s="41"/>
      <c r="O306" s="75"/>
      <c r="P306" s="224"/>
      <c r="Q306" s="42"/>
      <c r="R306" s="41"/>
      <c r="S306" s="75"/>
      <c r="T306" s="75"/>
      <c r="U306" s="139">
        <f t="shared" si="44"/>
        <v>0</v>
      </c>
      <c r="V306" s="42"/>
      <c r="W306" s="41"/>
      <c r="X306" s="75"/>
      <c r="Y306" s="42"/>
      <c r="Z306" s="223"/>
      <c r="AA306" s="42"/>
      <c r="AB306" s="41"/>
      <c r="AC306" s="75"/>
      <c r="AD306" s="42"/>
      <c r="AE306" s="223"/>
      <c r="AF306" s="42"/>
      <c r="AG306" s="41"/>
      <c r="AH306" s="75"/>
      <c r="AI306" s="42"/>
      <c r="AJ306" s="223"/>
      <c r="AK306" s="42"/>
      <c r="AL306" s="41"/>
      <c r="AM306" s="75"/>
      <c r="AN306" s="42"/>
      <c r="AO306" s="42"/>
      <c r="AP306" s="139">
        <f t="shared" si="45"/>
        <v>0</v>
      </c>
      <c r="AQ306" s="74"/>
      <c r="AR306" s="74"/>
      <c r="AS306" s="74"/>
      <c r="AT306" s="74"/>
      <c r="AU306" s="84"/>
      <c r="AV306" s="90"/>
      <c r="AW306" s="90"/>
      <c r="AX306" s="90"/>
      <c r="AY306" s="90"/>
      <c r="AZ306" s="139">
        <f t="shared" si="46"/>
        <v>0</v>
      </c>
      <c r="BA306" s="139">
        <f t="shared" si="47"/>
        <v>0</v>
      </c>
      <c r="BB306" s="139">
        <f t="shared" si="48"/>
        <v>0</v>
      </c>
      <c r="BC306" s="139">
        <f t="shared" si="49"/>
        <v>0</v>
      </c>
      <c r="BD306" s="75"/>
      <c r="BE306" s="139">
        <f t="shared" si="50"/>
        <v>0</v>
      </c>
      <c r="BF306"/>
    </row>
    <row r="307" spans="1:58" x14ac:dyDescent="0.2">
      <c r="A307" s="16">
        <f t="shared" si="51"/>
        <v>298</v>
      </c>
      <c r="B307" s="40"/>
      <c r="C307" s="40"/>
      <c r="D307" s="41"/>
      <c r="E307" s="188"/>
      <c r="F307" s="41"/>
      <c r="G307" s="188"/>
      <c r="H307" s="139">
        <f t="shared" si="43"/>
        <v>0</v>
      </c>
      <c r="I307" s="42"/>
      <c r="J307" s="41"/>
      <c r="K307" s="75"/>
      <c r="L307" s="224"/>
      <c r="M307" s="42"/>
      <c r="N307" s="41"/>
      <c r="O307" s="75"/>
      <c r="P307" s="224"/>
      <c r="Q307" s="42"/>
      <c r="R307" s="41"/>
      <c r="S307" s="75"/>
      <c r="T307" s="75"/>
      <c r="U307" s="139">
        <f t="shared" si="44"/>
        <v>0</v>
      </c>
      <c r="V307" s="42"/>
      <c r="W307" s="41"/>
      <c r="X307" s="75"/>
      <c r="Y307" s="42"/>
      <c r="Z307" s="223"/>
      <c r="AA307" s="42"/>
      <c r="AB307" s="41"/>
      <c r="AC307" s="75"/>
      <c r="AD307" s="42"/>
      <c r="AE307" s="223"/>
      <c r="AF307" s="42"/>
      <c r="AG307" s="41"/>
      <c r="AH307" s="75"/>
      <c r="AI307" s="42"/>
      <c r="AJ307" s="223"/>
      <c r="AK307" s="42"/>
      <c r="AL307" s="41"/>
      <c r="AM307" s="75"/>
      <c r="AN307" s="42"/>
      <c r="AO307" s="42"/>
      <c r="AP307" s="139">
        <f t="shared" si="45"/>
        <v>0</v>
      </c>
      <c r="AQ307" s="74"/>
      <c r="AR307" s="74"/>
      <c r="AS307" s="74"/>
      <c r="AT307" s="74"/>
      <c r="AU307" s="84"/>
      <c r="AV307" s="90"/>
      <c r="AW307" s="90"/>
      <c r="AX307" s="90"/>
      <c r="AY307" s="90"/>
      <c r="AZ307" s="139">
        <f t="shared" si="46"/>
        <v>0</v>
      </c>
      <c r="BA307" s="139">
        <f t="shared" si="47"/>
        <v>0</v>
      </c>
      <c r="BB307" s="139">
        <f t="shared" si="48"/>
        <v>0</v>
      </c>
      <c r="BC307" s="139">
        <f t="shared" si="49"/>
        <v>0</v>
      </c>
      <c r="BD307" s="75"/>
      <c r="BE307" s="139">
        <f t="shared" si="50"/>
        <v>0</v>
      </c>
      <c r="BF307"/>
    </row>
    <row r="308" spans="1:58" x14ac:dyDescent="0.2">
      <c r="A308" s="16">
        <f t="shared" si="51"/>
        <v>299</v>
      </c>
      <c r="B308" s="40"/>
      <c r="C308" s="40"/>
      <c r="D308" s="41"/>
      <c r="E308" s="188"/>
      <c r="F308" s="41"/>
      <c r="G308" s="188"/>
      <c r="H308" s="139">
        <f t="shared" si="43"/>
        <v>0</v>
      </c>
      <c r="I308" s="42"/>
      <c r="J308" s="41"/>
      <c r="K308" s="75"/>
      <c r="L308" s="224"/>
      <c r="M308" s="42"/>
      <c r="N308" s="41"/>
      <c r="O308" s="75"/>
      <c r="P308" s="224"/>
      <c r="Q308" s="42"/>
      <c r="R308" s="41"/>
      <c r="S308" s="75"/>
      <c r="T308" s="75"/>
      <c r="U308" s="139">
        <f t="shared" si="44"/>
        <v>0</v>
      </c>
      <c r="V308" s="42"/>
      <c r="W308" s="41"/>
      <c r="X308" s="75"/>
      <c r="Y308" s="42"/>
      <c r="Z308" s="223"/>
      <c r="AA308" s="42"/>
      <c r="AB308" s="41"/>
      <c r="AC308" s="75"/>
      <c r="AD308" s="42"/>
      <c r="AE308" s="223"/>
      <c r="AF308" s="42"/>
      <c r="AG308" s="41"/>
      <c r="AH308" s="75"/>
      <c r="AI308" s="42"/>
      <c r="AJ308" s="223"/>
      <c r="AK308" s="42"/>
      <c r="AL308" s="41"/>
      <c r="AM308" s="75"/>
      <c r="AN308" s="42"/>
      <c r="AO308" s="42"/>
      <c r="AP308" s="139">
        <f t="shared" si="45"/>
        <v>0</v>
      </c>
      <c r="AQ308" s="74"/>
      <c r="AR308" s="74"/>
      <c r="AS308" s="74"/>
      <c r="AT308" s="74"/>
      <c r="AU308" s="84"/>
      <c r="AV308" s="90"/>
      <c r="AW308" s="90"/>
      <c r="AX308" s="90"/>
      <c r="AY308" s="90"/>
      <c r="AZ308" s="139">
        <f t="shared" si="46"/>
        <v>0</v>
      </c>
      <c r="BA308" s="139">
        <f t="shared" si="47"/>
        <v>0</v>
      </c>
      <c r="BB308" s="139">
        <f t="shared" si="48"/>
        <v>0</v>
      </c>
      <c r="BC308" s="139">
        <f t="shared" si="49"/>
        <v>0</v>
      </c>
      <c r="BD308" s="75"/>
      <c r="BE308" s="139">
        <f t="shared" si="50"/>
        <v>0</v>
      </c>
      <c r="BF308"/>
    </row>
    <row r="309" spans="1:58" x14ac:dyDescent="0.2">
      <c r="A309" s="16">
        <f t="shared" si="51"/>
        <v>300</v>
      </c>
      <c r="B309" s="40"/>
      <c r="C309" s="40"/>
      <c r="D309" s="41"/>
      <c r="E309" s="188"/>
      <c r="F309" s="41"/>
      <c r="G309" s="188"/>
      <c r="H309" s="139">
        <f t="shared" si="43"/>
        <v>0</v>
      </c>
      <c r="I309" s="42"/>
      <c r="J309" s="41"/>
      <c r="K309" s="75"/>
      <c r="L309" s="224"/>
      <c r="M309" s="42"/>
      <c r="N309" s="41"/>
      <c r="O309" s="75"/>
      <c r="P309" s="224"/>
      <c r="Q309" s="42"/>
      <c r="R309" s="41"/>
      <c r="S309" s="75"/>
      <c r="T309" s="75"/>
      <c r="U309" s="139">
        <f t="shared" si="44"/>
        <v>0</v>
      </c>
      <c r="V309" s="42"/>
      <c r="W309" s="41"/>
      <c r="X309" s="75"/>
      <c r="Y309" s="42"/>
      <c r="Z309" s="223"/>
      <c r="AA309" s="42"/>
      <c r="AB309" s="41"/>
      <c r="AC309" s="75"/>
      <c r="AD309" s="42"/>
      <c r="AE309" s="223"/>
      <c r="AF309" s="42"/>
      <c r="AG309" s="41"/>
      <c r="AH309" s="75"/>
      <c r="AI309" s="42"/>
      <c r="AJ309" s="223"/>
      <c r="AK309" s="42"/>
      <c r="AL309" s="41"/>
      <c r="AM309" s="75"/>
      <c r="AN309" s="42"/>
      <c r="AO309" s="42"/>
      <c r="AP309" s="139">
        <f t="shared" si="45"/>
        <v>0</v>
      </c>
      <c r="AQ309" s="74"/>
      <c r="AR309" s="74"/>
      <c r="AS309" s="74"/>
      <c r="AT309" s="74"/>
      <c r="AU309" s="84"/>
      <c r="AV309" s="90"/>
      <c r="AW309" s="90"/>
      <c r="AX309" s="90"/>
      <c r="AY309" s="90"/>
      <c r="AZ309" s="139">
        <f t="shared" si="46"/>
        <v>0</v>
      </c>
      <c r="BA309" s="139">
        <f t="shared" si="47"/>
        <v>0</v>
      </c>
      <c r="BB309" s="139">
        <f t="shared" si="48"/>
        <v>0</v>
      </c>
      <c r="BC309" s="139">
        <f t="shared" si="49"/>
        <v>0</v>
      </c>
      <c r="BD309" s="75"/>
      <c r="BE309" s="139">
        <f t="shared" si="50"/>
        <v>0</v>
      </c>
      <c r="BF309"/>
    </row>
    <row r="310" spans="1:58" x14ac:dyDescent="0.2">
      <c r="A310" s="16">
        <f t="shared" si="51"/>
        <v>301</v>
      </c>
      <c r="B310" s="40"/>
      <c r="C310" s="40"/>
      <c r="D310" s="41"/>
      <c r="E310" s="188"/>
      <c r="F310" s="41"/>
      <c r="G310" s="188"/>
      <c r="H310" s="139">
        <f t="shared" si="43"/>
        <v>0</v>
      </c>
      <c r="I310" s="42"/>
      <c r="J310" s="41"/>
      <c r="K310" s="75"/>
      <c r="L310" s="224"/>
      <c r="M310" s="42"/>
      <c r="N310" s="41"/>
      <c r="O310" s="75"/>
      <c r="P310" s="224"/>
      <c r="Q310" s="42"/>
      <c r="R310" s="41"/>
      <c r="S310" s="75"/>
      <c r="T310" s="75"/>
      <c r="U310" s="139">
        <f t="shared" si="44"/>
        <v>0</v>
      </c>
      <c r="V310" s="42"/>
      <c r="W310" s="41"/>
      <c r="X310" s="75"/>
      <c r="Y310" s="42"/>
      <c r="Z310" s="223"/>
      <c r="AA310" s="42"/>
      <c r="AB310" s="41"/>
      <c r="AC310" s="75"/>
      <c r="AD310" s="42"/>
      <c r="AE310" s="223"/>
      <c r="AF310" s="42"/>
      <c r="AG310" s="41"/>
      <c r="AH310" s="75"/>
      <c r="AI310" s="42"/>
      <c r="AJ310" s="223"/>
      <c r="AK310" s="42"/>
      <c r="AL310" s="41"/>
      <c r="AM310" s="75"/>
      <c r="AN310" s="42"/>
      <c r="AO310" s="42"/>
      <c r="AP310" s="139">
        <f t="shared" si="45"/>
        <v>0</v>
      </c>
      <c r="AQ310" s="74"/>
      <c r="AR310" s="74"/>
      <c r="AS310" s="74"/>
      <c r="AT310" s="74"/>
      <c r="AU310" s="84"/>
      <c r="AV310" s="90"/>
      <c r="AW310" s="90"/>
      <c r="AX310" s="90"/>
      <c r="AY310" s="90"/>
      <c r="AZ310" s="139">
        <f t="shared" si="46"/>
        <v>0</v>
      </c>
      <c r="BA310" s="139">
        <f t="shared" si="47"/>
        <v>0</v>
      </c>
      <c r="BB310" s="139">
        <f t="shared" si="48"/>
        <v>0</v>
      </c>
      <c r="BC310" s="139">
        <f t="shared" si="49"/>
        <v>0</v>
      </c>
      <c r="BD310" s="75"/>
      <c r="BE310" s="139">
        <f t="shared" si="50"/>
        <v>0</v>
      </c>
      <c r="BF310"/>
    </row>
    <row r="311" spans="1:58" x14ac:dyDescent="0.2">
      <c r="A311" s="16">
        <f t="shared" si="51"/>
        <v>302</v>
      </c>
      <c r="B311" s="40"/>
      <c r="C311" s="40"/>
      <c r="D311" s="41"/>
      <c r="E311" s="188"/>
      <c r="F311" s="41"/>
      <c r="G311" s="188"/>
      <c r="H311" s="139">
        <f t="shared" si="43"/>
        <v>0</v>
      </c>
      <c r="I311" s="42"/>
      <c r="J311" s="41"/>
      <c r="K311" s="75"/>
      <c r="L311" s="224"/>
      <c r="M311" s="42"/>
      <c r="N311" s="41"/>
      <c r="O311" s="75"/>
      <c r="P311" s="224"/>
      <c r="Q311" s="42"/>
      <c r="R311" s="41"/>
      <c r="S311" s="75"/>
      <c r="T311" s="75"/>
      <c r="U311" s="139">
        <f t="shared" si="44"/>
        <v>0</v>
      </c>
      <c r="V311" s="42"/>
      <c r="W311" s="41"/>
      <c r="X311" s="75"/>
      <c r="Y311" s="42"/>
      <c r="Z311" s="223"/>
      <c r="AA311" s="42"/>
      <c r="AB311" s="41"/>
      <c r="AC311" s="75"/>
      <c r="AD311" s="42"/>
      <c r="AE311" s="223"/>
      <c r="AF311" s="42"/>
      <c r="AG311" s="41"/>
      <c r="AH311" s="75"/>
      <c r="AI311" s="42"/>
      <c r="AJ311" s="223"/>
      <c r="AK311" s="42"/>
      <c r="AL311" s="41"/>
      <c r="AM311" s="75"/>
      <c r="AN311" s="42"/>
      <c r="AO311" s="42"/>
      <c r="AP311" s="139">
        <f t="shared" si="45"/>
        <v>0</v>
      </c>
      <c r="AQ311" s="74"/>
      <c r="AR311" s="74"/>
      <c r="AS311" s="74"/>
      <c r="AT311" s="74"/>
      <c r="AU311" s="84"/>
      <c r="AV311" s="90"/>
      <c r="AW311" s="90"/>
      <c r="AX311" s="90"/>
      <c r="AY311" s="90"/>
      <c r="AZ311" s="139">
        <f t="shared" si="46"/>
        <v>0</v>
      </c>
      <c r="BA311" s="139">
        <f t="shared" si="47"/>
        <v>0</v>
      </c>
      <c r="BB311" s="139">
        <f t="shared" si="48"/>
        <v>0</v>
      </c>
      <c r="BC311" s="139">
        <f t="shared" si="49"/>
        <v>0</v>
      </c>
      <c r="BD311" s="75"/>
      <c r="BE311" s="139">
        <f t="shared" si="50"/>
        <v>0</v>
      </c>
      <c r="BF311"/>
    </row>
    <row r="312" spans="1:58" x14ac:dyDescent="0.2">
      <c r="A312" s="16">
        <f t="shared" si="51"/>
        <v>303</v>
      </c>
      <c r="B312" s="40"/>
      <c r="C312" s="40"/>
      <c r="D312" s="41"/>
      <c r="E312" s="188"/>
      <c r="F312" s="41"/>
      <c r="G312" s="188"/>
      <c r="H312" s="139">
        <f t="shared" si="43"/>
        <v>0</v>
      </c>
      <c r="I312" s="42"/>
      <c r="J312" s="41"/>
      <c r="K312" s="75"/>
      <c r="L312" s="224"/>
      <c r="M312" s="42"/>
      <c r="N312" s="41"/>
      <c r="O312" s="75"/>
      <c r="P312" s="224"/>
      <c r="Q312" s="42"/>
      <c r="R312" s="41"/>
      <c r="S312" s="75"/>
      <c r="T312" s="75"/>
      <c r="U312" s="139">
        <f t="shared" si="44"/>
        <v>0</v>
      </c>
      <c r="V312" s="42"/>
      <c r="W312" s="41"/>
      <c r="X312" s="75"/>
      <c r="Y312" s="42"/>
      <c r="Z312" s="223"/>
      <c r="AA312" s="42"/>
      <c r="AB312" s="41"/>
      <c r="AC312" s="75"/>
      <c r="AD312" s="42"/>
      <c r="AE312" s="223"/>
      <c r="AF312" s="42"/>
      <c r="AG312" s="41"/>
      <c r="AH312" s="75"/>
      <c r="AI312" s="42"/>
      <c r="AJ312" s="223"/>
      <c r="AK312" s="42"/>
      <c r="AL312" s="41"/>
      <c r="AM312" s="75"/>
      <c r="AN312" s="42"/>
      <c r="AO312" s="42"/>
      <c r="AP312" s="139">
        <f t="shared" si="45"/>
        <v>0</v>
      </c>
      <c r="AQ312" s="74"/>
      <c r="AR312" s="74"/>
      <c r="AS312" s="74"/>
      <c r="AT312" s="74"/>
      <c r="AU312" s="84"/>
      <c r="AV312" s="90"/>
      <c r="AW312" s="90"/>
      <c r="AX312" s="90"/>
      <c r="AY312" s="90"/>
      <c r="AZ312" s="139">
        <f t="shared" si="46"/>
        <v>0</v>
      </c>
      <c r="BA312" s="139">
        <f t="shared" si="47"/>
        <v>0</v>
      </c>
      <c r="BB312" s="139">
        <f t="shared" si="48"/>
        <v>0</v>
      </c>
      <c r="BC312" s="139">
        <f t="shared" si="49"/>
        <v>0</v>
      </c>
      <c r="BD312" s="75"/>
      <c r="BE312" s="139">
        <f t="shared" si="50"/>
        <v>0</v>
      </c>
      <c r="BF312"/>
    </row>
    <row r="313" spans="1:58" x14ac:dyDescent="0.2">
      <c r="A313" s="16">
        <f t="shared" si="51"/>
        <v>304</v>
      </c>
      <c r="B313" s="40"/>
      <c r="C313" s="40"/>
      <c r="D313" s="41"/>
      <c r="E313" s="188"/>
      <c r="F313" s="41"/>
      <c r="G313" s="188"/>
      <c r="H313" s="139">
        <f t="shared" si="43"/>
        <v>0</v>
      </c>
      <c r="I313" s="42"/>
      <c r="J313" s="41"/>
      <c r="K313" s="75"/>
      <c r="L313" s="224"/>
      <c r="M313" s="42"/>
      <c r="N313" s="41"/>
      <c r="O313" s="75"/>
      <c r="P313" s="224"/>
      <c r="Q313" s="42"/>
      <c r="R313" s="41"/>
      <c r="S313" s="75"/>
      <c r="T313" s="75"/>
      <c r="U313" s="139">
        <f t="shared" si="44"/>
        <v>0</v>
      </c>
      <c r="V313" s="42"/>
      <c r="W313" s="41"/>
      <c r="X313" s="75"/>
      <c r="Y313" s="42"/>
      <c r="Z313" s="223"/>
      <c r="AA313" s="42"/>
      <c r="AB313" s="41"/>
      <c r="AC313" s="75"/>
      <c r="AD313" s="42"/>
      <c r="AE313" s="223"/>
      <c r="AF313" s="42"/>
      <c r="AG313" s="41"/>
      <c r="AH313" s="75"/>
      <c r="AI313" s="42"/>
      <c r="AJ313" s="223"/>
      <c r="AK313" s="42"/>
      <c r="AL313" s="41"/>
      <c r="AM313" s="75"/>
      <c r="AN313" s="42"/>
      <c r="AO313" s="42"/>
      <c r="AP313" s="139">
        <f t="shared" si="45"/>
        <v>0</v>
      </c>
      <c r="AQ313" s="74"/>
      <c r="AR313" s="74"/>
      <c r="AS313" s="74"/>
      <c r="AT313" s="74"/>
      <c r="AU313" s="84"/>
      <c r="AV313" s="90"/>
      <c r="AW313" s="90"/>
      <c r="AX313" s="90"/>
      <c r="AY313" s="90"/>
      <c r="AZ313" s="139">
        <f t="shared" si="46"/>
        <v>0</v>
      </c>
      <c r="BA313" s="139">
        <f t="shared" si="47"/>
        <v>0</v>
      </c>
      <c r="BB313" s="139">
        <f t="shared" si="48"/>
        <v>0</v>
      </c>
      <c r="BC313" s="139">
        <f t="shared" si="49"/>
        <v>0</v>
      </c>
      <c r="BD313" s="75"/>
      <c r="BE313" s="139">
        <f t="shared" si="50"/>
        <v>0</v>
      </c>
      <c r="BF313"/>
    </row>
    <row r="314" spans="1:58" x14ac:dyDescent="0.2">
      <c r="A314" s="16">
        <f t="shared" si="51"/>
        <v>305</v>
      </c>
      <c r="B314" s="40"/>
      <c r="C314" s="40"/>
      <c r="D314" s="41"/>
      <c r="E314" s="188"/>
      <c r="F314" s="41"/>
      <c r="G314" s="188"/>
      <c r="H314" s="139">
        <f t="shared" si="43"/>
        <v>0</v>
      </c>
      <c r="I314" s="42"/>
      <c r="J314" s="41"/>
      <c r="K314" s="75"/>
      <c r="L314" s="224"/>
      <c r="M314" s="42"/>
      <c r="N314" s="41"/>
      <c r="O314" s="75"/>
      <c r="P314" s="224"/>
      <c r="Q314" s="42"/>
      <c r="R314" s="41"/>
      <c r="S314" s="75"/>
      <c r="T314" s="75"/>
      <c r="U314" s="139">
        <f t="shared" si="44"/>
        <v>0</v>
      </c>
      <c r="V314" s="42"/>
      <c r="W314" s="41"/>
      <c r="X314" s="75"/>
      <c r="Y314" s="42"/>
      <c r="Z314" s="223"/>
      <c r="AA314" s="42"/>
      <c r="AB314" s="41"/>
      <c r="AC314" s="75"/>
      <c r="AD314" s="42"/>
      <c r="AE314" s="223"/>
      <c r="AF314" s="42"/>
      <c r="AG314" s="41"/>
      <c r="AH314" s="75"/>
      <c r="AI314" s="42"/>
      <c r="AJ314" s="223"/>
      <c r="AK314" s="42"/>
      <c r="AL314" s="41"/>
      <c r="AM314" s="75"/>
      <c r="AN314" s="42"/>
      <c r="AO314" s="42"/>
      <c r="AP314" s="139">
        <f t="shared" si="45"/>
        <v>0</v>
      </c>
      <c r="AQ314" s="74"/>
      <c r="AR314" s="74"/>
      <c r="AS314" s="74"/>
      <c r="AT314" s="74"/>
      <c r="AU314" s="84"/>
      <c r="AV314" s="90"/>
      <c r="AW314" s="90"/>
      <c r="AX314" s="90"/>
      <c r="AY314" s="90"/>
      <c r="AZ314" s="139">
        <f t="shared" si="46"/>
        <v>0</v>
      </c>
      <c r="BA314" s="139">
        <f t="shared" si="47"/>
        <v>0</v>
      </c>
      <c r="BB314" s="139">
        <f t="shared" si="48"/>
        <v>0</v>
      </c>
      <c r="BC314" s="139">
        <f t="shared" si="49"/>
        <v>0</v>
      </c>
      <c r="BD314" s="75"/>
      <c r="BE314" s="139">
        <f t="shared" si="50"/>
        <v>0</v>
      </c>
      <c r="BF314"/>
    </row>
    <row r="315" spans="1:58" x14ac:dyDescent="0.2">
      <c r="A315" s="16">
        <f t="shared" si="51"/>
        <v>306</v>
      </c>
      <c r="B315" s="40"/>
      <c r="C315" s="40"/>
      <c r="D315" s="41"/>
      <c r="E315" s="188"/>
      <c r="F315" s="41"/>
      <c r="G315" s="188"/>
      <c r="H315" s="139">
        <f t="shared" si="43"/>
        <v>0</v>
      </c>
      <c r="I315" s="42"/>
      <c r="J315" s="41"/>
      <c r="K315" s="75"/>
      <c r="L315" s="224"/>
      <c r="M315" s="42"/>
      <c r="N315" s="41"/>
      <c r="O315" s="75"/>
      <c r="P315" s="224"/>
      <c r="Q315" s="42"/>
      <c r="R315" s="41"/>
      <c r="S315" s="75"/>
      <c r="T315" s="75"/>
      <c r="U315" s="139">
        <f t="shared" si="44"/>
        <v>0</v>
      </c>
      <c r="V315" s="42"/>
      <c r="W315" s="41"/>
      <c r="X315" s="75"/>
      <c r="Y315" s="42"/>
      <c r="Z315" s="223"/>
      <c r="AA315" s="42"/>
      <c r="AB315" s="41"/>
      <c r="AC315" s="75"/>
      <c r="AD315" s="42"/>
      <c r="AE315" s="223"/>
      <c r="AF315" s="42"/>
      <c r="AG315" s="41"/>
      <c r="AH315" s="75"/>
      <c r="AI315" s="42"/>
      <c r="AJ315" s="223"/>
      <c r="AK315" s="42"/>
      <c r="AL315" s="41"/>
      <c r="AM315" s="75"/>
      <c r="AN315" s="42"/>
      <c r="AO315" s="42"/>
      <c r="AP315" s="139">
        <f t="shared" si="45"/>
        <v>0</v>
      </c>
      <c r="AQ315" s="74"/>
      <c r="AR315" s="74"/>
      <c r="AS315" s="74"/>
      <c r="AT315" s="74"/>
      <c r="AU315" s="84"/>
      <c r="AV315" s="90"/>
      <c r="AW315" s="90"/>
      <c r="AX315" s="90"/>
      <c r="AY315" s="90"/>
      <c r="AZ315" s="139">
        <f t="shared" si="46"/>
        <v>0</v>
      </c>
      <c r="BA315" s="139">
        <f t="shared" si="47"/>
        <v>0</v>
      </c>
      <c r="BB315" s="139">
        <f t="shared" si="48"/>
        <v>0</v>
      </c>
      <c r="BC315" s="139">
        <f t="shared" si="49"/>
        <v>0</v>
      </c>
      <c r="BD315" s="75"/>
      <c r="BE315" s="139">
        <f t="shared" si="50"/>
        <v>0</v>
      </c>
      <c r="BF315"/>
    </row>
    <row r="316" spans="1:58" x14ac:dyDescent="0.2">
      <c r="A316" s="16">
        <f t="shared" si="51"/>
        <v>307</v>
      </c>
      <c r="B316" s="40"/>
      <c r="C316" s="40"/>
      <c r="D316" s="41"/>
      <c r="E316" s="188"/>
      <c r="F316" s="41"/>
      <c r="G316" s="188"/>
      <c r="H316" s="139">
        <f t="shared" si="43"/>
        <v>0</v>
      </c>
      <c r="I316" s="42"/>
      <c r="J316" s="41"/>
      <c r="K316" s="75"/>
      <c r="L316" s="224"/>
      <c r="M316" s="42"/>
      <c r="N316" s="41"/>
      <c r="O316" s="75"/>
      <c r="P316" s="224"/>
      <c r="Q316" s="42"/>
      <c r="R316" s="41"/>
      <c r="S316" s="75"/>
      <c r="T316" s="75"/>
      <c r="U316" s="139">
        <f t="shared" si="44"/>
        <v>0</v>
      </c>
      <c r="V316" s="42"/>
      <c r="W316" s="41"/>
      <c r="X316" s="75"/>
      <c r="Y316" s="42"/>
      <c r="Z316" s="223"/>
      <c r="AA316" s="42"/>
      <c r="AB316" s="41"/>
      <c r="AC316" s="75"/>
      <c r="AD316" s="42"/>
      <c r="AE316" s="223"/>
      <c r="AF316" s="42"/>
      <c r="AG316" s="41"/>
      <c r="AH316" s="75"/>
      <c r="AI316" s="42"/>
      <c r="AJ316" s="223"/>
      <c r="AK316" s="42"/>
      <c r="AL316" s="41"/>
      <c r="AM316" s="75"/>
      <c r="AN316" s="42"/>
      <c r="AO316" s="42"/>
      <c r="AP316" s="139">
        <f t="shared" si="45"/>
        <v>0</v>
      </c>
      <c r="AQ316" s="74"/>
      <c r="AR316" s="74"/>
      <c r="AS316" s="74"/>
      <c r="AT316" s="74"/>
      <c r="AU316" s="84"/>
      <c r="AV316" s="90"/>
      <c r="AW316" s="90"/>
      <c r="AX316" s="90"/>
      <c r="AY316" s="90"/>
      <c r="AZ316" s="139">
        <f t="shared" si="46"/>
        <v>0</v>
      </c>
      <c r="BA316" s="139">
        <f t="shared" si="47"/>
        <v>0</v>
      </c>
      <c r="BB316" s="139">
        <f t="shared" si="48"/>
        <v>0</v>
      </c>
      <c r="BC316" s="139">
        <f t="shared" si="49"/>
        <v>0</v>
      </c>
      <c r="BD316" s="75"/>
      <c r="BE316" s="139">
        <f t="shared" si="50"/>
        <v>0</v>
      </c>
      <c r="BF316"/>
    </row>
    <row r="317" spans="1:58" x14ac:dyDescent="0.2">
      <c r="A317" s="16">
        <f t="shared" si="51"/>
        <v>308</v>
      </c>
      <c r="B317" s="40"/>
      <c r="C317" s="40"/>
      <c r="D317" s="41"/>
      <c r="E317" s="188"/>
      <c r="F317" s="41"/>
      <c r="G317" s="188"/>
      <c r="H317" s="139">
        <f t="shared" si="43"/>
        <v>0</v>
      </c>
      <c r="I317" s="42"/>
      <c r="J317" s="41"/>
      <c r="K317" s="75"/>
      <c r="L317" s="224"/>
      <c r="M317" s="42"/>
      <c r="N317" s="41"/>
      <c r="O317" s="75"/>
      <c r="P317" s="224"/>
      <c r="Q317" s="42"/>
      <c r="R317" s="41"/>
      <c r="S317" s="75"/>
      <c r="T317" s="75"/>
      <c r="U317" s="139">
        <f t="shared" si="44"/>
        <v>0</v>
      </c>
      <c r="V317" s="42"/>
      <c r="W317" s="41"/>
      <c r="X317" s="75"/>
      <c r="Y317" s="42"/>
      <c r="Z317" s="223"/>
      <c r="AA317" s="42"/>
      <c r="AB317" s="41"/>
      <c r="AC317" s="75"/>
      <c r="AD317" s="42"/>
      <c r="AE317" s="223"/>
      <c r="AF317" s="42"/>
      <c r="AG317" s="41"/>
      <c r="AH317" s="75"/>
      <c r="AI317" s="42"/>
      <c r="AJ317" s="223"/>
      <c r="AK317" s="42"/>
      <c r="AL317" s="41"/>
      <c r="AM317" s="75"/>
      <c r="AN317" s="42"/>
      <c r="AO317" s="42"/>
      <c r="AP317" s="139">
        <f t="shared" si="45"/>
        <v>0</v>
      </c>
      <c r="AQ317" s="74"/>
      <c r="AR317" s="74"/>
      <c r="AS317" s="74"/>
      <c r="AT317" s="74"/>
      <c r="AU317" s="84"/>
      <c r="AV317" s="90"/>
      <c r="AW317" s="90"/>
      <c r="AX317" s="90"/>
      <c r="AY317" s="90"/>
      <c r="AZ317" s="139">
        <f t="shared" si="46"/>
        <v>0</v>
      </c>
      <c r="BA317" s="139">
        <f t="shared" si="47"/>
        <v>0</v>
      </c>
      <c r="BB317" s="139">
        <f t="shared" si="48"/>
        <v>0</v>
      </c>
      <c r="BC317" s="139">
        <f t="shared" si="49"/>
        <v>0</v>
      </c>
      <c r="BD317" s="75"/>
      <c r="BE317" s="139">
        <f t="shared" si="50"/>
        <v>0</v>
      </c>
      <c r="BF317"/>
    </row>
    <row r="318" spans="1:58" x14ac:dyDescent="0.2">
      <c r="A318" s="16">
        <f t="shared" si="51"/>
        <v>309</v>
      </c>
      <c r="B318" s="40"/>
      <c r="C318" s="40"/>
      <c r="D318" s="41"/>
      <c r="E318" s="188"/>
      <c r="F318" s="41"/>
      <c r="G318" s="188"/>
      <c r="H318" s="139">
        <f t="shared" si="43"/>
        <v>0</v>
      </c>
      <c r="I318" s="42"/>
      <c r="J318" s="41"/>
      <c r="K318" s="75"/>
      <c r="L318" s="224"/>
      <c r="M318" s="42"/>
      <c r="N318" s="41"/>
      <c r="O318" s="75"/>
      <c r="P318" s="224"/>
      <c r="Q318" s="42"/>
      <c r="R318" s="41"/>
      <c r="S318" s="75"/>
      <c r="T318" s="75"/>
      <c r="U318" s="139">
        <f t="shared" si="44"/>
        <v>0</v>
      </c>
      <c r="V318" s="42"/>
      <c r="W318" s="41"/>
      <c r="X318" s="75"/>
      <c r="Y318" s="42"/>
      <c r="Z318" s="223"/>
      <c r="AA318" s="42"/>
      <c r="AB318" s="41"/>
      <c r="AC318" s="75"/>
      <c r="AD318" s="42"/>
      <c r="AE318" s="223"/>
      <c r="AF318" s="42"/>
      <c r="AG318" s="41"/>
      <c r="AH318" s="75"/>
      <c r="AI318" s="42"/>
      <c r="AJ318" s="223"/>
      <c r="AK318" s="42"/>
      <c r="AL318" s="41"/>
      <c r="AM318" s="75"/>
      <c r="AN318" s="42"/>
      <c r="AO318" s="42"/>
      <c r="AP318" s="139">
        <f t="shared" si="45"/>
        <v>0</v>
      </c>
      <c r="AQ318" s="74"/>
      <c r="AR318" s="74"/>
      <c r="AS318" s="74"/>
      <c r="AT318" s="74"/>
      <c r="AU318" s="84"/>
      <c r="AV318" s="90"/>
      <c r="AW318" s="90"/>
      <c r="AX318" s="90"/>
      <c r="AY318" s="90"/>
      <c r="AZ318" s="139">
        <f t="shared" si="46"/>
        <v>0</v>
      </c>
      <c r="BA318" s="139">
        <f t="shared" si="47"/>
        <v>0</v>
      </c>
      <c r="BB318" s="139">
        <f t="shared" si="48"/>
        <v>0</v>
      </c>
      <c r="BC318" s="139">
        <f t="shared" si="49"/>
        <v>0</v>
      </c>
      <c r="BD318" s="75"/>
      <c r="BE318" s="139">
        <f t="shared" si="50"/>
        <v>0</v>
      </c>
      <c r="BF318"/>
    </row>
    <row r="319" spans="1:58" x14ac:dyDescent="0.2">
      <c r="A319" s="16">
        <f t="shared" si="51"/>
        <v>310</v>
      </c>
      <c r="B319" s="40"/>
      <c r="C319" s="40"/>
      <c r="D319" s="41"/>
      <c r="E319" s="188"/>
      <c r="F319" s="41"/>
      <c r="G319" s="188"/>
      <c r="H319" s="139">
        <f t="shared" si="43"/>
        <v>0</v>
      </c>
      <c r="I319" s="42"/>
      <c r="J319" s="41"/>
      <c r="K319" s="75"/>
      <c r="L319" s="224"/>
      <c r="M319" s="42"/>
      <c r="N319" s="41"/>
      <c r="O319" s="75"/>
      <c r="P319" s="224"/>
      <c r="Q319" s="42"/>
      <c r="R319" s="41"/>
      <c r="S319" s="75"/>
      <c r="T319" s="75"/>
      <c r="U319" s="139">
        <f t="shared" si="44"/>
        <v>0</v>
      </c>
      <c r="V319" s="42"/>
      <c r="W319" s="41"/>
      <c r="X319" s="75"/>
      <c r="Y319" s="42"/>
      <c r="Z319" s="223"/>
      <c r="AA319" s="42"/>
      <c r="AB319" s="41"/>
      <c r="AC319" s="75"/>
      <c r="AD319" s="42"/>
      <c r="AE319" s="223"/>
      <c r="AF319" s="42"/>
      <c r="AG319" s="41"/>
      <c r="AH319" s="75"/>
      <c r="AI319" s="42"/>
      <c r="AJ319" s="223"/>
      <c r="AK319" s="42"/>
      <c r="AL319" s="41"/>
      <c r="AM319" s="75"/>
      <c r="AN319" s="42"/>
      <c r="AO319" s="42"/>
      <c r="AP319" s="139">
        <f t="shared" si="45"/>
        <v>0</v>
      </c>
      <c r="AQ319" s="74"/>
      <c r="AR319" s="74"/>
      <c r="AS319" s="74"/>
      <c r="AT319" s="74"/>
      <c r="AU319" s="84"/>
      <c r="AV319" s="90"/>
      <c r="AW319" s="90"/>
      <c r="AX319" s="90"/>
      <c r="AY319" s="90"/>
      <c r="AZ319" s="139">
        <f t="shared" si="46"/>
        <v>0</v>
      </c>
      <c r="BA319" s="139">
        <f t="shared" si="47"/>
        <v>0</v>
      </c>
      <c r="BB319" s="139">
        <f t="shared" si="48"/>
        <v>0</v>
      </c>
      <c r="BC319" s="139">
        <f t="shared" si="49"/>
        <v>0</v>
      </c>
      <c r="BD319" s="75"/>
      <c r="BE319" s="139">
        <f t="shared" si="50"/>
        <v>0</v>
      </c>
      <c r="BF319"/>
    </row>
    <row r="320" spans="1:58" x14ac:dyDescent="0.2">
      <c r="A320" s="16">
        <f t="shared" si="51"/>
        <v>311</v>
      </c>
      <c r="B320" s="40"/>
      <c r="C320" s="40"/>
      <c r="D320" s="41"/>
      <c r="E320" s="188"/>
      <c r="F320" s="41"/>
      <c r="G320" s="188"/>
      <c r="H320" s="139">
        <f t="shared" si="43"/>
        <v>0</v>
      </c>
      <c r="I320" s="42"/>
      <c r="J320" s="41"/>
      <c r="K320" s="75"/>
      <c r="L320" s="224"/>
      <c r="M320" s="42"/>
      <c r="N320" s="41"/>
      <c r="O320" s="75"/>
      <c r="P320" s="224"/>
      <c r="Q320" s="42"/>
      <c r="R320" s="41"/>
      <c r="S320" s="75"/>
      <c r="T320" s="75"/>
      <c r="U320" s="139">
        <f t="shared" si="44"/>
        <v>0</v>
      </c>
      <c r="V320" s="42"/>
      <c r="W320" s="41"/>
      <c r="X320" s="75"/>
      <c r="Y320" s="42"/>
      <c r="Z320" s="223"/>
      <c r="AA320" s="42"/>
      <c r="AB320" s="41"/>
      <c r="AC320" s="75"/>
      <c r="AD320" s="42"/>
      <c r="AE320" s="223"/>
      <c r="AF320" s="42"/>
      <c r="AG320" s="41"/>
      <c r="AH320" s="75"/>
      <c r="AI320" s="42"/>
      <c r="AJ320" s="223"/>
      <c r="AK320" s="42"/>
      <c r="AL320" s="41"/>
      <c r="AM320" s="75"/>
      <c r="AN320" s="42"/>
      <c r="AO320" s="42"/>
      <c r="AP320" s="139">
        <f t="shared" si="45"/>
        <v>0</v>
      </c>
      <c r="AQ320" s="74"/>
      <c r="AR320" s="74"/>
      <c r="AS320" s="74"/>
      <c r="AT320" s="74"/>
      <c r="AU320" s="84"/>
      <c r="AV320" s="90"/>
      <c r="AW320" s="90"/>
      <c r="AX320" s="90"/>
      <c r="AY320" s="90"/>
      <c r="AZ320" s="139">
        <f t="shared" si="46"/>
        <v>0</v>
      </c>
      <c r="BA320" s="139">
        <f t="shared" si="47"/>
        <v>0</v>
      </c>
      <c r="BB320" s="139">
        <f t="shared" si="48"/>
        <v>0</v>
      </c>
      <c r="BC320" s="139">
        <f t="shared" si="49"/>
        <v>0</v>
      </c>
      <c r="BD320" s="75"/>
      <c r="BE320" s="139">
        <f t="shared" si="50"/>
        <v>0</v>
      </c>
      <c r="BF320"/>
    </row>
    <row r="321" spans="1:58" x14ac:dyDescent="0.2">
      <c r="A321" s="16">
        <f t="shared" si="51"/>
        <v>312</v>
      </c>
      <c r="B321" s="40"/>
      <c r="C321" s="40"/>
      <c r="D321" s="41"/>
      <c r="E321" s="188"/>
      <c r="F321" s="41"/>
      <c r="G321" s="188"/>
      <c r="H321" s="139">
        <f t="shared" si="43"/>
        <v>0</v>
      </c>
      <c r="I321" s="42"/>
      <c r="J321" s="41"/>
      <c r="K321" s="75"/>
      <c r="L321" s="224"/>
      <c r="M321" s="42"/>
      <c r="N321" s="41"/>
      <c r="O321" s="75"/>
      <c r="P321" s="224"/>
      <c r="Q321" s="42"/>
      <c r="R321" s="41"/>
      <c r="S321" s="75"/>
      <c r="T321" s="75"/>
      <c r="U321" s="139">
        <f t="shared" si="44"/>
        <v>0</v>
      </c>
      <c r="V321" s="42"/>
      <c r="W321" s="41"/>
      <c r="X321" s="75"/>
      <c r="Y321" s="42"/>
      <c r="Z321" s="223"/>
      <c r="AA321" s="42"/>
      <c r="AB321" s="41"/>
      <c r="AC321" s="75"/>
      <c r="AD321" s="42"/>
      <c r="AE321" s="223"/>
      <c r="AF321" s="42"/>
      <c r="AG321" s="41"/>
      <c r="AH321" s="75"/>
      <c r="AI321" s="42"/>
      <c r="AJ321" s="223"/>
      <c r="AK321" s="42"/>
      <c r="AL321" s="41"/>
      <c r="AM321" s="75"/>
      <c r="AN321" s="42"/>
      <c r="AO321" s="42"/>
      <c r="AP321" s="139">
        <f t="shared" si="45"/>
        <v>0</v>
      </c>
      <c r="AQ321" s="74"/>
      <c r="AR321" s="74"/>
      <c r="AS321" s="74"/>
      <c r="AT321" s="74"/>
      <c r="AU321" s="84"/>
      <c r="AV321" s="90"/>
      <c r="AW321" s="90"/>
      <c r="AX321" s="90"/>
      <c r="AY321" s="90"/>
      <c r="AZ321" s="139">
        <f t="shared" si="46"/>
        <v>0</v>
      </c>
      <c r="BA321" s="139">
        <f t="shared" si="47"/>
        <v>0</v>
      </c>
      <c r="BB321" s="139">
        <f t="shared" si="48"/>
        <v>0</v>
      </c>
      <c r="BC321" s="139">
        <f t="shared" si="49"/>
        <v>0</v>
      </c>
      <c r="BD321" s="75"/>
      <c r="BE321" s="139">
        <f t="shared" si="50"/>
        <v>0</v>
      </c>
      <c r="BF321"/>
    </row>
    <row r="322" spans="1:58" x14ac:dyDescent="0.2">
      <c r="A322" s="16">
        <f t="shared" si="51"/>
        <v>313</v>
      </c>
      <c r="B322" s="40"/>
      <c r="C322" s="40"/>
      <c r="D322" s="41"/>
      <c r="E322" s="188"/>
      <c r="F322" s="41"/>
      <c r="G322" s="188"/>
      <c r="H322" s="139">
        <f t="shared" si="43"/>
        <v>0</v>
      </c>
      <c r="I322" s="42"/>
      <c r="J322" s="41"/>
      <c r="K322" s="75"/>
      <c r="L322" s="224"/>
      <c r="M322" s="42"/>
      <c r="N322" s="41"/>
      <c r="O322" s="75"/>
      <c r="P322" s="224"/>
      <c r="Q322" s="42"/>
      <c r="R322" s="41"/>
      <c r="S322" s="75"/>
      <c r="T322" s="75"/>
      <c r="U322" s="139">
        <f t="shared" si="44"/>
        <v>0</v>
      </c>
      <c r="V322" s="42"/>
      <c r="W322" s="41"/>
      <c r="X322" s="75"/>
      <c r="Y322" s="42"/>
      <c r="Z322" s="223"/>
      <c r="AA322" s="42"/>
      <c r="AB322" s="41"/>
      <c r="AC322" s="75"/>
      <c r="AD322" s="42"/>
      <c r="AE322" s="223"/>
      <c r="AF322" s="42"/>
      <c r="AG322" s="41"/>
      <c r="AH322" s="75"/>
      <c r="AI322" s="42"/>
      <c r="AJ322" s="223"/>
      <c r="AK322" s="42"/>
      <c r="AL322" s="41"/>
      <c r="AM322" s="75"/>
      <c r="AN322" s="42"/>
      <c r="AO322" s="42"/>
      <c r="AP322" s="139">
        <f t="shared" si="45"/>
        <v>0</v>
      </c>
      <c r="AQ322" s="74"/>
      <c r="AR322" s="74"/>
      <c r="AS322" s="74"/>
      <c r="AT322" s="74"/>
      <c r="AU322" s="84"/>
      <c r="AV322" s="90"/>
      <c r="AW322" s="90"/>
      <c r="AX322" s="90"/>
      <c r="AY322" s="90"/>
      <c r="AZ322" s="139">
        <f t="shared" si="46"/>
        <v>0</v>
      </c>
      <c r="BA322" s="139">
        <f t="shared" si="47"/>
        <v>0</v>
      </c>
      <c r="BB322" s="139">
        <f t="shared" si="48"/>
        <v>0</v>
      </c>
      <c r="BC322" s="139">
        <f t="shared" si="49"/>
        <v>0</v>
      </c>
      <c r="BD322" s="75"/>
      <c r="BE322" s="139">
        <f t="shared" si="50"/>
        <v>0</v>
      </c>
      <c r="BF322"/>
    </row>
    <row r="323" spans="1:58" x14ac:dyDescent="0.2">
      <c r="A323" s="16">
        <f t="shared" si="51"/>
        <v>314</v>
      </c>
      <c r="B323" s="40"/>
      <c r="C323" s="40"/>
      <c r="D323" s="41"/>
      <c r="E323" s="188"/>
      <c r="F323" s="41"/>
      <c r="G323" s="188"/>
      <c r="H323" s="139">
        <f t="shared" si="43"/>
        <v>0</v>
      </c>
      <c r="I323" s="42"/>
      <c r="J323" s="41"/>
      <c r="K323" s="75"/>
      <c r="L323" s="224"/>
      <c r="M323" s="42"/>
      <c r="N323" s="41"/>
      <c r="O323" s="75"/>
      <c r="P323" s="224"/>
      <c r="Q323" s="42"/>
      <c r="R323" s="41"/>
      <c r="S323" s="75"/>
      <c r="T323" s="75"/>
      <c r="U323" s="139">
        <f t="shared" si="44"/>
        <v>0</v>
      </c>
      <c r="V323" s="42"/>
      <c r="W323" s="41"/>
      <c r="X323" s="75"/>
      <c r="Y323" s="42"/>
      <c r="Z323" s="223"/>
      <c r="AA323" s="42"/>
      <c r="AB323" s="41"/>
      <c r="AC323" s="75"/>
      <c r="AD323" s="42"/>
      <c r="AE323" s="223"/>
      <c r="AF323" s="42"/>
      <c r="AG323" s="41"/>
      <c r="AH323" s="75"/>
      <c r="AI323" s="42"/>
      <c r="AJ323" s="223"/>
      <c r="AK323" s="42"/>
      <c r="AL323" s="41"/>
      <c r="AM323" s="75"/>
      <c r="AN323" s="42"/>
      <c r="AO323" s="42"/>
      <c r="AP323" s="139">
        <f t="shared" si="45"/>
        <v>0</v>
      </c>
      <c r="AQ323" s="74"/>
      <c r="AR323" s="74"/>
      <c r="AS323" s="74"/>
      <c r="AT323" s="74"/>
      <c r="AU323" s="84"/>
      <c r="AV323" s="90"/>
      <c r="AW323" s="90"/>
      <c r="AX323" s="90"/>
      <c r="AY323" s="90"/>
      <c r="AZ323" s="139">
        <f t="shared" si="46"/>
        <v>0</v>
      </c>
      <c r="BA323" s="139">
        <f t="shared" si="47"/>
        <v>0</v>
      </c>
      <c r="BB323" s="139">
        <f t="shared" si="48"/>
        <v>0</v>
      </c>
      <c r="BC323" s="139">
        <f t="shared" si="49"/>
        <v>0</v>
      </c>
      <c r="BD323" s="75"/>
      <c r="BE323" s="139">
        <f t="shared" si="50"/>
        <v>0</v>
      </c>
      <c r="BF323"/>
    </row>
    <row r="324" spans="1:58" x14ac:dyDescent="0.2">
      <c r="A324" s="16">
        <f t="shared" si="51"/>
        <v>315</v>
      </c>
      <c r="B324" s="40"/>
      <c r="C324" s="40"/>
      <c r="D324" s="41"/>
      <c r="E324" s="188"/>
      <c r="F324" s="41"/>
      <c r="G324" s="188"/>
      <c r="H324" s="139">
        <f t="shared" si="43"/>
        <v>0</v>
      </c>
      <c r="I324" s="42"/>
      <c r="J324" s="41"/>
      <c r="K324" s="75"/>
      <c r="L324" s="224"/>
      <c r="M324" s="42"/>
      <c r="N324" s="41"/>
      <c r="O324" s="75"/>
      <c r="P324" s="224"/>
      <c r="Q324" s="42"/>
      <c r="R324" s="41"/>
      <c r="S324" s="75"/>
      <c r="T324" s="75"/>
      <c r="U324" s="139">
        <f t="shared" si="44"/>
        <v>0</v>
      </c>
      <c r="V324" s="42"/>
      <c r="W324" s="41"/>
      <c r="X324" s="75"/>
      <c r="Y324" s="42"/>
      <c r="Z324" s="223"/>
      <c r="AA324" s="42"/>
      <c r="AB324" s="41"/>
      <c r="AC324" s="75"/>
      <c r="AD324" s="42"/>
      <c r="AE324" s="223"/>
      <c r="AF324" s="42"/>
      <c r="AG324" s="41"/>
      <c r="AH324" s="75"/>
      <c r="AI324" s="42"/>
      <c r="AJ324" s="223"/>
      <c r="AK324" s="42"/>
      <c r="AL324" s="41"/>
      <c r="AM324" s="75"/>
      <c r="AN324" s="42"/>
      <c r="AO324" s="42"/>
      <c r="AP324" s="139">
        <f t="shared" si="45"/>
        <v>0</v>
      </c>
      <c r="AQ324" s="74"/>
      <c r="AR324" s="74"/>
      <c r="AS324" s="74"/>
      <c r="AT324" s="74"/>
      <c r="AU324" s="84"/>
      <c r="AV324" s="90"/>
      <c r="AW324" s="90"/>
      <c r="AX324" s="90"/>
      <c r="AY324" s="90"/>
      <c r="AZ324" s="139">
        <f t="shared" si="46"/>
        <v>0</v>
      </c>
      <c r="BA324" s="139">
        <f t="shared" si="47"/>
        <v>0</v>
      </c>
      <c r="BB324" s="139">
        <f t="shared" si="48"/>
        <v>0</v>
      </c>
      <c r="BC324" s="139">
        <f t="shared" si="49"/>
        <v>0</v>
      </c>
      <c r="BD324" s="75"/>
      <c r="BE324" s="139">
        <f t="shared" si="50"/>
        <v>0</v>
      </c>
      <c r="BF324"/>
    </row>
    <row r="325" spans="1:58" x14ac:dyDescent="0.2">
      <c r="A325" s="16">
        <f t="shared" si="51"/>
        <v>316</v>
      </c>
      <c r="B325" s="40"/>
      <c r="C325" s="40"/>
      <c r="D325" s="41"/>
      <c r="E325" s="188"/>
      <c r="F325" s="41"/>
      <c r="G325" s="188"/>
      <c r="H325" s="139">
        <f t="shared" si="43"/>
        <v>0</v>
      </c>
      <c r="I325" s="42"/>
      <c r="J325" s="41"/>
      <c r="K325" s="75"/>
      <c r="L325" s="224"/>
      <c r="M325" s="42"/>
      <c r="N325" s="41"/>
      <c r="O325" s="75"/>
      <c r="P325" s="224"/>
      <c r="Q325" s="42"/>
      <c r="R325" s="41"/>
      <c r="S325" s="75"/>
      <c r="T325" s="75"/>
      <c r="U325" s="139">
        <f t="shared" si="44"/>
        <v>0</v>
      </c>
      <c r="V325" s="42"/>
      <c r="W325" s="41"/>
      <c r="X325" s="75"/>
      <c r="Y325" s="42"/>
      <c r="Z325" s="223"/>
      <c r="AA325" s="42"/>
      <c r="AB325" s="41"/>
      <c r="AC325" s="75"/>
      <c r="AD325" s="42"/>
      <c r="AE325" s="223"/>
      <c r="AF325" s="42"/>
      <c r="AG325" s="41"/>
      <c r="AH325" s="75"/>
      <c r="AI325" s="42"/>
      <c r="AJ325" s="223"/>
      <c r="AK325" s="42"/>
      <c r="AL325" s="41"/>
      <c r="AM325" s="75"/>
      <c r="AN325" s="42"/>
      <c r="AO325" s="42"/>
      <c r="AP325" s="139">
        <f t="shared" si="45"/>
        <v>0</v>
      </c>
      <c r="AQ325" s="74"/>
      <c r="AR325" s="74"/>
      <c r="AS325" s="74"/>
      <c r="AT325" s="74"/>
      <c r="AU325" s="84"/>
      <c r="AV325" s="90"/>
      <c r="AW325" s="90"/>
      <c r="AX325" s="90"/>
      <c r="AY325" s="90"/>
      <c r="AZ325" s="139">
        <f t="shared" si="46"/>
        <v>0</v>
      </c>
      <c r="BA325" s="139">
        <f t="shared" si="47"/>
        <v>0</v>
      </c>
      <c r="BB325" s="139">
        <f t="shared" si="48"/>
        <v>0</v>
      </c>
      <c r="BC325" s="139">
        <f t="shared" si="49"/>
        <v>0</v>
      </c>
      <c r="BD325" s="75"/>
      <c r="BE325" s="139">
        <f t="shared" si="50"/>
        <v>0</v>
      </c>
      <c r="BF325"/>
    </row>
    <row r="326" spans="1:58" x14ac:dyDescent="0.2">
      <c r="A326" s="16">
        <f t="shared" si="51"/>
        <v>317</v>
      </c>
      <c r="B326" s="40"/>
      <c r="C326" s="40"/>
      <c r="D326" s="41"/>
      <c r="E326" s="188"/>
      <c r="F326" s="41"/>
      <c r="G326" s="188"/>
      <c r="H326" s="139">
        <f t="shared" si="43"/>
        <v>0</v>
      </c>
      <c r="I326" s="42"/>
      <c r="J326" s="41"/>
      <c r="K326" s="75"/>
      <c r="L326" s="224"/>
      <c r="M326" s="42"/>
      <c r="N326" s="41"/>
      <c r="O326" s="75"/>
      <c r="P326" s="224"/>
      <c r="Q326" s="42"/>
      <c r="R326" s="41"/>
      <c r="S326" s="75"/>
      <c r="T326" s="75"/>
      <c r="U326" s="139">
        <f t="shared" si="44"/>
        <v>0</v>
      </c>
      <c r="V326" s="42"/>
      <c r="W326" s="41"/>
      <c r="X326" s="75"/>
      <c r="Y326" s="42"/>
      <c r="Z326" s="223"/>
      <c r="AA326" s="42"/>
      <c r="AB326" s="41"/>
      <c r="AC326" s="75"/>
      <c r="AD326" s="42"/>
      <c r="AE326" s="223"/>
      <c r="AF326" s="42"/>
      <c r="AG326" s="41"/>
      <c r="AH326" s="75"/>
      <c r="AI326" s="42"/>
      <c r="AJ326" s="223"/>
      <c r="AK326" s="42"/>
      <c r="AL326" s="41"/>
      <c r="AM326" s="75"/>
      <c r="AN326" s="42"/>
      <c r="AO326" s="42"/>
      <c r="AP326" s="139">
        <f t="shared" si="45"/>
        <v>0</v>
      </c>
      <c r="AQ326" s="74"/>
      <c r="AR326" s="74"/>
      <c r="AS326" s="74"/>
      <c r="AT326" s="74"/>
      <c r="AU326" s="84"/>
      <c r="AV326" s="90"/>
      <c r="AW326" s="90"/>
      <c r="AX326" s="90"/>
      <c r="AY326" s="90"/>
      <c r="AZ326" s="139">
        <f t="shared" si="46"/>
        <v>0</v>
      </c>
      <c r="BA326" s="139">
        <f t="shared" si="47"/>
        <v>0</v>
      </c>
      <c r="BB326" s="139">
        <f t="shared" si="48"/>
        <v>0</v>
      </c>
      <c r="BC326" s="139">
        <f t="shared" si="49"/>
        <v>0</v>
      </c>
      <c r="BD326" s="75"/>
      <c r="BE326" s="139">
        <f t="shared" si="50"/>
        <v>0</v>
      </c>
      <c r="BF326"/>
    </row>
    <row r="327" spans="1:58" x14ac:dyDescent="0.2">
      <c r="A327" s="16">
        <f t="shared" si="51"/>
        <v>318</v>
      </c>
      <c r="B327" s="40"/>
      <c r="C327" s="40"/>
      <c r="D327" s="41"/>
      <c r="E327" s="188"/>
      <c r="F327" s="41"/>
      <c r="G327" s="188"/>
      <c r="H327" s="139">
        <f t="shared" si="43"/>
        <v>0</v>
      </c>
      <c r="I327" s="42"/>
      <c r="J327" s="41"/>
      <c r="K327" s="75"/>
      <c r="L327" s="224"/>
      <c r="M327" s="42"/>
      <c r="N327" s="41"/>
      <c r="O327" s="75"/>
      <c r="P327" s="224"/>
      <c r="Q327" s="42"/>
      <c r="R327" s="41"/>
      <c r="S327" s="75"/>
      <c r="T327" s="75"/>
      <c r="U327" s="139">
        <f t="shared" si="44"/>
        <v>0</v>
      </c>
      <c r="V327" s="42"/>
      <c r="W327" s="41"/>
      <c r="X327" s="75"/>
      <c r="Y327" s="42"/>
      <c r="Z327" s="223"/>
      <c r="AA327" s="42"/>
      <c r="AB327" s="41"/>
      <c r="AC327" s="75"/>
      <c r="AD327" s="42"/>
      <c r="AE327" s="223"/>
      <c r="AF327" s="42"/>
      <c r="AG327" s="41"/>
      <c r="AH327" s="75"/>
      <c r="AI327" s="42"/>
      <c r="AJ327" s="223"/>
      <c r="AK327" s="42"/>
      <c r="AL327" s="41"/>
      <c r="AM327" s="75"/>
      <c r="AN327" s="42"/>
      <c r="AO327" s="42"/>
      <c r="AP327" s="139">
        <f t="shared" si="45"/>
        <v>0</v>
      </c>
      <c r="AQ327" s="74"/>
      <c r="AR327" s="74"/>
      <c r="AS327" s="74"/>
      <c r="AT327" s="74"/>
      <c r="AU327" s="84"/>
      <c r="AV327" s="90"/>
      <c r="AW327" s="90"/>
      <c r="AX327" s="90"/>
      <c r="AY327" s="90"/>
      <c r="AZ327" s="139">
        <f t="shared" si="46"/>
        <v>0</v>
      </c>
      <c r="BA327" s="139">
        <f t="shared" si="47"/>
        <v>0</v>
      </c>
      <c r="BB327" s="139">
        <f t="shared" si="48"/>
        <v>0</v>
      </c>
      <c r="BC327" s="139">
        <f t="shared" si="49"/>
        <v>0</v>
      </c>
      <c r="BD327" s="75"/>
      <c r="BE327" s="139">
        <f t="shared" si="50"/>
        <v>0</v>
      </c>
      <c r="BF327"/>
    </row>
    <row r="328" spans="1:58" x14ac:dyDescent="0.2">
      <c r="A328" s="16">
        <f t="shared" si="51"/>
        <v>319</v>
      </c>
      <c r="B328" s="40"/>
      <c r="C328" s="40"/>
      <c r="D328" s="41"/>
      <c r="E328" s="188"/>
      <c r="F328" s="41"/>
      <c r="G328" s="188"/>
      <c r="H328" s="139">
        <f t="shared" si="43"/>
        <v>0</v>
      </c>
      <c r="I328" s="42"/>
      <c r="J328" s="41"/>
      <c r="K328" s="75"/>
      <c r="L328" s="224"/>
      <c r="M328" s="42"/>
      <c r="N328" s="41"/>
      <c r="O328" s="75"/>
      <c r="P328" s="224"/>
      <c r="Q328" s="42"/>
      <c r="R328" s="41"/>
      <c r="S328" s="75"/>
      <c r="T328" s="75"/>
      <c r="U328" s="139">
        <f t="shared" si="44"/>
        <v>0</v>
      </c>
      <c r="V328" s="42"/>
      <c r="W328" s="41"/>
      <c r="X328" s="75"/>
      <c r="Y328" s="42"/>
      <c r="Z328" s="223"/>
      <c r="AA328" s="42"/>
      <c r="AB328" s="41"/>
      <c r="AC328" s="75"/>
      <c r="AD328" s="42"/>
      <c r="AE328" s="223"/>
      <c r="AF328" s="42"/>
      <c r="AG328" s="41"/>
      <c r="AH328" s="75"/>
      <c r="AI328" s="42"/>
      <c r="AJ328" s="223"/>
      <c r="AK328" s="42"/>
      <c r="AL328" s="41"/>
      <c r="AM328" s="75"/>
      <c r="AN328" s="42"/>
      <c r="AO328" s="42"/>
      <c r="AP328" s="139">
        <f t="shared" si="45"/>
        <v>0</v>
      </c>
      <c r="AQ328" s="74"/>
      <c r="AR328" s="74"/>
      <c r="AS328" s="74"/>
      <c r="AT328" s="74"/>
      <c r="AU328" s="84"/>
      <c r="AV328" s="90"/>
      <c r="AW328" s="90"/>
      <c r="AX328" s="90"/>
      <c r="AY328" s="90"/>
      <c r="AZ328" s="139">
        <f t="shared" si="46"/>
        <v>0</v>
      </c>
      <c r="BA328" s="139">
        <f t="shared" si="47"/>
        <v>0</v>
      </c>
      <c r="BB328" s="139">
        <f t="shared" si="48"/>
        <v>0</v>
      </c>
      <c r="BC328" s="139">
        <f t="shared" si="49"/>
        <v>0</v>
      </c>
      <c r="BD328" s="75"/>
      <c r="BE328" s="139">
        <f t="shared" si="50"/>
        <v>0</v>
      </c>
      <c r="BF328"/>
    </row>
    <row r="329" spans="1:58" x14ac:dyDescent="0.2">
      <c r="A329" s="16">
        <f t="shared" si="51"/>
        <v>320</v>
      </c>
      <c r="B329" s="40"/>
      <c r="C329" s="40"/>
      <c r="D329" s="41"/>
      <c r="E329" s="188"/>
      <c r="F329" s="41"/>
      <c r="G329" s="188"/>
      <c r="H329" s="139">
        <f t="shared" si="43"/>
        <v>0</v>
      </c>
      <c r="I329" s="42"/>
      <c r="J329" s="41"/>
      <c r="K329" s="75"/>
      <c r="L329" s="224"/>
      <c r="M329" s="42"/>
      <c r="N329" s="41"/>
      <c r="O329" s="75"/>
      <c r="P329" s="224"/>
      <c r="Q329" s="42"/>
      <c r="R329" s="41"/>
      <c r="S329" s="75"/>
      <c r="T329" s="75"/>
      <c r="U329" s="139">
        <f t="shared" si="44"/>
        <v>0</v>
      </c>
      <c r="V329" s="42"/>
      <c r="W329" s="41"/>
      <c r="X329" s="75"/>
      <c r="Y329" s="42"/>
      <c r="Z329" s="223"/>
      <c r="AA329" s="42"/>
      <c r="AB329" s="41"/>
      <c r="AC329" s="75"/>
      <c r="AD329" s="42"/>
      <c r="AE329" s="223"/>
      <c r="AF329" s="42"/>
      <c r="AG329" s="41"/>
      <c r="AH329" s="75"/>
      <c r="AI329" s="42"/>
      <c r="AJ329" s="223"/>
      <c r="AK329" s="42"/>
      <c r="AL329" s="41"/>
      <c r="AM329" s="75"/>
      <c r="AN329" s="42"/>
      <c r="AO329" s="42"/>
      <c r="AP329" s="139">
        <f t="shared" si="45"/>
        <v>0</v>
      </c>
      <c r="AQ329" s="74"/>
      <c r="AR329" s="74"/>
      <c r="AS329" s="74"/>
      <c r="AT329" s="74"/>
      <c r="AU329" s="84"/>
      <c r="AV329" s="90"/>
      <c r="AW329" s="90"/>
      <c r="AX329" s="90"/>
      <c r="AY329" s="90"/>
      <c r="AZ329" s="139">
        <f t="shared" si="46"/>
        <v>0</v>
      </c>
      <c r="BA329" s="139">
        <f t="shared" si="47"/>
        <v>0</v>
      </c>
      <c r="BB329" s="139">
        <f t="shared" si="48"/>
        <v>0</v>
      </c>
      <c r="BC329" s="139">
        <f t="shared" si="49"/>
        <v>0</v>
      </c>
      <c r="BD329" s="75"/>
      <c r="BE329" s="139">
        <f t="shared" si="50"/>
        <v>0</v>
      </c>
      <c r="BF329"/>
    </row>
    <row r="330" spans="1:58" x14ac:dyDescent="0.2">
      <c r="A330" s="16">
        <f t="shared" si="51"/>
        <v>321</v>
      </c>
      <c r="B330" s="40"/>
      <c r="C330" s="40"/>
      <c r="D330" s="41"/>
      <c r="E330" s="188"/>
      <c r="F330" s="41"/>
      <c r="G330" s="188"/>
      <c r="H330" s="139">
        <f t="shared" ref="H330:H393" si="52">IF(AND(ISTEXT(C330),OR(ISBLANK(D330),ISBLANK(E330))),1,0)</f>
        <v>0</v>
      </c>
      <c r="I330" s="42"/>
      <c r="J330" s="41"/>
      <c r="K330" s="75"/>
      <c r="L330" s="224"/>
      <c r="M330" s="42"/>
      <c r="N330" s="41"/>
      <c r="O330" s="75"/>
      <c r="P330" s="224"/>
      <c r="Q330" s="42"/>
      <c r="R330" s="41"/>
      <c r="S330" s="75"/>
      <c r="T330" s="75"/>
      <c r="U330" s="139">
        <f t="shared" ref="U330:U393" si="53">IF(OR(
AND(ISTEXT(I330),ISBLANK(J330)),
AND(ISTEXT(M330),ISBLANK(N330)),
AND(ISTEXT(Q330),ISBLANK(R330))),1,0)</f>
        <v>0</v>
      </c>
      <c r="V330" s="42"/>
      <c r="W330" s="41"/>
      <c r="X330" s="75"/>
      <c r="Y330" s="42"/>
      <c r="Z330" s="223"/>
      <c r="AA330" s="42"/>
      <c r="AB330" s="41"/>
      <c r="AC330" s="75"/>
      <c r="AD330" s="42"/>
      <c r="AE330" s="223"/>
      <c r="AF330" s="42"/>
      <c r="AG330" s="41"/>
      <c r="AH330" s="75"/>
      <c r="AI330" s="42"/>
      <c r="AJ330" s="223"/>
      <c r="AK330" s="42"/>
      <c r="AL330" s="41"/>
      <c r="AM330" s="75"/>
      <c r="AN330" s="42"/>
      <c r="AO330" s="42"/>
      <c r="AP330" s="139">
        <f t="shared" ref="AP330:AP393" si="54">IF(OR(
AND(ISTEXT(V330),ISBLANK(W330)),
AND(ISTEXT(AA330),ISBLANK(AB330)),
AND(ISTEXT(AF330),ISBLANK(AG330)),
AND(ISTEXT(AK330),ISBLANK(AL330)),),1,0)</f>
        <v>0</v>
      </c>
      <c r="AQ330" s="74"/>
      <c r="AR330" s="74"/>
      <c r="AS330" s="74"/>
      <c r="AT330" s="74"/>
      <c r="AU330" s="84"/>
      <c r="AV330" s="90"/>
      <c r="AW330" s="90"/>
      <c r="AX330" s="90"/>
      <c r="AY330" s="90"/>
      <c r="AZ330" s="139">
        <f t="shared" ref="AZ330:AZ393" si="55">IF(OR(ISBLANK(AV330),_xlfn.ISFORMULA(AV330)),0,1)</f>
        <v>0</v>
      </c>
      <c r="BA330" s="139">
        <f t="shared" ref="BA330:BA393" si="56">IF(OR(ISBLANK(AW330),_xlfn.ISFORMULA(AW330)),0,1)</f>
        <v>0</v>
      </c>
      <c r="BB330" s="139">
        <f t="shared" ref="BB330:BB393" si="57">IF(OR(ISBLANK(AX330),_xlfn.ISFORMULA(AX330)),0,1)</f>
        <v>0</v>
      </c>
      <c r="BC330" s="139">
        <f t="shared" ref="BC330:BC393" si="58">IF(OR(ISBLANK(AY330),_xlfn.ISFORMULA(AY330)),0,1)</f>
        <v>0</v>
      </c>
      <c r="BD330" s="75"/>
      <c r="BE330" s="139">
        <f t="shared" ref="BE330:BE393" si="59">IF(AND(OR(AT330="",AT330=0),BD330=""),0,IF(AND(AT330&lt;&gt;"",AT330&lt;&gt;0,BD330=""),1,0))</f>
        <v>0</v>
      </c>
      <c r="BF330"/>
    </row>
    <row r="331" spans="1:58" x14ac:dyDescent="0.2">
      <c r="A331" s="16">
        <f t="shared" si="51"/>
        <v>322</v>
      </c>
      <c r="B331" s="40"/>
      <c r="C331" s="40"/>
      <c r="D331" s="41"/>
      <c r="E331" s="188"/>
      <c r="F331" s="41"/>
      <c r="G331" s="188"/>
      <c r="H331" s="139">
        <f t="shared" si="52"/>
        <v>0</v>
      </c>
      <c r="I331" s="42"/>
      <c r="J331" s="41"/>
      <c r="K331" s="75"/>
      <c r="L331" s="224"/>
      <c r="M331" s="42"/>
      <c r="N331" s="41"/>
      <c r="O331" s="75"/>
      <c r="P331" s="224"/>
      <c r="Q331" s="42"/>
      <c r="R331" s="41"/>
      <c r="S331" s="75"/>
      <c r="T331" s="75"/>
      <c r="U331" s="139">
        <f t="shared" si="53"/>
        <v>0</v>
      </c>
      <c r="V331" s="42"/>
      <c r="W331" s="41"/>
      <c r="X331" s="75"/>
      <c r="Y331" s="42"/>
      <c r="Z331" s="223"/>
      <c r="AA331" s="42"/>
      <c r="AB331" s="41"/>
      <c r="AC331" s="75"/>
      <c r="AD331" s="42"/>
      <c r="AE331" s="223"/>
      <c r="AF331" s="42"/>
      <c r="AG331" s="41"/>
      <c r="AH331" s="75"/>
      <c r="AI331" s="42"/>
      <c r="AJ331" s="223"/>
      <c r="AK331" s="42"/>
      <c r="AL331" s="41"/>
      <c r="AM331" s="75"/>
      <c r="AN331" s="42"/>
      <c r="AO331" s="42"/>
      <c r="AP331" s="139">
        <f t="shared" si="54"/>
        <v>0</v>
      </c>
      <c r="AQ331" s="74"/>
      <c r="AR331" s="74"/>
      <c r="AS331" s="74"/>
      <c r="AT331" s="74"/>
      <c r="AU331" s="84"/>
      <c r="AV331" s="90"/>
      <c r="AW331" s="90"/>
      <c r="AX331" s="90"/>
      <c r="AY331" s="90"/>
      <c r="AZ331" s="139">
        <f t="shared" si="55"/>
        <v>0</v>
      </c>
      <c r="BA331" s="139">
        <f t="shared" si="56"/>
        <v>0</v>
      </c>
      <c r="BB331" s="139">
        <f t="shared" si="57"/>
        <v>0</v>
      </c>
      <c r="BC331" s="139">
        <f t="shared" si="58"/>
        <v>0</v>
      </c>
      <c r="BD331" s="75"/>
      <c r="BE331" s="139">
        <f t="shared" si="59"/>
        <v>0</v>
      </c>
      <c r="BF331"/>
    </row>
    <row r="332" spans="1:58" x14ac:dyDescent="0.2">
      <c r="A332" s="16">
        <f t="shared" ref="A332:A395" si="60">IFERROR(A331+1,"")</f>
        <v>323</v>
      </c>
      <c r="B332" s="40"/>
      <c r="C332" s="40"/>
      <c r="D332" s="41"/>
      <c r="E332" s="188"/>
      <c r="F332" s="41"/>
      <c r="G332" s="188"/>
      <c r="H332" s="139">
        <f t="shared" si="52"/>
        <v>0</v>
      </c>
      <c r="I332" s="42"/>
      <c r="J332" s="41"/>
      <c r="K332" s="75"/>
      <c r="L332" s="224"/>
      <c r="M332" s="42"/>
      <c r="N332" s="41"/>
      <c r="O332" s="75"/>
      <c r="P332" s="224"/>
      <c r="Q332" s="42"/>
      <c r="R332" s="41"/>
      <c r="S332" s="75"/>
      <c r="T332" s="75"/>
      <c r="U332" s="139">
        <f t="shared" si="53"/>
        <v>0</v>
      </c>
      <c r="V332" s="42"/>
      <c r="W332" s="41"/>
      <c r="X332" s="75"/>
      <c r="Y332" s="42"/>
      <c r="Z332" s="223"/>
      <c r="AA332" s="42"/>
      <c r="AB332" s="41"/>
      <c r="AC332" s="75"/>
      <c r="AD332" s="42"/>
      <c r="AE332" s="223"/>
      <c r="AF332" s="42"/>
      <c r="AG332" s="41"/>
      <c r="AH332" s="75"/>
      <c r="AI332" s="42"/>
      <c r="AJ332" s="223"/>
      <c r="AK332" s="42"/>
      <c r="AL332" s="41"/>
      <c r="AM332" s="75"/>
      <c r="AN332" s="42"/>
      <c r="AO332" s="42"/>
      <c r="AP332" s="139">
        <f t="shared" si="54"/>
        <v>0</v>
      </c>
      <c r="AQ332" s="74"/>
      <c r="AR332" s="74"/>
      <c r="AS332" s="74"/>
      <c r="AT332" s="74"/>
      <c r="AU332" s="84"/>
      <c r="AV332" s="90"/>
      <c r="AW332" s="90"/>
      <c r="AX332" s="90"/>
      <c r="AY332" s="90"/>
      <c r="AZ332" s="139">
        <f t="shared" si="55"/>
        <v>0</v>
      </c>
      <c r="BA332" s="139">
        <f t="shared" si="56"/>
        <v>0</v>
      </c>
      <c r="BB332" s="139">
        <f t="shared" si="57"/>
        <v>0</v>
      </c>
      <c r="BC332" s="139">
        <f t="shared" si="58"/>
        <v>0</v>
      </c>
      <c r="BD332" s="75"/>
      <c r="BE332" s="139">
        <f t="shared" si="59"/>
        <v>0</v>
      </c>
      <c r="BF332"/>
    </row>
    <row r="333" spans="1:58" x14ac:dyDescent="0.2">
      <c r="A333" s="16">
        <f t="shared" si="60"/>
        <v>324</v>
      </c>
      <c r="B333" s="40"/>
      <c r="C333" s="40"/>
      <c r="D333" s="41"/>
      <c r="E333" s="188"/>
      <c r="F333" s="41"/>
      <c r="G333" s="188"/>
      <c r="H333" s="139">
        <f t="shared" si="52"/>
        <v>0</v>
      </c>
      <c r="I333" s="42"/>
      <c r="J333" s="41"/>
      <c r="K333" s="75"/>
      <c r="L333" s="224"/>
      <c r="M333" s="42"/>
      <c r="N333" s="41"/>
      <c r="O333" s="75"/>
      <c r="P333" s="224"/>
      <c r="Q333" s="42"/>
      <c r="R333" s="41"/>
      <c r="S333" s="75"/>
      <c r="T333" s="75"/>
      <c r="U333" s="139">
        <f t="shared" si="53"/>
        <v>0</v>
      </c>
      <c r="V333" s="42"/>
      <c r="W333" s="41"/>
      <c r="X333" s="75"/>
      <c r="Y333" s="42"/>
      <c r="Z333" s="223"/>
      <c r="AA333" s="42"/>
      <c r="AB333" s="41"/>
      <c r="AC333" s="75"/>
      <c r="AD333" s="42"/>
      <c r="AE333" s="223"/>
      <c r="AF333" s="42"/>
      <c r="AG333" s="41"/>
      <c r="AH333" s="75"/>
      <c r="AI333" s="42"/>
      <c r="AJ333" s="223"/>
      <c r="AK333" s="42"/>
      <c r="AL333" s="41"/>
      <c r="AM333" s="75"/>
      <c r="AN333" s="42"/>
      <c r="AO333" s="42"/>
      <c r="AP333" s="139">
        <f t="shared" si="54"/>
        <v>0</v>
      </c>
      <c r="AQ333" s="74"/>
      <c r="AR333" s="74"/>
      <c r="AS333" s="74"/>
      <c r="AT333" s="74"/>
      <c r="AU333" s="84"/>
      <c r="AV333" s="90"/>
      <c r="AW333" s="90"/>
      <c r="AX333" s="90"/>
      <c r="AY333" s="90"/>
      <c r="AZ333" s="139">
        <f t="shared" si="55"/>
        <v>0</v>
      </c>
      <c r="BA333" s="139">
        <f t="shared" si="56"/>
        <v>0</v>
      </c>
      <c r="BB333" s="139">
        <f t="shared" si="57"/>
        <v>0</v>
      </c>
      <c r="BC333" s="139">
        <f t="shared" si="58"/>
        <v>0</v>
      </c>
      <c r="BD333" s="75"/>
      <c r="BE333" s="139">
        <f t="shared" si="59"/>
        <v>0</v>
      </c>
      <c r="BF333"/>
    </row>
    <row r="334" spans="1:58" x14ac:dyDescent="0.2">
      <c r="A334" s="16">
        <f t="shared" si="60"/>
        <v>325</v>
      </c>
      <c r="B334" s="40"/>
      <c r="C334" s="40"/>
      <c r="D334" s="41"/>
      <c r="E334" s="188"/>
      <c r="F334" s="41"/>
      <c r="G334" s="188"/>
      <c r="H334" s="139">
        <f t="shared" si="52"/>
        <v>0</v>
      </c>
      <c r="I334" s="42"/>
      <c r="J334" s="41"/>
      <c r="K334" s="75"/>
      <c r="L334" s="224"/>
      <c r="M334" s="42"/>
      <c r="N334" s="41"/>
      <c r="O334" s="75"/>
      <c r="P334" s="224"/>
      <c r="Q334" s="42"/>
      <c r="R334" s="41"/>
      <c r="S334" s="75"/>
      <c r="T334" s="75"/>
      <c r="U334" s="139">
        <f t="shared" si="53"/>
        <v>0</v>
      </c>
      <c r="V334" s="42"/>
      <c r="W334" s="41"/>
      <c r="X334" s="75"/>
      <c r="Y334" s="42"/>
      <c r="Z334" s="223"/>
      <c r="AA334" s="42"/>
      <c r="AB334" s="41"/>
      <c r="AC334" s="75"/>
      <c r="AD334" s="42"/>
      <c r="AE334" s="223"/>
      <c r="AF334" s="42"/>
      <c r="AG334" s="41"/>
      <c r="AH334" s="75"/>
      <c r="AI334" s="42"/>
      <c r="AJ334" s="223"/>
      <c r="AK334" s="42"/>
      <c r="AL334" s="41"/>
      <c r="AM334" s="75"/>
      <c r="AN334" s="42"/>
      <c r="AO334" s="42"/>
      <c r="AP334" s="139">
        <f t="shared" si="54"/>
        <v>0</v>
      </c>
      <c r="AQ334" s="74"/>
      <c r="AR334" s="74"/>
      <c r="AS334" s="74"/>
      <c r="AT334" s="74"/>
      <c r="AU334" s="84"/>
      <c r="AV334" s="90"/>
      <c r="AW334" s="90"/>
      <c r="AX334" s="90"/>
      <c r="AY334" s="90"/>
      <c r="AZ334" s="139">
        <f t="shared" si="55"/>
        <v>0</v>
      </c>
      <c r="BA334" s="139">
        <f t="shared" si="56"/>
        <v>0</v>
      </c>
      <c r="BB334" s="139">
        <f t="shared" si="57"/>
        <v>0</v>
      </c>
      <c r="BC334" s="139">
        <f t="shared" si="58"/>
        <v>0</v>
      </c>
      <c r="BD334" s="75"/>
      <c r="BE334" s="139">
        <f t="shared" si="59"/>
        <v>0</v>
      </c>
      <c r="BF334"/>
    </row>
    <row r="335" spans="1:58" x14ac:dyDescent="0.2">
      <c r="A335" s="16">
        <f t="shared" si="60"/>
        <v>326</v>
      </c>
      <c r="B335" s="40"/>
      <c r="C335" s="40"/>
      <c r="D335" s="41"/>
      <c r="E335" s="188"/>
      <c r="F335" s="41"/>
      <c r="G335" s="188"/>
      <c r="H335" s="139">
        <f t="shared" si="52"/>
        <v>0</v>
      </c>
      <c r="I335" s="42"/>
      <c r="J335" s="41"/>
      <c r="K335" s="75"/>
      <c r="L335" s="224"/>
      <c r="M335" s="42"/>
      <c r="N335" s="41"/>
      <c r="O335" s="75"/>
      <c r="P335" s="224"/>
      <c r="Q335" s="42"/>
      <c r="R335" s="41"/>
      <c r="S335" s="75"/>
      <c r="T335" s="75"/>
      <c r="U335" s="139">
        <f t="shared" si="53"/>
        <v>0</v>
      </c>
      <c r="V335" s="42"/>
      <c r="W335" s="41"/>
      <c r="X335" s="75"/>
      <c r="Y335" s="42"/>
      <c r="Z335" s="223"/>
      <c r="AA335" s="42"/>
      <c r="AB335" s="41"/>
      <c r="AC335" s="75"/>
      <c r="AD335" s="42"/>
      <c r="AE335" s="223"/>
      <c r="AF335" s="42"/>
      <c r="AG335" s="41"/>
      <c r="AH335" s="75"/>
      <c r="AI335" s="42"/>
      <c r="AJ335" s="223"/>
      <c r="AK335" s="42"/>
      <c r="AL335" s="41"/>
      <c r="AM335" s="75"/>
      <c r="AN335" s="42"/>
      <c r="AO335" s="42"/>
      <c r="AP335" s="139">
        <f t="shared" si="54"/>
        <v>0</v>
      </c>
      <c r="AQ335" s="74"/>
      <c r="AR335" s="74"/>
      <c r="AS335" s="74"/>
      <c r="AT335" s="74"/>
      <c r="AU335" s="84"/>
      <c r="AV335" s="90"/>
      <c r="AW335" s="90"/>
      <c r="AX335" s="90"/>
      <c r="AY335" s="90"/>
      <c r="AZ335" s="139">
        <f t="shared" si="55"/>
        <v>0</v>
      </c>
      <c r="BA335" s="139">
        <f t="shared" si="56"/>
        <v>0</v>
      </c>
      <c r="BB335" s="139">
        <f t="shared" si="57"/>
        <v>0</v>
      </c>
      <c r="BC335" s="139">
        <f t="shared" si="58"/>
        <v>0</v>
      </c>
      <c r="BD335" s="75"/>
      <c r="BE335" s="139">
        <f t="shared" si="59"/>
        <v>0</v>
      </c>
      <c r="BF335"/>
    </row>
    <row r="336" spans="1:58" x14ac:dyDescent="0.2">
      <c r="A336" s="16">
        <f t="shared" si="60"/>
        <v>327</v>
      </c>
      <c r="B336" s="40"/>
      <c r="C336" s="40"/>
      <c r="D336" s="41"/>
      <c r="E336" s="188"/>
      <c r="F336" s="41"/>
      <c r="G336" s="188"/>
      <c r="H336" s="139">
        <f t="shared" si="52"/>
        <v>0</v>
      </c>
      <c r="I336" s="42"/>
      <c r="J336" s="41"/>
      <c r="K336" s="75"/>
      <c r="L336" s="224"/>
      <c r="M336" s="42"/>
      <c r="N336" s="41"/>
      <c r="O336" s="75"/>
      <c r="P336" s="224"/>
      <c r="Q336" s="42"/>
      <c r="R336" s="41"/>
      <c r="S336" s="75"/>
      <c r="T336" s="75"/>
      <c r="U336" s="139">
        <f t="shared" si="53"/>
        <v>0</v>
      </c>
      <c r="V336" s="42"/>
      <c r="W336" s="41"/>
      <c r="X336" s="75"/>
      <c r="Y336" s="42"/>
      <c r="Z336" s="223"/>
      <c r="AA336" s="42"/>
      <c r="AB336" s="41"/>
      <c r="AC336" s="75"/>
      <c r="AD336" s="42"/>
      <c r="AE336" s="223"/>
      <c r="AF336" s="42"/>
      <c r="AG336" s="41"/>
      <c r="AH336" s="75"/>
      <c r="AI336" s="42"/>
      <c r="AJ336" s="223"/>
      <c r="AK336" s="42"/>
      <c r="AL336" s="41"/>
      <c r="AM336" s="75"/>
      <c r="AN336" s="42"/>
      <c r="AO336" s="42"/>
      <c r="AP336" s="139">
        <f t="shared" si="54"/>
        <v>0</v>
      </c>
      <c r="AQ336" s="74"/>
      <c r="AR336" s="74"/>
      <c r="AS336" s="74"/>
      <c r="AT336" s="74"/>
      <c r="AU336" s="84"/>
      <c r="AV336" s="90"/>
      <c r="AW336" s="90"/>
      <c r="AX336" s="90"/>
      <c r="AY336" s="90"/>
      <c r="AZ336" s="139">
        <f t="shared" si="55"/>
        <v>0</v>
      </c>
      <c r="BA336" s="139">
        <f t="shared" si="56"/>
        <v>0</v>
      </c>
      <c r="BB336" s="139">
        <f t="shared" si="57"/>
        <v>0</v>
      </c>
      <c r="BC336" s="139">
        <f t="shared" si="58"/>
        <v>0</v>
      </c>
      <c r="BD336" s="75"/>
      <c r="BE336" s="139">
        <f t="shared" si="59"/>
        <v>0</v>
      </c>
      <c r="BF336"/>
    </row>
    <row r="337" spans="1:58" x14ac:dyDescent="0.2">
      <c r="A337" s="16">
        <f t="shared" si="60"/>
        <v>328</v>
      </c>
      <c r="B337" s="40"/>
      <c r="C337" s="40"/>
      <c r="D337" s="41"/>
      <c r="E337" s="188"/>
      <c r="F337" s="41"/>
      <c r="G337" s="188"/>
      <c r="H337" s="139">
        <f t="shared" si="52"/>
        <v>0</v>
      </c>
      <c r="I337" s="42"/>
      <c r="J337" s="41"/>
      <c r="K337" s="75"/>
      <c r="L337" s="224"/>
      <c r="M337" s="42"/>
      <c r="N337" s="41"/>
      <c r="O337" s="75"/>
      <c r="P337" s="224"/>
      <c r="Q337" s="42"/>
      <c r="R337" s="41"/>
      <c r="S337" s="75"/>
      <c r="T337" s="75"/>
      <c r="U337" s="139">
        <f t="shared" si="53"/>
        <v>0</v>
      </c>
      <c r="V337" s="42"/>
      <c r="W337" s="41"/>
      <c r="X337" s="75"/>
      <c r="Y337" s="42"/>
      <c r="Z337" s="223"/>
      <c r="AA337" s="42"/>
      <c r="AB337" s="41"/>
      <c r="AC337" s="75"/>
      <c r="AD337" s="42"/>
      <c r="AE337" s="223"/>
      <c r="AF337" s="42"/>
      <c r="AG337" s="41"/>
      <c r="AH337" s="75"/>
      <c r="AI337" s="42"/>
      <c r="AJ337" s="223"/>
      <c r="AK337" s="42"/>
      <c r="AL337" s="41"/>
      <c r="AM337" s="75"/>
      <c r="AN337" s="42"/>
      <c r="AO337" s="42"/>
      <c r="AP337" s="139">
        <f t="shared" si="54"/>
        <v>0</v>
      </c>
      <c r="AQ337" s="74"/>
      <c r="AR337" s="74"/>
      <c r="AS337" s="74"/>
      <c r="AT337" s="74"/>
      <c r="AU337" s="84"/>
      <c r="AV337" s="90"/>
      <c r="AW337" s="90"/>
      <c r="AX337" s="90"/>
      <c r="AY337" s="90"/>
      <c r="AZ337" s="139">
        <f t="shared" si="55"/>
        <v>0</v>
      </c>
      <c r="BA337" s="139">
        <f t="shared" si="56"/>
        <v>0</v>
      </c>
      <c r="BB337" s="139">
        <f t="shared" si="57"/>
        <v>0</v>
      </c>
      <c r="BC337" s="139">
        <f t="shared" si="58"/>
        <v>0</v>
      </c>
      <c r="BD337" s="75"/>
      <c r="BE337" s="139">
        <f t="shared" si="59"/>
        <v>0</v>
      </c>
      <c r="BF337"/>
    </row>
    <row r="338" spans="1:58" x14ac:dyDescent="0.2">
      <c r="A338" s="16">
        <f t="shared" si="60"/>
        <v>329</v>
      </c>
      <c r="B338" s="40"/>
      <c r="C338" s="40"/>
      <c r="D338" s="41"/>
      <c r="E338" s="188"/>
      <c r="F338" s="41"/>
      <c r="G338" s="188"/>
      <c r="H338" s="139">
        <f t="shared" si="52"/>
        <v>0</v>
      </c>
      <c r="I338" s="42"/>
      <c r="J338" s="41"/>
      <c r="K338" s="75"/>
      <c r="L338" s="224"/>
      <c r="M338" s="42"/>
      <c r="N338" s="41"/>
      <c r="O338" s="75"/>
      <c r="P338" s="224"/>
      <c r="Q338" s="42"/>
      <c r="R338" s="41"/>
      <c r="S338" s="75"/>
      <c r="T338" s="75"/>
      <c r="U338" s="139">
        <f t="shared" si="53"/>
        <v>0</v>
      </c>
      <c r="V338" s="42"/>
      <c r="W338" s="41"/>
      <c r="X338" s="75"/>
      <c r="Y338" s="42"/>
      <c r="Z338" s="223"/>
      <c r="AA338" s="42"/>
      <c r="AB338" s="41"/>
      <c r="AC338" s="75"/>
      <c r="AD338" s="42"/>
      <c r="AE338" s="223"/>
      <c r="AF338" s="42"/>
      <c r="AG338" s="41"/>
      <c r="AH338" s="75"/>
      <c r="AI338" s="42"/>
      <c r="AJ338" s="223"/>
      <c r="AK338" s="42"/>
      <c r="AL338" s="41"/>
      <c r="AM338" s="75"/>
      <c r="AN338" s="42"/>
      <c r="AO338" s="42"/>
      <c r="AP338" s="139">
        <f t="shared" si="54"/>
        <v>0</v>
      </c>
      <c r="AQ338" s="74"/>
      <c r="AR338" s="74"/>
      <c r="AS338" s="74"/>
      <c r="AT338" s="74"/>
      <c r="AU338" s="84"/>
      <c r="AV338" s="90"/>
      <c r="AW338" s="90"/>
      <c r="AX338" s="90"/>
      <c r="AY338" s="90"/>
      <c r="AZ338" s="139">
        <f t="shared" si="55"/>
        <v>0</v>
      </c>
      <c r="BA338" s="139">
        <f t="shared" si="56"/>
        <v>0</v>
      </c>
      <c r="BB338" s="139">
        <f t="shared" si="57"/>
        <v>0</v>
      </c>
      <c r="BC338" s="139">
        <f t="shared" si="58"/>
        <v>0</v>
      </c>
      <c r="BD338" s="75"/>
      <c r="BE338" s="139">
        <f t="shared" si="59"/>
        <v>0</v>
      </c>
      <c r="BF338"/>
    </row>
    <row r="339" spans="1:58" x14ac:dyDescent="0.2">
      <c r="A339" s="16">
        <f t="shared" si="60"/>
        <v>330</v>
      </c>
      <c r="B339" s="40"/>
      <c r="C339" s="40"/>
      <c r="D339" s="41"/>
      <c r="E339" s="188"/>
      <c r="F339" s="41"/>
      <c r="G339" s="188"/>
      <c r="H339" s="139">
        <f t="shared" si="52"/>
        <v>0</v>
      </c>
      <c r="I339" s="42"/>
      <c r="J339" s="41"/>
      <c r="K339" s="75"/>
      <c r="L339" s="224"/>
      <c r="M339" s="42"/>
      <c r="N339" s="41"/>
      <c r="O339" s="75"/>
      <c r="P339" s="224"/>
      <c r="Q339" s="42"/>
      <c r="R339" s="41"/>
      <c r="S339" s="75"/>
      <c r="T339" s="75"/>
      <c r="U339" s="139">
        <f t="shared" si="53"/>
        <v>0</v>
      </c>
      <c r="V339" s="42"/>
      <c r="W339" s="41"/>
      <c r="X339" s="75"/>
      <c r="Y339" s="42"/>
      <c r="Z339" s="223"/>
      <c r="AA339" s="42"/>
      <c r="AB339" s="41"/>
      <c r="AC339" s="75"/>
      <c r="AD339" s="42"/>
      <c r="AE339" s="223"/>
      <c r="AF339" s="42"/>
      <c r="AG339" s="41"/>
      <c r="AH339" s="75"/>
      <c r="AI339" s="42"/>
      <c r="AJ339" s="223"/>
      <c r="AK339" s="42"/>
      <c r="AL339" s="41"/>
      <c r="AM339" s="75"/>
      <c r="AN339" s="42"/>
      <c r="AO339" s="42"/>
      <c r="AP339" s="139">
        <f t="shared" si="54"/>
        <v>0</v>
      </c>
      <c r="AQ339" s="74"/>
      <c r="AR339" s="74"/>
      <c r="AS339" s="74"/>
      <c r="AT339" s="74"/>
      <c r="AU339" s="84"/>
      <c r="AV339" s="90"/>
      <c r="AW339" s="90"/>
      <c r="AX339" s="90"/>
      <c r="AY339" s="90"/>
      <c r="AZ339" s="139">
        <f t="shared" si="55"/>
        <v>0</v>
      </c>
      <c r="BA339" s="139">
        <f t="shared" si="56"/>
        <v>0</v>
      </c>
      <c r="BB339" s="139">
        <f t="shared" si="57"/>
        <v>0</v>
      </c>
      <c r="BC339" s="139">
        <f t="shared" si="58"/>
        <v>0</v>
      </c>
      <c r="BD339" s="75"/>
      <c r="BE339" s="139">
        <f t="shared" si="59"/>
        <v>0</v>
      </c>
      <c r="BF339"/>
    </row>
    <row r="340" spans="1:58" x14ac:dyDescent="0.2">
      <c r="A340" s="16">
        <f t="shared" si="60"/>
        <v>331</v>
      </c>
      <c r="B340" s="40"/>
      <c r="C340" s="40"/>
      <c r="D340" s="41"/>
      <c r="E340" s="188"/>
      <c r="F340" s="41"/>
      <c r="G340" s="188"/>
      <c r="H340" s="139">
        <f t="shared" si="52"/>
        <v>0</v>
      </c>
      <c r="I340" s="42"/>
      <c r="J340" s="41"/>
      <c r="K340" s="75"/>
      <c r="L340" s="224"/>
      <c r="M340" s="42"/>
      <c r="N340" s="41"/>
      <c r="O340" s="75"/>
      <c r="P340" s="224"/>
      <c r="Q340" s="42"/>
      <c r="R340" s="41"/>
      <c r="S340" s="75"/>
      <c r="T340" s="75"/>
      <c r="U340" s="139">
        <f t="shared" si="53"/>
        <v>0</v>
      </c>
      <c r="V340" s="42"/>
      <c r="W340" s="41"/>
      <c r="X340" s="75"/>
      <c r="Y340" s="42"/>
      <c r="Z340" s="223"/>
      <c r="AA340" s="42"/>
      <c r="AB340" s="41"/>
      <c r="AC340" s="75"/>
      <c r="AD340" s="42"/>
      <c r="AE340" s="223"/>
      <c r="AF340" s="42"/>
      <c r="AG340" s="41"/>
      <c r="AH340" s="75"/>
      <c r="AI340" s="42"/>
      <c r="AJ340" s="223"/>
      <c r="AK340" s="42"/>
      <c r="AL340" s="41"/>
      <c r="AM340" s="75"/>
      <c r="AN340" s="42"/>
      <c r="AO340" s="42"/>
      <c r="AP340" s="139">
        <f t="shared" si="54"/>
        <v>0</v>
      </c>
      <c r="AQ340" s="74"/>
      <c r="AR340" s="74"/>
      <c r="AS340" s="74"/>
      <c r="AT340" s="74"/>
      <c r="AU340" s="84"/>
      <c r="AV340" s="90"/>
      <c r="AW340" s="90"/>
      <c r="AX340" s="90"/>
      <c r="AY340" s="90"/>
      <c r="AZ340" s="139">
        <f t="shared" si="55"/>
        <v>0</v>
      </c>
      <c r="BA340" s="139">
        <f t="shared" si="56"/>
        <v>0</v>
      </c>
      <c r="BB340" s="139">
        <f t="shared" si="57"/>
        <v>0</v>
      </c>
      <c r="BC340" s="139">
        <f t="shared" si="58"/>
        <v>0</v>
      </c>
      <c r="BD340" s="75"/>
      <c r="BE340" s="139">
        <f t="shared" si="59"/>
        <v>0</v>
      </c>
      <c r="BF340"/>
    </row>
    <row r="341" spans="1:58" x14ac:dyDescent="0.2">
      <c r="A341" s="16">
        <f t="shared" si="60"/>
        <v>332</v>
      </c>
      <c r="B341" s="40"/>
      <c r="C341" s="40"/>
      <c r="D341" s="41"/>
      <c r="E341" s="188"/>
      <c r="F341" s="41"/>
      <c r="G341" s="188"/>
      <c r="H341" s="139">
        <f t="shared" si="52"/>
        <v>0</v>
      </c>
      <c r="I341" s="42"/>
      <c r="J341" s="41"/>
      <c r="K341" s="75"/>
      <c r="L341" s="224"/>
      <c r="M341" s="42"/>
      <c r="N341" s="41"/>
      <c r="O341" s="75"/>
      <c r="P341" s="224"/>
      <c r="Q341" s="42"/>
      <c r="R341" s="41"/>
      <c r="S341" s="75"/>
      <c r="T341" s="75"/>
      <c r="U341" s="139">
        <f t="shared" si="53"/>
        <v>0</v>
      </c>
      <c r="V341" s="42"/>
      <c r="W341" s="41"/>
      <c r="X341" s="75"/>
      <c r="Y341" s="42"/>
      <c r="Z341" s="223"/>
      <c r="AA341" s="42"/>
      <c r="AB341" s="41"/>
      <c r="AC341" s="75"/>
      <c r="AD341" s="42"/>
      <c r="AE341" s="223"/>
      <c r="AF341" s="42"/>
      <c r="AG341" s="41"/>
      <c r="AH341" s="75"/>
      <c r="AI341" s="42"/>
      <c r="AJ341" s="223"/>
      <c r="AK341" s="42"/>
      <c r="AL341" s="41"/>
      <c r="AM341" s="75"/>
      <c r="AN341" s="42"/>
      <c r="AO341" s="42"/>
      <c r="AP341" s="139">
        <f t="shared" si="54"/>
        <v>0</v>
      </c>
      <c r="AQ341" s="74"/>
      <c r="AR341" s="74"/>
      <c r="AS341" s="74"/>
      <c r="AT341" s="74"/>
      <c r="AU341" s="84"/>
      <c r="AV341" s="90"/>
      <c r="AW341" s="90"/>
      <c r="AX341" s="90"/>
      <c r="AY341" s="90"/>
      <c r="AZ341" s="139">
        <f t="shared" si="55"/>
        <v>0</v>
      </c>
      <c r="BA341" s="139">
        <f t="shared" si="56"/>
        <v>0</v>
      </c>
      <c r="BB341" s="139">
        <f t="shared" si="57"/>
        <v>0</v>
      </c>
      <c r="BC341" s="139">
        <f t="shared" si="58"/>
        <v>0</v>
      </c>
      <c r="BD341" s="75"/>
      <c r="BE341" s="139">
        <f t="shared" si="59"/>
        <v>0</v>
      </c>
      <c r="BF341"/>
    </row>
    <row r="342" spans="1:58" x14ac:dyDescent="0.2">
      <c r="A342" s="16">
        <f t="shared" si="60"/>
        <v>333</v>
      </c>
      <c r="B342" s="40"/>
      <c r="C342" s="40"/>
      <c r="D342" s="41"/>
      <c r="E342" s="188"/>
      <c r="F342" s="41"/>
      <c r="G342" s="188"/>
      <c r="H342" s="139">
        <f t="shared" si="52"/>
        <v>0</v>
      </c>
      <c r="I342" s="42"/>
      <c r="J342" s="41"/>
      <c r="K342" s="75"/>
      <c r="L342" s="224"/>
      <c r="M342" s="42"/>
      <c r="N342" s="41"/>
      <c r="O342" s="75"/>
      <c r="P342" s="224"/>
      <c r="Q342" s="42"/>
      <c r="R342" s="41"/>
      <c r="S342" s="75"/>
      <c r="T342" s="75"/>
      <c r="U342" s="139">
        <f t="shared" si="53"/>
        <v>0</v>
      </c>
      <c r="V342" s="42"/>
      <c r="W342" s="41"/>
      <c r="X342" s="75"/>
      <c r="Y342" s="42"/>
      <c r="Z342" s="223"/>
      <c r="AA342" s="42"/>
      <c r="AB342" s="41"/>
      <c r="AC342" s="75"/>
      <c r="AD342" s="42"/>
      <c r="AE342" s="223"/>
      <c r="AF342" s="42"/>
      <c r="AG342" s="41"/>
      <c r="AH342" s="75"/>
      <c r="AI342" s="42"/>
      <c r="AJ342" s="223"/>
      <c r="AK342" s="42"/>
      <c r="AL342" s="41"/>
      <c r="AM342" s="75"/>
      <c r="AN342" s="42"/>
      <c r="AO342" s="42"/>
      <c r="AP342" s="139">
        <f t="shared" si="54"/>
        <v>0</v>
      </c>
      <c r="AQ342" s="74"/>
      <c r="AR342" s="74"/>
      <c r="AS342" s="74"/>
      <c r="AT342" s="74"/>
      <c r="AU342" s="84"/>
      <c r="AV342" s="90"/>
      <c r="AW342" s="90"/>
      <c r="AX342" s="90"/>
      <c r="AY342" s="90"/>
      <c r="AZ342" s="139">
        <f t="shared" si="55"/>
        <v>0</v>
      </c>
      <c r="BA342" s="139">
        <f t="shared" si="56"/>
        <v>0</v>
      </c>
      <c r="BB342" s="139">
        <f t="shared" si="57"/>
        <v>0</v>
      </c>
      <c r="BC342" s="139">
        <f t="shared" si="58"/>
        <v>0</v>
      </c>
      <c r="BD342" s="75"/>
      <c r="BE342" s="139">
        <f t="shared" si="59"/>
        <v>0</v>
      </c>
      <c r="BF342"/>
    </row>
    <row r="343" spans="1:58" x14ac:dyDescent="0.2">
      <c r="A343" s="16">
        <f t="shared" si="60"/>
        <v>334</v>
      </c>
      <c r="B343" s="40"/>
      <c r="C343" s="40"/>
      <c r="D343" s="41"/>
      <c r="E343" s="188"/>
      <c r="F343" s="41"/>
      <c r="G343" s="188"/>
      <c r="H343" s="139">
        <f t="shared" si="52"/>
        <v>0</v>
      </c>
      <c r="I343" s="42"/>
      <c r="J343" s="41"/>
      <c r="K343" s="75"/>
      <c r="L343" s="224"/>
      <c r="M343" s="42"/>
      <c r="N343" s="41"/>
      <c r="O343" s="75"/>
      <c r="P343" s="224"/>
      <c r="Q343" s="42"/>
      <c r="R343" s="41"/>
      <c r="S343" s="75"/>
      <c r="T343" s="75"/>
      <c r="U343" s="139">
        <f t="shared" si="53"/>
        <v>0</v>
      </c>
      <c r="V343" s="42"/>
      <c r="W343" s="41"/>
      <c r="X343" s="75"/>
      <c r="Y343" s="42"/>
      <c r="Z343" s="223"/>
      <c r="AA343" s="42"/>
      <c r="AB343" s="41"/>
      <c r="AC343" s="75"/>
      <c r="AD343" s="42"/>
      <c r="AE343" s="223"/>
      <c r="AF343" s="42"/>
      <c r="AG343" s="41"/>
      <c r="AH343" s="75"/>
      <c r="AI343" s="42"/>
      <c r="AJ343" s="223"/>
      <c r="AK343" s="42"/>
      <c r="AL343" s="41"/>
      <c r="AM343" s="75"/>
      <c r="AN343" s="42"/>
      <c r="AO343" s="42"/>
      <c r="AP343" s="139">
        <f t="shared" si="54"/>
        <v>0</v>
      </c>
      <c r="AQ343" s="74"/>
      <c r="AR343" s="74"/>
      <c r="AS343" s="74"/>
      <c r="AT343" s="74"/>
      <c r="AU343" s="84"/>
      <c r="AV343" s="90"/>
      <c r="AW343" s="90"/>
      <c r="AX343" s="90"/>
      <c r="AY343" s="90"/>
      <c r="AZ343" s="139">
        <f t="shared" si="55"/>
        <v>0</v>
      </c>
      <c r="BA343" s="139">
        <f t="shared" si="56"/>
        <v>0</v>
      </c>
      <c r="BB343" s="139">
        <f t="shared" si="57"/>
        <v>0</v>
      </c>
      <c r="BC343" s="139">
        <f t="shared" si="58"/>
        <v>0</v>
      </c>
      <c r="BD343" s="75"/>
      <c r="BE343" s="139">
        <f t="shared" si="59"/>
        <v>0</v>
      </c>
      <c r="BF343"/>
    </row>
    <row r="344" spans="1:58" x14ac:dyDescent="0.2">
      <c r="A344" s="16">
        <f t="shared" si="60"/>
        <v>335</v>
      </c>
      <c r="B344" s="40"/>
      <c r="C344" s="40"/>
      <c r="D344" s="41"/>
      <c r="E344" s="188"/>
      <c r="F344" s="41"/>
      <c r="G344" s="188"/>
      <c r="H344" s="139">
        <f t="shared" si="52"/>
        <v>0</v>
      </c>
      <c r="I344" s="42"/>
      <c r="J344" s="41"/>
      <c r="K344" s="75"/>
      <c r="L344" s="224"/>
      <c r="M344" s="42"/>
      <c r="N344" s="41"/>
      <c r="O344" s="75"/>
      <c r="P344" s="224"/>
      <c r="Q344" s="42"/>
      <c r="R344" s="41"/>
      <c r="S344" s="75"/>
      <c r="T344" s="75"/>
      <c r="U344" s="139">
        <f t="shared" si="53"/>
        <v>0</v>
      </c>
      <c r="V344" s="42"/>
      <c r="W344" s="41"/>
      <c r="X344" s="75"/>
      <c r="Y344" s="42"/>
      <c r="Z344" s="223"/>
      <c r="AA344" s="42"/>
      <c r="AB344" s="41"/>
      <c r="AC344" s="75"/>
      <c r="AD344" s="42"/>
      <c r="AE344" s="223"/>
      <c r="AF344" s="42"/>
      <c r="AG344" s="41"/>
      <c r="AH344" s="75"/>
      <c r="AI344" s="42"/>
      <c r="AJ344" s="223"/>
      <c r="AK344" s="42"/>
      <c r="AL344" s="41"/>
      <c r="AM344" s="75"/>
      <c r="AN344" s="42"/>
      <c r="AO344" s="42"/>
      <c r="AP344" s="139">
        <f t="shared" si="54"/>
        <v>0</v>
      </c>
      <c r="AQ344" s="74"/>
      <c r="AR344" s="74"/>
      <c r="AS344" s="74"/>
      <c r="AT344" s="74"/>
      <c r="AU344" s="84"/>
      <c r="AV344" s="90"/>
      <c r="AW344" s="90"/>
      <c r="AX344" s="90"/>
      <c r="AY344" s="90"/>
      <c r="AZ344" s="139">
        <f t="shared" si="55"/>
        <v>0</v>
      </c>
      <c r="BA344" s="139">
        <f t="shared" si="56"/>
        <v>0</v>
      </c>
      <c r="BB344" s="139">
        <f t="shared" si="57"/>
        <v>0</v>
      </c>
      <c r="BC344" s="139">
        <f t="shared" si="58"/>
        <v>0</v>
      </c>
      <c r="BD344" s="75"/>
      <c r="BE344" s="139">
        <f t="shared" si="59"/>
        <v>0</v>
      </c>
      <c r="BF344"/>
    </row>
    <row r="345" spans="1:58" x14ac:dyDescent="0.2">
      <c r="A345" s="16">
        <f t="shared" si="60"/>
        <v>336</v>
      </c>
      <c r="B345" s="40"/>
      <c r="C345" s="40"/>
      <c r="D345" s="41"/>
      <c r="E345" s="188"/>
      <c r="F345" s="41"/>
      <c r="G345" s="188"/>
      <c r="H345" s="139">
        <f t="shared" si="52"/>
        <v>0</v>
      </c>
      <c r="I345" s="42"/>
      <c r="J345" s="41"/>
      <c r="K345" s="75"/>
      <c r="L345" s="224"/>
      <c r="M345" s="42"/>
      <c r="N345" s="41"/>
      <c r="O345" s="75"/>
      <c r="P345" s="224"/>
      <c r="Q345" s="42"/>
      <c r="R345" s="41"/>
      <c r="S345" s="75"/>
      <c r="T345" s="75"/>
      <c r="U345" s="139">
        <f t="shared" si="53"/>
        <v>0</v>
      </c>
      <c r="V345" s="42"/>
      <c r="W345" s="41"/>
      <c r="X345" s="75"/>
      <c r="Y345" s="42"/>
      <c r="Z345" s="223"/>
      <c r="AA345" s="42"/>
      <c r="AB345" s="41"/>
      <c r="AC345" s="75"/>
      <c r="AD345" s="42"/>
      <c r="AE345" s="223"/>
      <c r="AF345" s="42"/>
      <c r="AG345" s="41"/>
      <c r="AH345" s="75"/>
      <c r="AI345" s="42"/>
      <c r="AJ345" s="223"/>
      <c r="AK345" s="42"/>
      <c r="AL345" s="41"/>
      <c r="AM345" s="75"/>
      <c r="AN345" s="42"/>
      <c r="AO345" s="42"/>
      <c r="AP345" s="139">
        <f t="shared" si="54"/>
        <v>0</v>
      </c>
      <c r="AQ345" s="74"/>
      <c r="AR345" s="74"/>
      <c r="AS345" s="74"/>
      <c r="AT345" s="74"/>
      <c r="AU345" s="84"/>
      <c r="AV345" s="90"/>
      <c r="AW345" s="90"/>
      <c r="AX345" s="90"/>
      <c r="AY345" s="90"/>
      <c r="AZ345" s="139">
        <f t="shared" si="55"/>
        <v>0</v>
      </c>
      <c r="BA345" s="139">
        <f t="shared" si="56"/>
        <v>0</v>
      </c>
      <c r="BB345" s="139">
        <f t="shared" si="57"/>
        <v>0</v>
      </c>
      <c r="BC345" s="139">
        <f t="shared" si="58"/>
        <v>0</v>
      </c>
      <c r="BD345" s="75"/>
      <c r="BE345" s="139">
        <f t="shared" si="59"/>
        <v>0</v>
      </c>
      <c r="BF345"/>
    </row>
    <row r="346" spans="1:58" x14ac:dyDescent="0.2">
      <c r="A346" s="16">
        <f t="shared" si="60"/>
        <v>337</v>
      </c>
      <c r="B346" s="40"/>
      <c r="C346" s="40"/>
      <c r="D346" s="41"/>
      <c r="E346" s="188"/>
      <c r="F346" s="41"/>
      <c r="G346" s="188"/>
      <c r="H346" s="139">
        <f t="shared" si="52"/>
        <v>0</v>
      </c>
      <c r="I346" s="42"/>
      <c r="J346" s="41"/>
      <c r="K346" s="75"/>
      <c r="L346" s="224"/>
      <c r="M346" s="42"/>
      <c r="N346" s="41"/>
      <c r="O346" s="75"/>
      <c r="P346" s="224"/>
      <c r="Q346" s="42"/>
      <c r="R346" s="41"/>
      <c r="S346" s="75"/>
      <c r="T346" s="75"/>
      <c r="U346" s="139">
        <f t="shared" si="53"/>
        <v>0</v>
      </c>
      <c r="V346" s="42"/>
      <c r="W346" s="41"/>
      <c r="X346" s="75"/>
      <c r="Y346" s="42"/>
      <c r="Z346" s="223"/>
      <c r="AA346" s="42"/>
      <c r="AB346" s="41"/>
      <c r="AC346" s="75"/>
      <c r="AD346" s="42"/>
      <c r="AE346" s="223"/>
      <c r="AF346" s="42"/>
      <c r="AG346" s="41"/>
      <c r="AH346" s="75"/>
      <c r="AI346" s="42"/>
      <c r="AJ346" s="223"/>
      <c r="AK346" s="42"/>
      <c r="AL346" s="41"/>
      <c r="AM346" s="75"/>
      <c r="AN346" s="42"/>
      <c r="AO346" s="42"/>
      <c r="AP346" s="139">
        <f t="shared" si="54"/>
        <v>0</v>
      </c>
      <c r="AQ346" s="74"/>
      <c r="AR346" s="74"/>
      <c r="AS346" s="74"/>
      <c r="AT346" s="74"/>
      <c r="AU346" s="84"/>
      <c r="AV346" s="90"/>
      <c r="AW346" s="90"/>
      <c r="AX346" s="90"/>
      <c r="AY346" s="90"/>
      <c r="AZ346" s="139">
        <f t="shared" si="55"/>
        <v>0</v>
      </c>
      <c r="BA346" s="139">
        <f t="shared" si="56"/>
        <v>0</v>
      </c>
      <c r="BB346" s="139">
        <f t="shared" si="57"/>
        <v>0</v>
      </c>
      <c r="BC346" s="139">
        <f t="shared" si="58"/>
        <v>0</v>
      </c>
      <c r="BD346" s="75"/>
      <c r="BE346" s="139">
        <f t="shared" si="59"/>
        <v>0</v>
      </c>
      <c r="BF346"/>
    </row>
    <row r="347" spans="1:58" x14ac:dyDescent="0.2">
      <c r="A347" s="16">
        <f t="shared" si="60"/>
        <v>338</v>
      </c>
      <c r="B347" s="40"/>
      <c r="C347" s="40"/>
      <c r="D347" s="41"/>
      <c r="E347" s="188"/>
      <c r="F347" s="41"/>
      <c r="G347" s="188"/>
      <c r="H347" s="139">
        <f t="shared" si="52"/>
        <v>0</v>
      </c>
      <c r="I347" s="42"/>
      <c r="J347" s="41"/>
      <c r="K347" s="75"/>
      <c r="L347" s="224"/>
      <c r="M347" s="42"/>
      <c r="N347" s="41"/>
      <c r="O347" s="75"/>
      <c r="P347" s="224"/>
      <c r="Q347" s="42"/>
      <c r="R347" s="41"/>
      <c r="S347" s="75"/>
      <c r="T347" s="75"/>
      <c r="U347" s="139">
        <f t="shared" si="53"/>
        <v>0</v>
      </c>
      <c r="V347" s="42"/>
      <c r="W347" s="41"/>
      <c r="X347" s="75"/>
      <c r="Y347" s="42"/>
      <c r="Z347" s="223"/>
      <c r="AA347" s="42"/>
      <c r="AB347" s="41"/>
      <c r="AC347" s="75"/>
      <c r="AD347" s="42"/>
      <c r="AE347" s="223"/>
      <c r="AF347" s="42"/>
      <c r="AG347" s="41"/>
      <c r="AH347" s="75"/>
      <c r="AI347" s="42"/>
      <c r="AJ347" s="223"/>
      <c r="AK347" s="42"/>
      <c r="AL347" s="41"/>
      <c r="AM347" s="75"/>
      <c r="AN347" s="42"/>
      <c r="AO347" s="42"/>
      <c r="AP347" s="139">
        <f t="shared" si="54"/>
        <v>0</v>
      </c>
      <c r="AQ347" s="74"/>
      <c r="AR347" s="74"/>
      <c r="AS347" s="74"/>
      <c r="AT347" s="74"/>
      <c r="AU347" s="84"/>
      <c r="AV347" s="90"/>
      <c r="AW347" s="90"/>
      <c r="AX347" s="90"/>
      <c r="AY347" s="90"/>
      <c r="AZ347" s="139">
        <f t="shared" si="55"/>
        <v>0</v>
      </c>
      <c r="BA347" s="139">
        <f t="shared" si="56"/>
        <v>0</v>
      </c>
      <c r="BB347" s="139">
        <f t="shared" si="57"/>
        <v>0</v>
      </c>
      <c r="BC347" s="139">
        <f t="shared" si="58"/>
        <v>0</v>
      </c>
      <c r="BD347" s="75"/>
      <c r="BE347" s="139">
        <f t="shared" si="59"/>
        <v>0</v>
      </c>
      <c r="BF347"/>
    </row>
    <row r="348" spans="1:58" x14ac:dyDescent="0.2">
      <c r="A348" s="16">
        <f t="shared" si="60"/>
        <v>339</v>
      </c>
      <c r="B348" s="40"/>
      <c r="C348" s="40"/>
      <c r="D348" s="41"/>
      <c r="E348" s="188"/>
      <c r="F348" s="41"/>
      <c r="G348" s="188"/>
      <c r="H348" s="139">
        <f t="shared" si="52"/>
        <v>0</v>
      </c>
      <c r="I348" s="42"/>
      <c r="J348" s="41"/>
      <c r="K348" s="75"/>
      <c r="L348" s="224"/>
      <c r="M348" s="42"/>
      <c r="N348" s="41"/>
      <c r="O348" s="75"/>
      <c r="P348" s="224"/>
      <c r="Q348" s="42"/>
      <c r="R348" s="41"/>
      <c r="S348" s="75"/>
      <c r="T348" s="75"/>
      <c r="U348" s="139">
        <f t="shared" si="53"/>
        <v>0</v>
      </c>
      <c r="V348" s="42"/>
      <c r="W348" s="41"/>
      <c r="X348" s="75"/>
      <c r="Y348" s="42"/>
      <c r="Z348" s="223"/>
      <c r="AA348" s="42"/>
      <c r="AB348" s="41"/>
      <c r="AC348" s="75"/>
      <c r="AD348" s="42"/>
      <c r="AE348" s="223"/>
      <c r="AF348" s="42"/>
      <c r="AG348" s="41"/>
      <c r="AH348" s="75"/>
      <c r="AI348" s="42"/>
      <c r="AJ348" s="223"/>
      <c r="AK348" s="42"/>
      <c r="AL348" s="41"/>
      <c r="AM348" s="75"/>
      <c r="AN348" s="42"/>
      <c r="AO348" s="42"/>
      <c r="AP348" s="139">
        <f t="shared" si="54"/>
        <v>0</v>
      </c>
      <c r="AQ348" s="74"/>
      <c r="AR348" s="74"/>
      <c r="AS348" s="74"/>
      <c r="AT348" s="74"/>
      <c r="AU348" s="84"/>
      <c r="AV348" s="90"/>
      <c r="AW348" s="90"/>
      <c r="AX348" s="90"/>
      <c r="AY348" s="90"/>
      <c r="AZ348" s="139">
        <f t="shared" si="55"/>
        <v>0</v>
      </c>
      <c r="BA348" s="139">
        <f t="shared" si="56"/>
        <v>0</v>
      </c>
      <c r="BB348" s="139">
        <f t="shared" si="57"/>
        <v>0</v>
      </c>
      <c r="BC348" s="139">
        <f t="shared" si="58"/>
        <v>0</v>
      </c>
      <c r="BD348" s="75"/>
      <c r="BE348" s="139">
        <f t="shared" si="59"/>
        <v>0</v>
      </c>
      <c r="BF348"/>
    </row>
    <row r="349" spans="1:58" x14ac:dyDescent="0.2">
      <c r="A349" s="16">
        <f t="shared" si="60"/>
        <v>340</v>
      </c>
      <c r="B349" s="40"/>
      <c r="C349" s="40"/>
      <c r="D349" s="41"/>
      <c r="E349" s="188"/>
      <c r="F349" s="41"/>
      <c r="G349" s="188"/>
      <c r="H349" s="139">
        <f t="shared" si="52"/>
        <v>0</v>
      </c>
      <c r="I349" s="42"/>
      <c r="J349" s="41"/>
      <c r="K349" s="75"/>
      <c r="L349" s="224"/>
      <c r="M349" s="42"/>
      <c r="N349" s="41"/>
      <c r="O349" s="75"/>
      <c r="P349" s="224"/>
      <c r="Q349" s="42"/>
      <c r="R349" s="41"/>
      <c r="S349" s="75"/>
      <c r="T349" s="75"/>
      <c r="U349" s="139">
        <f t="shared" si="53"/>
        <v>0</v>
      </c>
      <c r="V349" s="42"/>
      <c r="W349" s="41"/>
      <c r="X349" s="75"/>
      <c r="Y349" s="42"/>
      <c r="Z349" s="223"/>
      <c r="AA349" s="42"/>
      <c r="AB349" s="41"/>
      <c r="AC349" s="75"/>
      <c r="AD349" s="42"/>
      <c r="AE349" s="223"/>
      <c r="AF349" s="42"/>
      <c r="AG349" s="41"/>
      <c r="AH349" s="75"/>
      <c r="AI349" s="42"/>
      <c r="AJ349" s="223"/>
      <c r="AK349" s="42"/>
      <c r="AL349" s="41"/>
      <c r="AM349" s="75"/>
      <c r="AN349" s="42"/>
      <c r="AO349" s="42"/>
      <c r="AP349" s="139">
        <f t="shared" si="54"/>
        <v>0</v>
      </c>
      <c r="AQ349" s="74"/>
      <c r="AR349" s="74"/>
      <c r="AS349" s="74"/>
      <c r="AT349" s="74"/>
      <c r="AU349" s="84"/>
      <c r="AV349" s="90"/>
      <c r="AW349" s="90"/>
      <c r="AX349" s="90"/>
      <c r="AY349" s="90"/>
      <c r="AZ349" s="139">
        <f t="shared" si="55"/>
        <v>0</v>
      </c>
      <c r="BA349" s="139">
        <f t="shared" si="56"/>
        <v>0</v>
      </c>
      <c r="BB349" s="139">
        <f t="shared" si="57"/>
        <v>0</v>
      </c>
      <c r="BC349" s="139">
        <f t="shared" si="58"/>
        <v>0</v>
      </c>
      <c r="BD349" s="75"/>
      <c r="BE349" s="139">
        <f t="shared" si="59"/>
        <v>0</v>
      </c>
      <c r="BF349"/>
    </row>
    <row r="350" spans="1:58" x14ac:dyDescent="0.2">
      <c r="A350" s="16">
        <f t="shared" si="60"/>
        <v>341</v>
      </c>
      <c r="B350" s="40"/>
      <c r="C350" s="40"/>
      <c r="D350" s="41"/>
      <c r="E350" s="188"/>
      <c r="F350" s="41"/>
      <c r="G350" s="188"/>
      <c r="H350" s="139">
        <f t="shared" si="52"/>
        <v>0</v>
      </c>
      <c r="I350" s="42"/>
      <c r="J350" s="41"/>
      <c r="K350" s="75"/>
      <c r="L350" s="224"/>
      <c r="M350" s="42"/>
      <c r="N350" s="41"/>
      <c r="O350" s="75"/>
      <c r="P350" s="224"/>
      <c r="Q350" s="42"/>
      <c r="R350" s="41"/>
      <c r="S350" s="75"/>
      <c r="T350" s="75"/>
      <c r="U350" s="139">
        <f t="shared" si="53"/>
        <v>0</v>
      </c>
      <c r="V350" s="42"/>
      <c r="W350" s="41"/>
      <c r="X350" s="75"/>
      <c r="Y350" s="42"/>
      <c r="Z350" s="223"/>
      <c r="AA350" s="42"/>
      <c r="AB350" s="41"/>
      <c r="AC350" s="75"/>
      <c r="AD350" s="42"/>
      <c r="AE350" s="223"/>
      <c r="AF350" s="42"/>
      <c r="AG350" s="41"/>
      <c r="AH350" s="75"/>
      <c r="AI350" s="42"/>
      <c r="AJ350" s="223"/>
      <c r="AK350" s="42"/>
      <c r="AL350" s="41"/>
      <c r="AM350" s="75"/>
      <c r="AN350" s="42"/>
      <c r="AO350" s="42"/>
      <c r="AP350" s="139">
        <f t="shared" si="54"/>
        <v>0</v>
      </c>
      <c r="AQ350" s="74"/>
      <c r="AR350" s="74"/>
      <c r="AS350" s="74"/>
      <c r="AT350" s="74"/>
      <c r="AU350" s="84"/>
      <c r="AV350" s="90"/>
      <c r="AW350" s="90"/>
      <c r="AX350" s="90"/>
      <c r="AY350" s="90"/>
      <c r="AZ350" s="139">
        <f t="shared" si="55"/>
        <v>0</v>
      </c>
      <c r="BA350" s="139">
        <f t="shared" si="56"/>
        <v>0</v>
      </c>
      <c r="BB350" s="139">
        <f t="shared" si="57"/>
        <v>0</v>
      </c>
      <c r="BC350" s="139">
        <f t="shared" si="58"/>
        <v>0</v>
      </c>
      <c r="BD350" s="75"/>
      <c r="BE350" s="139">
        <f t="shared" si="59"/>
        <v>0</v>
      </c>
      <c r="BF350"/>
    </row>
    <row r="351" spans="1:58" x14ac:dyDescent="0.2">
      <c r="A351" s="16">
        <f t="shared" si="60"/>
        <v>342</v>
      </c>
      <c r="B351" s="40"/>
      <c r="C351" s="40"/>
      <c r="D351" s="41"/>
      <c r="E351" s="188"/>
      <c r="F351" s="41"/>
      <c r="G351" s="188"/>
      <c r="H351" s="139">
        <f t="shared" si="52"/>
        <v>0</v>
      </c>
      <c r="I351" s="42"/>
      <c r="J351" s="41"/>
      <c r="K351" s="75"/>
      <c r="L351" s="224"/>
      <c r="M351" s="42"/>
      <c r="N351" s="41"/>
      <c r="O351" s="75"/>
      <c r="P351" s="224"/>
      <c r="Q351" s="42"/>
      <c r="R351" s="41"/>
      <c r="S351" s="75"/>
      <c r="T351" s="75"/>
      <c r="U351" s="139">
        <f t="shared" si="53"/>
        <v>0</v>
      </c>
      <c r="V351" s="42"/>
      <c r="W351" s="41"/>
      <c r="X351" s="75"/>
      <c r="Y351" s="42"/>
      <c r="Z351" s="223"/>
      <c r="AA351" s="42"/>
      <c r="AB351" s="41"/>
      <c r="AC351" s="75"/>
      <c r="AD351" s="42"/>
      <c r="AE351" s="223"/>
      <c r="AF351" s="42"/>
      <c r="AG351" s="41"/>
      <c r="AH351" s="75"/>
      <c r="AI351" s="42"/>
      <c r="AJ351" s="223"/>
      <c r="AK351" s="42"/>
      <c r="AL351" s="41"/>
      <c r="AM351" s="75"/>
      <c r="AN351" s="42"/>
      <c r="AO351" s="42"/>
      <c r="AP351" s="139">
        <f t="shared" si="54"/>
        <v>0</v>
      </c>
      <c r="AQ351" s="74"/>
      <c r="AR351" s="74"/>
      <c r="AS351" s="74"/>
      <c r="AT351" s="74"/>
      <c r="AU351" s="84"/>
      <c r="AV351" s="90"/>
      <c r="AW351" s="90"/>
      <c r="AX351" s="90"/>
      <c r="AY351" s="90"/>
      <c r="AZ351" s="139">
        <f t="shared" si="55"/>
        <v>0</v>
      </c>
      <c r="BA351" s="139">
        <f t="shared" si="56"/>
        <v>0</v>
      </c>
      <c r="BB351" s="139">
        <f t="shared" si="57"/>
        <v>0</v>
      </c>
      <c r="BC351" s="139">
        <f t="shared" si="58"/>
        <v>0</v>
      </c>
      <c r="BD351" s="75"/>
      <c r="BE351" s="139">
        <f t="shared" si="59"/>
        <v>0</v>
      </c>
      <c r="BF351"/>
    </row>
    <row r="352" spans="1:58" x14ac:dyDescent="0.2">
      <c r="A352" s="16">
        <f t="shared" si="60"/>
        <v>343</v>
      </c>
      <c r="B352" s="40"/>
      <c r="C352" s="40"/>
      <c r="D352" s="41"/>
      <c r="E352" s="188"/>
      <c r="F352" s="41"/>
      <c r="G352" s="188"/>
      <c r="H352" s="139">
        <f t="shared" si="52"/>
        <v>0</v>
      </c>
      <c r="I352" s="42"/>
      <c r="J352" s="41"/>
      <c r="K352" s="75"/>
      <c r="L352" s="224"/>
      <c r="M352" s="42"/>
      <c r="N352" s="41"/>
      <c r="O352" s="75"/>
      <c r="P352" s="224"/>
      <c r="Q352" s="42"/>
      <c r="R352" s="41"/>
      <c r="S352" s="75"/>
      <c r="T352" s="75"/>
      <c r="U352" s="139">
        <f t="shared" si="53"/>
        <v>0</v>
      </c>
      <c r="V352" s="42"/>
      <c r="W352" s="41"/>
      <c r="X352" s="75"/>
      <c r="Y352" s="42"/>
      <c r="Z352" s="223"/>
      <c r="AA352" s="42"/>
      <c r="AB352" s="41"/>
      <c r="AC352" s="75"/>
      <c r="AD352" s="42"/>
      <c r="AE352" s="223"/>
      <c r="AF352" s="42"/>
      <c r="AG352" s="41"/>
      <c r="AH352" s="75"/>
      <c r="AI352" s="42"/>
      <c r="AJ352" s="223"/>
      <c r="AK352" s="42"/>
      <c r="AL352" s="41"/>
      <c r="AM352" s="75"/>
      <c r="AN352" s="42"/>
      <c r="AO352" s="42"/>
      <c r="AP352" s="139">
        <f t="shared" si="54"/>
        <v>0</v>
      </c>
      <c r="AQ352" s="74"/>
      <c r="AR352" s="74"/>
      <c r="AS352" s="74"/>
      <c r="AT352" s="74"/>
      <c r="AU352" s="84"/>
      <c r="AV352" s="90"/>
      <c r="AW352" s="90"/>
      <c r="AX352" s="90"/>
      <c r="AY352" s="90"/>
      <c r="AZ352" s="139">
        <f t="shared" si="55"/>
        <v>0</v>
      </c>
      <c r="BA352" s="139">
        <f t="shared" si="56"/>
        <v>0</v>
      </c>
      <c r="BB352" s="139">
        <f t="shared" si="57"/>
        <v>0</v>
      </c>
      <c r="BC352" s="139">
        <f t="shared" si="58"/>
        <v>0</v>
      </c>
      <c r="BD352" s="75"/>
      <c r="BE352" s="139">
        <f t="shared" si="59"/>
        <v>0</v>
      </c>
      <c r="BF352"/>
    </row>
    <row r="353" spans="1:58" x14ac:dyDescent="0.2">
      <c r="A353" s="16">
        <f t="shared" si="60"/>
        <v>344</v>
      </c>
      <c r="B353" s="40"/>
      <c r="C353" s="40"/>
      <c r="D353" s="41"/>
      <c r="E353" s="188"/>
      <c r="F353" s="41"/>
      <c r="G353" s="188"/>
      <c r="H353" s="139">
        <f t="shared" si="52"/>
        <v>0</v>
      </c>
      <c r="I353" s="42"/>
      <c r="J353" s="41"/>
      <c r="K353" s="75"/>
      <c r="L353" s="224"/>
      <c r="M353" s="42"/>
      <c r="N353" s="41"/>
      <c r="O353" s="75"/>
      <c r="P353" s="224"/>
      <c r="Q353" s="42"/>
      <c r="R353" s="41"/>
      <c r="S353" s="75"/>
      <c r="T353" s="75"/>
      <c r="U353" s="139">
        <f t="shared" si="53"/>
        <v>0</v>
      </c>
      <c r="V353" s="42"/>
      <c r="W353" s="41"/>
      <c r="X353" s="75"/>
      <c r="Y353" s="42"/>
      <c r="Z353" s="223"/>
      <c r="AA353" s="42"/>
      <c r="AB353" s="41"/>
      <c r="AC353" s="75"/>
      <c r="AD353" s="42"/>
      <c r="AE353" s="223"/>
      <c r="AF353" s="42"/>
      <c r="AG353" s="41"/>
      <c r="AH353" s="75"/>
      <c r="AI353" s="42"/>
      <c r="AJ353" s="223"/>
      <c r="AK353" s="42"/>
      <c r="AL353" s="41"/>
      <c r="AM353" s="75"/>
      <c r="AN353" s="42"/>
      <c r="AO353" s="42"/>
      <c r="AP353" s="139">
        <f t="shared" si="54"/>
        <v>0</v>
      </c>
      <c r="AQ353" s="74"/>
      <c r="AR353" s="74"/>
      <c r="AS353" s="74"/>
      <c r="AT353" s="74"/>
      <c r="AU353" s="84"/>
      <c r="AV353" s="90"/>
      <c r="AW353" s="90"/>
      <c r="AX353" s="90"/>
      <c r="AY353" s="90"/>
      <c r="AZ353" s="139">
        <f t="shared" si="55"/>
        <v>0</v>
      </c>
      <c r="BA353" s="139">
        <f t="shared" si="56"/>
        <v>0</v>
      </c>
      <c r="BB353" s="139">
        <f t="shared" si="57"/>
        <v>0</v>
      </c>
      <c r="BC353" s="139">
        <f t="shared" si="58"/>
        <v>0</v>
      </c>
      <c r="BD353" s="75"/>
      <c r="BE353" s="139">
        <f t="shared" si="59"/>
        <v>0</v>
      </c>
      <c r="BF353"/>
    </row>
    <row r="354" spans="1:58" x14ac:dyDescent="0.2">
      <c r="A354" s="16">
        <f t="shared" si="60"/>
        <v>345</v>
      </c>
      <c r="B354" s="40"/>
      <c r="C354" s="40"/>
      <c r="D354" s="41"/>
      <c r="E354" s="188"/>
      <c r="F354" s="41"/>
      <c r="G354" s="188"/>
      <c r="H354" s="139">
        <f t="shared" si="52"/>
        <v>0</v>
      </c>
      <c r="I354" s="42"/>
      <c r="J354" s="41"/>
      <c r="K354" s="75"/>
      <c r="L354" s="224"/>
      <c r="M354" s="42"/>
      <c r="N354" s="41"/>
      <c r="O354" s="75"/>
      <c r="P354" s="224"/>
      <c r="Q354" s="42"/>
      <c r="R354" s="41"/>
      <c r="S354" s="75"/>
      <c r="T354" s="75"/>
      <c r="U354" s="139">
        <f t="shared" si="53"/>
        <v>0</v>
      </c>
      <c r="V354" s="42"/>
      <c r="W354" s="41"/>
      <c r="X354" s="75"/>
      <c r="Y354" s="42"/>
      <c r="Z354" s="223"/>
      <c r="AA354" s="42"/>
      <c r="AB354" s="41"/>
      <c r="AC354" s="75"/>
      <c r="AD354" s="42"/>
      <c r="AE354" s="223"/>
      <c r="AF354" s="42"/>
      <c r="AG354" s="41"/>
      <c r="AH354" s="75"/>
      <c r="AI354" s="42"/>
      <c r="AJ354" s="223"/>
      <c r="AK354" s="42"/>
      <c r="AL354" s="41"/>
      <c r="AM354" s="75"/>
      <c r="AN354" s="42"/>
      <c r="AO354" s="42"/>
      <c r="AP354" s="139">
        <f t="shared" si="54"/>
        <v>0</v>
      </c>
      <c r="AQ354" s="74"/>
      <c r="AR354" s="74"/>
      <c r="AS354" s="74"/>
      <c r="AT354" s="74"/>
      <c r="AU354" s="84"/>
      <c r="AV354" s="90"/>
      <c r="AW354" s="90"/>
      <c r="AX354" s="90"/>
      <c r="AY354" s="90"/>
      <c r="AZ354" s="139">
        <f t="shared" si="55"/>
        <v>0</v>
      </c>
      <c r="BA354" s="139">
        <f t="shared" si="56"/>
        <v>0</v>
      </c>
      <c r="BB354" s="139">
        <f t="shared" si="57"/>
        <v>0</v>
      </c>
      <c r="BC354" s="139">
        <f t="shared" si="58"/>
        <v>0</v>
      </c>
      <c r="BD354" s="75"/>
      <c r="BE354" s="139">
        <f t="shared" si="59"/>
        <v>0</v>
      </c>
      <c r="BF354"/>
    </row>
    <row r="355" spans="1:58" x14ac:dyDescent="0.2">
      <c r="A355" s="16">
        <f t="shared" si="60"/>
        <v>346</v>
      </c>
      <c r="B355" s="40"/>
      <c r="C355" s="40"/>
      <c r="D355" s="41"/>
      <c r="E355" s="188"/>
      <c r="F355" s="41"/>
      <c r="G355" s="188"/>
      <c r="H355" s="139">
        <f t="shared" si="52"/>
        <v>0</v>
      </c>
      <c r="I355" s="42"/>
      <c r="J355" s="41"/>
      <c r="K355" s="75"/>
      <c r="L355" s="224"/>
      <c r="M355" s="42"/>
      <c r="N355" s="41"/>
      <c r="O355" s="75"/>
      <c r="P355" s="224"/>
      <c r="Q355" s="42"/>
      <c r="R355" s="41"/>
      <c r="S355" s="75"/>
      <c r="T355" s="75"/>
      <c r="U355" s="139">
        <f t="shared" si="53"/>
        <v>0</v>
      </c>
      <c r="V355" s="42"/>
      <c r="W355" s="41"/>
      <c r="X355" s="75"/>
      <c r="Y355" s="42"/>
      <c r="Z355" s="223"/>
      <c r="AA355" s="42"/>
      <c r="AB355" s="41"/>
      <c r="AC355" s="75"/>
      <c r="AD355" s="42"/>
      <c r="AE355" s="223"/>
      <c r="AF355" s="42"/>
      <c r="AG355" s="41"/>
      <c r="AH355" s="75"/>
      <c r="AI355" s="42"/>
      <c r="AJ355" s="223"/>
      <c r="AK355" s="42"/>
      <c r="AL355" s="41"/>
      <c r="AM355" s="75"/>
      <c r="AN355" s="42"/>
      <c r="AO355" s="42"/>
      <c r="AP355" s="139">
        <f t="shared" si="54"/>
        <v>0</v>
      </c>
      <c r="AQ355" s="74"/>
      <c r="AR355" s="74"/>
      <c r="AS355" s="74"/>
      <c r="AT355" s="74"/>
      <c r="AU355" s="84"/>
      <c r="AV355" s="90"/>
      <c r="AW355" s="90"/>
      <c r="AX355" s="90"/>
      <c r="AY355" s="90"/>
      <c r="AZ355" s="139">
        <f t="shared" si="55"/>
        <v>0</v>
      </c>
      <c r="BA355" s="139">
        <f t="shared" si="56"/>
        <v>0</v>
      </c>
      <c r="BB355" s="139">
        <f t="shared" si="57"/>
        <v>0</v>
      </c>
      <c r="BC355" s="139">
        <f t="shared" si="58"/>
        <v>0</v>
      </c>
      <c r="BD355" s="75"/>
      <c r="BE355" s="139">
        <f t="shared" si="59"/>
        <v>0</v>
      </c>
      <c r="BF355"/>
    </row>
    <row r="356" spans="1:58" x14ac:dyDescent="0.2">
      <c r="A356" s="16">
        <f t="shared" si="60"/>
        <v>347</v>
      </c>
      <c r="B356" s="40"/>
      <c r="C356" s="40"/>
      <c r="D356" s="41"/>
      <c r="E356" s="188"/>
      <c r="F356" s="41"/>
      <c r="G356" s="188"/>
      <c r="H356" s="139">
        <f t="shared" si="52"/>
        <v>0</v>
      </c>
      <c r="I356" s="42"/>
      <c r="J356" s="41"/>
      <c r="K356" s="75"/>
      <c r="L356" s="224"/>
      <c r="M356" s="42"/>
      <c r="N356" s="41"/>
      <c r="O356" s="75"/>
      <c r="P356" s="224"/>
      <c r="Q356" s="42"/>
      <c r="R356" s="41"/>
      <c r="S356" s="75"/>
      <c r="T356" s="75"/>
      <c r="U356" s="139">
        <f t="shared" si="53"/>
        <v>0</v>
      </c>
      <c r="V356" s="42"/>
      <c r="W356" s="41"/>
      <c r="X356" s="75"/>
      <c r="Y356" s="42"/>
      <c r="Z356" s="223"/>
      <c r="AA356" s="42"/>
      <c r="AB356" s="41"/>
      <c r="AC356" s="75"/>
      <c r="AD356" s="42"/>
      <c r="AE356" s="223"/>
      <c r="AF356" s="42"/>
      <c r="AG356" s="41"/>
      <c r="AH356" s="75"/>
      <c r="AI356" s="42"/>
      <c r="AJ356" s="223"/>
      <c r="AK356" s="42"/>
      <c r="AL356" s="41"/>
      <c r="AM356" s="75"/>
      <c r="AN356" s="42"/>
      <c r="AO356" s="42"/>
      <c r="AP356" s="139">
        <f t="shared" si="54"/>
        <v>0</v>
      </c>
      <c r="AQ356" s="74"/>
      <c r="AR356" s="74"/>
      <c r="AS356" s="74"/>
      <c r="AT356" s="74"/>
      <c r="AU356" s="84"/>
      <c r="AV356" s="90"/>
      <c r="AW356" s="90"/>
      <c r="AX356" s="90"/>
      <c r="AY356" s="90"/>
      <c r="AZ356" s="139">
        <f t="shared" si="55"/>
        <v>0</v>
      </c>
      <c r="BA356" s="139">
        <f t="shared" si="56"/>
        <v>0</v>
      </c>
      <c r="BB356" s="139">
        <f t="shared" si="57"/>
        <v>0</v>
      </c>
      <c r="BC356" s="139">
        <f t="shared" si="58"/>
        <v>0</v>
      </c>
      <c r="BD356" s="75"/>
      <c r="BE356" s="139">
        <f t="shared" si="59"/>
        <v>0</v>
      </c>
      <c r="BF356"/>
    </row>
    <row r="357" spans="1:58" x14ac:dyDescent="0.2">
      <c r="A357" s="16">
        <f t="shared" si="60"/>
        <v>348</v>
      </c>
      <c r="B357" s="40"/>
      <c r="C357" s="40"/>
      <c r="D357" s="41"/>
      <c r="E357" s="188"/>
      <c r="F357" s="41"/>
      <c r="G357" s="188"/>
      <c r="H357" s="139">
        <f t="shared" si="52"/>
        <v>0</v>
      </c>
      <c r="I357" s="42"/>
      <c r="J357" s="41"/>
      <c r="K357" s="75"/>
      <c r="L357" s="224"/>
      <c r="M357" s="42"/>
      <c r="N357" s="41"/>
      <c r="O357" s="75"/>
      <c r="P357" s="224"/>
      <c r="Q357" s="42"/>
      <c r="R357" s="41"/>
      <c r="S357" s="75"/>
      <c r="T357" s="75"/>
      <c r="U357" s="139">
        <f t="shared" si="53"/>
        <v>0</v>
      </c>
      <c r="V357" s="42"/>
      <c r="W357" s="41"/>
      <c r="X357" s="75"/>
      <c r="Y357" s="42"/>
      <c r="Z357" s="223"/>
      <c r="AA357" s="42"/>
      <c r="AB357" s="41"/>
      <c r="AC357" s="75"/>
      <c r="AD357" s="42"/>
      <c r="AE357" s="223"/>
      <c r="AF357" s="42"/>
      <c r="AG357" s="41"/>
      <c r="AH357" s="75"/>
      <c r="AI357" s="42"/>
      <c r="AJ357" s="223"/>
      <c r="AK357" s="42"/>
      <c r="AL357" s="41"/>
      <c r="AM357" s="75"/>
      <c r="AN357" s="42"/>
      <c r="AO357" s="42"/>
      <c r="AP357" s="139">
        <f t="shared" si="54"/>
        <v>0</v>
      </c>
      <c r="AQ357" s="74"/>
      <c r="AR357" s="74"/>
      <c r="AS357" s="74"/>
      <c r="AT357" s="74"/>
      <c r="AU357" s="84"/>
      <c r="AV357" s="90"/>
      <c r="AW357" s="90"/>
      <c r="AX357" s="90"/>
      <c r="AY357" s="90"/>
      <c r="AZ357" s="139">
        <f t="shared" si="55"/>
        <v>0</v>
      </c>
      <c r="BA357" s="139">
        <f t="shared" si="56"/>
        <v>0</v>
      </c>
      <c r="BB357" s="139">
        <f t="shared" si="57"/>
        <v>0</v>
      </c>
      <c r="BC357" s="139">
        <f t="shared" si="58"/>
        <v>0</v>
      </c>
      <c r="BD357" s="75"/>
      <c r="BE357" s="139">
        <f t="shared" si="59"/>
        <v>0</v>
      </c>
      <c r="BF357"/>
    </row>
    <row r="358" spans="1:58" x14ac:dyDescent="0.2">
      <c r="A358" s="16">
        <f t="shared" si="60"/>
        <v>349</v>
      </c>
      <c r="B358" s="40"/>
      <c r="C358" s="40"/>
      <c r="D358" s="41"/>
      <c r="E358" s="188"/>
      <c r="F358" s="41"/>
      <c r="G358" s="188"/>
      <c r="H358" s="139">
        <f t="shared" si="52"/>
        <v>0</v>
      </c>
      <c r="I358" s="42"/>
      <c r="J358" s="41"/>
      <c r="K358" s="75"/>
      <c r="L358" s="224"/>
      <c r="M358" s="42"/>
      <c r="N358" s="41"/>
      <c r="O358" s="75"/>
      <c r="P358" s="224"/>
      <c r="Q358" s="42"/>
      <c r="R358" s="41"/>
      <c r="S358" s="75"/>
      <c r="T358" s="75"/>
      <c r="U358" s="139">
        <f t="shared" si="53"/>
        <v>0</v>
      </c>
      <c r="V358" s="42"/>
      <c r="W358" s="41"/>
      <c r="X358" s="75"/>
      <c r="Y358" s="42"/>
      <c r="Z358" s="223"/>
      <c r="AA358" s="42"/>
      <c r="AB358" s="41"/>
      <c r="AC358" s="75"/>
      <c r="AD358" s="42"/>
      <c r="AE358" s="223"/>
      <c r="AF358" s="42"/>
      <c r="AG358" s="41"/>
      <c r="AH358" s="75"/>
      <c r="AI358" s="42"/>
      <c r="AJ358" s="223"/>
      <c r="AK358" s="42"/>
      <c r="AL358" s="41"/>
      <c r="AM358" s="75"/>
      <c r="AN358" s="42"/>
      <c r="AO358" s="42"/>
      <c r="AP358" s="139">
        <f t="shared" si="54"/>
        <v>0</v>
      </c>
      <c r="AQ358" s="74"/>
      <c r="AR358" s="74"/>
      <c r="AS358" s="74"/>
      <c r="AT358" s="74"/>
      <c r="AU358" s="84"/>
      <c r="AV358" s="90"/>
      <c r="AW358" s="90"/>
      <c r="AX358" s="90"/>
      <c r="AY358" s="90"/>
      <c r="AZ358" s="139">
        <f t="shared" si="55"/>
        <v>0</v>
      </c>
      <c r="BA358" s="139">
        <f t="shared" si="56"/>
        <v>0</v>
      </c>
      <c r="BB358" s="139">
        <f t="shared" si="57"/>
        <v>0</v>
      </c>
      <c r="BC358" s="139">
        <f t="shared" si="58"/>
        <v>0</v>
      </c>
      <c r="BD358" s="75"/>
      <c r="BE358" s="139">
        <f t="shared" si="59"/>
        <v>0</v>
      </c>
      <c r="BF358"/>
    </row>
    <row r="359" spans="1:58" x14ac:dyDescent="0.2">
      <c r="A359" s="16">
        <f t="shared" si="60"/>
        <v>350</v>
      </c>
      <c r="B359" s="40"/>
      <c r="C359" s="40"/>
      <c r="D359" s="41"/>
      <c r="E359" s="188"/>
      <c r="F359" s="41"/>
      <c r="G359" s="188"/>
      <c r="H359" s="139">
        <f t="shared" si="52"/>
        <v>0</v>
      </c>
      <c r="I359" s="42"/>
      <c r="J359" s="41"/>
      <c r="K359" s="75"/>
      <c r="L359" s="224"/>
      <c r="M359" s="42"/>
      <c r="N359" s="41"/>
      <c r="O359" s="75"/>
      <c r="P359" s="224"/>
      <c r="Q359" s="42"/>
      <c r="R359" s="41"/>
      <c r="S359" s="75"/>
      <c r="T359" s="75"/>
      <c r="U359" s="139">
        <f t="shared" si="53"/>
        <v>0</v>
      </c>
      <c r="V359" s="42"/>
      <c r="W359" s="41"/>
      <c r="X359" s="75"/>
      <c r="Y359" s="42"/>
      <c r="Z359" s="223"/>
      <c r="AA359" s="42"/>
      <c r="AB359" s="41"/>
      <c r="AC359" s="75"/>
      <c r="AD359" s="42"/>
      <c r="AE359" s="223"/>
      <c r="AF359" s="42"/>
      <c r="AG359" s="41"/>
      <c r="AH359" s="75"/>
      <c r="AI359" s="42"/>
      <c r="AJ359" s="223"/>
      <c r="AK359" s="42"/>
      <c r="AL359" s="41"/>
      <c r="AM359" s="75"/>
      <c r="AN359" s="42"/>
      <c r="AO359" s="42"/>
      <c r="AP359" s="139">
        <f t="shared" si="54"/>
        <v>0</v>
      </c>
      <c r="AQ359" s="74"/>
      <c r="AR359" s="74"/>
      <c r="AS359" s="74"/>
      <c r="AT359" s="74"/>
      <c r="AU359" s="84"/>
      <c r="AV359" s="90"/>
      <c r="AW359" s="90"/>
      <c r="AX359" s="90"/>
      <c r="AY359" s="90"/>
      <c r="AZ359" s="139">
        <f t="shared" si="55"/>
        <v>0</v>
      </c>
      <c r="BA359" s="139">
        <f t="shared" si="56"/>
        <v>0</v>
      </c>
      <c r="BB359" s="139">
        <f t="shared" si="57"/>
        <v>0</v>
      </c>
      <c r="BC359" s="139">
        <f t="shared" si="58"/>
        <v>0</v>
      </c>
      <c r="BD359" s="75"/>
      <c r="BE359" s="139">
        <f t="shared" si="59"/>
        <v>0</v>
      </c>
      <c r="BF359"/>
    </row>
    <row r="360" spans="1:58" x14ac:dyDescent="0.2">
      <c r="A360" s="16">
        <f t="shared" si="60"/>
        <v>351</v>
      </c>
      <c r="B360" s="40"/>
      <c r="C360" s="40"/>
      <c r="D360" s="41"/>
      <c r="E360" s="188"/>
      <c r="F360" s="41"/>
      <c r="G360" s="188"/>
      <c r="H360" s="139">
        <f t="shared" si="52"/>
        <v>0</v>
      </c>
      <c r="I360" s="42"/>
      <c r="J360" s="41"/>
      <c r="K360" s="75"/>
      <c r="L360" s="224"/>
      <c r="M360" s="42"/>
      <c r="N360" s="41"/>
      <c r="O360" s="75"/>
      <c r="P360" s="224"/>
      <c r="Q360" s="42"/>
      <c r="R360" s="41"/>
      <c r="S360" s="75"/>
      <c r="T360" s="75"/>
      <c r="U360" s="139">
        <f t="shared" si="53"/>
        <v>0</v>
      </c>
      <c r="V360" s="42"/>
      <c r="W360" s="41"/>
      <c r="X360" s="75"/>
      <c r="Y360" s="42"/>
      <c r="Z360" s="223"/>
      <c r="AA360" s="42"/>
      <c r="AB360" s="41"/>
      <c r="AC360" s="75"/>
      <c r="AD360" s="42"/>
      <c r="AE360" s="223"/>
      <c r="AF360" s="42"/>
      <c r="AG360" s="41"/>
      <c r="AH360" s="75"/>
      <c r="AI360" s="42"/>
      <c r="AJ360" s="223"/>
      <c r="AK360" s="42"/>
      <c r="AL360" s="41"/>
      <c r="AM360" s="75"/>
      <c r="AN360" s="42"/>
      <c r="AO360" s="42"/>
      <c r="AP360" s="139">
        <f t="shared" si="54"/>
        <v>0</v>
      </c>
      <c r="AQ360" s="74"/>
      <c r="AR360" s="74"/>
      <c r="AS360" s="74"/>
      <c r="AT360" s="74"/>
      <c r="AU360" s="84"/>
      <c r="AV360" s="90"/>
      <c r="AW360" s="90"/>
      <c r="AX360" s="90"/>
      <c r="AY360" s="90"/>
      <c r="AZ360" s="139">
        <f t="shared" si="55"/>
        <v>0</v>
      </c>
      <c r="BA360" s="139">
        <f t="shared" si="56"/>
        <v>0</v>
      </c>
      <c r="BB360" s="139">
        <f t="shared" si="57"/>
        <v>0</v>
      </c>
      <c r="BC360" s="139">
        <f t="shared" si="58"/>
        <v>0</v>
      </c>
      <c r="BD360" s="75"/>
      <c r="BE360" s="139">
        <f t="shared" si="59"/>
        <v>0</v>
      </c>
      <c r="BF360"/>
    </row>
    <row r="361" spans="1:58" x14ac:dyDescent="0.2">
      <c r="A361" s="16">
        <f t="shared" si="60"/>
        <v>352</v>
      </c>
      <c r="B361" s="40"/>
      <c r="C361" s="40"/>
      <c r="D361" s="41"/>
      <c r="E361" s="188"/>
      <c r="F361" s="41"/>
      <c r="G361" s="188"/>
      <c r="H361" s="139">
        <f t="shared" si="52"/>
        <v>0</v>
      </c>
      <c r="I361" s="42"/>
      <c r="J361" s="41"/>
      <c r="K361" s="75"/>
      <c r="L361" s="224"/>
      <c r="M361" s="42"/>
      <c r="N361" s="41"/>
      <c r="O361" s="75"/>
      <c r="P361" s="224"/>
      <c r="Q361" s="42"/>
      <c r="R361" s="41"/>
      <c r="S361" s="75"/>
      <c r="T361" s="75"/>
      <c r="U361" s="139">
        <f t="shared" si="53"/>
        <v>0</v>
      </c>
      <c r="V361" s="42"/>
      <c r="W361" s="41"/>
      <c r="X361" s="75"/>
      <c r="Y361" s="42"/>
      <c r="Z361" s="223"/>
      <c r="AA361" s="42"/>
      <c r="AB361" s="41"/>
      <c r="AC361" s="75"/>
      <c r="AD361" s="42"/>
      <c r="AE361" s="223"/>
      <c r="AF361" s="42"/>
      <c r="AG361" s="41"/>
      <c r="AH361" s="75"/>
      <c r="AI361" s="42"/>
      <c r="AJ361" s="223"/>
      <c r="AK361" s="42"/>
      <c r="AL361" s="41"/>
      <c r="AM361" s="75"/>
      <c r="AN361" s="42"/>
      <c r="AO361" s="42"/>
      <c r="AP361" s="139">
        <f t="shared" si="54"/>
        <v>0</v>
      </c>
      <c r="AQ361" s="74"/>
      <c r="AR361" s="74"/>
      <c r="AS361" s="74"/>
      <c r="AT361" s="74"/>
      <c r="AU361" s="84"/>
      <c r="AV361" s="90"/>
      <c r="AW361" s="90"/>
      <c r="AX361" s="90"/>
      <c r="AY361" s="90"/>
      <c r="AZ361" s="139">
        <f t="shared" si="55"/>
        <v>0</v>
      </c>
      <c r="BA361" s="139">
        <f t="shared" si="56"/>
        <v>0</v>
      </c>
      <c r="BB361" s="139">
        <f t="shared" si="57"/>
        <v>0</v>
      </c>
      <c r="BC361" s="139">
        <f t="shared" si="58"/>
        <v>0</v>
      </c>
      <c r="BD361" s="75"/>
      <c r="BE361" s="139">
        <f t="shared" si="59"/>
        <v>0</v>
      </c>
      <c r="BF361"/>
    </row>
    <row r="362" spans="1:58" x14ac:dyDescent="0.2">
      <c r="A362" s="16">
        <f t="shared" si="60"/>
        <v>353</v>
      </c>
      <c r="B362" s="40"/>
      <c r="C362" s="40"/>
      <c r="D362" s="41"/>
      <c r="E362" s="188"/>
      <c r="F362" s="41"/>
      <c r="G362" s="188"/>
      <c r="H362" s="139">
        <f t="shared" si="52"/>
        <v>0</v>
      </c>
      <c r="I362" s="42"/>
      <c r="J362" s="41"/>
      <c r="K362" s="75"/>
      <c r="L362" s="224"/>
      <c r="M362" s="42"/>
      <c r="N362" s="41"/>
      <c r="O362" s="75"/>
      <c r="P362" s="224"/>
      <c r="Q362" s="42"/>
      <c r="R362" s="41"/>
      <c r="S362" s="75"/>
      <c r="T362" s="75"/>
      <c r="U362" s="139">
        <f t="shared" si="53"/>
        <v>0</v>
      </c>
      <c r="V362" s="42"/>
      <c r="W362" s="41"/>
      <c r="X362" s="75"/>
      <c r="Y362" s="42"/>
      <c r="Z362" s="223"/>
      <c r="AA362" s="42"/>
      <c r="AB362" s="41"/>
      <c r="AC362" s="75"/>
      <c r="AD362" s="42"/>
      <c r="AE362" s="223"/>
      <c r="AF362" s="42"/>
      <c r="AG362" s="41"/>
      <c r="AH362" s="75"/>
      <c r="AI362" s="42"/>
      <c r="AJ362" s="223"/>
      <c r="AK362" s="42"/>
      <c r="AL362" s="41"/>
      <c r="AM362" s="75"/>
      <c r="AN362" s="42"/>
      <c r="AO362" s="42"/>
      <c r="AP362" s="139">
        <f t="shared" si="54"/>
        <v>0</v>
      </c>
      <c r="AQ362" s="74"/>
      <c r="AR362" s="74"/>
      <c r="AS362" s="74"/>
      <c r="AT362" s="74"/>
      <c r="AU362" s="84"/>
      <c r="AV362" s="90"/>
      <c r="AW362" s="90"/>
      <c r="AX362" s="90"/>
      <c r="AY362" s="90"/>
      <c r="AZ362" s="139">
        <f t="shared" si="55"/>
        <v>0</v>
      </c>
      <c r="BA362" s="139">
        <f t="shared" si="56"/>
        <v>0</v>
      </c>
      <c r="BB362" s="139">
        <f t="shared" si="57"/>
        <v>0</v>
      </c>
      <c r="BC362" s="139">
        <f t="shared" si="58"/>
        <v>0</v>
      </c>
      <c r="BD362" s="75"/>
      <c r="BE362" s="139">
        <f t="shared" si="59"/>
        <v>0</v>
      </c>
      <c r="BF362"/>
    </row>
    <row r="363" spans="1:58" x14ac:dyDescent="0.2">
      <c r="A363" s="16">
        <f t="shared" si="60"/>
        <v>354</v>
      </c>
      <c r="B363" s="40"/>
      <c r="C363" s="40"/>
      <c r="D363" s="41"/>
      <c r="E363" s="188"/>
      <c r="F363" s="41"/>
      <c r="G363" s="188"/>
      <c r="H363" s="139">
        <f t="shared" si="52"/>
        <v>0</v>
      </c>
      <c r="I363" s="42"/>
      <c r="J363" s="41"/>
      <c r="K363" s="75"/>
      <c r="L363" s="224"/>
      <c r="M363" s="42"/>
      <c r="N363" s="41"/>
      <c r="O363" s="75"/>
      <c r="P363" s="224"/>
      <c r="Q363" s="42"/>
      <c r="R363" s="41"/>
      <c r="S363" s="75"/>
      <c r="T363" s="75"/>
      <c r="U363" s="139">
        <f t="shared" si="53"/>
        <v>0</v>
      </c>
      <c r="V363" s="42"/>
      <c r="W363" s="41"/>
      <c r="X363" s="75"/>
      <c r="Y363" s="42"/>
      <c r="Z363" s="223"/>
      <c r="AA363" s="42"/>
      <c r="AB363" s="41"/>
      <c r="AC363" s="75"/>
      <c r="AD363" s="42"/>
      <c r="AE363" s="223"/>
      <c r="AF363" s="42"/>
      <c r="AG363" s="41"/>
      <c r="AH363" s="75"/>
      <c r="AI363" s="42"/>
      <c r="AJ363" s="223"/>
      <c r="AK363" s="42"/>
      <c r="AL363" s="41"/>
      <c r="AM363" s="75"/>
      <c r="AN363" s="42"/>
      <c r="AO363" s="42"/>
      <c r="AP363" s="139">
        <f t="shared" si="54"/>
        <v>0</v>
      </c>
      <c r="AQ363" s="74"/>
      <c r="AR363" s="74"/>
      <c r="AS363" s="74"/>
      <c r="AT363" s="74"/>
      <c r="AU363" s="84"/>
      <c r="AV363" s="90"/>
      <c r="AW363" s="90"/>
      <c r="AX363" s="90"/>
      <c r="AY363" s="90"/>
      <c r="AZ363" s="139">
        <f t="shared" si="55"/>
        <v>0</v>
      </c>
      <c r="BA363" s="139">
        <f t="shared" si="56"/>
        <v>0</v>
      </c>
      <c r="BB363" s="139">
        <f t="shared" si="57"/>
        <v>0</v>
      </c>
      <c r="BC363" s="139">
        <f t="shared" si="58"/>
        <v>0</v>
      </c>
      <c r="BD363" s="75"/>
      <c r="BE363" s="139">
        <f t="shared" si="59"/>
        <v>0</v>
      </c>
      <c r="BF363"/>
    </row>
    <row r="364" spans="1:58" x14ac:dyDescent="0.2">
      <c r="A364" s="16">
        <f t="shared" si="60"/>
        <v>355</v>
      </c>
      <c r="B364" s="40"/>
      <c r="C364" s="40"/>
      <c r="D364" s="41"/>
      <c r="E364" s="188"/>
      <c r="F364" s="41"/>
      <c r="G364" s="188"/>
      <c r="H364" s="139">
        <f t="shared" si="52"/>
        <v>0</v>
      </c>
      <c r="I364" s="42"/>
      <c r="J364" s="41"/>
      <c r="K364" s="75"/>
      <c r="L364" s="224"/>
      <c r="M364" s="42"/>
      <c r="N364" s="41"/>
      <c r="O364" s="75"/>
      <c r="P364" s="224"/>
      <c r="Q364" s="42"/>
      <c r="R364" s="41"/>
      <c r="S364" s="75"/>
      <c r="T364" s="75"/>
      <c r="U364" s="139">
        <f t="shared" si="53"/>
        <v>0</v>
      </c>
      <c r="V364" s="42"/>
      <c r="W364" s="41"/>
      <c r="X364" s="75"/>
      <c r="Y364" s="42"/>
      <c r="Z364" s="223"/>
      <c r="AA364" s="42"/>
      <c r="AB364" s="41"/>
      <c r="AC364" s="75"/>
      <c r="AD364" s="42"/>
      <c r="AE364" s="223"/>
      <c r="AF364" s="42"/>
      <c r="AG364" s="41"/>
      <c r="AH364" s="75"/>
      <c r="AI364" s="42"/>
      <c r="AJ364" s="223"/>
      <c r="AK364" s="42"/>
      <c r="AL364" s="41"/>
      <c r="AM364" s="75"/>
      <c r="AN364" s="42"/>
      <c r="AO364" s="42"/>
      <c r="AP364" s="139">
        <f t="shared" si="54"/>
        <v>0</v>
      </c>
      <c r="AQ364" s="74"/>
      <c r="AR364" s="74"/>
      <c r="AS364" s="74"/>
      <c r="AT364" s="74"/>
      <c r="AU364" s="84"/>
      <c r="AV364" s="90"/>
      <c r="AW364" s="90"/>
      <c r="AX364" s="90"/>
      <c r="AY364" s="90"/>
      <c r="AZ364" s="139">
        <f t="shared" si="55"/>
        <v>0</v>
      </c>
      <c r="BA364" s="139">
        <f t="shared" si="56"/>
        <v>0</v>
      </c>
      <c r="BB364" s="139">
        <f t="shared" si="57"/>
        <v>0</v>
      </c>
      <c r="BC364" s="139">
        <f t="shared" si="58"/>
        <v>0</v>
      </c>
      <c r="BD364" s="75"/>
      <c r="BE364" s="139">
        <f t="shared" si="59"/>
        <v>0</v>
      </c>
      <c r="BF364"/>
    </row>
    <row r="365" spans="1:58" x14ac:dyDescent="0.2">
      <c r="A365" s="16">
        <f t="shared" si="60"/>
        <v>356</v>
      </c>
      <c r="B365" s="40"/>
      <c r="C365" s="40"/>
      <c r="D365" s="41"/>
      <c r="E365" s="188"/>
      <c r="F365" s="41"/>
      <c r="G365" s="188"/>
      <c r="H365" s="139">
        <f t="shared" si="52"/>
        <v>0</v>
      </c>
      <c r="I365" s="42"/>
      <c r="J365" s="41"/>
      <c r="K365" s="75"/>
      <c r="L365" s="224"/>
      <c r="M365" s="42"/>
      <c r="N365" s="41"/>
      <c r="O365" s="75"/>
      <c r="P365" s="224"/>
      <c r="Q365" s="42"/>
      <c r="R365" s="41"/>
      <c r="S365" s="75"/>
      <c r="T365" s="75"/>
      <c r="U365" s="139">
        <f t="shared" si="53"/>
        <v>0</v>
      </c>
      <c r="V365" s="42"/>
      <c r="W365" s="41"/>
      <c r="X365" s="75"/>
      <c r="Y365" s="42"/>
      <c r="Z365" s="223"/>
      <c r="AA365" s="42"/>
      <c r="AB365" s="41"/>
      <c r="AC365" s="75"/>
      <c r="AD365" s="42"/>
      <c r="AE365" s="223"/>
      <c r="AF365" s="42"/>
      <c r="AG365" s="41"/>
      <c r="AH365" s="75"/>
      <c r="AI365" s="42"/>
      <c r="AJ365" s="223"/>
      <c r="AK365" s="42"/>
      <c r="AL365" s="41"/>
      <c r="AM365" s="75"/>
      <c r="AN365" s="42"/>
      <c r="AO365" s="42"/>
      <c r="AP365" s="139">
        <f t="shared" si="54"/>
        <v>0</v>
      </c>
      <c r="AQ365" s="74"/>
      <c r="AR365" s="74"/>
      <c r="AS365" s="74"/>
      <c r="AT365" s="74"/>
      <c r="AU365" s="84"/>
      <c r="AV365" s="90"/>
      <c r="AW365" s="90"/>
      <c r="AX365" s="90"/>
      <c r="AY365" s="90"/>
      <c r="AZ365" s="139">
        <f t="shared" si="55"/>
        <v>0</v>
      </c>
      <c r="BA365" s="139">
        <f t="shared" si="56"/>
        <v>0</v>
      </c>
      <c r="BB365" s="139">
        <f t="shared" si="57"/>
        <v>0</v>
      </c>
      <c r="BC365" s="139">
        <f t="shared" si="58"/>
        <v>0</v>
      </c>
      <c r="BD365" s="75"/>
      <c r="BE365" s="139">
        <f t="shared" si="59"/>
        <v>0</v>
      </c>
      <c r="BF365"/>
    </row>
    <row r="366" spans="1:58" x14ac:dyDescent="0.2">
      <c r="A366" s="16">
        <f t="shared" si="60"/>
        <v>357</v>
      </c>
      <c r="B366" s="40"/>
      <c r="C366" s="40"/>
      <c r="D366" s="41"/>
      <c r="E366" s="188"/>
      <c r="F366" s="41"/>
      <c r="G366" s="188"/>
      <c r="H366" s="139">
        <f t="shared" si="52"/>
        <v>0</v>
      </c>
      <c r="I366" s="42"/>
      <c r="J366" s="41"/>
      <c r="K366" s="75"/>
      <c r="L366" s="224"/>
      <c r="M366" s="42"/>
      <c r="N366" s="41"/>
      <c r="O366" s="75"/>
      <c r="P366" s="224"/>
      <c r="Q366" s="42"/>
      <c r="R366" s="41"/>
      <c r="S366" s="75"/>
      <c r="T366" s="75"/>
      <c r="U366" s="139">
        <f t="shared" si="53"/>
        <v>0</v>
      </c>
      <c r="V366" s="42"/>
      <c r="W366" s="41"/>
      <c r="X366" s="75"/>
      <c r="Y366" s="42"/>
      <c r="Z366" s="223"/>
      <c r="AA366" s="42"/>
      <c r="AB366" s="41"/>
      <c r="AC366" s="75"/>
      <c r="AD366" s="42"/>
      <c r="AE366" s="223"/>
      <c r="AF366" s="42"/>
      <c r="AG366" s="41"/>
      <c r="AH366" s="75"/>
      <c r="AI366" s="42"/>
      <c r="AJ366" s="223"/>
      <c r="AK366" s="42"/>
      <c r="AL366" s="41"/>
      <c r="AM366" s="75"/>
      <c r="AN366" s="42"/>
      <c r="AO366" s="42"/>
      <c r="AP366" s="139">
        <f t="shared" si="54"/>
        <v>0</v>
      </c>
      <c r="AQ366" s="74"/>
      <c r="AR366" s="74"/>
      <c r="AS366" s="74"/>
      <c r="AT366" s="74"/>
      <c r="AU366" s="84"/>
      <c r="AV366" s="90"/>
      <c r="AW366" s="90"/>
      <c r="AX366" s="90"/>
      <c r="AY366" s="90"/>
      <c r="AZ366" s="139">
        <f t="shared" si="55"/>
        <v>0</v>
      </c>
      <c r="BA366" s="139">
        <f t="shared" si="56"/>
        <v>0</v>
      </c>
      <c r="BB366" s="139">
        <f t="shared" si="57"/>
        <v>0</v>
      </c>
      <c r="BC366" s="139">
        <f t="shared" si="58"/>
        <v>0</v>
      </c>
      <c r="BD366" s="75"/>
      <c r="BE366" s="139">
        <f t="shared" si="59"/>
        <v>0</v>
      </c>
      <c r="BF366"/>
    </row>
    <row r="367" spans="1:58" x14ac:dyDescent="0.2">
      <c r="A367" s="16">
        <f t="shared" si="60"/>
        <v>358</v>
      </c>
      <c r="B367" s="40"/>
      <c r="C367" s="40"/>
      <c r="D367" s="41"/>
      <c r="E367" s="188"/>
      <c r="F367" s="41"/>
      <c r="G367" s="188"/>
      <c r="H367" s="139">
        <f t="shared" si="52"/>
        <v>0</v>
      </c>
      <c r="I367" s="42"/>
      <c r="J367" s="41"/>
      <c r="K367" s="75"/>
      <c r="L367" s="224"/>
      <c r="M367" s="42"/>
      <c r="N367" s="41"/>
      <c r="O367" s="75"/>
      <c r="P367" s="224"/>
      <c r="Q367" s="42"/>
      <c r="R367" s="41"/>
      <c r="S367" s="75"/>
      <c r="T367" s="75"/>
      <c r="U367" s="139">
        <f t="shared" si="53"/>
        <v>0</v>
      </c>
      <c r="V367" s="42"/>
      <c r="W367" s="41"/>
      <c r="X367" s="75"/>
      <c r="Y367" s="42"/>
      <c r="Z367" s="223"/>
      <c r="AA367" s="42"/>
      <c r="AB367" s="41"/>
      <c r="AC367" s="75"/>
      <c r="AD367" s="42"/>
      <c r="AE367" s="223"/>
      <c r="AF367" s="42"/>
      <c r="AG367" s="41"/>
      <c r="AH367" s="75"/>
      <c r="AI367" s="42"/>
      <c r="AJ367" s="223"/>
      <c r="AK367" s="42"/>
      <c r="AL367" s="41"/>
      <c r="AM367" s="75"/>
      <c r="AN367" s="42"/>
      <c r="AO367" s="42"/>
      <c r="AP367" s="139">
        <f t="shared" si="54"/>
        <v>0</v>
      </c>
      <c r="AQ367" s="74"/>
      <c r="AR367" s="74"/>
      <c r="AS367" s="74"/>
      <c r="AT367" s="74"/>
      <c r="AU367" s="84"/>
      <c r="AV367" s="90"/>
      <c r="AW367" s="90"/>
      <c r="AX367" s="90"/>
      <c r="AY367" s="90"/>
      <c r="AZ367" s="139">
        <f t="shared" si="55"/>
        <v>0</v>
      </c>
      <c r="BA367" s="139">
        <f t="shared" si="56"/>
        <v>0</v>
      </c>
      <c r="BB367" s="139">
        <f t="shared" si="57"/>
        <v>0</v>
      </c>
      <c r="BC367" s="139">
        <f t="shared" si="58"/>
        <v>0</v>
      </c>
      <c r="BD367" s="75"/>
      <c r="BE367" s="139">
        <f t="shared" si="59"/>
        <v>0</v>
      </c>
      <c r="BF367"/>
    </row>
    <row r="368" spans="1:58" x14ac:dyDescent="0.2">
      <c r="A368" s="16">
        <f t="shared" si="60"/>
        <v>359</v>
      </c>
      <c r="B368" s="40"/>
      <c r="C368" s="40"/>
      <c r="D368" s="41"/>
      <c r="E368" s="188"/>
      <c r="F368" s="41"/>
      <c r="G368" s="188"/>
      <c r="H368" s="139">
        <f t="shared" si="52"/>
        <v>0</v>
      </c>
      <c r="I368" s="42"/>
      <c r="J368" s="41"/>
      <c r="K368" s="75"/>
      <c r="L368" s="224"/>
      <c r="M368" s="42"/>
      <c r="N368" s="41"/>
      <c r="O368" s="75"/>
      <c r="P368" s="224"/>
      <c r="Q368" s="42"/>
      <c r="R368" s="41"/>
      <c r="S368" s="75"/>
      <c r="T368" s="75"/>
      <c r="U368" s="139">
        <f t="shared" si="53"/>
        <v>0</v>
      </c>
      <c r="V368" s="42"/>
      <c r="W368" s="41"/>
      <c r="X368" s="75"/>
      <c r="Y368" s="42"/>
      <c r="Z368" s="223"/>
      <c r="AA368" s="42"/>
      <c r="AB368" s="41"/>
      <c r="AC368" s="75"/>
      <c r="AD368" s="42"/>
      <c r="AE368" s="223"/>
      <c r="AF368" s="42"/>
      <c r="AG368" s="41"/>
      <c r="AH368" s="75"/>
      <c r="AI368" s="42"/>
      <c r="AJ368" s="223"/>
      <c r="AK368" s="42"/>
      <c r="AL368" s="41"/>
      <c r="AM368" s="75"/>
      <c r="AN368" s="42"/>
      <c r="AO368" s="42"/>
      <c r="AP368" s="139">
        <f t="shared" si="54"/>
        <v>0</v>
      </c>
      <c r="AQ368" s="74"/>
      <c r="AR368" s="74"/>
      <c r="AS368" s="74"/>
      <c r="AT368" s="74"/>
      <c r="AU368" s="84"/>
      <c r="AV368" s="90"/>
      <c r="AW368" s="90"/>
      <c r="AX368" s="90"/>
      <c r="AY368" s="90"/>
      <c r="AZ368" s="139">
        <f t="shared" si="55"/>
        <v>0</v>
      </c>
      <c r="BA368" s="139">
        <f t="shared" si="56"/>
        <v>0</v>
      </c>
      <c r="BB368" s="139">
        <f t="shared" si="57"/>
        <v>0</v>
      </c>
      <c r="BC368" s="139">
        <f t="shared" si="58"/>
        <v>0</v>
      </c>
      <c r="BD368" s="75"/>
      <c r="BE368" s="139">
        <f t="shared" si="59"/>
        <v>0</v>
      </c>
      <c r="BF368"/>
    </row>
    <row r="369" spans="1:58" x14ac:dyDescent="0.2">
      <c r="A369" s="16">
        <f t="shared" si="60"/>
        <v>360</v>
      </c>
      <c r="B369" s="40"/>
      <c r="C369" s="40"/>
      <c r="D369" s="41"/>
      <c r="E369" s="188"/>
      <c r="F369" s="41"/>
      <c r="G369" s="188"/>
      <c r="H369" s="139">
        <f t="shared" si="52"/>
        <v>0</v>
      </c>
      <c r="I369" s="42"/>
      <c r="J369" s="41"/>
      <c r="K369" s="75"/>
      <c r="L369" s="224"/>
      <c r="M369" s="42"/>
      <c r="N369" s="41"/>
      <c r="O369" s="75"/>
      <c r="P369" s="224"/>
      <c r="Q369" s="42"/>
      <c r="R369" s="41"/>
      <c r="S369" s="75"/>
      <c r="T369" s="75"/>
      <c r="U369" s="139">
        <f t="shared" si="53"/>
        <v>0</v>
      </c>
      <c r="V369" s="42"/>
      <c r="W369" s="41"/>
      <c r="X369" s="75"/>
      <c r="Y369" s="42"/>
      <c r="Z369" s="223"/>
      <c r="AA369" s="42"/>
      <c r="AB369" s="41"/>
      <c r="AC369" s="75"/>
      <c r="AD369" s="42"/>
      <c r="AE369" s="223"/>
      <c r="AF369" s="42"/>
      <c r="AG369" s="41"/>
      <c r="AH369" s="75"/>
      <c r="AI369" s="42"/>
      <c r="AJ369" s="223"/>
      <c r="AK369" s="42"/>
      <c r="AL369" s="41"/>
      <c r="AM369" s="75"/>
      <c r="AN369" s="42"/>
      <c r="AO369" s="42"/>
      <c r="AP369" s="139">
        <f t="shared" si="54"/>
        <v>0</v>
      </c>
      <c r="AQ369" s="74"/>
      <c r="AR369" s="74"/>
      <c r="AS369" s="74"/>
      <c r="AT369" s="74"/>
      <c r="AU369" s="84"/>
      <c r="AV369" s="90"/>
      <c r="AW369" s="90"/>
      <c r="AX369" s="90"/>
      <c r="AY369" s="90"/>
      <c r="AZ369" s="139">
        <f t="shared" si="55"/>
        <v>0</v>
      </c>
      <c r="BA369" s="139">
        <f t="shared" si="56"/>
        <v>0</v>
      </c>
      <c r="BB369" s="139">
        <f t="shared" si="57"/>
        <v>0</v>
      </c>
      <c r="BC369" s="139">
        <f t="shared" si="58"/>
        <v>0</v>
      </c>
      <c r="BD369" s="75"/>
      <c r="BE369" s="139">
        <f t="shared" si="59"/>
        <v>0</v>
      </c>
      <c r="BF369"/>
    </row>
    <row r="370" spans="1:58" x14ac:dyDescent="0.2">
      <c r="A370" s="16">
        <f t="shared" si="60"/>
        <v>361</v>
      </c>
      <c r="B370" s="40"/>
      <c r="C370" s="40"/>
      <c r="D370" s="41"/>
      <c r="E370" s="188"/>
      <c r="F370" s="41"/>
      <c r="G370" s="188"/>
      <c r="H370" s="139">
        <f t="shared" si="52"/>
        <v>0</v>
      </c>
      <c r="I370" s="42"/>
      <c r="J370" s="41"/>
      <c r="K370" s="75"/>
      <c r="L370" s="224"/>
      <c r="M370" s="42"/>
      <c r="N370" s="41"/>
      <c r="O370" s="75"/>
      <c r="P370" s="224"/>
      <c r="Q370" s="42"/>
      <c r="R370" s="41"/>
      <c r="S370" s="75"/>
      <c r="T370" s="75"/>
      <c r="U370" s="139">
        <f t="shared" si="53"/>
        <v>0</v>
      </c>
      <c r="V370" s="42"/>
      <c r="W370" s="41"/>
      <c r="X370" s="75"/>
      <c r="Y370" s="42"/>
      <c r="Z370" s="223"/>
      <c r="AA370" s="42"/>
      <c r="AB370" s="41"/>
      <c r="AC370" s="75"/>
      <c r="AD370" s="42"/>
      <c r="AE370" s="223"/>
      <c r="AF370" s="42"/>
      <c r="AG370" s="41"/>
      <c r="AH370" s="75"/>
      <c r="AI370" s="42"/>
      <c r="AJ370" s="223"/>
      <c r="AK370" s="42"/>
      <c r="AL370" s="41"/>
      <c r="AM370" s="75"/>
      <c r="AN370" s="42"/>
      <c r="AO370" s="42"/>
      <c r="AP370" s="139">
        <f t="shared" si="54"/>
        <v>0</v>
      </c>
      <c r="AQ370" s="74"/>
      <c r="AR370" s="74"/>
      <c r="AS370" s="74"/>
      <c r="AT370" s="74"/>
      <c r="AU370" s="84"/>
      <c r="AV370" s="90"/>
      <c r="AW370" s="90"/>
      <c r="AX370" s="90"/>
      <c r="AY370" s="90"/>
      <c r="AZ370" s="139">
        <f t="shared" si="55"/>
        <v>0</v>
      </c>
      <c r="BA370" s="139">
        <f t="shared" si="56"/>
        <v>0</v>
      </c>
      <c r="BB370" s="139">
        <f t="shared" si="57"/>
        <v>0</v>
      </c>
      <c r="BC370" s="139">
        <f t="shared" si="58"/>
        <v>0</v>
      </c>
      <c r="BD370" s="75"/>
      <c r="BE370" s="139">
        <f t="shared" si="59"/>
        <v>0</v>
      </c>
      <c r="BF370"/>
    </row>
    <row r="371" spans="1:58" x14ac:dyDescent="0.2">
      <c r="A371" s="16">
        <f t="shared" si="60"/>
        <v>362</v>
      </c>
      <c r="B371" s="40"/>
      <c r="C371" s="40"/>
      <c r="D371" s="41"/>
      <c r="E371" s="188"/>
      <c r="F371" s="41"/>
      <c r="G371" s="188"/>
      <c r="H371" s="139">
        <f t="shared" si="52"/>
        <v>0</v>
      </c>
      <c r="I371" s="42"/>
      <c r="J371" s="41"/>
      <c r="K371" s="75"/>
      <c r="L371" s="224"/>
      <c r="M371" s="42"/>
      <c r="N371" s="41"/>
      <c r="O371" s="75"/>
      <c r="P371" s="224"/>
      <c r="Q371" s="42"/>
      <c r="R371" s="41"/>
      <c r="S371" s="75"/>
      <c r="T371" s="75"/>
      <c r="U371" s="139">
        <f t="shared" si="53"/>
        <v>0</v>
      </c>
      <c r="V371" s="42"/>
      <c r="W371" s="41"/>
      <c r="X371" s="75"/>
      <c r="Y371" s="42"/>
      <c r="Z371" s="223"/>
      <c r="AA371" s="42"/>
      <c r="AB371" s="41"/>
      <c r="AC371" s="75"/>
      <c r="AD371" s="42"/>
      <c r="AE371" s="223"/>
      <c r="AF371" s="42"/>
      <c r="AG371" s="41"/>
      <c r="AH371" s="75"/>
      <c r="AI371" s="42"/>
      <c r="AJ371" s="223"/>
      <c r="AK371" s="42"/>
      <c r="AL371" s="41"/>
      <c r="AM371" s="75"/>
      <c r="AN371" s="42"/>
      <c r="AO371" s="42"/>
      <c r="AP371" s="139">
        <f t="shared" si="54"/>
        <v>0</v>
      </c>
      <c r="AQ371" s="74"/>
      <c r="AR371" s="74"/>
      <c r="AS371" s="74"/>
      <c r="AT371" s="74"/>
      <c r="AU371" s="84"/>
      <c r="AV371" s="90"/>
      <c r="AW371" s="90"/>
      <c r="AX371" s="90"/>
      <c r="AY371" s="90"/>
      <c r="AZ371" s="139">
        <f t="shared" si="55"/>
        <v>0</v>
      </c>
      <c r="BA371" s="139">
        <f t="shared" si="56"/>
        <v>0</v>
      </c>
      <c r="BB371" s="139">
        <f t="shared" si="57"/>
        <v>0</v>
      </c>
      <c r="BC371" s="139">
        <f t="shared" si="58"/>
        <v>0</v>
      </c>
      <c r="BD371" s="75"/>
      <c r="BE371" s="139">
        <f t="shared" si="59"/>
        <v>0</v>
      </c>
      <c r="BF371"/>
    </row>
    <row r="372" spans="1:58" x14ac:dyDescent="0.2">
      <c r="A372" s="16">
        <f t="shared" si="60"/>
        <v>363</v>
      </c>
      <c r="B372" s="40"/>
      <c r="C372" s="40"/>
      <c r="D372" s="41"/>
      <c r="E372" s="188"/>
      <c r="F372" s="41"/>
      <c r="G372" s="188"/>
      <c r="H372" s="139">
        <f t="shared" si="52"/>
        <v>0</v>
      </c>
      <c r="I372" s="42"/>
      <c r="J372" s="41"/>
      <c r="K372" s="75"/>
      <c r="L372" s="224"/>
      <c r="M372" s="42"/>
      <c r="N372" s="41"/>
      <c r="O372" s="75"/>
      <c r="P372" s="224"/>
      <c r="Q372" s="42"/>
      <c r="R372" s="41"/>
      <c r="S372" s="75"/>
      <c r="T372" s="75"/>
      <c r="U372" s="139">
        <f t="shared" si="53"/>
        <v>0</v>
      </c>
      <c r="V372" s="42"/>
      <c r="W372" s="41"/>
      <c r="X372" s="75"/>
      <c r="Y372" s="42"/>
      <c r="Z372" s="223"/>
      <c r="AA372" s="42"/>
      <c r="AB372" s="41"/>
      <c r="AC372" s="75"/>
      <c r="AD372" s="42"/>
      <c r="AE372" s="223"/>
      <c r="AF372" s="42"/>
      <c r="AG372" s="41"/>
      <c r="AH372" s="75"/>
      <c r="AI372" s="42"/>
      <c r="AJ372" s="223"/>
      <c r="AK372" s="42"/>
      <c r="AL372" s="41"/>
      <c r="AM372" s="75"/>
      <c r="AN372" s="42"/>
      <c r="AO372" s="42"/>
      <c r="AP372" s="139">
        <f t="shared" si="54"/>
        <v>0</v>
      </c>
      <c r="AQ372" s="74"/>
      <c r="AR372" s="74"/>
      <c r="AS372" s="74"/>
      <c r="AT372" s="74"/>
      <c r="AU372" s="84"/>
      <c r="AV372" s="90"/>
      <c r="AW372" s="90"/>
      <c r="AX372" s="90"/>
      <c r="AY372" s="90"/>
      <c r="AZ372" s="139">
        <f t="shared" si="55"/>
        <v>0</v>
      </c>
      <c r="BA372" s="139">
        <f t="shared" si="56"/>
        <v>0</v>
      </c>
      <c r="BB372" s="139">
        <f t="shared" si="57"/>
        <v>0</v>
      </c>
      <c r="BC372" s="139">
        <f t="shared" si="58"/>
        <v>0</v>
      </c>
      <c r="BD372" s="75"/>
      <c r="BE372" s="139">
        <f t="shared" si="59"/>
        <v>0</v>
      </c>
      <c r="BF372"/>
    </row>
    <row r="373" spans="1:58" x14ac:dyDescent="0.2">
      <c r="A373" s="16">
        <f t="shared" si="60"/>
        <v>364</v>
      </c>
      <c r="B373" s="40"/>
      <c r="C373" s="40"/>
      <c r="D373" s="41"/>
      <c r="E373" s="188"/>
      <c r="F373" s="41"/>
      <c r="G373" s="188"/>
      <c r="H373" s="139">
        <f t="shared" si="52"/>
        <v>0</v>
      </c>
      <c r="I373" s="42"/>
      <c r="J373" s="41"/>
      <c r="K373" s="75"/>
      <c r="L373" s="224"/>
      <c r="M373" s="42"/>
      <c r="N373" s="41"/>
      <c r="O373" s="75"/>
      <c r="P373" s="224"/>
      <c r="Q373" s="42"/>
      <c r="R373" s="41"/>
      <c r="S373" s="75"/>
      <c r="T373" s="75"/>
      <c r="U373" s="139">
        <f t="shared" si="53"/>
        <v>0</v>
      </c>
      <c r="V373" s="42"/>
      <c r="W373" s="41"/>
      <c r="X373" s="75"/>
      <c r="Y373" s="42"/>
      <c r="Z373" s="223"/>
      <c r="AA373" s="42"/>
      <c r="AB373" s="41"/>
      <c r="AC373" s="75"/>
      <c r="AD373" s="42"/>
      <c r="AE373" s="223"/>
      <c r="AF373" s="42"/>
      <c r="AG373" s="41"/>
      <c r="AH373" s="75"/>
      <c r="AI373" s="42"/>
      <c r="AJ373" s="223"/>
      <c r="AK373" s="42"/>
      <c r="AL373" s="41"/>
      <c r="AM373" s="75"/>
      <c r="AN373" s="42"/>
      <c r="AO373" s="42"/>
      <c r="AP373" s="139">
        <f t="shared" si="54"/>
        <v>0</v>
      </c>
      <c r="AQ373" s="74"/>
      <c r="AR373" s="74"/>
      <c r="AS373" s="74"/>
      <c r="AT373" s="74"/>
      <c r="AU373" s="84"/>
      <c r="AV373" s="90"/>
      <c r="AW373" s="90"/>
      <c r="AX373" s="90"/>
      <c r="AY373" s="90"/>
      <c r="AZ373" s="139">
        <f t="shared" si="55"/>
        <v>0</v>
      </c>
      <c r="BA373" s="139">
        <f t="shared" si="56"/>
        <v>0</v>
      </c>
      <c r="BB373" s="139">
        <f t="shared" si="57"/>
        <v>0</v>
      </c>
      <c r="BC373" s="139">
        <f t="shared" si="58"/>
        <v>0</v>
      </c>
      <c r="BD373" s="75"/>
      <c r="BE373" s="139">
        <f t="shared" si="59"/>
        <v>0</v>
      </c>
      <c r="BF373"/>
    </row>
    <row r="374" spans="1:58" x14ac:dyDescent="0.2">
      <c r="A374" s="16">
        <f t="shared" si="60"/>
        <v>365</v>
      </c>
      <c r="B374" s="40"/>
      <c r="C374" s="40"/>
      <c r="D374" s="41"/>
      <c r="E374" s="188"/>
      <c r="F374" s="41"/>
      <c r="G374" s="188"/>
      <c r="H374" s="139">
        <f t="shared" si="52"/>
        <v>0</v>
      </c>
      <c r="I374" s="42"/>
      <c r="J374" s="41"/>
      <c r="K374" s="75"/>
      <c r="L374" s="224"/>
      <c r="M374" s="42"/>
      <c r="N374" s="41"/>
      <c r="O374" s="75"/>
      <c r="P374" s="224"/>
      <c r="Q374" s="42"/>
      <c r="R374" s="41"/>
      <c r="S374" s="75"/>
      <c r="T374" s="75"/>
      <c r="U374" s="139">
        <f t="shared" si="53"/>
        <v>0</v>
      </c>
      <c r="V374" s="42"/>
      <c r="W374" s="41"/>
      <c r="X374" s="75"/>
      <c r="Y374" s="42"/>
      <c r="Z374" s="223"/>
      <c r="AA374" s="42"/>
      <c r="AB374" s="41"/>
      <c r="AC374" s="75"/>
      <c r="AD374" s="42"/>
      <c r="AE374" s="223"/>
      <c r="AF374" s="42"/>
      <c r="AG374" s="41"/>
      <c r="AH374" s="75"/>
      <c r="AI374" s="42"/>
      <c r="AJ374" s="223"/>
      <c r="AK374" s="42"/>
      <c r="AL374" s="41"/>
      <c r="AM374" s="75"/>
      <c r="AN374" s="42"/>
      <c r="AO374" s="42"/>
      <c r="AP374" s="139">
        <f t="shared" si="54"/>
        <v>0</v>
      </c>
      <c r="AQ374" s="74"/>
      <c r="AR374" s="74"/>
      <c r="AS374" s="74"/>
      <c r="AT374" s="74"/>
      <c r="AU374" s="84"/>
      <c r="AV374" s="90"/>
      <c r="AW374" s="90"/>
      <c r="AX374" s="90"/>
      <c r="AY374" s="90"/>
      <c r="AZ374" s="139">
        <f t="shared" si="55"/>
        <v>0</v>
      </c>
      <c r="BA374" s="139">
        <f t="shared" si="56"/>
        <v>0</v>
      </c>
      <c r="BB374" s="139">
        <f t="shared" si="57"/>
        <v>0</v>
      </c>
      <c r="BC374" s="139">
        <f t="shared" si="58"/>
        <v>0</v>
      </c>
      <c r="BD374" s="75"/>
      <c r="BE374" s="139">
        <f t="shared" si="59"/>
        <v>0</v>
      </c>
      <c r="BF374"/>
    </row>
    <row r="375" spans="1:58" x14ac:dyDescent="0.2">
      <c r="A375" s="16">
        <f t="shared" si="60"/>
        <v>366</v>
      </c>
      <c r="B375" s="40"/>
      <c r="C375" s="40"/>
      <c r="D375" s="41"/>
      <c r="E375" s="188"/>
      <c r="F375" s="41"/>
      <c r="G375" s="188"/>
      <c r="H375" s="139">
        <f t="shared" si="52"/>
        <v>0</v>
      </c>
      <c r="I375" s="42"/>
      <c r="J375" s="41"/>
      <c r="K375" s="75"/>
      <c r="L375" s="224"/>
      <c r="M375" s="42"/>
      <c r="N375" s="41"/>
      <c r="O375" s="75"/>
      <c r="P375" s="224"/>
      <c r="Q375" s="42"/>
      <c r="R375" s="41"/>
      <c r="S375" s="75"/>
      <c r="T375" s="75"/>
      <c r="U375" s="139">
        <f t="shared" si="53"/>
        <v>0</v>
      </c>
      <c r="V375" s="42"/>
      <c r="W375" s="41"/>
      <c r="X375" s="75"/>
      <c r="Y375" s="42"/>
      <c r="Z375" s="223"/>
      <c r="AA375" s="42"/>
      <c r="AB375" s="41"/>
      <c r="AC375" s="75"/>
      <c r="AD375" s="42"/>
      <c r="AE375" s="223"/>
      <c r="AF375" s="42"/>
      <c r="AG375" s="41"/>
      <c r="AH375" s="75"/>
      <c r="AI375" s="42"/>
      <c r="AJ375" s="223"/>
      <c r="AK375" s="42"/>
      <c r="AL375" s="41"/>
      <c r="AM375" s="75"/>
      <c r="AN375" s="42"/>
      <c r="AO375" s="42"/>
      <c r="AP375" s="139">
        <f t="shared" si="54"/>
        <v>0</v>
      </c>
      <c r="AQ375" s="74"/>
      <c r="AR375" s="74"/>
      <c r="AS375" s="74"/>
      <c r="AT375" s="74"/>
      <c r="AU375" s="84"/>
      <c r="AV375" s="90"/>
      <c r="AW375" s="90"/>
      <c r="AX375" s="90"/>
      <c r="AY375" s="90"/>
      <c r="AZ375" s="139">
        <f t="shared" si="55"/>
        <v>0</v>
      </c>
      <c r="BA375" s="139">
        <f t="shared" si="56"/>
        <v>0</v>
      </c>
      <c r="BB375" s="139">
        <f t="shared" si="57"/>
        <v>0</v>
      </c>
      <c r="BC375" s="139">
        <f t="shared" si="58"/>
        <v>0</v>
      </c>
      <c r="BD375" s="75"/>
      <c r="BE375" s="139">
        <f t="shared" si="59"/>
        <v>0</v>
      </c>
      <c r="BF375"/>
    </row>
    <row r="376" spans="1:58" x14ac:dyDescent="0.2">
      <c r="A376" s="16">
        <f t="shared" si="60"/>
        <v>367</v>
      </c>
      <c r="B376" s="40"/>
      <c r="C376" s="40"/>
      <c r="D376" s="41"/>
      <c r="E376" s="188"/>
      <c r="F376" s="41"/>
      <c r="G376" s="188"/>
      <c r="H376" s="139">
        <f t="shared" si="52"/>
        <v>0</v>
      </c>
      <c r="I376" s="42"/>
      <c r="J376" s="41"/>
      <c r="K376" s="75"/>
      <c r="L376" s="224"/>
      <c r="M376" s="42"/>
      <c r="N376" s="41"/>
      <c r="O376" s="75"/>
      <c r="P376" s="224"/>
      <c r="Q376" s="42"/>
      <c r="R376" s="41"/>
      <c r="S376" s="75"/>
      <c r="T376" s="75"/>
      <c r="U376" s="139">
        <f t="shared" si="53"/>
        <v>0</v>
      </c>
      <c r="V376" s="42"/>
      <c r="W376" s="41"/>
      <c r="X376" s="75"/>
      <c r="Y376" s="42"/>
      <c r="Z376" s="223"/>
      <c r="AA376" s="42"/>
      <c r="AB376" s="41"/>
      <c r="AC376" s="75"/>
      <c r="AD376" s="42"/>
      <c r="AE376" s="223"/>
      <c r="AF376" s="42"/>
      <c r="AG376" s="41"/>
      <c r="AH376" s="75"/>
      <c r="AI376" s="42"/>
      <c r="AJ376" s="223"/>
      <c r="AK376" s="42"/>
      <c r="AL376" s="41"/>
      <c r="AM376" s="75"/>
      <c r="AN376" s="42"/>
      <c r="AO376" s="42"/>
      <c r="AP376" s="139">
        <f t="shared" si="54"/>
        <v>0</v>
      </c>
      <c r="AQ376" s="74"/>
      <c r="AR376" s="74"/>
      <c r="AS376" s="74"/>
      <c r="AT376" s="74"/>
      <c r="AU376" s="84"/>
      <c r="AV376" s="90"/>
      <c r="AW376" s="90"/>
      <c r="AX376" s="90"/>
      <c r="AY376" s="90"/>
      <c r="AZ376" s="139">
        <f t="shared" si="55"/>
        <v>0</v>
      </c>
      <c r="BA376" s="139">
        <f t="shared" si="56"/>
        <v>0</v>
      </c>
      <c r="BB376" s="139">
        <f t="shared" si="57"/>
        <v>0</v>
      </c>
      <c r="BC376" s="139">
        <f t="shared" si="58"/>
        <v>0</v>
      </c>
      <c r="BD376" s="75"/>
      <c r="BE376" s="139">
        <f t="shared" si="59"/>
        <v>0</v>
      </c>
      <c r="BF376"/>
    </row>
    <row r="377" spans="1:58" x14ac:dyDescent="0.2">
      <c r="A377" s="16">
        <f t="shared" si="60"/>
        <v>368</v>
      </c>
      <c r="B377" s="40"/>
      <c r="C377" s="40"/>
      <c r="D377" s="41"/>
      <c r="E377" s="188"/>
      <c r="F377" s="41"/>
      <c r="G377" s="188"/>
      <c r="H377" s="139">
        <f t="shared" si="52"/>
        <v>0</v>
      </c>
      <c r="I377" s="42"/>
      <c r="J377" s="41"/>
      <c r="K377" s="75"/>
      <c r="L377" s="224"/>
      <c r="M377" s="42"/>
      <c r="N377" s="41"/>
      <c r="O377" s="75"/>
      <c r="P377" s="224"/>
      <c r="Q377" s="42"/>
      <c r="R377" s="41"/>
      <c r="S377" s="75"/>
      <c r="T377" s="75"/>
      <c r="U377" s="139">
        <f t="shared" si="53"/>
        <v>0</v>
      </c>
      <c r="V377" s="42"/>
      <c r="W377" s="41"/>
      <c r="X377" s="75"/>
      <c r="Y377" s="42"/>
      <c r="Z377" s="223"/>
      <c r="AA377" s="42"/>
      <c r="AB377" s="41"/>
      <c r="AC377" s="75"/>
      <c r="AD377" s="42"/>
      <c r="AE377" s="223"/>
      <c r="AF377" s="42"/>
      <c r="AG377" s="41"/>
      <c r="AH377" s="75"/>
      <c r="AI377" s="42"/>
      <c r="AJ377" s="223"/>
      <c r="AK377" s="42"/>
      <c r="AL377" s="41"/>
      <c r="AM377" s="75"/>
      <c r="AN377" s="42"/>
      <c r="AO377" s="42"/>
      <c r="AP377" s="139">
        <f t="shared" si="54"/>
        <v>0</v>
      </c>
      <c r="AQ377" s="74"/>
      <c r="AR377" s="74"/>
      <c r="AS377" s="74"/>
      <c r="AT377" s="74"/>
      <c r="AU377" s="84"/>
      <c r="AV377" s="90"/>
      <c r="AW377" s="90"/>
      <c r="AX377" s="90"/>
      <c r="AY377" s="90"/>
      <c r="AZ377" s="139">
        <f t="shared" si="55"/>
        <v>0</v>
      </c>
      <c r="BA377" s="139">
        <f t="shared" si="56"/>
        <v>0</v>
      </c>
      <c r="BB377" s="139">
        <f t="shared" si="57"/>
        <v>0</v>
      </c>
      <c r="BC377" s="139">
        <f t="shared" si="58"/>
        <v>0</v>
      </c>
      <c r="BD377" s="75"/>
      <c r="BE377" s="139">
        <f t="shared" si="59"/>
        <v>0</v>
      </c>
      <c r="BF377"/>
    </row>
    <row r="378" spans="1:58" x14ac:dyDescent="0.2">
      <c r="A378" s="16">
        <f t="shared" si="60"/>
        <v>369</v>
      </c>
      <c r="B378" s="40"/>
      <c r="C378" s="40"/>
      <c r="D378" s="41"/>
      <c r="E378" s="188"/>
      <c r="F378" s="41"/>
      <c r="G378" s="188"/>
      <c r="H378" s="139">
        <f t="shared" si="52"/>
        <v>0</v>
      </c>
      <c r="I378" s="42"/>
      <c r="J378" s="41"/>
      <c r="K378" s="75"/>
      <c r="L378" s="224"/>
      <c r="M378" s="42"/>
      <c r="N378" s="41"/>
      <c r="O378" s="75"/>
      <c r="P378" s="224"/>
      <c r="Q378" s="42"/>
      <c r="R378" s="41"/>
      <c r="S378" s="75"/>
      <c r="T378" s="75"/>
      <c r="U378" s="139">
        <f t="shared" si="53"/>
        <v>0</v>
      </c>
      <c r="V378" s="42"/>
      <c r="W378" s="41"/>
      <c r="X378" s="75"/>
      <c r="Y378" s="42"/>
      <c r="Z378" s="223"/>
      <c r="AA378" s="42"/>
      <c r="AB378" s="41"/>
      <c r="AC378" s="75"/>
      <c r="AD378" s="42"/>
      <c r="AE378" s="223"/>
      <c r="AF378" s="42"/>
      <c r="AG378" s="41"/>
      <c r="AH378" s="75"/>
      <c r="AI378" s="42"/>
      <c r="AJ378" s="223"/>
      <c r="AK378" s="42"/>
      <c r="AL378" s="41"/>
      <c r="AM378" s="75"/>
      <c r="AN378" s="42"/>
      <c r="AO378" s="42"/>
      <c r="AP378" s="139">
        <f t="shared" si="54"/>
        <v>0</v>
      </c>
      <c r="AQ378" s="74"/>
      <c r="AR378" s="74"/>
      <c r="AS378" s="74"/>
      <c r="AT378" s="74"/>
      <c r="AU378" s="84"/>
      <c r="AV378" s="90"/>
      <c r="AW378" s="90"/>
      <c r="AX378" s="90"/>
      <c r="AY378" s="90"/>
      <c r="AZ378" s="139">
        <f t="shared" si="55"/>
        <v>0</v>
      </c>
      <c r="BA378" s="139">
        <f t="shared" si="56"/>
        <v>0</v>
      </c>
      <c r="BB378" s="139">
        <f t="shared" si="57"/>
        <v>0</v>
      </c>
      <c r="BC378" s="139">
        <f t="shared" si="58"/>
        <v>0</v>
      </c>
      <c r="BD378" s="75"/>
      <c r="BE378" s="139">
        <f t="shared" si="59"/>
        <v>0</v>
      </c>
      <c r="BF378"/>
    </row>
    <row r="379" spans="1:58" x14ac:dyDescent="0.2">
      <c r="A379" s="16">
        <f t="shared" si="60"/>
        <v>370</v>
      </c>
      <c r="B379" s="40"/>
      <c r="C379" s="40"/>
      <c r="D379" s="41"/>
      <c r="E379" s="188"/>
      <c r="F379" s="41"/>
      <c r="G379" s="188"/>
      <c r="H379" s="139">
        <f t="shared" si="52"/>
        <v>0</v>
      </c>
      <c r="I379" s="42"/>
      <c r="J379" s="41"/>
      <c r="K379" s="75"/>
      <c r="L379" s="224"/>
      <c r="M379" s="42"/>
      <c r="N379" s="41"/>
      <c r="O379" s="75"/>
      <c r="P379" s="224"/>
      <c r="Q379" s="42"/>
      <c r="R379" s="41"/>
      <c r="S379" s="75"/>
      <c r="T379" s="75"/>
      <c r="U379" s="139">
        <f t="shared" si="53"/>
        <v>0</v>
      </c>
      <c r="V379" s="42"/>
      <c r="W379" s="41"/>
      <c r="X379" s="75"/>
      <c r="Y379" s="42"/>
      <c r="Z379" s="223"/>
      <c r="AA379" s="42"/>
      <c r="AB379" s="41"/>
      <c r="AC379" s="75"/>
      <c r="AD379" s="42"/>
      <c r="AE379" s="223"/>
      <c r="AF379" s="42"/>
      <c r="AG379" s="41"/>
      <c r="AH379" s="75"/>
      <c r="AI379" s="42"/>
      <c r="AJ379" s="223"/>
      <c r="AK379" s="42"/>
      <c r="AL379" s="41"/>
      <c r="AM379" s="75"/>
      <c r="AN379" s="42"/>
      <c r="AO379" s="42"/>
      <c r="AP379" s="139">
        <f t="shared" si="54"/>
        <v>0</v>
      </c>
      <c r="AQ379" s="74"/>
      <c r="AR379" s="74"/>
      <c r="AS379" s="74"/>
      <c r="AT379" s="74"/>
      <c r="AU379" s="84"/>
      <c r="AV379" s="90"/>
      <c r="AW379" s="90"/>
      <c r="AX379" s="90"/>
      <c r="AY379" s="90"/>
      <c r="AZ379" s="139">
        <f t="shared" si="55"/>
        <v>0</v>
      </c>
      <c r="BA379" s="139">
        <f t="shared" si="56"/>
        <v>0</v>
      </c>
      <c r="BB379" s="139">
        <f t="shared" si="57"/>
        <v>0</v>
      </c>
      <c r="BC379" s="139">
        <f t="shared" si="58"/>
        <v>0</v>
      </c>
      <c r="BD379" s="75"/>
      <c r="BE379" s="139">
        <f t="shared" si="59"/>
        <v>0</v>
      </c>
      <c r="BF379"/>
    </row>
    <row r="380" spans="1:58" x14ac:dyDescent="0.2">
      <c r="A380" s="16">
        <f t="shared" si="60"/>
        <v>371</v>
      </c>
      <c r="B380" s="40"/>
      <c r="C380" s="40"/>
      <c r="D380" s="41"/>
      <c r="E380" s="188"/>
      <c r="F380" s="41"/>
      <c r="G380" s="188"/>
      <c r="H380" s="139">
        <f t="shared" si="52"/>
        <v>0</v>
      </c>
      <c r="I380" s="42"/>
      <c r="J380" s="41"/>
      <c r="K380" s="75"/>
      <c r="L380" s="224"/>
      <c r="M380" s="42"/>
      <c r="N380" s="41"/>
      <c r="O380" s="75"/>
      <c r="P380" s="224"/>
      <c r="Q380" s="42"/>
      <c r="R380" s="41"/>
      <c r="S380" s="75"/>
      <c r="T380" s="75"/>
      <c r="U380" s="139">
        <f t="shared" si="53"/>
        <v>0</v>
      </c>
      <c r="V380" s="42"/>
      <c r="W380" s="41"/>
      <c r="X380" s="75"/>
      <c r="Y380" s="42"/>
      <c r="Z380" s="223"/>
      <c r="AA380" s="42"/>
      <c r="AB380" s="41"/>
      <c r="AC380" s="75"/>
      <c r="AD380" s="42"/>
      <c r="AE380" s="223"/>
      <c r="AF380" s="42"/>
      <c r="AG380" s="41"/>
      <c r="AH380" s="75"/>
      <c r="AI380" s="42"/>
      <c r="AJ380" s="223"/>
      <c r="AK380" s="42"/>
      <c r="AL380" s="41"/>
      <c r="AM380" s="75"/>
      <c r="AN380" s="42"/>
      <c r="AO380" s="42"/>
      <c r="AP380" s="139">
        <f t="shared" si="54"/>
        <v>0</v>
      </c>
      <c r="AQ380" s="74"/>
      <c r="AR380" s="74"/>
      <c r="AS380" s="74"/>
      <c r="AT380" s="74"/>
      <c r="AU380" s="84"/>
      <c r="AV380" s="90"/>
      <c r="AW380" s="90"/>
      <c r="AX380" s="90"/>
      <c r="AY380" s="90"/>
      <c r="AZ380" s="139">
        <f t="shared" si="55"/>
        <v>0</v>
      </c>
      <c r="BA380" s="139">
        <f t="shared" si="56"/>
        <v>0</v>
      </c>
      <c r="BB380" s="139">
        <f t="shared" si="57"/>
        <v>0</v>
      </c>
      <c r="BC380" s="139">
        <f t="shared" si="58"/>
        <v>0</v>
      </c>
      <c r="BD380" s="75"/>
      <c r="BE380" s="139">
        <f t="shared" si="59"/>
        <v>0</v>
      </c>
      <c r="BF380"/>
    </row>
    <row r="381" spans="1:58" x14ac:dyDescent="0.2">
      <c r="A381" s="16">
        <f t="shared" si="60"/>
        <v>372</v>
      </c>
      <c r="B381" s="40"/>
      <c r="C381" s="40"/>
      <c r="D381" s="41"/>
      <c r="E381" s="188"/>
      <c r="F381" s="41"/>
      <c r="G381" s="188"/>
      <c r="H381" s="139">
        <f t="shared" si="52"/>
        <v>0</v>
      </c>
      <c r="I381" s="42"/>
      <c r="J381" s="41"/>
      <c r="K381" s="75"/>
      <c r="L381" s="224"/>
      <c r="M381" s="42"/>
      <c r="N381" s="41"/>
      <c r="O381" s="75"/>
      <c r="P381" s="224"/>
      <c r="Q381" s="42"/>
      <c r="R381" s="41"/>
      <c r="S381" s="75"/>
      <c r="T381" s="75"/>
      <c r="U381" s="139">
        <f t="shared" si="53"/>
        <v>0</v>
      </c>
      <c r="V381" s="42"/>
      <c r="W381" s="41"/>
      <c r="X381" s="75"/>
      <c r="Y381" s="42"/>
      <c r="Z381" s="223"/>
      <c r="AA381" s="42"/>
      <c r="AB381" s="41"/>
      <c r="AC381" s="75"/>
      <c r="AD381" s="42"/>
      <c r="AE381" s="223"/>
      <c r="AF381" s="42"/>
      <c r="AG381" s="41"/>
      <c r="AH381" s="75"/>
      <c r="AI381" s="42"/>
      <c r="AJ381" s="223"/>
      <c r="AK381" s="42"/>
      <c r="AL381" s="41"/>
      <c r="AM381" s="75"/>
      <c r="AN381" s="42"/>
      <c r="AO381" s="42"/>
      <c r="AP381" s="139">
        <f t="shared" si="54"/>
        <v>0</v>
      </c>
      <c r="AQ381" s="74"/>
      <c r="AR381" s="74"/>
      <c r="AS381" s="74"/>
      <c r="AT381" s="74"/>
      <c r="AU381" s="84"/>
      <c r="AV381" s="90"/>
      <c r="AW381" s="90"/>
      <c r="AX381" s="90"/>
      <c r="AY381" s="90"/>
      <c r="AZ381" s="139">
        <f t="shared" si="55"/>
        <v>0</v>
      </c>
      <c r="BA381" s="139">
        <f t="shared" si="56"/>
        <v>0</v>
      </c>
      <c r="BB381" s="139">
        <f t="shared" si="57"/>
        <v>0</v>
      </c>
      <c r="BC381" s="139">
        <f t="shared" si="58"/>
        <v>0</v>
      </c>
      <c r="BD381" s="75"/>
      <c r="BE381" s="139">
        <f t="shared" si="59"/>
        <v>0</v>
      </c>
      <c r="BF381"/>
    </row>
    <row r="382" spans="1:58" x14ac:dyDescent="0.2">
      <c r="A382" s="16">
        <f t="shared" si="60"/>
        <v>373</v>
      </c>
      <c r="B382" s="40"/>
      <c r="C382" s="40"/>
      <c r="D382" s="41"/>
      <c r="E382" s="188"/>
      <c r="F382" s="41"/>
      <c r="G382" s="188"/>
      <c r="H382" s="139">
        <f t="shared" si="52"/>
        <v>0</v>
      </c>
      <c r="I382" s="42"/>
      <c r="J382" s="41"/>
      <c r="K382" s="75"/>
      <c r="L382" s="224"/>
      <c r="M382" s="42"/>
      <c r="N382" s="41"/>
      <c r="O382" s="75"/>
      <c r="P382" s="224"/>
      <c r="Q382" s="42"/>
      <c r="R382" s="41"/>
      <c r="S382" s="75"/>
      <c r="T382" s="75"/>
      <c r="U382" s="139">
        <f t="shared" si="53"/>
        <v>0</v>
      </c>
      <c r="V382" s="42"/>
      <c r="W382" s="41"/>
      <c r="X382" s="75"/>
      <c r="Y382" s="42"/>
      <c r="Z382" s="223"/>
      <c r="AA382" s="42"/>
      <c r="AB382" s="41"/>
      <c r="AC382" s="75"/>
      <c r="AD382" s="42"/>
      <c r="AE382" s="223"/>
      <c r="AF382" s="42"/>
      <c r="AG382" s="41"/>
      <c r="AH382" s="75"/>
      <c r="AI382" s="42"/>
      <c r="AJ382" s="223"/>
      <c r="AK382" s="42"/>
      <c r="AL382" s="41"/>
      <c r="AM382" s="75"/>
      <c r="AN382" s="42"/>
      <c r="AO382" s="42"/>
      <c r="AP382" s="139">
        <f t="shared" si="54"/>
        <v>0</v>
      </c>
      <c r="AQ382" s="74"/>
      <c r="AR382" s="74"/>
      <c r="AS382" s="74"/>
      <c r="AT382" s="74"/>
      <c r="AU382" s="84"/>
      <c r="AV382" s="90"/>
      <c r="AW382" s="90"/>
      <c r="AX382" s="90"/>
      <c r="AY382" s="90"/>
      <c r="AZ382" s="139">
        <f t="shared" si="55"/>
        <v>0</v>
      </c>
      <c r="BA382" s="139">
        <f t="shared" si="56"/>
        <v>0</v>
      </c>
      <c r="BB382" s="139">
        <f t="shared" si="57"/>
        <v>0</v>
      </c>
      <c r="BC382" s="139">
        <f t="shared" si="58"/>
        <v>0</v>
      </c>
      <c r="BD382" s="75"/>
      <c r="BE382" s="139">
        <f t="shared" si="59"/>
        <v>0</v>
      </c>
      <c r="BF382"/>
    </row>
    <row r="383" spans="1:58" x14ac:dyDescent="0.2">
      <c r="A383" s="16">
        <f t="shared" si="60"/>
        <v>374</v>
      </c>
      <c r="B383" s="40"/>
      <c r="C383" s="40"/>
      <c r="D383" s="41"/>
      <c r="E383" s="188"/>
      <c r="F383" s="41"/>
      <c r="G383" s="188"/>
      <c r="H383" s="139">
        <f t="shared" si="52"/>
        <v>0</v>
      </c>
      <c r="I383" s="42"/>
      <c r="J383" s="41"/>
      <c r="K383" s="75"/>
      <c r="L383" s="224"/>
      <c r="M383" s="42"/>
      <c r="N383" s="41"/>
      <c r="O383" s="75"/>
      <c r="P383" s="224"/>
      <c r="Q383" s="42"/>
      <c r="R383" s="41"/>
      <c r="S383" s="75"/>
      <c r="T383" s="75"/>
      <c r="U383" s="139">
        <f t="shared" si="53"/>
        <v>0</v>
      </c>
      <c r="V383" s="42"/>
      <c r="W383" s="41"/>
      <c r="X383" s="75"/>
      <c r="Y383" s="42"/>
      <c r="Z383" s="223"/>
      <c r="AA383" s="42"/>
      <c r="AB383" s="41"/>
      <c r="AC383" s="75"/>
      <c r="AD383" s="42"/>
      <c r="AE383" s="223"/>
      <c r="AF383" s="42"/>
      <c r="AG383" s="41"/>
      <c r="AH383" s="75"/>
      <c r="AI383" s="42"/>
      <c r="AJ383" s="223"/>
      <c r="AK383" s="42"/>
      <c r="AL383" s="41"/>
      <c r="AM383" s="75"/>
      <c r="AN383" s="42"/>
      <c r="AO383" s="42"/>
      <c r="AP383" s="139">
        <f t="shared" si="54"/>
        <v>0</v>
      </c>
      <c r="AQ383" s="74"/>
      <c r="AR383" s="74"/>
      <c r="AS383" s="74"/>
      <c r="AT383" s="74"/>
      <c r="AU383" s="84"/>
      <c r="AV383" s="90"/>
      <c r="AW383" s="90"/>
      <c r="AX383" s="90"/>
      <c r="AY383" s="90"/>
      <c r="AZ383" s="139">
        <f t="shared" si="55"/>
        <v>0</v>
      </c>
      <c r="BA383" s="139">
        <f t="shared" si="56"/>
        <v>0</v>
      </c>
      <c r="BB383" s="139">
        <f t="shared" si="57"/>
        <v>0</v>
      </c>
      <c r="BC383" s="139">
        <f t="shared" si="58"/>
        <v>0</v>
      </c>
      <c r="BD383" s="75"/>
      <c r="BE383" s="139">
        <f t="shared" si="59"/>
        <v>0</v>
      </c>
      <c r="BF383"/>
    </row>
    <row r="384" spans="1:58" x14ac:dyDescent="0.2">
      <c r="A384" s="16">
        <f t="shared" si="60"/>
        <v>375</v>
      </c>
      <c r="B384" s="40"/>
      <c r="C384" s="40"/>
      <c r="D384" s="41"/>
      <c r="E384" s="188"/>
      <c r="F384" s="41"/>
      <c r="G384" s="188"/>
      <c r="H384" s="139">
        <f t="shared" si="52"/>
        <v>0</v>
      </c>
      <c r="I384" s="42"/>
      <c r="J384" s="41"/>
      <c r="K384" s="75"/>
      <c r="L384" s="224"/>
      <c r="M384" s="42"/>
      <c r="N384" s="41"/>
      <c r="O384" s="75"/>
      <c r="P384" s="224"/>
      <c r="Q384" s="42"/>
      <c r="R384" s="41"/>
      <c r="S384" s="75"/>
      <c r="T384" s="75"/>
      <c r="U384" s="139">
        <f t="shared" si="53"/>
        <v>0</v>
      </c>
      <c r="V384" s="42"/>
      <c r="W384" s="41"/>
      <c r="X384" s="75"/>
      <c r="Y384" s="42"/>
      <c r="Z384" s="223"/>
      <c r="AA384" s="42"/>
      <c r="AB384" s="41"/>
      <c r="AC384" s="75"/>
      <c r="AD384" s="42"/>
      <c r="AE384" s="223"/>
      <c r="AF384" s="42"/>
      <c r="AG384" s="41"/>
      <c r="AH384" s="75"/>
      <c r="AI384" s="42"/>
      <c r="AJ384" s="223"/>
      <c r="AK384" s="42"/>
      <c r="AL384" s="41"/>
      <c r="AM384" s="75"/>
      <c r="AN384" s="42"/>
      <c r="AO384" s="42"/>
      <c r="AP384" s="139">
        <f t="shared" si="54"/>
        <v>0</v>
      </c>
      <c r="AQ384" s="74"/>
      <c r="AR384" s="74"/>
      <c r="AS384" s="74"/>
      <c r="AT384" s="74"/>
      <c r="AU384" s="84"/>
      <c r="AV384" s="90"/>
      <c r="AW384" s="90"/>
      <c r="AX384" s="90"/>
      <c r="AY384" s="90"/>
      <c r="AZ384" s="139">
        <f t="shared" si="55"/>
        <v>0</v>
      </c>
      <c r="BA384" s="139">
        <f t="shared" si="56"/>
        <v>0</v>
      </c>
      <c r="BB384" s="139">
        <f t="shared" si="57"/>
        <v>0</v>
      </c>
      <c r="BC384" s="139">
        <f t="shared" si="58"/>
        <v>0</v>
      </c>
      <c r="BD384" s="75"/>
      <c r="BE384" s="139">
        <f t="shared" si="59"/>
        <v>0</v>
      </c>
      <c r="BF384"/>
    </row>
    <row r="385" spans="1:58" x14ac:dyDescent="0.2">
      <c r="A385" s="16">
        <f t="shared" si="60"/>
        <v>376</v>
      </c>
      <c r="B385" s="40"/>
      <c r="C385" s="40"/>
      <c r="D385" s="41"/>
      <c r="E385" s="188"/>
      <c r="F385" s="41"/>
      <c r="G385" s="188"/>
      <c r="H385" s="139">
        <f t="shared" si="52"/>
        <v>0</v>
      </c>
      <c r="I385" s="42"/>
      <c r="J385" s="41"/>
      <c r="K385" s="75"/>
      <c r="L385" s="224"/>
      <c r="M385" s="42"/>
      <c r="N385" s="41"/>
      <c r="O385" s="75"/>
      <c r="P385" s="224"/>
      <c r="Q385" s="42"/>
      <c r="R385" s="41"/>
      <c r="S385" s="75"/>
      <c r="T385" s="75"/>
      <c r="U385" s="139">
        <f t="shared" si="53"/>
        <v>0</v>
      </c>
      <c r="V385" s="42"/>
      <c r="W385" s="41"/>
      <c r="X385" s="75"/>
      <c r="Y385" s="42"/>
      <c r="Z385" s="223"/>
      <c r="AA385" s="42"/>
      <c r="AB385" s="41"/>
      <c r="AC385" s="75"/>
      <c r="AD385" s="42"/>
      <c r="AE385" s="223"/>
      <c r="AF385" s="42"/>
      <c r="AG385" s="41"/>
      <c r="AH385" s="75"/>
      <c r="AI385" s="42"/>
      <c r="AJ385" s="223"/>
      <c r="AK385" s="42"/>
      <c r="AL385" s="41"/>
      <c r="AM385" s="75"/>
      <c r="AN385" s="42"/>
      <c r="AO385" s="42"/>
      <c r="AP385" s="139">
        <f t="shared" si="54"/>
        <v>0</v>
      </c>
      <c r="AQ385" s="74"/>
      <c r="AR385" s="74"/>
      <c r="AS385" s="74"/>
      <c r="AT385" s="74"/>
      <c r="AU385" s="84"/>
      <c r="AV385" s="90"/>
      <c r="AW385" s="90"/>
      <c r="AX385" s="90"/>
      <c r="AY385" s="90"/>
      <c r="AZ385" s="139">
        <f t="shared" si="55"/>
        <v>0</v>
      </c>
      <c r="BA385" s="139">
        <f t="shared" si="56"/>
        <v>0</v>
      </c>
      <c r="BB385" s="139">
        <f t="shared" si="57"/>
        <v>0</v>
      </c>
      <c r="BC385" s="139">
        <f t="shared" si="58"/>
        <v>0</v>
      </c>
      <c r="BD385" s="75"/>
      <c r="BE385" s="139">
        <f t="shared" si="59"/>
        <v>0</v>
      </c>
      <c r="BF385"/>
    </row>
    <row r="386" spans="1:58" x14ac:dyDescent="0.2">
      <c r="A386" s="16">
        <f t="shared" si="60"/>
        <v>377</v>
      </c>
      <c r="B386" s="40"/>
      <c r="C386" s="40"/>
      <c r="D386" s="41"/>
      <c r="E386" s="188"/>
      <c r="F386" s="41"/>
      <c r="G386" s="188"/>
      <c r="H386" s="139">
        <f t="shared" si="52"/>
        <v>0</v>
      </c>
      <c r="I386" s="42"/>
      <c r="J386" s="41"/>
      <c r="K386" s="75"/>
      <c r="L386" s="224"/>
      <c r="M386" s="42"/>
      <c r="N386" s="41"/>
      <c r="O386" s="75"/>
      <c r="P386" s="224"/>
      <c r="Q386" s="42"/>
      <c r="R386" s="41"/>
      <c r="S386" s="75"/>
      <c r="T386" s="75"/>
      <c r="U386" s="139">
        <f t="shared" si="53"/>
        <v>0</v>
      </c>
      <c r="V386" s="42"/>
      <c r="W386" s="41"/>
      <c r="X386" s="75"/>
      <c r="Y386" s="42"/>
      <c r="Z386" s="223"/>
      <c r="AA386" s="42"/>
      <c r="AB386" s="41"/>
      <c r="AC386" s="75"/>
      <c r="AD386" s="42"/>
      <c r="AE386" s="223"/>
      <c r="AF386" s="42"/>
      <c r="AG386" s="41"/>
      <c r="AH386" s="75"/>
      <c r="AI386" s="42"/>
      <c r="AJ386" s="223"/>
      <c r="AK386" s="42"/>
      <c r="AL386" s="41"/>
      <c r="AM386" s="75"/>
      <c r="AN386" s="42"/>
      <c r="AO386" s="42"/>
      <c r="AP386" s="139">
        <f t="shared" si="54"/>
        <v>0</v>
      </c>
      <c r="AQ386" s="74"/>
      <c r="AR386" s="74"/>
      <c r="AS386" s="74"/>
      <c r="AT386" s="74"/>
      <c r="AU386" s="84"/>
      <c r="AV386" s="90"/>
      <c r="AW386" s="90"/>
      <c r="AX386" s="90"/>
      <c r="AY386" s="90"/>
      <c r="AZ386" s="139">
        <f t="shared" si="55"/>
        <v>0</v>
      </c>
      <c r="BA386" s="139">
        <f t="shared" si="56"/>
        <v>0</v>
      </c>
      <c r="BB386" s="139">
        <f t="shared" si="57"/>
        <v>0</v>
      </c>
      <c r="BC386" s="139">
        <f t="shared" si="58"/>
        <v>0</v>
      </c>
      <c r="BD386" s="75"/>
      <c r="BE386" s="139">
        <f t="shared" si="59"/>
        <v>0</v>
      </c>
      <c r="BF386"/>
    </row>
    <row r="387" spans="1:58" x14ac:dyDescent="0.2">
      <c r="A387" s="16">
        <f t="shared" si="60"/>
        <v>378</v>
      </c>
      <c r="B387" s="40"/>
      <c r="C387" s="40"/>
      <c r="D387" s="41"/>
      <c r="E387" s="188"/>
      <c r="F387" s="41"/>
      <c r="G387" s="188"/>
      <c r="H387" s="139">
        <f t="shared" si="52"/>
        <v>0</v>
      </c>
      <c r="I387" s="42"/>
      <c r="J387" s="41"/>
      <c r="K387" s="75"/>
      <c r="L387" s="224"/>
      <c r="M387" s="42"/>
      <c r="N387" s="41"/>
      <c r="O387" s="75"/>
      <c r="P387" s="224"/>
      <c r="Q387" s="42"/>
      <c r="R387" s="41"/>
      <c r="S387" s="75"/>
      <c r="T387" s="75"/>
      <c r="U387" s="139">
        <f t="shared" si="53"/>
        <v>0</v>
      </c>
      <c r="V387" s="42"/>
      <c r="W387" s="41"/>
      <c r="X387" s="75"/>
      <c r="Y387" s="42"/>
      <c r="Z387" s="223"/>
      <c r="AA387" s="42"/>
      <c r="AB387" s="41"/>
      <c r="AC387" s="75"/>
      <c r="AD387" s="42"/>
      <c r="AE387" s="223"/>
      <c r="AF387" s="42"/>
      <c r="AG387" s="41"/>
      <c r="AH387" s="75"/>
      <c r="AI387" s="42"/>
      <c r="AJ387" s="223"/>
      <c r="AK387" s="42"/>
      <c r="AL387" s="41"/>
      <c r="AM387" s="75"/>
      <c r="AN387" s="42"/>
      <c r="AO387" s="42"/>
      <c r="AP387" s="139">
        <f t="shared" si="54"/>
        <v>0</v>
      </c>
      <c r="AQ387" s="74"/>
      <c r="AR387" s="74"/>
      <c r="AS387" s="74"/>
      <c r="AT387" s="74"/>
      <c r="AU387" s="84"/>
      <c r="AV387" s="90"/>
      <c r="AW387" s="90"/>
      <c r="AX387" s="90"/>
      <c r="AY387" s="90"/>
      <c r="AZ387" s="139">
        <f t="shared" si="55"/>
        <v>0</v>
      </c>
      <c r="BA387" s="139">
        <f t="shared" si="56"/>
        <v>0</v>
      </c>
      <c r="BB387" s="139">
        <f t="shared" si="57"/>
        <v>0</v>
      </c>
      <c r="BC387" s="139">
        <f t="shared" si="58"/>
        <v>0</v>
      </c>
      <c r="BD387" s="75"/>
      <c r="BE387" s="139">
        <f t="shared" si="59"/>
        <v>0</v>
      </c>
      <c r="BF387"/>
    </row>
    <row r="388" spans="1:58" x14ac:dyDescent="0.2">
      <c r="A388" s="16">
        <f t="shared" si="60"/>
        <v>379</v>
      </c>
      <c r="B388" s="40"/>
      <c r="C388" s="40"/>
      <c r="D388" s="41"/>
      <c r="E388" s="188"/>
      <c r="F388" s="41"/>
      <c r="G388" s="188"/>
      <c r="H388" s="139">
        <f t="shared" si="52"/>
        <v>0</v>
      </c>
      <c r="I388" s="42"/>
      <c r="J388" s="41"/>
      <c r="K388" s="75"/>
      <c r="L388" s="224"/>
      <c r="M388" s="42"/>
      <c r="N388" s="41"/>
      <c r="O388" s="75"/>
      <c r="P388" s="224"/>
      <c r="Q388" s="42"/>
      <c r="R388" s="41"/>
      <c r="S388" s="75"/>
      <c r="T388" s="75"/>
      <c r="U388" s="139">
        <f t="shared" si="53"/>
        <v>0</v>
      </c>
      <c r="V388" s="42"/>
      <c r="W388" s="41"/>
      <c r="X388" s="75"/>
      <c r="Y388" s="42"/>
      <c r="Z388" s="223"/>
      <c r="AA388" s="42"/>
      <c r="AB388" s="41"/>
      <c r="AC388" s="75"/>
      <c r="AD388" s="42"/>
      <c r="AE388" s="223"/>
      <c r="AF388" s="42"/>
      <c r="AG388" s="41"/>
      <c r="AH388" s="75"/>
      <c r="AI388" s="42"/>
      <c r="AJ388" s="223"/>
      <c r="AK388" s="42"/>
      <c r="AL388" s="41"/>
      <c r="AM388" s="75"/>
      <c r="AN388" s="42"/>
      <c r="AO388" s="42"/>
      <c r="AP388" s="139">
        <f t="shared" si="54"/>
        <v>0</v>
      </c>
      <c r="AQ388" s="74"/>
      <c r="AR388" s="74"/>
      <c r="AS388" s="74"/>
      <c r="AT388" s="74"/>
      <c r="AU388" s="84"/>
      <c r="AV388" s="90"/>
      <c r="AW388" s="90"/>
      <c r="AX388" s="90"/>
      <c r="AY388" s="90"/>
      <c r="AZ388" s="139">
        <f t="shared" si="55"/>
        <v>0</v>
      </c>
      <c r="BA388" s="139">
        <f t="shared" si="56"/>
        <v>0</v>
      </c>
      <c r="BB388" s="139">
        <f t="shared" si="57"/>
        <v>0</v>
      </c>
      <c r="BC388" s="139">
        <f t="shared" si="58"/>
        <v>0</v>
      </c>
      <c r="BD388" s="75"/>
      <c r="BE388" s="139">
        <f t="shared" si="59"/>
        <v>0</v>
      </c>
      <c r="BF388"/>
    </row>
    <row r="389" spans="1:58" x14ac:dyDescent="0.2">
      <c r="A389" s="16">
        <f t="shared" si="60"/>
        <v>380</v>
      </c>
      <c r="B389" s="40"/>
      <c r="C389" s="40"/>
      <c r="D389" s="41"/>
      <c r="E389" s="188"/>
      <c r="F389" s="41"/>
      <c r="G389" s="188"/>
      <c r="H389" s="139">
        <f t="shared" si="52"/>
        <v>0</v>
      </c>
      <c r="I389" s="42"/>
      <c r="J389" s="41"/>
      <c r="K389" s="75"/>
      <c r="L389" s="224"/>
      <c r="M389" s="42"/>
      <c r="N389" s="41"/>
      <c r="O389" s="75"/>
      <c r="P389" s="224"/>
      <c r="Q389" s="42"/>
      <c r="R389" s="41"/>
      <c r="S389" s="75"/>
      <c r="T389" s="75"/>
      <c r="U389" s="139">
        <f t="shared" si="53"/>
        <v>0</v>
      </c>
      <c r="V389" s="42"/>
      <c r="W389" s="41"/>
      <c r="X389" s="75"/>
      <c r="Y389" s="42"/>
      <c r="Z389" s="223"/>
      <c r="AA389" s="42"/>
      <c r="AB389" s="41"/>
      <c r="AC389" s="75"/>
      <c r="AD389" s="42"/>
      <c r="AE389" s="223"/>
      <c r="AF389" s="42"/>
      <c r="AG389" s="41"/>
      <c r="AH389" s="75"/>
      <c r="AI389" s="42"/>
      <c r="AJ389" s="223"/>
      <c r="AK389" s="42"/>
      <c r="AL389" s="41"/>
      <c r="AM389" s="75"/>
      <c r="AN389" s="42"/>
      <c r="AO389" s="42"/>
      <c r="AP389" s="139">
        <f t="shared" si="54"/>
        <v>0</v>
      </c>
      <c r="AQ389" s="74"/>
      <c r="AR389" s="74"/>
      <c r="AS389" s="74"/>
      <c r="AT389" s="74"/>
      <c r="AU389" s="84"/>
      <c r="AV389" s="90"/>
      <c r="AW389" s="90"/>
      <c r="AX389" s="90"/>
      <c r="AY389" s="90"/>
      <c r="AZ389" s="139">
        <f t="shared" si="55"/>
        <v>0</v>
      </c>
      <c r="BA389" s="139">
        <f t="shared" si="56"/>
        <v>0</v>
      </c>
      <c r="BB389" s="139">
        <f t="shared" si="57"/>
        <v>0</v>
      </c>
      <c r="BC389" s="139">
        <f t="shared" si="58"/>
        <v>0</v>
      </c>
      <c r="BD389" s="75"/>
      <c r="BE389" s="139">
        <f t="shared" si="59"/>
        <v>0</v>
      </c>
      <c r="BF389"/>
    </row>
    <row r="390" spans="1:58" x14ac:dyDescent="0.2">
      <c r="A390" s="16">
        <f t="shared" si="60"/>
        <v>381</v>
      </c>
      <c r="B390" s="40"/>
      <c r="C390" s="40"/>
      <c r="D390" s="41"/>
      <c r="E390" s="188"/>
      <c r="F390" s="41"/>
      <c r="G390" s="188"/>
      <c r="H390" s="139">
        <f t="shared" si="52"/>
        <v>0</v>
      </c>
      <c r="I390" s="42"/>
      <c r="J390" s="41"/>
      <c r="K390" s="75"/>
      <c r="L390" s="224"/>
      <c r="M390" s="42"/>
      <c r="N390" s="41"/>
      <c r="O390" s="75"/>
      <c r="P390" s="224"/>
      <c r="Q390" s="42"/>
      <c r="R390" s="41"/>
      <c r="S390" s="75"/>
      <c r="T390" s="75"/>
      <c r="U390" s="139">
        <f t="shared" si="53"/>
        <v>0</v>
      </c>
      <c r="V390" s="42"/>
      <c r="W390" s="41"/>
      <c r="X390" s="75"/>
      <c r="Y390" s="42"/>
      <c r="Z390" s="223"/>
      <c r="AA390" s="42"/>
      <c r="AB390" s="41"/>
      <c r="AC390" s="75"/>
      <c r="AD390" s="42"/>
      <c r="AE390" s="223"/>
      <c r="AF390" s="42"/>
      <c r="AG390" s="41"/>
      <c r="AH390" s="75"/>
      <c r="AI390" s="42"/>
      <c r="AJ390" s="223"/>
      <c r="AK390" s="42"/>
      <c r="AL390" s="41"/>
      <c r="AM390" s="75"/>
      <c r="AN390" s="42"/>
      <c r="AO390" s="42"/>
      <c r="AP390" s="139">
        <f t="shared" si="54"/>
        <v>0</v>
      </c>
      <c r="AQ390" s="74"/>
      <c r="AR390" s="74"/>
      <c r="AS390" s="74"/>
      <c r="AT390" s="74"/>
      <c r="AU390" s="84"/>
      <c r="AV390" s="90"/>
      <c r="AW390" s="90"/>
      <c r="AX390" s="90"/>
      <c r="AY390" s="90"/>
      <c r="AZ390" s="139">
        <f t="shared" si="55"/>
        <v>0</v>
      </c>
      <c r="BA390" s="139">
        <f t="shared" si="56"/>
        <v>0</v>
      </c>
      <c r="BB390" s="139">
        <f t="shared" si="57"/>
        <v>0</v>
      </c>
      <c r="BC390" s="139">
        <f t="shared" si="58"/>
        <v>0</v>
      </c>
      <c r="BD390" s="75"/>
      <c r="BE390" s="139">
        <f t="shared" si="59"/>
        <v>0</v>
      </c>
      <c r="BF390"/>
    </row>
    <row r="391" spans="1:58" x14ac:dyDescent="0.2">
      <c r="A391" s="16">
        <f t="shared" si="60"/>
        <v>382</v>
      </c>
      <c r="B391" s="40"/>
      <c r="C391" s="40"/>
      <c r="D391" s="41"/>
      <c r="E391" s="188"/>
      <c r="F391" s="41"/>
      <c r="G391" s="188"/>
      <c r="H391" s="139">
        <f t="shared" si="52"/>
        <v>0</v>
      </c>
      <c r="I391" s="42"/>
      <c r="J391" s="41"/>
      <c r="K391" s="75"/>
      <c r="L391" s="224"/>
      <c r="M391" s="42"/>
      <c r="N391" s="41"/>
      <c r="O391" s="75"/>
      <c r="P391" s="224"/>
      <c r="Q391" s="42"/>
      <c r="R391" s="41"/>
      <c r="S391" s="75"/>
      <c r="T391" s="75"/>
      <c r="U391" s="139">
        <f t="shared" si="53"/>
        <v>0</v>
      </c>
      <c r="V391" s="42"/>
      <c r="W391" s="41"/>
      <c r="X391" s="75"/>
      <c r="Y391" s="42"/>
      <c r="Z391" s="223"/>
      <c r="AA391" s="42"/>
      <c r="AB391" s="41"/>
      <c r="AC391" s="75"/>
      <c r="AD391" s="42"/>
      <c r="AE391" s="223"/>
      <c r="AF391" s="42"/>
      <c r="AG391" s="41"/>
      <c r="AH391" s="75"/>
      <c r="AI391" s="42"/>
      <c r="AJ391" s="223"/>
      <c r="AK391" s="42"/>
      <c r="AL391" s="41"/>
      <c r="AM391" s="75"/>
      <c r="AN391" s="42"/>
      <c r="AO391" s="42"/>
      <c r="AP391" s="139">
        <f t="shared" si="54"/>
        <v>0</v>
      </c>
      <c r="AQ391" s="74"/>
      <c r="AR391" s="74"/>
      <c r="AS391" s="74"/>
      <c r="AT391" s="74"/>
      <c r="AU391" s="84"/>
      <c r="AV391" s="90"/>
      <c r="AW391" s="90"/>
      <c r="AX391" s="90"/>
      <c r="AY391" s="90"/>
      <c r="AZ391" s="139">
        <f t="shared" si="55"/>
        <v>0</v>
      </c>
      <c r="BA391" s="139">
        <f t="shared" si="56"/>
        <v>0</v>
      </c>
      <c r="BB391" s="139">
        <f t="shared" si="57"/>
        <v>0</v>
      </c>
      <c r="BC391" s="139">
        <f t="shared" si="58"/>
        <v>0</v>
      </c>
      <c r="BD391" s="75"/>
      <c r="BE391" s="139">
        <f t="shared" si="59"/>
        <v>0</v>
      </c>
      <c r="BF391"/>
    </row>
    <row r="392" spans="1:58" x14ac:dyDescent="0.2">
      <c r="A392" s="16">
        <f t="shared" si="60"/>
        <v>383</v>
      </c>
      <c r="B392" s="40"/>
      <c r="C392" s="40"/>
      <c r="D392" s="41"/>
      <c r="E392" s="188"/>
      <c r="F392" s="41"/>
      <c r="G392" s="188"/>
      <c r="H392" s="139">
        <f t="shared" si="52"/>
        <v>0</v>
      </c>
      <c r="I392" s="42"/>
      <c r="J392" s="41"/>
      <c r="K392" s="75"/>
      <c r="L392" s="224"/>
      <c r="M392" s="42"/>
      <c r="N392" s="41"/>
      <c r="O392" s="75"/>
      <c r="P392" s="224"/>
      <c r="Q392" s="42"/>
      <c r="R392" s="41"/>
      <c r="S392" s="75"/>
      <c r="T392" s="75"/>
      <c r="U392" s="139">
        <f t="shared" si="53"/>
        <v>0</v>
      </c>
      <c r="V392" s="42"/>
      <c r="W392" s="41"/>
      <c r="X392" s="75"/>
      <c r="Y392" s="42"/>
      <c r="Z392" s="223"/>
      <c r="AA392" s="42"/>
      <c r="AB392" s="41"/>
      <c r="AC392" s="75"/>
      <c r="AD392" s="42"/>
      <c r="AE392" s="223"/>
      <c r="AF392" s="42"/>
      <c r="AG392" s="41"/>
      <c r="AH392" s="75"/>
      <c r="AI392" s="42"/>
      <c r="AJ392" s="223"/>
      <c r="AK392" s="42"/>
      <c r="AL392" s="41"/>
      <c r="AM392" s="75"/>
      <c r="AN392" s="42"/>
      <c r="AO392" s="42"/>
      <c r="AP392" s="139">
        <f t="shared" si="54"/>
        <v>0</v>
      </c>
      <c r="AQ392" s="74"/>
      <c r="AR392" s="74"/>
      <c r="AS392" s="74"/>
      <c r="AT392" s="74"/>
      <c r="AU392" s="84"/>
      <c r="AV392" s="90"/>
      <c r="AW392" s="90"/>
      <c r="AX392" s="90"/>
      <c r="AY392" s="90"/>
      <c r="AZ392" s="139">
        <f t="shared" si="55"/>
        <v>0</v>
      </c>
      <c r="BA392" s="139">
        <f t="shared" si="56"/>
        <v>0</v>
      </c>
      <c r="BB392" s="139">
        <f t="shared" si="57"/>
        <v>0</v>
      </c>
      <c r="BC392" s="139">
        <f t="shared" si="58"/>
        <v>0</v>
      </c>
      <c r="BD392" s="75"/>
      <c r="BE392" s="139">
        <f t="shared" si="59"/>
        <v>0</v>
      </c>
      <c r="BF392"/>
    </row>
    <row r="393" spans="1:58" x14ac:dyDescent="0.2">
      <c r="A393" s="16">
        <f t="shared" si="60"/>
        <v>384</v>
      </c>
      <c r="B393" s="40"/>
      <c r="C393" s="40"/>
      <c r="D393" s="41"/>
      <c r="E393" s="188"/>
      <c r="F393" s="41"/>
      <c r="G393" s="188"/>
      <c r="H393" s="139">
        <f t="shared" si="52"/>
        <v>0</v>
      </c>
      <c r="I393" s="42"/>
      <c r="J393" s="41"/>
      <c r="K393" s="75"/>
      <c r="L393" s="224"/>
      <c r="M393" s="42"/>
      <c r="N393" s="41"/>
      <c r="O393" s="75"/>
      <c r="P393" s="224"/>
      <c r="Q393" s="42"/>
      <c r="R393" s="41"/>
      <c r="S393" s="75"/>
      <c r="T393" s="75"/>
      <c r="U393" s="139">
        <f t="shared" si="53"/>
        <v>0</v>
      </c>
      <c r="V393" s="42"/>
      <c r="W393" s="41"/>
      <c r="X393" s="75"/>
      <c r="Y393" s="42"/>
      <c r="Z393" s="223"/>
      <c r="AA393" s="42"/>
      <c r="AB393" s="41"/>
      <c r="AC393" s="75"/>
      <c r="AD393" s="42"/>
      <c r="AE393" s="223"/>
      <c r="AF393" s="42"/>
      <c r="AG393" s="41"/>
      <c r="AH393" s="75"/>
      <c r="AI393" s="42"/>
      <c r="AJ393" s="223"/>
      <c r="AK393" s="42"/>
      <c r="AL393" s="41"/>
      <c r="AM393" s="75"/>
      <c r="AN393" s="42"/>
      <c r="AO393" s="42"/>
      <c r="AP393" s="139">
        <f t="shared" si="54"/>
        <v>0</v>
      </c>
      <c r="AQ393" s="74"/>
      <c r="AR393" s="74"/>
      <c r="AS393" s="74"/>
      <c r="AT393" s="74"/>
      <c r="AU393" s="84"/>
      <c r="AV393" s="90"/>
      <c r="AW393" s="90"/>
      <c r="AX393" s="90"/>
      <c r="AY393" s="90"/>
      <c r="AZ393" s="139">
        <f t="shared" si="55"/>
        <v>0</v>
      </c>
      <c r="BA393" s="139">
        <f t="shared" si="56"/>
        <v>0</v>
      </c>
      <c r="BB393" s="139">
        <f t="shared" si="57"/>
        <v>0</v>
      </c>
      <c r="BC393" s="139">
        <f t="shared" si="58"/>
        <v>0</v>
      </c>
      <c r="BD393" s="75"/>
      <c r="BE393" s="139">
        <f t="shared" si="59"/>
        <v>0</v>
      </c>
      <c r="BF393"/>
    </row>
    <row r="394" spans="1:58" x14ac:dyDescent="0.2">
      <c r="A394" s="16">
        <f t="shared" si="60"/>
        <v>385</v>
      </c>
      <c r="B394" s="40"/>
      <c r="C394" s="40"/>
      <c r="D394" s="41"/>
      <c r="E394" s="188"/>
      <c r="F394" s="41"/>
      <c r="G394" s="188"/>
      <c r="H394" s="139">
        <f t="shared" ref="H394:H457" si="61">IF(AND(ISTEXT(C394),OR(ISBLANK(D394),ISBLANK(E394))),1,0)</f>
        <v>0</v>
      </c>
      <c r="I394" s="42"/>
      <c r="J394" s="41"/>
      <c r="K394" s="75"/>
      <c r="L394" s="224"/>
      <c r="M394" s="42"/>
      <c r="N394" s="41"/>
      <c r="O394" s="75"/>
      <c r="P394" s="224"/>
      <c r="Q394" s="42"/>
      <c r="R394" s="41"/>
      <c r="S394" s="75"/>
      <c r="T394" s="75"/>
      <c r="U394" s="139">
        <f t="shared" ref="U394:U457" si="62">IF(OR(
AND(ISTEXT(I394),ISBLANK(J394)),
AND(ISTEXT(M394),ISBLANK(N394)),
AND(ISTEXT(Q394),ISBLANK(R394))),1,0)</f>
        <v>0</v>
      </c>
      <c r="V394" s="42"/>
      <c r="W394" s="41"/>
      <c r="X394" s="75"/>
      <c r="Y394" s="42"/>
      <c r="Z394" s="223"/>
      <c r="AA394" s="42"/>
      <c r="AB394" s="41"/>
      <c r="AC394" s="75"/>
      <c r="AD394" s="42"/>
      <c r="AE394" s="223"/>
      <c r="AF394" s="42"/>
      <c r="AG394" s="41"/>
      <c r="AH394" s="75"/>
      <c r="AI394" s="42"/>
      <c r="AJ394" s="223"/>
      <c r="AK394" s="42"/>
      <c r="AL394" s="41"/>
      <c r="AM394" s="75"/>
      <c r="AN394" s="42"/>
      <c r="AO394" s="42"/>
      <c r="AP394" s="139">
        <f t="shared" ref="AP394:AP457" si="63">IF(OR(
AND(ISTEXT(V394),ISBLANK(W394)),
AND(ISTEXT(AA394),ISBLANK(AB394)),
AND(ISTEXT(AF394),ISBLANK(AG394)),
AND(ISTEXT(AK394),ISBLANK(AL394)),),1,0)</f>
        <v>0</v>
      </c>
      <c r="AQ394" s="74"/>
      <c r="AR394" s="74"/>
      <c r="AS394" s="74"/>
      <c r="AT394" s="74"/>
      <c r="AU394" s="84"/>
      <c r="AV394" s="90"/>
      <c r="AW394" s="90"/>
      <c r="AX394" s="90"/>
      <c r="AY394" s="90"/>
      <c r="AZ394" s="139">
        <f t="shared" ref="AZ394:AZ457" si="64">IF(OR(ISBLANK(AV394),_xlfn.ISFORMULA(AV394)),0,1)</f>
        <v>0</v>
      </c>
      <c r="BA394" s="139">
        <f t="shared" ref="BA394:BA457" si="65">IF(OR(ISBLANK(AW394),_xlfn.ISFORMULA(AW394)),0,1)</f>
        <v>0</v>
      </c>
      <c r="BB394" s="139">
        <f t="shared" ref="BB394:BB457" si="66">IF(OR(ISBLANK(AX394),_xlfn.ISFORMULA(AX394)),0,1)</f>
        <v>0</v>
      </c>
      <c r="BC394" s="139">
        <f t="shared" ref="BC394:BC457" si="67">IF(OR(ISBLANK(AY394),_xlfn.ISFORMULA(AY394)),0,1)</f>
        <v>0</v>
      </c>
      <c r="BD394" s="75"/>
      <c r="BE394" s="139">
        <f t="shared" ref="BE394:BE457" si="68">IF(AND(OR(AT394="",AT394=0),BD394=""),0,IF(AND(AT394&lt;&gt;"",AT394&lt;&gt;0,BD394=""),1,0))</f>
        <v>0</v>
      </c>
      <c r="BF394"/>
    </row>
    <row r="395" spans="1:58" x14ac:dyDescent="0.2">
      <c r="A395" s="16">
        <f t="shared" si="60"/>
        <v>386</v>
      </c>
      <c r="B395" s="40"/>
      <c r="C395" s="40"/>
      <c r="D395" s="41"/>
      <c r="E395" s="188"/>
      <c r="F395" s="41"/>
      <c r="G395" s="188"/>
      <c r="H395" s="139">
        <f t="shared" si="61"/>
        <v>0</v>
      </c>
      <c r="I395" s="42"/>
      <c r="J395" s="41"/>
      <c r="K395" s="75"/>
      <c r="L395" s="224"/>
      <c r="M395" s="42"/>
      <c r="N395" s="41"/>
      <c r="O395" s="75"/>
      <c r="P395" s="224"/>
      <c r="Q395" s="42"/>
      <c r="R395" s="41"/>
      <c r="S395" s="75"/>
      <c r="T395" s="75"/>
      <c r="U395" s="139">
        <f t="shared" si="62"/>
        <v>0</v>
      </c>
      <c r="V395" s="42"/>
      <c r="W395" s="41"/>
      <c r="X395" s="75"/>
      <c r="Y395" s="42"/>
      <c r="Z395" s="223"/>
      <c r="AA395" s="42"/>
      <c r="AB395" s="41"/>
      <c r="AC395" s="75"/>
      <c r="AD395" s="42"/>
      <c r="AE395" s="223"/>
      <c r="AF395" s="42"/>
      <c r="AG395" s="41"/>
      <c r="AH395" s="75"/>
      <c r="AI395" s="42"/>
      <c r="AJ395" s="223"/>
      <c r="AK395" s="42"/>
      <c r="AL395" s="41"/>
      <c r="AM395" s="75"/>
      <c r="AN395" s="42"/>
      <c r="AO395" s="42"/>
      <c r="AP395" s="139">
        <f t="shared" si="63"/>
        <v>0</v>
      </c>
      <c r="AQ395" s="74"/>
      <c r="AR395" s="74"/>
      <c r="AS395" s="74"/>
      <c r="AT395" s="74"/>
      <c r="AU395" s="84"/>
      <c r="AV395" s="90"/>
      <c r="AW395" s="90"/>
      <c r="AX395" s="90"/>
      <c r="AY395" s="90"/>
      <c r="AZ395" s="139">
        <f t="shared" si="64"/>
        <v>0</v>
      </c>
      <c r="BA395" s="139">
        <f t="shared" si="65"/>
        <v>0</v>
      </c>
      <c r="BB395" s="139">
        <f t="shared" si="66"/>
        <v>0</v>
      </c>
      <c r="BC395" s="139">
        <f t="shared" si="67"/>
        <v>0</v>
      </c>
      <c r="BD395" s="75"/>
      <c r="BE395" s="139">
        <f t="shared" si="68"/>
        <v>0</v>
      </c>
      <c r="BF395"/>
    </row>
    <row r="396" spans="1:58" x14ac:dyDescent="0.2">
      <c r="A396" s="16">
        <f t="shared" ref="A396:A459" si="69">IFERROR(A395+1,"")</f>
        <v>387</v>
      </c>
      <c r="B396" s="40"/>
      <c r="C396" s="40"/>
      <c r="D396" s="41"/>
      <c r="E396" s="188"/>
      <c r="F396" s="41"/>
      <c r="G396" s="188"/>
      <c r="H396" s="139">
        <f t="shared" si="61"/>
        <v>0</v>
      </c>
      <c r="I396" s="42"/>
      <c r="J396" s="41"/>
      <c r="K396" s="75"/>
      <c r="L396" s="224"/>
      <c r="M396" s="42"/>
      <c r="N396" s="41"/>
      <c r="O396" s="75"/>
      <c r="P396" s="224"/>
      <c r="Q396" s="42"/>
      <c r="R396" s="41"/>
      <c r="S396" s="75"/>
      <c r="T396" s="75"/>
      <c r="U396" s="139">
        <f t="shared" si="62"/>
        <v>0</v>
      </c>
      <c r="V396" s="42"/>
      <c r="W396" s="41"/>
      <c r="X396" s="75"/>
      <c r="Y396" s="42"/>
      <c r="Z396" s="223"/>
      <c r="AA396" s="42"/>
      <c r="AB396" s="41"/>
      <c r="AC396" s="75"/>
      <c r="AD396" s="42"/>
      <c r="AE396" s="223"/>
      <c r="AF396" s="42"/>
      <c r="AG396" s="41"/>
      <c r="AH396" s="75"/>
      <c r="AI396" s="42"/>
      <c r="AJ396" s="223"/>
      <c r="AK396" s="42"/>
      <c r="AL396" s="41"/>
      <c r="AM396" s="75"/>
      <c r="AN396" s="42"/>
      <c r="AO396" s="42"/>
      <c r="AP396" s="139">
        <f t="shared" si="63"/>
        <v>0</v>
      </c>
      <c r="AQ396" s="74"/>
      <c r="AR396" s="74"/>
      <c r="AS396" s="74"/>
      <c r="AT396" s="74"/>
      <c r="AU396" s="84"/>
      <c r="AV396" s="90"/>
      <c r="AW396" s="90"/>
      <c r="AX396" s="90"/>
      <c r="AY396" s="90"/>
      <c r="AZ396" s="139">
        <f t="shared" si="64"/>
        <v>0</v>
      </c>
      <c r="BA396" s="139">
        <f t="shared" si="65"/>
        <v>0</v>
      </c>
      <c r="BB396" s="139">
        <f t="shared" si="66"/>
        <v>0</v>
      </c>
      <c r="BC396" s="139">
        <f t="shared" si="67"/>
        <v>0</v>
      </c>
      <c r="BD396" s="75"/>
      <c r="BE396" s="139">
        <f t="shared" si="68"/>
        <v>0</v>
      </c>
      <c r="BF396"/>
    </row>
    <row r="397" spans="1:58" x14ac:dyDescent="0.2">
      <c r="A397" s="16">
        <f t="shared" si="69"/>
        <v>388</v>
      </c>
      <c r="B397" s="40"/>
      <c r="C397" s="40"/>
      <c r="D397" s="41"/>
      <c r="E397" s="188"/>
      <c r="F397" s="41"/>
      <c r="G397" s="188"/>
      <c r="H397" s="139">
        <f t="shared" si="61"/>
        <v>0</v>
      </c>
      <c r="I397" s="42"/>
      <c r="J397" s="41"/>
      <c r="K397" s="75"/>
      <c r="L397" s="224"/>
      <c r="M397" s="42"/>
      <c r="N397" s="41"/>
      <c r="O397" s="75"/>
      <c r="P397" s="224"/>
      <c r="Q397" s="42"/>
      <c r="R397" s="41"/>
      <c r="S397" s="75"/>
      <c r="T397" s="75"/>
      <c r="U397" s="139">
        <f t="shared" si="62"/>
        <v>0</v>
      </c>
      <c r="V397" s="42"/>
      <c r="W397" s="41"/>
      <c r="X397" s="75"/>
      <c r="Y397" s="42"/>
      <c r="Z397" s="223"/>
      <c r="AA397" s="42"/>
      <c r="AB397" s="41"/>
      <c r="AC397" s="75"/>
      <c r="AD397" s="42"/>
      <c r="AE397" s="223"/>
      <c r="AF397" s="42"/>
      <c r="AG397" s="41"/>
      <c r="AH397" s="75"/>
      <c r="AI397" s="42"/>
      <c r="AJ397" s="223"/>
      <c r="AK397" s="42"/>
      <c r="AL397" s="41"/>
      <c r="AM397" s="75"/>
      <c r="AN397" s="42"/>
      <c r="AO397" s="42"/>
      <c r="AP397" s="139">
        <f t="shared" si="63"/>
        <v>0</v>
      </c>
      <c r="AQ397" s="74"/>
      <c r="AR397" s="74"/>
      <c r="AS397" s="74"/>
      <c r="AT397" s="74"/>
      <c r="AU397" s="84"/>
      <c r="AV397" s="90"/>
      <c r="AW397" s="90"/>
      <c r="AX397" s="90"/>
      <c r="AY397" s="90"/>
      <c r="AZ397" s="139">
        <f t="shared" si="64"/>
        <v>0</v>
      </c>
      <c r="BA397" s="139">
        <f t="shared" si="65"/>
        <v>0</v>
      </c>
      <c r="BB397" s="139">
        <f t="shared" si="66"/>
        <v>0</v>
      </c>
      <c r="BC397" s="139">
        <f t="shared" si="67"/>
        <v>0</v>
      </c>
      <c r="BD397" s="75"/>
      <c r="BE397" s="139">
        <f t="shared" si="68"/>
        <v>0</v>
      </c>
      <c r="BF397"/>
    </row>
    <row r="398" spans="1:58" x14ac:dyDescent="0.2">
      <c r="A398" s="16">
        <f t="shared" si="69"/>
        <v>389</v>
      </c>
      <c r="B398" s="40"/>
      <c r="C398" s="40"/>
      <c r="D398" s="41"/>
      <c r="E398" s="188"/>
      <c r="F398" s="41"/>
      <c r="G398" s="188"/>
      <c r="H398" s="139">
        <f t="shared" si="61"/>
        <v>0</v>
      </c>
      <c r="I398" s="42"/>
      <c r="J398" s="41"/>
      <c r="K398" s="75"/>
      <c r="L398" s="224"/>
      <c r="M398" s="42"/>
      <c r="N398" s="41"/>
      <c r="O398" s="75"/>
      <c r="P398" s="224"/>
      <c r="Q398" s="42"/>
      <c r="R398" s="41"/>
      <c r="S398" s="75"/>
      <c r="T398" s="75"/>
      <c r="U398" s="139">
        <f t="shared" si="62"/>
        <v>0</v>
      </c>
      <c r="V398" s="42"/>
      <c r="W398" s="41"/>
      <c r="X398" s="75"/>
      <c r="Y398" s="42"/>
      <c r="Z398" s="223"/>
      <c r="AA398" s="42"/>
      <c r="AB398" s="41"/>
      <c r="AC398" s="75"/>
      <c r="AD398" s="42"/>
      <c r="AE398" s="223"/>
      <c r="AF398" s="42"/>
      <c r="AG398" s="41"/>
      <c r="AH398" s="75"/>
      <c r="AI398" s="42"/>
      <c r="AJ398" s="223"/>
      <c r="AK398" s="42"/>
      <c r="AL398" s="41"/>
      <c r="AM398" s="75"/>
      <c r="AN398" s="42"/>
      <c r="AO398" s="42"/>
      <c r="AP398" s="139">
        <f t="shared" si="63"/>
        <v>0</v>
      </c>
      <c r="AQ398" s="74"/>
      <c r="AR398" s="74"/>
      <c r="AS398" s="74"/>
      <c r="AT398" s="74"/>
      <c r="AU398" s="84"/>
      <c r="AV398" s="90"/>
      <c r="AW398" s="90"/>
      <c r="AX398" s="90"/>
      <c r="AY398" s="90"/>
      <c r="AZ398" s="139">
        <f t="shared" si="64"/>
        <v>0</v>
      </c>
      <c r="BA398" s="139">
        <f t="shared" si="65"/>
        <v>0</v>
      </c>
      <c r="BB398" s="139">
        <f t="shared" si="66"/>
        <v>0</v>
      </c>
      <c r="BC398" s="139">
        <f t="shared" si="67"/>
        <v>0</v>
      </c>
      <c r="BD398" s="75"/>
      <c r="BE398" s="139">
        <f t="shared" si="68"/>
        <v>0</v>
      </c>
      <c r="BF398"/>
    </row>
    <row r="399" spans="1:58" x14ac:dyDescent="0.2">
      <c r="A399" s="16">
        <f t="shared" si="69"/>
        <v>390</v>
      </c>
      <c r="B399" s="40"/>
      <c r="C399" s="40"/>
      <c r="D399" s="41"/>
      <c r="E399" s="188"/>
      <c r="F399" s="41"/>
      <c r="G399" s="188"/>
      <c r="H399" s="139">
        <f t="shared" si="61"/>
        <v>0</v>
      </c>
      <c r="I399" s="42"/>
      <c r="J399" s="41"/>
      <c r="K399" s="75"/>
      <c r="L399" s="224"/>
      <c r="M399" s="42"/>
      <c r="N399" s="41"/>
      <c r="O399" s="75"/>
      <c r="P399" s="224"/>
      <c r="Q399" s="42"/>
      <c r="R399" s="41"/>
      <c r="S399" s="75"/>
      <c r="T399" s="75"/>
      <c r="U399" s="139">
        <f t="shared" si="62"/>
        <v>0</v>
      </c>
      <c r="V399" s="42"/>
      <c r="W399" s="41"/>
      <c r="X399" s="75"/>
      <c r="Y399" s="42"/>
      <c r="Z399" s="223"/>
      <c r="AA399" s="42"/>
      <c r="AB399" s="41"/>
      <c r="AC399" s="75"/>
      <c r="AD399" s="42"/>
      <c r="AE399" s="223"/>
      <c r="AF399" s="42"/>
      <c r="AG399" s="41"/>
      <c r="AH399" s="75"/>
      <c r="AI399" s="42"/>
      <c r="AJ399" s="223"/>
      <c r="AK399" s="42"/>
      <c r="AL399" s="41"/>
      <c r="AM399" s="75"/>
      <c r="AN399" s="42"/>
      <c r="AO399" s="42"/>
      <c r="AP399" s="139">
        <f t="shared" si="63"/>
        <v>0</v>
      </c>
      <c r="AQ399" s="74"/>
      <c r="AR399" s="74"/>
      <c r="AS399" s="74"/>
      <c r="AT399" s="74"/>
      <c r="AU399" s="84"/>
      <c r="AV399" s="90"/>
      <c r="AW399" s="90"/>
      <c r="AX399" s="90"/>
      <c r="AY399" s="90"/>
      <c r="AZ399" s="139">
        <f t="shared" si="64"/>
        <v>0</v>
      </c>
      <c r="BA399" s="139">
        <f t="shared" si="65"/>
        <v>0</v>
      </c>
      <c r="BB399" s="139">
        <f t="shared" si="66"/>
        <v>0</v>
      </c>
      <c r="BC399" s="139">
        <f t="shared" si="67"/>
        <v>0</v>
      </c>
      <c r="BD399" s="75"/>
      <c r="BE399" s="139">
        <f t="shared" si="68"/>
        <v>0</v>
      </c>
      <c r="BF399"/>
    </row>
    <row r="400" spans="1:58" x14ac:dyDescent="0.2">
      <c r="A400" s="16">
        <f t="shared" si="69"/>
        <v>391</v>
      </c>
      <c r="B400" s="40"/>
      <c r="C400" s="40"/>
      <c r="D400" s="41"/>
      <c r="E400" s="188"/>
      <c r="F400" s="41"/>
      <c r="G400" s="188"/>
      <c r="H400" s="139">
        <f t="shared" si="61"/>
        <v>0</v>
      </c>
      <c r="I400" s="42"/>
      <c r="J400" s="41"/>
      <c r="K400" s="75"/>
      <c r="L400" s="224"/>
      <c r="M400" s="42"/>
      <c r="N400" s="41"/>
      <c r="O400" s="75"/>
      <c r="P400" s="224"/>
      <c r="Q400" s="42"/>
      <c r="R400" s="41"/>
      <c r="S400" s="75"/>
      <c r="T400" s="75"/>
      <c r="U400" s="139">
        <f t="shared" si="62"/>
        <v>0</v>
      </c>
      <c r="V400" s="42"/>
      <c r="W400" s="41"/>
      <c r="X400" s="75"/>
      <c r="Y400" s="42"/>
      <c r="Z400" s="223"/>
      <c r="AA400" s="42"/>
      <c r="AB400" s="41"/>
      <c r="AC400" s="75"/>
      <c r="AD400" s="42"/>
      <c r="AE400" s="223"/>
      <c r="AF400" s="42"/>
      <c r="AG400" s="41"/>
      <c r="AH400" s="75"/>
      <c r="AI400" s="42"/>
      <c r="AJ400" s="223"/>
      <c r="AK400" s="42"/>
      <c r="AL400" s="41"/>
      <c r="AM400" s="75"/>
      <c r="AN400" s="42"/>
      <c r="AO400" s="42"/>
      <c r="AP400" s="139">
        <f t="shared" si="63"/>
        <v>0</v>
      </c>
      <c r="AQ400" s="74"/>
      <c r="AR400" s="74"/>
      <c r="AS400" s="74"/>
      <c r="AT400" s="74"/>
      <c r="AU400" s="84"/>
      <c r="AV400" s="90"/>
      <c r="AW400" s="90"/>
      <c r="AX400" s="90"/>
      <c r="AY400" s="90"/>
      <c r="AZ400" s="139">
        <f t="shared" si="64"/>
        <v>0</v>
      </c>
      <c r="BA400" s="139">
        <f t="shared" si="65"/>
        <v>0</v>
      </c>
      <c r="BB400" s="139">
        <f t="shared" si="66"/>
        <v>0</v>
      </c>
      <c r="BC400" s="139">
        <f t="shared" si="67"/>
        <v>0</v>
      </c>
      <c r="BD400" s="75"/>
      <c r="BE400" s="139">
        <f t="shared" si="68"/>
        <v>0</v>
      </c>
      <c r="BF400"/>
    </row>
    <row r="401" spans="1:58" x14ac:dyDescent="0.2">
      <c r="A401" s="16">
        <f t="shared" si="69"/>
        <v>392</v>
      </c>
      <c r="B401" s="40"/>
      <c r="C401" s="40"/>
      <c r="D401" s="41"/>
      <c r="E401" s="188"/>
      <c r="F401" s="41"/>
      <c r="G401" s="188"/>
      <c r="H401" s="139">
        <f t="shared" si="61"/>
        <v>0</v>
      </c>
      <c r="I401" s="42"/>
      <c r="J401" s="41"/>
      <c r="K401" s="75"/>
      <c r="L401" s="224"/>
      <c r="M401" s="42"/>
      <c r="N401" s="41"/>
      <c r="O401" s="75"/>
      <c r="P401" s="224"/>
      <c r="Q401" s="42"/>
      <c r="R401" s="41"/>
      <c r="S401" s="75"/>
      <c r="T401" s="75"/>
      <c r="U401" s="139">
        <f t="shared" si="62"/>
        <v>0</v>
      </c>
      <c r="V401" s="42"/>
      <c r="W401" s="41"/>
      <c r="X401" s="75"/>
      <c r="Y401" s="42"/>
      <c r="Z401" s="223"/>
      <c r="AA401" s="42"/>
      <c r="AB401" s="41"/>
      <c r="AC401" s="75"/>
      <c r="AD401" s="42"/>
      <c r="AE401" s="223"/>
      <c r="AF401" s="42"/>
      <c r="AG401" s="41"/>
      <c r="AH401" s="75"/>
      <c r="AI401" s="42"/>
      <c r="AJ401" s="223"/>
      <c r="AK401" s="42"/>
      <c r="AL401" s="41"/>
      <c r="AM401" s="75"/>
      <c r="AN401" s="42"/>
      <c r="AO401" s="42"/>
      <c r="AP401" s="139">
        <f t="shared" si="63"/>
        <v>0</v>
      </c>
      <c r="AQ401" s="74"/>
      <c r="AR401" s="74"/>
      <c r="AS401" s="74"/>
      <c r="AT401" s="74"/>
      <c r="AU401" s="84"/>
      <c r="AV401" s="90"/>
      <c r="AW401" s="90"/>
      <c r="AX401" s="90"/>
      <c r="AY401" s="90"/>
      <c r="AZ401" s="139">
        <f t="shared" si="64"/>
        <v>0</v>
      </c>
      <c r="BA401" s="139">
        <f t="shared" si="65"/>
        <v>0</v>
      </c>
      <c r="BB401" s="139">
        <f t="shared" si="66"/>
        <v>0</v>
      </c>
      <c r="BC401" s="139">
        <f t="shared" si="67"/>
        <v>0</v>
      </c>
      <c r="BD401" s="75"/>
      <c r="BE401" s="139">
        <f t="shared" si="68"/>
        <v>0</v>
      </c>
      <c r="BF401"/>
    </row>
    <row r="402" spans="1:58" x14ac:dyDescent="0.2">
      <c r="A402" s="16">
        <f t="shared" si="69"/>
        <v>393</v>
      </c>
      <c r="B402" s="40"/>
      <c r="C402" s="40"/>
      <c r="D402" s="41"/>
      <c r="E402" s="188"/>
      <c r="F402" s="41"/>
      <c r="G402" s="188"/>
      <c r="H402" s="139">
        <f t="shared" si="61"/>
        <v>0</v>
      </c>
      <c r="I402" s="42"/>
      <c r="J402" s="41"/>
      <c r="K402" s="75"/>
      <c r="L402" s="224"/>
      <c r="M402" s="42"/>
      <c r="N402" s="41"/>
      <c r="O402" s="75"/>
      <c r="P402" s="224"/>
      <c r="Q402" s="42"/>
      <c r="R402" s="41"/>
      <c r="S402" s="75"/>
      <c r="T402" s="75"/>
      <c r="U402" s="139">
        <f t="shared" si="62"/>
        <v>0</v>
      </c>
      <c r="V402" s="42"/>
      <c r="W402" s="41"/>
      <c r="X402" s="75"/>
      <c r="Y402" s="42"/>
      <c r="Z402" s="223"/>
      <c r="AA402" s="42"/>
      <c r="AB402" s="41"/>
      <c r="AC402" s="75"/>
      <c r="AD402" s="42"/>
      <c r="AE402" s="223"/>
      <c r="AF402" s="42"/>
      <c r="AG402" s="41"/>
      <c r="AH402" s="75"/>
      <c r="AI402" s="42"/>
      <c r="AJ402" s="223"/>
      <c r="AK402" s="42"/>
      <c r="AL402" s="41"/>
      <c r="AM402" s="75"/>
      <c r="AN402" s="42"/>
      <c r="AO402" s="42"/>
      <c r="AP402" s="139">
        <f t="shared" si="63"/>
        <v>0</v>
      </c>
      <c r="AQ402" s="74"/>
      <c r="AR402" s="74"/>
      <c r="AS402" s="74"/>
      <c r="AT402" s="74"/>
      <c r="AU402" s="84"/>
      <c r="AV402" s="90"/>
      <c r="AW402" s="90"/>
      <c r="AX402" s="90"/>
      <c r="AY402" s="90"/>
      <c r="AZ402" s="139">
        <f t="shared" si="64"/>
        <v>0</v>
      </c>
      <c r="BA402" s="139">
        <f t="shared" si="65"/>
        <v>0</v>
      </c>
      <c r="BB402" s="139">
        <f t="shared" si="66"/>
        <v>0</v>
      </c>
      <c r="BC402" s="139">
        <f t="shared" si="67"/>
        <v>0</v>
      </c>
      <c r="BD402" s="75"/>
      <c r="BE402" s="139">
        <f t="shared" si="68"/>
        <v>0</v>
      </c>
      <c r="BF402"/>
    </row>
    <row r="403" spans="1:58" x14ac:dyDescent="0.2">
      <c r="A403" s="16">
        <f t="shared" si="69"/>
        <v>394</v>
      </c>
      <c r="B403" s="40"/>
      <c r="C403" s="40"/>
      <c r="D403" s="41"/>
      <c r="E403" s="188"/>
      <c r="F403" s="41"/>
      <c r="G403" s="188"/>
      <c r="H403" s="139">
        <f t="shared" si="61"/>
        <v>0</v>
      </c>
      <c r="I403" s="42"/>
      <c r="J403" s="41"/>
      <c r="K403" s="75"/>
      <c r="L403" s="224"/>
      <c r="M403" s="42"/>
      <c r="N403" s="41"/>
      <c r="O403" s="75"/>
      <c r="P403" s="224"/>
      <c r="Q403" s="42"/>
      <c r="R403" s="41"/>
      <c r="S403" s="75"/>
      <c r="T403" s="75"/>
      <c r="U403" s="139">
        <f t="shared" si="62"/>
        <v>0</v>
      </c>
      <c r="V403" s="42"/>
      <c r="W403" s="41"/>
      <c r="X403" s="75"/>
      <c r="Y403" s="42"/>
      <c r="Z403" s="223"/>
      <c r="AA403" s="42"/>
      <c r="AB403" s="41"/>
      <c r="AC403" s="75"/>
      <c r="AD403" s="42"/>
      <c r="AE403" s="223"/>
      <c r="AF403" s="42"/>
      <c r="AG403" s="41"/>
      <c r="AH403" s="75"/>
      <c r="AI403" s="42"/>
      <c r="AJ403" s="223"/>
      <c r="AK403" s="42"/>
      <c r="AL403" s="41"/>
      <c r="AM403" s="75"/>
      <c r="AN403" s="42"/>
      <c r="AO403" s="42"/>
      <c r="AP403" s="139">
        <f t="shared" si="63"/>
        <v>0</v>
      </c>
      <c r="AQ403" s="74"/>
      <c r="AR403" s="74"/>
      <c r="AS403" s="74"/>
      <c r="AT403" s="74"/>
      <c r="AU403" s="84"/>
      <c r="AV403" s="90"/>
      <c r="AW403" s="90"/>
      <c r="AX403" s="90"/>
      <c r="AY403" s="90"/>
      <c r="AZ403" s="139">
        <f t="shared" si="64"/>
        <v>0</v>
      </c>
      <c r="BA403" s="139">
        <f t="shared" si="65"/>
        <v>0</v>
      </c>
      <c r="BB403" s="139">
        <f t="shared" si="66"/>
        <v>0</v>
      </c>
      <c r="BC403" s="139">
        <f t="shared" si="67"/>
        <v>0</v>
      </c>
      <c r="BD403" s="75"/>
      <c r="BE403" s="139">
        <f t="shared" si="68"/>
        <v>0</v>
      </c>
      <c r="BF403"/>
    </row>
    <row r="404" spans="1:58" x14ac:dyDescent="0.2">
      <c r="A404" s="16">
        <f t="shared" si="69"/>
        <v>395</v>
      </c>
      <c r="B404" s="40"/>
      <c r="C404" s="40"/>
      <c r="D404" s="41"/>
      <c r="E404" s="188"/>
      <c r="F404" s="41"/>
      <c r="G404" s="188"/>
      <c r="H404" s="139">
        <f t="shared" si="61"/>
        <v>0</v>
      </c>
      <c r="I404" s="42"/>
      <c r="J404" s="41"/>
      <c r="K404" s="75"/>
      <c r="L404" s="224"/>
      <c r="M404" s="42"/>
      <c r="N404" s="41"/>
      <c r="O404" s="75"/>
      <c r="P404" s="224"/>
      <c r="Q404" s="42"/>
      <c r="R404" s="41"/>
      <c r="S404" s="75"/>
      <c r="T404" s="75"/>
      <c r="U404" s="139">
        <f t="shared" si="62"/>
        <v>0</v>
      </c>
      <c r="V404" s="42"/>
      <c r="W404" s="41"/>
      <c r="X404" s="75"/>
      <c r="Y404" s="42"/>
      <c r="Z404" s="223"/>
      <c r="AA404" s="42"/>
      <c r="AB404" s="41"/>
      <c r="AC404" s="75"/>
      <c r="AD404" s="42"/>
      <c r="AE404" s="223"/>
      <c r="AF404" s="42"/>
      <c r="AG404" s="41"/>
      <c r="AH404" s="75"/>
      <c r="AI404" s="42"/>
      <c r="AJ404" s="223"/>
      <c r="AK404" s="42"/>
      <c r="AL404" s="41"/>
      <c r="AM404" s="75"/>
      <c r="AN404" s="42"/>
      <c r="AO404" s="42"/>
      <c r="AP404" s="139">
        <f t="shared" si="63"/>
        <v>0</v>
      </c>
      <c r="AQ404" s="74"/>
      <c r="AR404" s="74"/>
      <c r="AS404" s="74"/>
      <c r="AT404" s="74"/>
      <c r="AU404" s="84"/>
      <c r="AV404" s="90"/>
      <c r="AW404" s="90"/>
      <c r="AX404" s="90"/>
      <c r="AY404" s="90"/>
      <c r="AZ404" s="139">
        <f t="shared" si="64"/>
        <v>0</v>
      </c>
      <c r="BA404" s="139">
        <f t="shared" si="65"/>
        <v>0</v>
      </c>
      <c r="BB404" s="139">
        <f t="shared" si="66"/>
        <v>0</v>
      </c>
      <c r="BC404" s="139">
        <f t="shared" si="67"/>
        <v>0</v>
      </c>
      <c r="BD404" s="75"/>
      <c r="BE404" s="139">
        <f t="shared" si="68"/>
        <v>0</v>
      </c>
      <c r="BF404"/>
    </row>
    <row r="405" spans="1:58" x14ac:dyDescent="0.2">
      <c r="A405" s="16">
        <f t="shared" si="69"/>
        <v>396</v>
      </c>
      <c r="B405" s="40"/>
      <c r="C405" s="40"/>
      <c r="D405" s="41"/>
      <c r="E405" s="188"/>
      <c r="F405" s="41"/>
      <c r="G405" s="188"/>
      <c r="H405" s="139">
        <f t="shared" si="61"/>
        <v>0</v>
      </c>
      <c r="I405" s="42"/>
      <c r="J405" s="41"/>
      <c r="K405" s="75"/>
      <c r="L405" s="224"/>
      <c r="M405" s="42"/>
      <c r="N405" s="41"/>
      <c r="O405" s="75"/>
      <c r="P405" s="224"/>
      <c r="Q405" s="42"/>
      <c r="R405" s="41"/>
      <c r="S405" s="75"/>
      <c r="T405" s="75"/>
      <c r="U405" s="139">
        <f t="shared" si="62"/>
        <v>0</v>
      </c>
      <c r="V405" s="42"/>
      <c r="W405" s="41"/>
      <c r="X405" s="75"/>
      <c r="Y405" s="42"/>
      <c r="Z405" s="223"/>
      <c r="AA405" s="42"/>
      <c r="AB405" s="41"/>
      <c r="AC405" s="75"/>
      <c r="AD405" s="42"/>
      <c r="AE405" s="223"/>
      <c r="AF405" s="42"/>
      <c r="AG405" s="41"/>
      <c r="AH405" s="75"/>
      <c r="AI405" s="42"/>
      <c r="AJ405" s="223"/>
      <c r="AK405" s="42"/>
      <c r="AL405" s="41"/>
      <c r="AM405" s="75"/>
      <c r="AN405" s="42"/>
      <c r="AO405" s="42"/>
      <c r="AP405" s="139">
        <f t="shared" si="63"/>
        <v>0</v>
      </c>
      <c r="AQ405" s="74"/>
      <c r="AR405" s="74"/>
      <c r="AS405" s="74"/>
      <c r="AT405" s="74"/>
      <c r="AU405" s="84"/>
      <c r="AV405" s="90"/>
      <c r="AW405" s="90"/>
      <c r="AX405" s="90"/>
      <c r="AY405" s="90"/>
      <c r="AZ405" s="139">
        <f t="shared" si="64"/>
        <v>0</v>
      </c>
      <c r="BA405" s="139">
        <f t="shared" si="65"/>
        <v>0</v>
      </c>
      <c r="BB405" s="139">
        <f t="shared" si="66"/>
        <v>0</v>
      </c>
      <c r="BC405" s="139">
        <f t="shared" si="67"/>
        <v>0</v>
      </c>
      <c r="BD405" s="75"/>
      <c r="BE405" s="139">
        <f t="shared" si="68"/>
        <v>0</v>
      </c>
      <c r="BF405"/>
    </row>
    <row r="406" spans="1:58" x14ac:dyDescent="0.2">
      <c r="A406" s="16">
        <f t="shared" si="69"/>
        <v>397</v>
      </c>
      <c r="B406" s="40"/>
      <c r="C406" s="40"/>
      <c r="D406" s="41"/>
      <c r="E406" s="188"/>
      <c r="F406" s="41"/>
      <c r="G406" s="188"/>
      <c r="H406" s="139">
        <f t="shared" si="61"/>
        <v>0</v>
      </c>
      <c r="I406" s="42"/>
      <c r="J406" s="41"/>
      <c r="K406" s="75"/>
      <c r="L406" s="224"/>
      <c r="M406" s="42"/>
      <c r="N406" s="41"/>
      <c r="O406" s="75"/>
      <c r="P406" s="224"/>
      <c r="Q406" s="42"/>
      <c r="R406" s="41"/>
      <c r="S406" s="75"/>
      <c r="T406" s="75"/>
      <c r="U406" s="139">
        <f t="shared" si="62"/>
        <v>0</v>
      </c>
      <c r="V406" s="42"/>
      <c r="W406" s="41"/>
      <c r="X406" s="75"/>
      <c r="Y406" s="42"/>
      <c r="Z406" s="223"/>
      <c r="AA406" s="42"/>
      <c r="AB406" s="41"/>
      <c r="AC406" s="75"/>
      <c r="AD406" s="42"/>
      <c r="AE406" s="223"/>
      <c r="AF406" s="42"/>
      <c r="AG406" s="41"/>
      <c r="AH406" s="75"/>
      <c r="AI406" s="42"/>
      <c r="AJ406" s="223"/>
      <c r="AK406" s="42"/>
      <c r="AL406" s="41"/>
      <c r="AM406" s="75"/>
      <c r="AN406" s="42"/>
      <c r="AO406" s="42"/>
      <c r="AP406" s="139">
        <f t="shared" si="63"/>
        <v>0</v>
      </c>
      <c r="AQ406" s="74"/>
      <c r="AR406" s="74"/>
      <c r="AS406" s="74"/>
      <c r="AT406" s="74"/>
      <c r="AU406" s="84"/>
      <c r="AV406" s="90"/>
      <c r="AW406" s="90"/>
      <c r="AX406" s="90"/>
      <c r="AY406" s="90"/>
      <c r="AZ406" s="139">
        <f t="shared" si="64"/>
        <v>0</v>
      </c>
      <c r="BA406" s="139">
        <f t="shared" si="65"/>
        <v>0</v>
      </c>
      <c r="BB406" s="139">
        <f t="shared" si="66"/>
        <v>0</v>
      </c>
      <c r="BC406" s="139">
        <f t="shared" si="67"/>
        <v>0</v>
      </c>
      <c r="BD406" s="75"/>
      <c r="BE406" s="139">
        <f t="shared" si="68"/>
        <v>0</v>
      </c>
      <c r="BF406"/>
    </row>
    <row r="407" spans="1:58" x14ac:dyDescent="0.2">
      <c r="A407" s="16">
        <f t="shared" si="69"/>
        <v>398</v>
      </c>
      <c r="B407" s="40"/>
      <c r="C407" s="40"/>
      <c r="D407" s="41"/>
      <c r="E407" s="188"/>
      <c r="F407" s="41"/>
      <c r="G407" s="188"/>
      <c r="H407" s="139">
        <f t="shared" si="61"/>
        <v>0</v>
      </c>
      <c r="I407" s="42"/>
      <c r="J407" s="41"/>
      <c r="K407" s="75"/>
      <c r="L407" s="224"/>
      <c r="M407" s="42"/>
      <c r="N407" s="41"/>
      <c r="O407" s="75"/>
      <c r="P407" s="224"/>
      <c r="Q407" s="42"/>
      <c r="R407" s="41"/>
      <c r="S407" s="75"/>
      <c r="T407" s="75"/>
      <c r="U407" s="139">
        <f t="shared" si="62"/>
        <v>0</v>
      </c>
      <c r="V407" s="42"/>
      <c r="W407" s="41"/>
      <c r="X407" s="75"/>
      <c r="Y407" s="42"/>
      <c r="Z407" s="223"/>
      <c r="AA407" s="42"/>
      <c r="AB407" s="41"/>
      <c r="AC407" s="75"/>
      <c r="AD407" s="42"/>
      <c r="AE407" s="223"/>
      <c r="AF407" s="42"/>
      <c r="AG407" s="41"/>
      <c r="AH407" s="75"/>
      <c r="AI407" s="42"/>
      <c r="AJ407" s="223"/>
      <c r="AK407" s="42"/>
      <c r="AL407" s="41"/>
      <c r="AM407" s="75"/>
      <c r="AN407" s="42"/>
      <c r="AO407" s="42"/>
      <c r="AP407" s="139">
        <f t="shared" si="63"/>
        <v>0</v>
      </c>
      <c r="AQ407" s="74"/>
      <c r="AR407" s="74"/>
      <c r="AS407" s="74"/>
      <c r="AT407" s="74"/>
      <c r="AU407" s="84"/>
      <c r="AV407" s="90"/>
      <c r="AW407" s="90"/>
      <c r="AX407" s="90"/>
      <c r="AY407" s="90"/>
      <c r="AZ407" s="139">
        <f t="shared" si="64"/>
        <v>0</v>
      </c>
      <c r="BA407" s="139">
        <f t="shared" si="65"/>
        <v>0</v>
      </c>
      <c r="BB407" s="139">
        <f t="shared" si="66"/>
        <v>0</v>
      </c>
      <c r="BC407" s="139">
        <f t="shared" si="67"/>
        <v>0</v>
      </c>
      <c r="BD407" s="75"/>
      <c r="BE407" s="139">
        <f t="shared" si="68"/>
        <v>0</v>
      </c>
      <c r="BF407"/>
    </row>
    <row r="408" spans="1:58" x14ac:dyDescent="0.2">
      <c r="A408" s="16">
        <f t="shared" si="69"/>
        <v>399</v>
      </c>
      <c r="B408" s="40"/>
      <c r="C408" s="40"/>
      <c r="D408" s="41"/>
      <c r="E408" s="188"/>
      <c r="F408" s="41"/>
      <c r="G408" s="188"/>
      <c r="H408" s="139">
        <f t="shared" si="61"/>
        <v>0</v>
      </c>
      <c r="I408" s="42"/>
      <c r="J408" s="41"/>
      <c r="K408" s="75"/>
      <c r="L408" s="224"/>
      <c r="M408" s="42"/>
      <c r="N408" s="41"/>
      <c r="O408" s="75"/>
      <c r="P408" s="224"/>
      <c r="Q408" s="42"/>
      <c r="R408" s="41"/>
      <c r="S408" s="75"/>
      <c r="T408" s="75"/>
      <c r="U408" s="139">
        <f t="shared" si="62"/>
        <v>0</v>
      </c>
      <c r="V408" s="42"/>
      <c r="W408" s="41"/>
      <c r="X408" s="75"/>
      <c r="Y408" s="42"/>
      <c r="Z408" s="223"/>
      <c r="AA408" s="42"/>
      <c r="AB408" s="41"/>
      <c r="AC408" s="75"/>
      <c r="AD408" s="42"/>
      <c r="AE408" s="223"/>
      <c r="AF408" s="42"/>
      <c r="AG408" s="41"/>
      <c r="AH408" s="75"/>
      <c r="AI408" s="42"/>
      <c r="AJ408" s="223"/>
      <c r="AK408" s="42"/>
      <c r="AL408" s="41"/>
      <c r="AM408" s="75"/>
      <c r="AN408" s="42"/>
      <c r="AO408" s="42"/>
      <c r="AP408" s="139">
        <f t="shared" si="63"/>
        <v>0</v>
      </c>
      <c r="AQ408" s="74"/>
      <c r="AR408" s="74"/>
      <c r="AS408" s="74"/>
      <c r="AT408" s="74"/>
      <c r="AU408" s="84"/>
      <c r="AV408" s="90"/>
      <c r="AW408" s="90"/>
      <c r="AX408" s="90"/>
      <c r="AY408" s="90"/>
      <c r="AZ408" s="139">
        <f t="shared" si="64"/>
        <v>0</v>
      </c>
      <c r="BA408" s="139">
        <f t="shared" si="65"/>
        <v>0</v>
      </c>
      <c r="BB408" s="139">
        <f t="shared" si="66"/>
        <v>0</v>
      </c>
      <c r="BC408" s="139">
        <f t="shared" si="67"/>
        <v>0</v>
      </c>
      <c r="BD408" s="75"/>
      <c r="BE408" s="139">
        <f t="shared" si="68"/>
        <v>0</v>
      </c>
      <c r="BF408"/>
    </row>
    <row r="409" spans="1:58" x14ac:dyDescent="0.2">
      <c r="A409" s="16">
        <f t="shared" si="69"/>
        <v>400</v>
      </c>
      <c r="B409" s="40"/>
      <c r="C409" s="40"/>
      <c r="D409" s="41"/>
      <c r="E409" s="188"/>
      <c r="F409" s="41"/>
      <c r="G409" s="188"/>
      <c r="H409" s="139">
        <f t="shared" si="61"/>
        <v>0</v>
      </c>
      <c r="I409" s="42"/>
      <c r="J409" s="41"/>
      <c r="K409" s="75"/>
      <c r="L409" s="224"/>
      <c r="M409" s="42"/>
      <c r="N409" s="41"/>
      <c r="O409" s="75"/>
      <c r="P409" s="224"/>
      <c r="Q409" s="42"/>
      <c r="R409" s="41"/>
      <c r="S409" s="75"/>
      <c r="T409" s="75"/>
      <c r="U409" s="139">
        <f t="shared" si="62"/>
        <v>0</v>
      </c>
      <c r="V409" s="42"/>
      <c r="W409" s="41"/>
      <c r="X409" s="75"/>
      <c r="Y409" s="42"/>
      <c r="Z409" s="223"/>
      <c r="AA409" s="42"/>
      <c r="AB409" s="41"/>
      <c r="AC409" s="75"/>
      <c r="AD409" s="42"/>
      <c r="AE409" s="223"/>
      <c r="AF409" s="42"/>
      <c r="AG409" s="41"/>
      <c r="AH409" s="75"/>
      <c r="AI409" s="42"/>
      <c r="AJ409" s="223"/>
      <c r="AK409" s="42"/>
      <c r="AL409" s="41"/>
      <c r="AM409" s="75"/>
      <c r="AN409" s="42"/>
      <c r="AO409" s="42"/>
      <c r="AP409" s="139">
        <f t="shared" si="63"/>
        <v>0</v>
      </c>
      <c r="AQ409" s="74"/>
      <c r="AR409" s="74"/>
      <c r="AS409" s="74"/>
      <c r="AT409" s="74"/>
      <c r="AU409" s="84"/>
      <c r="AV409" s="90"/>
      <c r="AW409" s="90"/>
      <c r="AX409" s="90"/>
      <c r="AY409" s="90"/>
      <c r="AZ409" s="139">
        <f t="shared" si="64"/>
        <v>0</v>
      </c>
      <c r="BA409" s="139">
        <f t="shared" si="65"/>
        <v>0</v>
      </c>
      <c r="BB409" s="139">
        <f t="shared" si="66"/>
        <v>0</v>
      </c>
      <c r="BC409" s="139">
        <f t="shared" si="67"/>
        <v>0</v>
      </c>
      <c r="BD409" s="75"/>
      <c r="BE409" s="139">
        <f t="shared" si="68"/>
        <v>0</v>
      </c>
      <c r="BF409"/>
    </row>
    <row r="410" spans="1:58" x14ac:dyDescent="0.2">
      <c r="A410" s="16">
        <f t="shared" si="69"/>
        <v>401</v>
      </c>
      <c r="B410" s="40"/>
      <c r="C410" s="40"/>
      <c r="D410" s="41"/>
      <c r="E410" s="188"/>
      <c r="F410" s="41"/>
      <c r="G410" s="188"/>
      <c r="H410" s="139">
        <f t="shared" si="61"/>
        <v>0</v>
      </c>
      <c r="I410" s="42"/>
      <c r="J410" s="41"/>
      <c r="K410" s="75"/>
      <c r="L410" s="224"/>
      <c r="M410" s="42"/>
      <c r="N410" s="41"/>
      <c r="O410" s="75"/>
      <c r="P410" s="224"/>
      <c r="Q410" s="42"/>
      <c r="R410" s="41"/>
      <c r="S410" s="75"/>
      <c r="T410" s="75"/>
      <c r="U410" s="139">
        <f t="shared" si="62"/>
        <v>0</v>
      </c>
      <c r="V410" s="42"/>
      <c r="W410" s="41"/>
      <c r="X410" s="75"/>
      <c r="Y410" s="42"/>
      <c r="Z410" s="223"/>
      <c r="AA410" s="42"/>
      <c r="AB410" s="41"/>
      <c r="AC410" s="75"/>
      <c r="AD410" s="42"/>
      <c r="AE410" s="223"/>
      <c r="AF410" s="42"/>
      <c r="AG410" s="41"/>
      <c r="AH410" s="75"/>
      <c r="AI410" s="42"/>
      <c r="AJ410" s="223"/>
      <c r="AK410" s="42"/>
      <c r="AL410" s="41"/>
      <c r="AM410" s="75"/>
      <c r="AN410" s="42"/>
      <c r="AO410" s="42"/>
      <c r="AP410" s="139">
        <f t="shared" si="63"/>
        <v>0</v>
      </c>
      <c r="AQ410" s="74"/>
      <c r="AR410" s="74"/>
      <c r="AS410" s="74"/>
      <c r="AT410" s="74"/>
      <c r="AU410" s="84"/>
      <c r="AV410" s="90"/>
      <c r="AW410" s="90"/>
      <c r="AX410" s="90"/>
      <c r="AY410" s="90"/>
      <c r="AZ410" s="139">
        <f t="shared" si="64"/>
        <v>0</v>
      </c>
      <c r="BA410" s="139">
        <f t="shared" si="65"/>
        <v>0</v>
      </c>
      <c r="BB410" s="139">
        <f t="shared" si="66"/>
        <v>0</v>
      </c>
      <c r="BC410" s="139">
        <f t="shared" si="67"/>
        <v>0</v>
      </c>
      <c r="BD410" s="75"/>
      <c r="BE410" s="139">
        <f t="shared" si="68"/>
        <v>0</v>
      </c>
      <c r="BF410"/>
    </row>
    <row r="411" spans="1:58" x14ac:dyDescent="0.2">
      <c r="A411" s="16">
        <f t="shared" si="69"/>
        <v>402</v>
      </c>
      <c r="B411" s="40"/>
      <c r="C411" s="40"/>
      <c r="D411" s="41"/>
      <c r="E411" s="188"/>
      <c r="F411" s="41"/>
      <c r="G411" s="188"/>
      <c r="H411" s="139">
        <f t="shared" si="61"/>
        <v>0</v>
      </c>
      <c r="I411" s="42"/>
      <c r="J411" s="41"/>
      <c r="K411" s="75"/>
      <c r="L411" s="224"/>
      <c r="M411" s="42"/>
      <c r="N411" s="41"/>
      <c r="O411" s="75"/>
      <c r="P411" s="224"/>
      <c r="Q411" s="42"/>
      <c r="R411" s="41"/>
      <c r="S411" s="75"/>
      <c r="T411" s="75"/>
      <c r="U411" s="139">
        <f t="shared" si="62"/>
        <v>0</v>
      </c>
      <c r="V411" s="42"/>
      <c r="W411" s="41"/>
      <c r="X411" s="75"/>
      <c r="Y411" s="42"/>
      <c r="Z411" s="223"/>
      <c r="AA411" s="42"/>
      <c r="AB411" s="41"/>
      <c r="AC411" s="75"/>
      <c r="AD411" s="42"/>
      <c r="AE411" s="223"/>
      <c r="AF411" s="42"/>
      <c r="AG411" s="41"/>
      <c r="AH411" s="75"/>
      <c r="AI411" s="42"/>
      <c r="AJ411" s="223"/>
      <c r="AK411" s="42"/>
      <c r="AL411" s="41"/>
      <c r="AM411" s="75"/>
      <c r="AN411" s="42"/>
      <c r="AO411" s="42"/>
      <c r="AP411" s="139">
        <f t="shared" si="63"/>
        <v>0</v>
      </c>
      <c r="AQ411" s="74"/>
      <c r="AR411" s="74"/>
      <c r="AS411" s="74"/>
      <c r="AT411" s="74"/>
      <c r="AU411" s="84"/>
      <c r="AV411" s="90"/>
      <c r="AW411" s="90"/>
      <c r="AX411" s="90"/>
      <c r="AY411" s="90"/>
      <c r="AZ411" s="139">
        <f t="shared" si="64"/>
        <v>0</v>
      </c>
      <c r="BA411" s="139">
        <f t="shared" si="65"/>
        <v>0</v>
      </c>
      <c r="BB411" s="139">
        <f t="shared" si="66"/>
        <v>0</v>
      </c>
      <c r="BC411" s="139">
        <f t="shared" si="67"/>
        <v>0</v>
      </c>
      <c r="BD411" s="75"/>
      <c r="BE411" s="139">
        <f t="shared" si="68"/>
        <v>0</v>
      </c>
      <c r="BF411"/>
    </row>
    <row r="412" spans="1:58" x14ac:dyDescent="0.2">
      <c r="A412" s="16">
        <f t="shared" si="69"/>
        <v>403</v>
      </c>
      <c r="B412" s="40"/>
      <c r="C412" s="40"/>
      <c r="D412" s="41"/>
      <c r="E412" s="188"/>
      <c r="F412" s="41"/>
      <c r="G412" s="188"/>
      <c r="H412" s="139">
        <f t="shared" si="61"/>
        <v>0</v>
      </c>
      <c r="I412" s="42"/>
      <c r="J412" s="41"/>
      <c r="K412" s="75"/>
      <c r="L412" s="224"/>
      <c r="M412" s="42"/>
      <c r="N412" s="41"/>
      <c r="O412" s="75"/>
      <c r="P412" s="224"/>
      <c r="Q412" s="42"/>
      <c r="R412" s="41"/>
      <c r="S412" s="75"/>
      <c r="T412" s="75"/>
      <c r="U412" s="139">
        <f t="shared" si="62"/>
        <v>0</v>
      </c>
      <c r="V412" s="42"/>
      <c r="W412" s="41"/>
      <c r="X412" s="75"/>
      <c r="Y412" s="42"/>
      <c r="Z412" s="223"/>
      <c r="AA412" s="42"/>
      <c r="AB412" s="41"/>
      <c r="AC412" s="75"/>
      <c r="AD412" s="42"/>
      <c r="AE412" s="223"/>
      <c r="AF412" s="42"/>
      <c r="AG412" s="41"/>
      <c r="AH412" s="75"/>
      <c r="AI412" s="42"/>
      <c r="AJ412" s="223"/>
      <c r="AK412" s="42"/>
      <c r="AL412" s="41"/>
      <c r="AM412" s="75"/>
      <c r="AN412" s="42"/>
      <c r="AO412" s="42"/>
      <c r="AP412" s="139">
        <f t="shared" si="63"/>
        <v>0</v>
      </c>
      <c r="AQ412" s="74"/>
      <c r="AR412" s="74"/>
      <c r="AS412" s="74"/>
      <c r="AT412" s="74"/>
      <c r="AU412" s="84"/>
      <c r="AV412" s="90"/>
      <c r="AW412" s="90"/>
      <c r="AX412" s="90"/>
      <c r="AY412" s="90"/>
      <c r="AZ412" s="139">
        <f t="shared" si="64"/>
        <v>0</v>
      </c>
      <c r="BA412" s="139">
        <f t="shared" si="65"/>
        <v>0</v>
      </c>
      <c r="BB412" s="139">
        <f t="shared" si="66"/>
        <v>0</v>
      </c>
      <c r="BC412" s="139">
        <f t="shared" si="67"/>
        <v>0</v>
      </c>
      <c r="BD412" s="75"/>
      <c r="BE412" s="139">
        <f t="shared" si="68"/>
        <v>0</v>
      </c>
      <c r="BF412"/>
    </row>
    <row r="413" spans="1:58" x14ac:dyDescent="0.2">
      <c r="A413" s="16">
        <f t="shared" si="69"/>
        <v>404</v>
      </c>
      <c r="B413" s="40"/>
      <c r="C413" s="40"/>
      <c r="D413" s="41"/>
      <c r="E413" s="188"/>
      <c r="F413" s="41"/>
      <c r="G413" s="188"/>
      <c r="H413" s="139">
        <f t="shared" si="61"/>
        <v>0</v>
      </c>
      <c r="I413" s="42"/>
      <c r="J413" s="41"/>
      <c r="K413" s="75"/>
      <c r="L413" s="224"/>
      <c r="M413" s="42"/>
      <c r="N413" s="41"/>
      <c r="O413" s="75"/>
      <c r="P413" s="224"/>
      <c r="Q413" s="42"/>
      <c r="R413" s="41"/>
      <c r="S413" s="75"/>
      <c r="T413" s="75"/>
      <c r="U413" s="139">
        <f t="shared" si="62"/>
        <v>0</v>
      </c>
      <c r="V413" s="42"/>
      <c r="W413" s="41"/>
      <c r="X413" s="75"/>
      <c r="Y413" s="42"/>
      <c r="Z413" s="223"/>
      <c r="AA413" s="42"/>
      <c r="AB413" s="41"/>
      <c r="AC413" s="75"/>
      <c r="AD413" s="42"/>
      <c r="AE413" s="223"/>
      <c r="AF413" s="42"/>
      <c r="AG413" s="41"/>
      <c r="AH413" s="75"/>
      <c r="AI413" s="42"/>
      <c r="AJ413" s="223"/>
      <c r="AK413" s="42"/>
      <c r="AL413" s="41"/>
      <c r="AM413" s="75"/>
      <c r="AN413" s="42"/>
      <c r="AO413" s="42"/>
      <c r="AP413" s="139">
        <f t="shared" si="63"/>
        <v>0</v>
      </c>
      <c r="AQ413" s="74"/>
      <c r="AR413" s="74"/>
      <c r="AS413" s="74"/>
      <c r="AT413" s="74"/>
      <c r="AU413" s="84"/>
      <c r="AV413" s="90"/>
      <c r="AW413" s="90"/>
      <c r="AX413" s="90"/>
      <c r="AY413" s="90"/>
      <c r="AZ413" s="139">
        <f t="shared" si="64"/>
        <v>0</v>
      </c>
      <c r="BA413" s="139">
        <f t="shared" si="65"/>
        <v>0</v>
      </c>
      <c r="BB413" s="139">
        <f t="shared" si="66"/>
        <v>0</v>
      </c>
      <c r="BC413" s="139">
        <f t="shared" si="67"/>
        <v>0</v>
      </c>
      <c r="BD413" s="75"/>
      <c r="BE413" s="139">
        <f t="shared" si="68"/>
        <v>0</v>
      </c>
      <c r="BF413"/>
    </row>
    <row r="414" spans="1:58" x14ac:dyDescent="0.2">
      <c r="A414" s="16">
        <f t="shared" si="69"/>
        <v>405</v>
      </c>
      <c r="B414" s="40"/>
      <c r="C414" s="40"/>
      <c r="D414" s="41"/>
      <c r="E414" s="188"/>
      <c r="F414" s="41"/>
      <c r="G414" s="188"/>
      <c r="H414" s="139">
        <f t="shared" si="61"/>
        <v>0</v>
      </c>
      <c r="I414" s="42"/>
      <c r="J414" s="41"/>
      <c r="K414" s="75"/>
      <c r="L414" s="224"/>
      <c r="M414" s="42"/>
      <c r="N414" s="41"/>
      <c r="O414" s="75"/>
      <c r="P414" s="224"/>
      <c r="Q414" s="42"/>
      <c r="R414" s="41"/>
      <c r="S414" s="75"/>
      <c r="T414" s="75"/>
      <c r="U414" s="139">
        <f t="shared" si="62"/>
        <v>0</v>
      </c>
      <c r="V414" s="42"/>
      <c r="W414" s="41"/>
      <c r="X414" s="75"/>
      <c r="Y414" s="42"/>
      <c r="Z414" s="223"/>
      <c r="AA414" s="42"/>
      <c r="AB414" s="41"/>
      <c r="AC414" s="75"/>
      <c r="AD414" s="42"/>
      <c r="AE414" s="223"/>
      <c r="AF414" s="42"/>
      <c r="AG414" s="41"/>
      <c r="AH414" s="75"/>
      <c r="AI414" s="42"/>
      <c r="AJ414" s="223"/>
      <c r="AK414" s="42"/>
      <c r="AL414" s="41"/>
      <c r="AM414" s="75"/>
      <c r="AN414" s="42"/>
      <c r="AO414" s="42"/>
      <c r="AP414" s="139">
        <f t="shared" si="63"/>
        <v>0</v>
      </c>
      <c r="AQ414" s="74"/>
      <c r="AR414" s="74"/>
      <c r="AS414" s="74"/>
      <c r="AT414" s="74"/>
      <c r="AU414" s="84"/>
      <c r="AV414" s="90"/>
      <c r="AW414" s="90"/>
      <c r="AX414" s="90"/>
      <c r="AY414" s="90"/>
      <c r="AZ414" s="139">
        <f t="shared" si="64"/>
        <v>0</v>
      </c>
      <c r="BA414" s="139">
        <f t="shared" si="65"/>
        <v>0</v>
      </c>
      <c r="BB414" s="139">
        <f t="shared" si="66"/>
        <v>0</v>
      </c>
      <c r="BC414" s="139">
        <f t="shared" si="67"/>
        <v>0</v>
      </c>
      <c r="BD414" s="75"/>
      <c r="BE414" s="139">
        <f t="shared" si="68"/>
        <v>0</v>
      </c>
      <c r="BF414"/>
    </row>
    <row r="415" spans="1:58" x14ac:dyDescent="0.2">
      <c r="A415" s="16">
        <f t="shared" si="69"/>
        <v>406</v>
      </c>
      <c r="B415" s="40"/>
      <c r="C415" s="40"/>
      <c r="D415" s="41"/>
      <c r="E415" s="188"/>
      <c r="F415" s="41"/>
      <c r="G415" s="188"/>
      <c r="H415" s="139">
        <f t="shared" si="61"/>
        <v>0</v>
      </c>
      <c r="I415" s="42"/>
      <c r="J415" s="41"/>
      <c r="K415" s="75"/>
      <c r="L415" s="224"/>
      <c r="M415" s="42"/>
      <c r="N415" s="41"/>
      <c r="O415" s="75"/>
      <c r="P415" s="224"/>
      <c r="Q415" s="42"/>
      <c r="R415" s="41"/>
      <c r="S415" s="75"/>
      <c r="T415" s="75"/>
      <c r="U415" s="139">
        <f t="shared" si="62"/>
        <v>0</v>
      </c>
      <c r="V415" s="42"/>
      <c r="W415" s="41"/>
      <c r="X415" s="75"/>
      <c r="Y415" s="42"/>
      <c r="Z415" s="223"/>
      <c r="AA415" s="42"/>
      <c r="AB415" s="41"/>
      <c r="AC415" s="75"/>
      <c r="AD415" s="42"/>
      <c r="AE415" s="223"/>
      <c r="AF415" s="42"/>
      <c r="AG415" s="41"/>
      <c r="AH415" s="75"/>
      <c r="AI415" s="42"/>
      <c r="AJ415" s="223"/>
      <c r="AK415" s="42"/>
      <c r="AL415" s="41"/>
      <c r="AM415" s="75"/>
      <c r="AN415" s="42"/>
      <c r="AO415" s="42"/>
      <c r="AP415" s="139">
        <f t="shared" si="63"/>
        <v>0</v>
      </c>
      <c r="AQ415" s="74"/>
      <c r="AR415" s="74"/>
      <c r="AS415" s="74"/>
      <c r="AT415" s="74"/>
      <c r="AU415" s="84"/>
      <c r="AV415" s="90"/>
      <c r="AW415" s="90"/>
      <c r="AX415" s="90"/>
      <c r="AY415" s="90"/>
      <c r="AZ415" s="139">
        <f t="shared" si="64"/>
        <v>0</v>
      </c>
      <c r="BA415" s="139">
        <f t="shared" si="65"/>
        <v>0</v>
      </c>
      <c r="BB415" s="139">
        <f t="shared" si="66"/>
        <v>0</v>
      </c>
      <c r="BC415" s="139">
        <f t="shared" si="67"/>
        <v>0</v>
      </c>
      <c r="BD415" s="75"/>
      <c r="BE415" s="139">
        <f t="shared" si="68"/>
        <v>0</v>
      </c>
      <c r="BF415"/>
    </row>
    <row r="416" spans="1:58" x14ac:dyDescent="0.2">
      <c r="A416" s="16">
        <f t="shared" si="69"/>
        <v>407</v>
      </c>
      <c r="B416" s="40"/>
      <c r="C416" s="40"/>
      <c r="D416" s="41"/>
      <c r="E416" s="188"/>
      <c r="F416" s="41"/>
      <c r="G416" s="188"/>
      <c r="H416" s="139">
        <f t="shared" si="61"/>
        <v>0</v>
      </c>
      <c r="I416" s="42"/>
      <c r="J416" s="41"/>
      <c r="K416" s="75"/>
      <c r="L416" s="224"/>
      <c r="M416" s="42"/>
      <c r="N416" s="41"/>
      <c r="O416" s="75"/>
      <c r="P416" s="224"/>
      <c r="Q416" s="42"/>
      <c r="R416" s="41"/>
      <c r="S416" s="75"/>
      <c r="T416" s="75"/>
      <c r="U416" s="139">
        <f t="shared" si="62"/>
        <v>0</v>
      </c>
      <c r="V416" s="42"/>
      <c r="W416" s="41"/>
      <c r="X416" s="75"/>
      <c r="Y416" s="42"/>
      <c r="Z416" s="223"/>
      <c r="AA416" s="42"/>
      <c r="AB416" s="41"/>
      <c r="AC416" s="75"/>
      <c r="AD416" s="42"/>
      <c r="AE416" s="223"/>
      <c r="AF416" s="42"/>
      <c r="AG416" s="41"/>
      <c r="AH416" s="75"/>
      <c r="AI416" s="42"/>
      <c r="AJ416" s="223"/>
      <c r="AK416" s="42"/>
      <c r="AL416" s="41"/>
      <c r="AM416" s="75"/>
      <c r="AN416" s="42"/>
      <c r="AO416" s="42"/>
      <c r="AP416" s="139">
        <f t="shared" si="63"/>
        <v>0</v>
      </c>
      <c r="AQ416" s="74"/>
      <c r="AR416" s="74"/>
      <c r="AS416" s="74"/>
      <c r="AT416" s="74"/>
      <c r="AU416" s="84"/>
      <c r="AV416" s="90"/>
      <c r="AW416" s="90"/>
      <c r="AX416" s="90"/>
      <c r="AY416" s="90"/>
      <c r="AZ416" s="139">
        <f t="shared" si="64"/>
        <v>0</v>
      </c>
      <c r="BA416" s="139">
        <f t="shared" si="65"/>
        <v>0</v>
      </c>
      <c r="BB416" s="139">
        <f t="shared" si="66"/>
        <v>0</v>
      </c>
      <c r="BC416" s="139">
        <f t="shared" si="67"/>
        <v>0</v>
      </c>
      <c r="BD416" s="75"/>
      <c r="BE416" s="139">
        <f t="shared" si="68"/>
        <v>0</v>
      </c>
      <c r="BF416"/>
    </row>
    <row r="417" spans="1:58" x14ac:dyDescent="0.2">
      <c r="A417" s="16">
        <f t="shared" si="69"/>
        <v>408</v>
      </c>
      <c r="B417" s="40"/>
      <c r="C417" s="40"/>
      <c r="D417" s="41"/>
      <c r="E417" s="188"/>
      <c r="F417" s="41"/>
      <c r="G417" s="188"/>
      <c r="H417" s="139">
        <f t="shared" si="61"/>
        <v>0</v>
      </c>
      <c r="I417" s="42"/>
      <c r="J417" s="41"/>
      <c r="K417" s="75"/>
      <c r="L417" s="224"/>
      <c r="M417" s="42"/>
      <c r="N417" s="41"/>
      <c r="O417" s="75"/>
      <c r="P417" s="224"/>
      <c r="Q417" s="42"/>
      <c r="R417" s="41"/>
      <c r="S417" s="75"/>
      <c r="T417" s="75"/>
      <c r="U417" s="139">
        <f t="shared" si="62"/>
        <v>0</v>
      </c>
      <c r="V417" s="42"/>
      <c r="W417" s="41"/>
      <c r="X417" s="75"/>
      <c r="Y417" s="42"/>
      <c r="Z417" s="223"/>
      <c r="AA417" s="42"/>
      <c r="AB417" s="41"/>
      <c r="AC417" s="75"/>
      <c r="AD417" s="42"/>
      <c r="AE417" s="223"/>
      <c r="AF417" s="42"/>
      <c r="AG417" s="41"/>
      <c r="AH417" s="75"/>
      <c r="AI417" s="42"/>
      <c r="AJ417" s="223"/>
      <c r="AK417" s="42"/>
      <c r="AL417" s="41"/>
      <c r="AM417" s="75"/>
      <c r="AN417" s="42"/>
      <c r="AO417" s="42"/>
      <c r="AP417" s="139">
        <f t="shared" si="63"/>
        <v>0</v>
      </c>
      <c r="AQ417" s="74"/>
      <c r="AR417" s="74"/>
      <c r="AS417" s="74"/>
      <c r="AT417" s="74"/>
      <c r="AU417" s="84"/>
      <c r="AV417" s="90"/>
      <c r="AW417" s="90"/>
      <c r="AX417" s="90"/>
      <c r="AY417" s="90"/>
      <c r="AZ417" s="139">
        <f t="shared" si="64"/>
        <v>0</v>
      </c>
      <c r="BA417" s="139">
        <f t="shared" si="65"/>
        <v>0</v>
      </c>
      <c r="BB417" s="139">
        <f t="shared" si="66"/>
        <v>0</v>
      </c>
      <c r="BC417" s="139">
        <f t="shared" si="67"/>
        <v>0</v>
      </c>
      <c r="BD417" s="75"/>
      <c r="BE417" s="139">
        <f t="shared" si="68"/>
        <v>0</v>
      </c>
      <c r="BF417"/>
    </row>
    <row r="418" spans="1:58" x14ac:dyDescent="0.2">
      <c r="A418" s="16">
        <f t="shared" si="69"/>
        <v>409</v>
      </c>
      <c r="B418" s="40"/>
      <c r="C418" s="40"/>
      <c r="D418" s="41"/>
      <c r="E418" s="188"/>
      <c r="F418" s="41"/>
      <c r="G418" s="188"/>
      <c r="H418" s="139">
        <f t="shared" si="61"/>
        <v>0</v>
      </c>
      <c r="I418" s="42"/>
      <c r="J418" s="41"/>
      <c r="K418" s="75"/>
      <c r="L418" s="224"/>
      <c r="M418" s="42"/>
      <c r="N418" s="41"/>
      <c r="O418" s="75"/>
      <c r="P418" s="224"/>
      <c r="Q418" s="42"/>
      <c r="R418" s="41"/>
      <c r="S418" s="75"/>
      <c r="T418" s="75"/>
      <c r="U418" s="139">
        <f t="shared" si="62"/>
        <v>0</v>
      </c>
      <c r="V418" s="42"/>
      <c r="W418" s="41"/>
      <c r="X418" s="75"/>
      <c r="Y418" s="42"/>
      <c r="Z418" s="223"/>
      <c r="AA418" s="42"/>
      <c r="AB418" s="41"/>
      <c r="AC418" s="75"/>
      <c r="AD418" s="42"/>
      <c r="AE418" s="223"/>
      <c r="AF418" s="42"/>
      <c r="AG418" s="41"/>
      <c r="AH418" s="75"/>
      <c r="AI418" s="42"/>
      <c r="AJ418" s="223"/>
      <c r="AK418" s="42"/>
      <c r="AL418" s="41"/>
      <c r="AM418" s="75"/>
      <c r="AN418" s="42"/>
      <c r="AO418" s="42"/>
      <c r="AP418" s="139">
        <f t="shared" si="63"/>
        <v>0</v>
      </c>
      <c r="AQ418" s="74"/>
      <c r="AR418" s="74"/>
      <c r="AS418" s="74"/>
      <c r="AT418" s="74"/>
      <c r="AU418" s="84"/>
      <c r="AV418" s="90"/>
      <c r="AW418" s="90"/>
      <c r="AX418" s="90"/>
      <c r="AY418" s="90"/>
      <c r="AZ418" s="139">
        <f t="shared" si="64"/>
        <v>0</v>
      </c>
      <c r="BA418" s="139">
        <f t="shared" si="65"/>
        <v>0</v>
      </c>
      <c r="BB418" s="139">
        <f t="shared" si="66"/>
        <v>0</v>
      </c>
      <c r="BC418" s="139">
        <f t="shared" si="67"/>
        <v>0</v>
      </c>
      <c r="BD418" s="75"/>
      <c r="BE418" s="139">
        <f t="shared" si="68"/>
        <v>0</v>
      </c>
      <c r="BF418"/>
    </row>
    <row r="419" spans="1:58" x14ac:dyDescent="0.2">
      <c r="A419" s="16">
        <f t="shared" si="69"/>
        <v>410</v>
      </c>
      <c r="B419" s="40"/>
      <c r="C419" s="40"/>
      <c r="D419" s="41"/>
      <c r="E419" s="188"/>
      <c r="F419" s="41"/>
      <c r="G419" s="188"/>
      <c r="H419" s="139">
        <f t="shared" si="61"/>
        <v>0</v>
      </c>
      <c r="I419" s="42"/>
      <c r="J419" s="41"/>
      <c r="K419" s="75"/>
      <c r="L419" s="224"/>
      <c r="M419" s="42"/>
      <c r="N419" s="41"/>
      <c r="O419" s="75"/>
      <c r="P419" s="224"/>
      <c r="Q419" s="42"/>
      <c r="R419" s="41"/>
      <c r="S419" s="75"/>
      <c r="T419" s="75"/>
      <c r="U419" s="139">
        <f t="shared" si="62"/>
        <v>0</v>
      </c>
      <c r="V419" s="42"/>
      <c r="W419" s="41"/>
      <c r="X419" s="75"/>
      <c r="Y419" s="42"/>
      <c r="Z419" s="223"/>
      <c r="AA419" s="42"/>
      <c r="AB419" s="41"/>
      <c r="AC419" s="75"/>
      <c r="AD419" s="42"/>
      <c r="AE419" s="223"/>
      <c r="AF419" s="42"/>
      <c r="AG419" s="41"/>
      <c r="AH419" s="75"/>
      <c r="AI419" s="42"/>
      <c r="AJ419" s="223"/>
      <c r="AK419" s="42"/>
      <c r="AL419" s="41"/>
      <c r="AM419" s="75"/>
      <c r="AN419" s="42"/>
      <c r="AO419" s="42"/>
      <c r="AP419" s="139">
        <f t="shared" si="63"/>
        <v>0</v>
      </c>
      <c r="AQ419" s="74"/>
      <c r="AR419" s="74"/>
      <c r="AS419" s="74"/>
      <c r="AT419" s="74"/>
      <c r="AU419" s="84"/>
      <c r="AV419" s="90"/>
      <c r="AW419" s="90"/>
      <c r="AX419" s="90"/>
      <c r="AY419" s="90"/>
      <c r="AZ419" s="139">
        <f t="shared" si="64"/>
        <v>0</v>
      </c>
      <c r="BA419" s="139">
        <f t="shared" si="65"/>
        <v>0</v>
      </c>
      <c r="BB419" s="139">
        <f t="shared" si="66"/>
        <v>0</v>
      </c>
      <c r="BC419" s="139">
        <f t="shared" si="67"/>
        <v>0</v>
      </c>
      <c r="BD419" s="75"/>
      <c r="BE419" s="139">
        <f t="shared" si="68"/>
        <v>0</v>
      </c>
      <c r="BF419"/>
    </row>
    <row r="420" spans="1:58" x14ac:dyDescent="0.2">
      <c r="A420" s="16">
        <f t="shared" si="69"/>
        <v>411</v>
      </c>
      <c r="B420" s="40"/>
      <c r="C420" s="40"/>
      <c r="D420" s="41"/>
      <c r="E420" s="188"/>
      <c r="F420" s="41"/>
      <c r="G420" s="188"/>
      <c r="H420" s="139">
        <f t="shared" si="61"/>
        <v>0</v>
      </c>
      <c r="I420" s="42"/>
      <c r="J420" s="41"/>
      <c r="K420" s="75"/>
      <c r="L420" s="224"/>
      <c r="M420" s="42"/>
      <c r="N420" s="41"/>
      <c r="O420" s="75"/>
      <c r="P420" s="224"/>
      <c r="Q420" s="42"/>
      <c r="R420" s="41"/>
      <c r="S420" s="75"/>
      <c r="T420" s="75"/>
      <c r="U420" s="139">
        <f t="shared" si="62"/>
        <v>0</v>
      </c>
      <c r="V420" s="42"/>
      <c r="W420" s="41"/>
      <c r="X420" s="75"/>
      <c r="Y420" s="42"/>
      <c r="Z420" s="223"/>
      <c r="AA420" s="42"/>
      <c r="AB420" s="41"/>
      <c r="AC420" s="75"/>
      <c r="AD420" s="42"/>
      <c r="AE420" s="223"/>
      <c r="AF420" s="42"/>
      <c r="AG420" s="41"/>
      <c r="AH420" s="75"/>
      <c r="AI420" s="42"/>
      <c r="AJ420" s="223"/>
      <c r="AK420" s="42"/>
      <c r="AL420" s="41"/>
      <c r="AM420" s="75"/>
      <c r="AN420" s="42"/>
      <c r="AO420" s="42"/>
      <c r="AP420" s="139">
        <f t="shared" si="63"/>
        <v>0</v>
      </c>
      <c r="AQ420" s="74"/>
      <c r="AR420" s="74"/>
      <c r="AS420" s="74"/>
      <c r="AT420" s="74"/>
      <c r="AU420" s="84"/>
      <c r="AV420" s="90"/>
      <c r="AW420" s="90"/>
      <c r="AX420" s="90"/>
      <c r="AY420" s="90"/>
      <c r="AZ420" s="139">
        <f t="shared" si="64"/>
        <v>0</v>
      </c>
      <c r="BA420" s="139">
        <f t="shared" si="65"/>
        <v>0</v>
      </c>
      <c r="BB420" s="139">
        <f t="shared" si="66"/>
        <v>0</v>
      </c>
      <c r="BC420" s="139">
        <f t="shared" si="67"/>
        <v>0</v>
      </c>
      <c r="BD420" s="75"/>
      <c r="BE420" s="139">
        <f t="shared" si="68"/>
        <v>0</v>
      </c>
      <c r="BF420"/>
    </row>
    <row r="421" spans="1:58" x14ac:dyDescent="0.2">
      <c r="A421" s="16">
        <f t="shared" si="69"/>
        <v>412</v>
      </c>
      <c r="B421" s="40"/>
      <c r="C421" s="40"/>
      <c r="D421" s="41"/>
      <c r="E421" s="188"/>
      <c r="F421" s="41"/>
      <c r="G421" s="188"/>
      <c r="H421" s="139">
        <f t="shared" si="61"/>
        <v>0</v>
      </c>
      <c r="I421" s="42"/>
      <c r="J421" s="41"/>
      <c r="K421" s="75"/>
      <c r="L421" s="224"/>
      <c r="M421" s="42"/>
      <c r="N421" s="41"/>
      <c r="O421" s="75"/>
      <c r="P421" s="224"/>
      <c r="Q421" s="42"/>
      <c r="R421" s="41"/>
      <c r="S421" s="75"/>
      <c r="T421" s="75"/>
      <c r="U421" s="139">
        <f t="shared" si="62"/>
        <v>0</v>
      </c>
      <c r="V421" s="42"/>
      <c r="W421" s="41"/>
      <c r="X421" s="75"/>
      <c r="Y421" s="42"/>
      <c r="Z421" s="223"/>
      <c r="AA421" s="42"/>
      <c r="AB421" s="41"/>
      <c r="AC421" s="75"/>
      <c r="AD421" s="42"/>
      <c r="AE421" s="223"/>
      <c r="AF421" s="42"/>
      <c r="AG421" s="41"/>
      <c r="AH421" s="75"/>
      <c r="AI421" s="42"/>
      <c r="AJ421" s="223"/>
      <c r="AK421" s="42"/>
      <c r="AL421" s="41"/>
      <c r="AM421" s="75"/>
      <c r="AN421" s="42"/>
      <c r="AO421" s="42"/>
      <c r="AP421" s="139">
        <f t="shared" si="63"/>
        <v>0</v>
      </c>
      <c r="AQ421" s="74"/>
      <c r="AR421" s="74"/>
      <c r="AS421" s="74"/>
      <c r="AT421" s="74"/>
      <c r="AU421" s="84"/>
      <c r="AV421" s="90"/>
      <c r="AW421" s="90"/>
      <c r="AX421" s="90"/>
      <c r="AY421" s="90"/>
      <c r="AZ421" s="139">
        <f t="shared" si="64"/>
        <v>0</v>
      </c>
      <c r="BA421" s="139">
        <f t="shared" si="65"/>
        <v>0</v>
      </c>
      <c r="BB421" s="139">
        <f t="shared" si="66"/>
        <v>0</v>
      </c>
      <c r="BC421" s="139">
        <f t="shared" si="67"/>
        <v>0</v>
      </c>
      <c r="BD421" s="75"/>
      <c r="BE421" s="139">
        <f t="shared" si="68"/>
        <v>0</v>
      </c>
      <c r="BF421"/>
    </row>
    <row r="422" spans="1:58" x14ac:dyDescent="0.2">
      <c r="A422" s="16">
        <f t="shared" si="69"/>
        <v>413</v>
      </c>
      <c r="B422" s="40"/>
      <c r="C422" s="40"/>
      <c r="D422" s="41"/>
      <c r="E422" s="188"/>
      <c r="F422" s="41"/>
      <c r="G422" s="188"/>
      <c r="H422" s="139">
        <f t="shared" si="61"/>
        <v>0</v>
      </c>
      <c r="I422" s="42"/>
      <c r="J422" s="41"/>
      <c r="K422" s="75"/>
      <c r="L422" s="224"/>
      <c r="M422" s="42"/>
      <c r="N422" s="41"/>
      <c r="O422" s="75"/>
      <c r="P422" s="224"/>
      <c r="Q422" s="42"/>
      <c r="R422" s="41"/>
      <c r="S422" s="75"/>
      <c r="T422" s="75"/>
      <c r="U422" s="139">
        <f t="shared" si="62"/>
        <v>0</v>
      </c>
      <c r="V422" s="42"/>
      <c r="W422" s="41"/>
      <c r="X422" s="75"/>
      <c r="Y422" s="42"/>
      <c r="Z422" s="223"/>
      <c r="AA422" s="42"/>
      <c r="AB422" s="41"/>
      <c r="AC422" s="75"/>
      <c r="AD422" s="42"/>
      <c r="AE422" s="223"/>
      <c r="AF422" s="42"/>
      <c r="AG422" s="41"/>
      <c r="AH422" s="75"/>
      <c r="AI422" s="42"/>
      <c r="AJ422" s="223"/>
      <c r="AK422" s="42"/>
      <c r="AL422" s="41"/>
      <c r="AM422" s="75"/>
      <c r="AN422" s="42"/>
      <c r="AO422" s="42"/>
      <c r="AP422" s="139">
        <f t="shared" si="63"/>
        <v>0</v>
      </c>
      <c r="AQ422" s="74"/>
      <c r="AR422" s="74"/>
      <c r="AS422" s="74"/>
      <c r="AT422" s="74"/>
      <c r="AU422" s="84"/>
      <c r="AV422" s="90"/>
      <c r="AW422" s="90"/>
      <c r="AX422" s="90"/>
      <c r="AY422" s="90"/>
      <c r="AZ422" s="139">
        <f t="shared" si="64"/>
        <v>0</v>
      </c>
      <c r="BA422" s="139">
        <f t="shared" si="65"/>
        <v>0</v>
      </c>
      <c r="BB422" s="139">
        <f t="shared" si="66"/>
        <v>0</v>
      </c>
      <c r="BC422" s="139">
        <f t="shared" si="67"/>
        <v>0</v>
      </c>
      <c r="BD422" s="75"/>
      <c r="BE422" s="139">
        <f t="shared" si="68"/>
        <v>0</v>
      </c>
      <c r="BF422"/>
    </row>
    <row r="423" spans="1:58" x14ac:dyDescent="0.2">
      <c r="A423" s="16">
        <f t="shared" si="69"/>
        <v>414</v>
      </c>
      <c r="B423" s="40"/>
      <c r="C423" s="40"/>
      <c r="D423" s="41"/>
      <c r="E423" s="188"/>
      <c r="F423" s="41"/>
      <c r="G423" s="188"/>
      <c r="H423" s="139">
        <f t="shared" si="61"/>
        <v>0</v>
      </c>
      <c r="I423" s="42"/>
      <c r="J423" s="41"/>
      <c r="K423" s="75"/>
      <c r="L423" s="224"/>
      <c r="M423" s="42"/>
      <c r="N423" s="41"/>
      <c r="O423" s="75"/>
      <c r="P423" s="224"/>
      <c r="Q423" s="42"/>
      <c r="R423" s="41"/>
      <c r="S423" s="75"/>
      <c r="T423" s="75"/>
      <c r="U423" s="139">
        <f t="shared" si="62"/>
        <v>0</v>
      </c>
      <c r="V423" s="42"/>
      <c r="W423" s="41"/>
      <c r="X423" s="75"/>
      <c r="Y423" s="42"/>
      <c r="Z423" s="223"/>
      <c r="AA423" s="42"/>
      <c r="AB423" s="41"/>
      <c r="AC423" s="75"/>
      <c r="AD423" s="42"/>
      <c r="AE423" s="223"/>
      <c r="AF423" s="42"/>
      <c r="AG423" s="41"/>
      <c r="AH423" s="75"/>
      <c r="AI423" s="42"/>
      <c r="AJ423" s="223"/>
      <c r="AK423" s="42"/>
      <c r="AL423" s="41"/>
      <c r="AM423" s="75"/>
      <c r="AN423" s="42"/>
      <c r="AO423" s="42"/>
      <c r="AP423" s="139">
        <f t="shared" si="63"/>
        <v>0</v>
      </c>
      <c r="AQ423" s="74"/>
      <c r="AR423" s="74"/>
      <c r="AS423" s="74"/>
      <c r="AT423" s="74"/>
      <c r="AU423" s="84"/>
      <c r="AV423" s="90"/>
      <c r="AW423" s="90"/>
      <c r="AX423" s="90"/>
      <c r="AY423" s="90"/>
      <c r="AZ423" s="139">
        <f t="shared" si="64"/>
        <v>0</v>
      </c>
      <c r="BA423" s="139">
        <f t="shared" si="65"/>
        <v>0</v>
      </c>
      <c r="BB423" s="139">
        <f t="shared" si="66"/>
        <v>0</v>
      </c>
      <c r="BC423" s="139">
        <f t="shared" si="67"/>
        <v>0</v>
      </c>
      <c r="BD423" s="75"/>
      <c r="BE423" s="139">
        <f t="shared" si="68"/>
        <v>0</v>
      </c>
      <c r="BF423"/>
    </row>
    <row r="424" spans="1:58" x14ac:dyDescent="0.2">
      <c r="A424" s="16">
        <f t="shared" si="69"/>
        <v>415</v>
      </c>
      <c r="B424" s="40"/>
      <c r="C424" s="40"/>
      <c r="D424" s="41"/>
      <c r="E424" s="188"/>
      <c r="F424" s="41"/>
      <c r="G424" s="188"/>
      <c r="H424" s="139">
        <f t="shared" si="61"/>
        <v>0</v>
      </c>
      <c r="I424" s="42"/>
      <c r="J424" s="41"/>
      <c r="K424" s="75"/>
      <c r="L424" s="224"/>
      <c r="M424" s="42"/>
      <c r="N424" s="41"/>
      <c r="O424" s="75"/>
      <c r="P424" s="224"/>
      <c r="Q424" s="42"/>
      <c r="R424" s="41"/>
      <c r="S424" s="75"/>
      <c r="T424" s="75"/>
      <c r="U424" s="139">
        <f t="shared" si="62"/>
        <v>0</v>
      </c>
      <c r="V424" s="42"/>
      <c r="W424" s="41"/>
      <c r="X424" s="75"/>
      <c r="Y424" s="42"/>
      <c r="Z424" s="223"/>
      <c r="AA424" s="42"/>
      <c r="AB424" s="41"/>
      <c r="AC424" s="75"/>
      <c r="AD424" s="42"/>
      <c r="AE424" s="223"/>
      <c r="AF424" s="42"/>
      <c r="AG424" s="41"/>
      <c r="AH424" s="75"/>
      <c r="AI424" s="42"/>
      <c r="AJ424" s="223"/>
      <c r="AK424" s="42"/>
      <c r="AL424" s="41"/>
      <c r="AM424" s="75"/>
      <c r="AN424" s="42"/>
      <c r="AO424" s="42"/>
      <c r="AP424" s="139">
        <f t="shared" si="63"/>
        <v>0</v>
      </c>
      <c r="AQ424" s="74"/>
      <c r="AR424" s="74"/>
      <c r="AS424" s="74"/>
      <c r="AT424" s="74"/>
      <c r="AU424" s="84"/>
      <c r="AV424" s="90"/>
      <c r="AW424" s="90"/>
      <c r="AX424" s="90"/>
      <c r="AY424" s="90"/>
      <c r="AZ424" s="139">
        <f t="shared" si="64"/>
        <v>0</v>
      </c>
      <c r="BA424" s="139">
        <f t="shared" si="65"/>
        <v>0</v>
      </c>
      <c r="BB424" s="139">
        <f t="shared" si="66"/>
        <v>0</v>
      </c>
      <c r="BC424" s="139">
        <f t="shared" si="67"/>
        <v>0</v>
      </c>
      <c r="BD424" s="75"/>
      <c r="BE424" s="139">
        <f t="shared" si="68"/>
        <v>0</v>
      </c>
      <c r="BF424"/>
    </row>
    <row r="425" spans="1:58" x14ac:dyDescent="0.2">
      <c r="A425" s="16">
        <f t="shared" si="69"/>
        <v>416</v>
      </c>
      <c r="B425" s="40"/>
      <c r="C425" s="40"/>
      <c r="D425" s="41"/>
      <c r="E425" s="188"/>
      <c r="F425" s="41"/>
      <c r="G425" s="188"/>
      <c r="H425" s="139">
        <f t="shared" si="61"/>
        <v>0</v>
      </c>
      <c r="I425" s="42"/>
      <c r="J425" s="41"/>
      <c r="K425" s="75"/>
      <c r="L425" s="224"/>
      <c r="M425" s="42"/>
      <c r="N425" s="41"/>
      <c r="O425" s="75"/>
      <c r="P425" s="224"/>
      <c r="Q425" s="42"/>
      <c r="R425" s="41"/>
      <c r="S425" s="75"/>
      <c r="T425" s="75"/>
      <c r="U425" s="139">
        <f t="shared" si="62"/>
        <v>0</v>
      </c>
      <c r="V425" s="42"/>
      <c r="W425" s="41"/>
      <c r="X425" s="75"/>
      <c r="Y425" s="42"/>
      <c r="Z425" s="223"/>
      <c r="AA425" s="42"/>
      <c r="AB425" s="41"/>
      <c r="AC425" s="75"/>
      <c r="AD425" s="42"/>
      <c r="AE425" s="223"/>
      <c r="AF425" s="42"/>
      <c r="AG425" s="41"/>
      <c r="AH425" s="75"/>
      <c r="AI425" s="42"/>
      <c r="AJ425" s="223"/>
      <c r="AK425" s="42"/>
      <c r="AL425" s="41"/>
      <c r="AM425" s="75"/>
      <c r="AN425" s="42"/>
      <c r="AO425" s="42"/>
      <c r="AP425" s="139">
        <f t="shared" si="63"/>
        <v>0</v>
      </c>
      <c r="AQ425" s="74"/>
      <c r="AR425" s="74"/>
      <c r="AS425" s="74"/>
      <c r="AT425" s="74"/>
      <c r="AU425" s="84"/>
      <c r="AV425" s="90"/>
      <c r="AW425" s="90"/>
      <c r="AX425" s="90"/>
      <c r="AY425" s="90"/>
      <c r="AZ425" s="139">
        <f t="shared" si="64"/>
        <v>0</v>
      </c>
      <c r="BA425" s="139">
        <f t="shared" si="65"/>
        <v>0</v>
      </c>
      <c r="BB425" s="139">
        <f t="shared" si="66"/>
        <v>0</v>
      </c>
      <c r="BC425" s="139">
        <f t="shared" si="67"/>
        <v>0</v>
      </c>
      <c r="BD425" s="75"/>
      <c r="BE425" s="139">
        <f t="shared" si="68"/>
        <v>0</v>
      </c>
      <c r="BF425"/>
    </row>
    <row r="426" spans="1:58" x14ac:dyDescent="0.2">
      <c r="A426" s="16">
        <f t="shared" si="69"/>
        <v>417</v>
      </c>
      <c r="B426" s="40"/>
      <c r="C426" s="40"/>
      <c r="D426" s="41"/>
      <c r="E426" s="188"/>
      <c r="F426" s="41"/>
      <c r="G426" s="188"/>
      <c r="H426" s="139">
        <f t="shared" si="61"/>
        <v>0</v>
      </c>
      <c r="I426" s="42"/>
      <c r="J426" s="41"/>
      <c r="K426" s="75"/>
      <c r="L426" s="224"/>
      <c r="M426" s="42"/>
      <c r="N426" s="41"/>
      <c r="O426" s="75"/>
      <c r="P426" s="224"/>
      <c r="Q426" s="42"/>
      <c r="R426" s="41"/>
      <c r="S426" s="75"/>
      <c r="T426" s="75"/>
      <c r="U426" s="139">
        <f t="shared" si="62"/>
        <v>0</v>
      </c>
      <c r="V426" s="42"/>
      <c r="W426" s="41"/>
      <c r="X426" s="75"/>
      <c r="Y426" s="42"/>
      <c r="Z426" s="223"/>
      <c r="AA426" s="42"/>
      <c r="AB426" s="41"/>
      <c r="AC426" s="75"/>
      <c r="AD426" s="42"/>
      <c r="AE426" s="223"/>
      <c r="AF426" s="42"/>
      <c r="AG426" s="41"/>
      <c r="AH426" s="75"/>
      <c r="AI426" s="42"/>
      <c r="AJ426" s="223"/>
      <c r="AK426" s="42"/>
      <c r="AL426" s="41"/>
      <c r="AM426" s="75"/>
      <c r="AN426" s="42"/>
      <c r="AO426" s="42"/>
      <c r="AP426" s="139">
        <f t="shared" si="63"/>
        <v>0</v>
      </c>
      <c r="AQ426" s="74"/>
      <c r="AR426" s="74"/>
      <c r="AS426" s="74"/>
      <c r="AT426" s="74"/>
      <c r="AU426" s="84"/>
      <c r="AV426" s="90"/>
      <c r="AW426" s="90"/>
      <c r="AX426" s="90"/>
      <c r="AY426" s="90"/>
      <c r="AZ426" s="139">
        <f t="shared" si="64"/>
        <v>0</v>
      </c>
      <c r="BA426" s="139">
        <f t="shared" si="65"/>
        <v>0</v>
      </c>
      <c r="BB426" s="139">
        <f t="shared" si="66"/>
        <v>0</v>
      </c>
      <c r="BC426" s="139">
        <f t="shared" si="67"/>
        <v>0</v>
      </c>
      <c r="BD426" s="75"/>
      <c r="BE426" s="139">
        <f t="shared" si="68"/>
        <v>0</v>
      </c>
      <c r="BF426"/>
    </row>
    <row r="427" spans="1:58" x14ac:dyDescent="0.2">
      <c r="A427" s="16">
        <f t="shared" si="69"/>
        <v>418</v>
      </c>
      <c r="B427" s="40"/>
      <c r="C427" s="40"/>
      <c r="D427" s="41"/>
      <c r="E427" s="188"/>
      <c r="F427" s="41"/>
      <c r="G427" s="188"/>
      <c r="H427" s="139">
        <f t="shared" si="61"/>
        <v>0</v>
      </c>
      <c r="I427" s="42"/>
      <c r="J427" s="41"/>
      <c r="K427" s="75"/>
      <c r="L427" s="224"/>
      <c r="M427" s="42"/>
      <c r="N427" s="41"/>
      <c r="O427" s="75"/>
      <c r="P427" s="224"/>
      <c r="Q427" s="42"/>
      <c r="R427" s="41"/>
      <c r="S427" s="75"/>
      <c r="T427" s="75"/>
      <c r="U427" s="139">
        <f t="shared" si="62"/>
        <v>0</v>
      </c>
      <c r="V427" s="42"/>
      <c r="W427" s="41"/>
      <c r="X427" s="75"/>
      <c r="Y427" s="42"/>
      <c r="Z427" s="223"/>
      <c r="AA427" s="42"/>
      <c r="AB427" s="41"/>
      <c r="AC427" s="75"/>
      <c r="AD427" s="42"/>
      <c r="AE427" s="223"/>
      <c r="AF427" s="42"/>
      <c r="AG427" s="41"/>
      <c r="AH427" s="75"/>
      <c r="AI427" s="42"/>
      <c r="AJ427" s="223"/>
      <c r="AK427" s="42"/>
      <c r="AL427" s="41"/>
      <c r="AM427" s="75"/>
      <c r="AN427" s="42"/>
      <c r="AO427" s="42"/>
      <c r="AP427" s="139">
        <f t="shared" si="63"/>
        <v>0</v>
      </c>
      <c r="AQ427" s="74"/>
      <c r="AR427" s="74"/>
      <c r="AS427" s="74"/>
      <c r="AT427" s="74"/>
      <c r="AU427" s="84"/>
      <c r="AV427" s="90"/>
      <c r="AW427" s="90"/>
      <c r="AX427" s="90"/>
      <c r="AY427" s="90"/>
      <c r="AZ427" s="139">
        <f t="shared" si="64"/>
        <v>0</v>
      </c>
      <c r="BA427" s="139">
        <f t="shared" si="65"/>
        <v>0</v>
      </c>
      <c r="BB427" s="139">
        <f t="shared" si="66"/>
        <v>0</v>
      </c>
      <c r="BC427" s="139">
        <f t="shared" si="67"/>
        <v>0</v>
      </c>
      <c r="BD427" s="75"/>
      <c r="BE427" s="139">
        <f t="shared" si="68"/>
        <v>0</v>
      </c>
      <c r="BF427"/>
    </row>
    <row r="428" spans="1:58" x14ac:dyDescent="0.2">
      <c r="A428" s="16">
        <f t="shared" si="69"/>
        <v>419</v>
      </c>
      <c r="B428" s="40"/>
      <c r="C428" s="40"/>
      <c r="D428" s="41"/>
      <c r="E428" s="188"/>
      <c r="F428" s="41"/>
      <c r="G428" s="188"/>
      <c r="H428" s="139">
        <f t="shared" si="61"/>
        <v>0</v>
      </c>
      <c r="I428" s="42"/>
      <c r="J428" s="41"/>
      <c r="K428" s="75"/>
      <c r="L428" s="224"/>
      <c r="M428" s="42"/>
      <c r="N428" s="41"/>
      <c r="O428" s="75"/>
      <c r="P428" s="224"/>
      <c r="Q428" s="42"/>
      <c r="R428" s="41"/>
      <c r="S428" s="75"/>
      <c r="T428" s="75"/>
      <c r="U428" s="139">
        <f t="shared" si="62"/>
        <v>0</v>
      </c>
      <c r="V428" s="42"/>
      <c r="W428" s="41"/>
      <c r="X428" s="75"/>
      <c r="Y428" s="42"/>
      <c r="Z428" s="223"/>
      <c r="AA428" s="42"/>
      <c r="AB428" s="41"/>
      <c r="AC428" s="75"/>
      <c r="AD428" s="42"/>
      <c r="AE428" s="223"/>
      <c r="AF428" s="42"/>
      <c r="AG428" s="41"/>
      <c r="AH428" s="75"/>
      <c r="AI428" s="42"/>
      <c r="AJ428" s="223"/>
      <c r="AK428" s="42"/>
      <c r="AL428" s="41"/>
      <c r="AM428" s="75"/>
      <c r="AN428" s="42"/>
      <c r="AO428" s="42"/>
      <c r="AP428" s="139">
        <f t="shared" si="63"/>
        <v>0</v>
      </c>
      <c r="AQ428" s="74"/>
      <c r="AR428" s="74"/>
      <c r="AS428" s="74"/>
      <c r="AT428" s="74"/>
      <c r="AU428" s="84"/>
      <c r="AV428" s="90"/>
      <c r="AW428" s="90"/>
      <c r="AX428" s="90"/>
      <c r="AY428" s="90"/>
      <c r="AZ428" s="139">
        <f t="shared" si="64"/>
        <v>0</v>
      </c>
      <c r="BA428" s="139">
        <f t="shared" si="65"/>
        <v>0</v>
      </c>
      <c r="BB428" s="139">
        <f t="shared" si="66"/>
        <v>0</v>
      </c>
      <c r="BC428" s="139">
        <f t="shared" si="67"/>
        <v>0</v>
      </c>
      <c r="BD428" s="75"/>
      <c r="BE428" s="139">
        <f t="shared" si="68"/>
        <v>0</v>
      </c>
      <c r="BF428"/>
    </row>
    <row r="429" spans="1:58" x14ac:dyDescent="0.2">
      <c r="A429" s="16">
        <f t="shared" si="69"/>
        <v>420</v>
      </c>
      <c r="B429" s="40"/>
      <c r="C429" s="40"/>
      <c r="D429" s="41"/>
      <c r="E429" s="188"/>
      <c r="F429" s="41"/>
      <c r="G429" s="188"/>
      <c r="H429" s="139">
        <f t="shared" si="61"/>
        <v>0</v>
      </c>
      <c r="I429" s="42"/>
      <c r="J429" s="41"/>
      <c r="K429" s="75"/>
      <c r="L429" s="224"/>
      <c r="M429" s="42"/>
      <c r="N429" s="41"/>
      <c r="O429" s="75"/>
      <c r="P429" s="224"/>
      <c r="Q429" s="42"/>
      <c r="R429" s="41"/>
      <c r="S429" s="75"/>
      <c r="T429" s="75"/>
      <c r="U429" s="139">
        <f t="shared" si="62"/>
        <v>0</v>
      </c>
      <c r="V429" s="42"/>
      <c r="W429" s="41"/>
      <c r="X429" s="75"/>
      <c r="Y429" s="42"/>
      <c r="Z429" s="223"/>
      <c r="AA429" s="42"/>
      <c r="AB429" s="41"/>
      <c r="AC429" s="75"/>
      <c r="AD429" s="42"/>
      <c r="AE429" s="223"/>
      <c r="AF429" s="42"/>
      <c r="AG429" s="41"/>
      <c r="AH429" s="75"/>
      <c r="AI429" s="42"/>
      <c r="AJ429" s="223"/>
      <c r="AK429" s="42"/>
      <c r="AL429" s="41"/>
      <c r="AM429" s="75"/>
      <c r="AN429" s="42"/>
      <c r="AO429" s="42"/>
      <c r="AP429" s="139">
        <f t="shared" si="63"/>
        <v>0</v>
      </c>
      <c r="AQ429" s="74"/>
      <c r="AR429" s="74"/>
      <c r="AS429" s="74"/>
      <c r="AT429" s="74"/>
      <c r="AU429" s="84"/>
      <c r="AV429" s="90"/>
      <c r="AW429" s="90"/>
      <c r="AX429" s="90"/>
      <c r="AY429" s="90"/>
      <c r="AZ429" s="139">
        <f t="shared" si="64"/>
        <v>0</v>
      </c>
      <c r="BA429" s="139">
        <f t="shared" si="65"/>
        <v>0</v>
      </c>
      <c r="BB429" s="139">
        <f t="shared" si="66"/>
        <v>0</v>
      </c>
      <c r="BC429" s="139">
        <f t="shared" si="67"/>
        <v>0</v>
      </c>
      <c r="BD429" s="75"/>
      <c r="BE429" s="139">
        <f t="shared" si="68"/>
        <v>0</v>
      </c>
      <c r="BF429"/>
    </row>
    <row r="430" spans="1:58" x14ac:dyDescent="0.2">
      <c r="A430" s="16">
        <f t="shared" si="69"/>
        <v>421</v>
      </c>
      <c r="B430" s="40"/>
      <c r="C430" s="40"/>
      <c r="D430" s="41"/>
      <c r="E430" s="188"/>
      <c r="F430" s="41"/>
      <c r="G430" s="188"/>
      <c r="H430" s="139">
        <f t="shared" si="61"/>
        <v>0</v>
      </c>
      <c r="I430" s="42"/>
      <c r="J430" s="41"/>
      <c r="K430" s="75"/>
      <c r="L430" s="224"/>
      <c r="M430" s="42"/>
      <c r="N430" s="41"/>
      <c r="O430" s="75"/>
      <c r="P430" s="224"/>
      <c r="Q430" s="42"/>
      <c r="R430" s="41"/>
      <c r="S430" s="75"/>
      <c r="T430" s="75"/>
      <c r="U430" s="139">
        <f t="shared" si="62"/>
        <v>0</v>
      </c>
      <c r="V430" s="42"/>
      <c r="W430" s="41"/>
      <c r="X430" s="75"/>
      <c r="Y430" s="42"/>
      <c r="Z430" s="223"/>
      <c r="AA430" s="42"/>
      <c r="AB430" s="41"/>
      <c r="AC430" s="75"/>
      <c r="AD430" s="42"/>
      <c r="AE430" s="223"/>
      <c r="AF430" s="42"/>
      <c r="AG430" s="41"/>
      <c r="AH430" s="75"/>
      <c r="AI430" s="42"/>
      <c r="AJ430" s="223"/>
      <c r="AK430" s="42"/>
      <c r="AL430" s="41"/>
      <c r="AM430" s="75"/>
      <c r="AN430" s="42"/>
      <c r="AO430" s="42"/>
      <c r="AP430" s="139">
        <f t="shared" si="63"/>
        <v>0</v>
      </c>
      <c r="AQ430" s="74"/>
      <c r="AR430" s="74"/>
      <c r="AS430" s="74"/>
      <c r="AT430" s="74"/>
      <c r="AU430" s="84"/>
      <c r="AV430" s="90"/>
      <c r="AW430" s="90"/>
      <c r="AX430" s="90"/>
      <c r="AY430" s="90"/>
      <c r="AZ430" s="139">
        <f t="shared" si="64"/>
        <v>0</v>
      </c>
      <c r="BA430" s="139">
        <f t="shared" si="65"/>
        <v>0</v>
      </c>
      <c r="BB430" s="139">
        <f t="shared" si="66"/>
        <v>0</v>
      </c>
      <c r="BC430" s="139">
        <f t="shared" si="67"/>
        <v>0</v>
      </c>
      <c r="BD430" s="75"/>
      <c r="BE430" s="139">
        <f t="shared" si="68"/>
        <v>0</v>
      </c>
      <c r="BF430"/>
    </row>
    <row r="431" spans="1:58" x14ac:dyDescent="0.2">
      <c r="A431" s="16">
        <f t="shared" si="69"/>
        <v>422</v>
      </c>
      <c r="B431" s="40"/>
      <c r="C431" s="40"/>
      <c r="D431" s="41"/>
      <c r="E431" s="188"/>
      <c r="F431" s="41"/>
      <c r="G431" s="188"/>
      <c r="H431" s="139">
        <f t="shared" si="61"/>
        <v>0</v>
      </c>
      <c r="I431" s="42"/>
      <c r="J431" s="41"/>
      <c r="K431" s="75"/>
      <c r="L431" s="224"/>
      <c r="M431" s="42"/>
      <c r="N431" s="41"/>
      <c r="O431" s="75"/>
      <c r="P431" s="224"/>
      <c r="Q431" s="42"/>
      <c r="R431" s="41"/>
      <c r="S431" s="75"/>
      <c r="T431" s="75"/>
      <c r="U431" s="139">
        <f t="shared" si="62"/>
        <v>0</v>
      </c>
      <c r="V431" s="42"/>
      <c r="W431" s="41"/>
      <c r="X431" s="75"/>
      <c r="Y431" s="42"/>
      <c r="Z431" s="223"/>
      <c r="AA431" s="42"/>
      <c r="AB431" s="41"/>
      <c r="AC431" s="75"/>
      <c r="AD431" s="42"/>
      <c r="AE431" s="223"/>
      <c r="AF431" s="42"/>
      <c r="AG431" s="41"/>
      <c r="AH431" s="75"/>
      <c r="AI431" s="42"/>
      <c r="AJ431" s="223"/>
      <c r="AK431" s="42"/>
      <c r="AL431" s="41"/>
      <c r="AM431" s="75"/>
      <c r="AN431" s="42"/>
      <c r="AO431" s="42"/>
      <c r="AP431" s="139">
        <f t="shared" si="63"/>
        <v>0</v>
      </c>
      <c r="AQ431" s="74"/>
      <c r="AR431" s="74"/>
      <c r="AS431" s="74"/>
      <c r="AT431" s="74"/>
      <c r="AU431" s="84"/>
      <c r="AV431" s="90"/>
      <c r="AW431" s="90"/>
      <c r="AX431" s="90"/>
      <c r="AY431" s="90"/>
      <c r="AZ431" s="139">
        <f t="shared" si="64"/>
        <v>0</v>
      </c>
      <c r="BA431" s="139">
        <f t="shared" si="65"/>
        <v>0</v>
      </c>
      <c r="BB431" s="139">
        <f t="shared" si="66"/>
        <v>0</v>
      </c>
      <c r="BC431" s="139">
        <f t="shared" si="67"/>
        <v>0</v>
      </c>
      <c r="BD431" s="75"/>
      <c r="BE431" s="139">
        <f t="shared" si="68"/>
        <v>0</v>
      </c>
      <c r="BF431"/>
    </row>
    <row r="432" spans="1:58" x14ac:dyDescent="0.2">
      <c r="A432" s="16">
        <f t="shared" si="69"/>
        <v>423</v>
      </c>
      <c r="B432" s="40"/>
      <c r="C432" s="40"/>
      <c r="D432" s="41"/>
      <c r="E432" s="188"/>
      <c r="F432" s="41"/>
      <c r="G432" s="188"/>
      <c r="H432" s="139">
        <f t="shared" si="61"/>
        <v>0</v>
      </c>
      <c r="I432" s="42"/>
      <c r="J432" s="41"/>
      <c r="K432" s="75"/>
      <c r="L432" s="224"/>
      <c r="M432" s="42"/>
      <c r="N432" s="41"/>
      <c r="O432" s="75"/>
      <c r="P432" s="224"/>
      <c r="Q432" s="42"/>
      <c r="R432" s="41"/>
      <c r="S432" s="75"/>
      <c r="T432" s="75"/>
      <c r="U432" s="139">
        <f t="shared" si="62"/>
        <v>0</v>
      </c>
      <c r="V432" s="42"/>
      <c r="W432" s="41"/>
      <c r="X432" s="75"/>
      <c r="Y432" s="42"/>
      <c r="Z432" s="223"/>
      <c r="AA432" s="42"/>
      <c r="AB432" s="41"/>
      <c r="AC432" s="75"/>
      <c r="AD432" s="42"/>
      <c r="AE432" s="223"/>
      <c r="AF432" s="42"/>
      <c r="AG432" s="41"/>
      <c r="AH432" s="75"/>
      <c r="AI432" s="42"/>
      <c r="AJ432" s="223"/>
      <c r="AK432" s="42"/>
      <c r="AL432" s="41"/>
      <c r="AM432" s="75"/>
      <c r="AN432" s="42"/>
      <c r="AO432" s="42"/>
      <c r="AP432" s="139">
        <f t="shared" si="63"/>
        <v>0</v>
      </c>
      <c r="AQ432" s="74"/>
      <c r="AR432" s="74"/>
      <c r="AS432" s="74"/>
      <c r="AT432" s="74"/>
      <c r="AU432" s="84"/>
      <c r="AV432" s="90"/>
      <c r="AW432" s="90"/>
      <c r="AX432" s="90"/>
      <c r="AY432" s="90"/>
      <c r="AZ432" s="139">
        <f t="shared" si="64"/>
        <v>0</v>
      </c>
      <c r="BA432" s="139">
        <f t="shared" si="65"/>
        <v>0</v>
      </c>
      <c r="BB432" s="139">
        <f t="shared" si="66"/>
        <v>0</v>
      </c>
      <c r="BC432" s="139">
        <f t="shared" si="67"/>
        <v>0</v>
      </c>
      <c r="BD432" s="75"/>
      <c r="BE432" s="139">
        <f t="shared" si="68"/>
        <v>0</v>
      </c>
      <c r="BF432"/>
    </row>
    <row r="433" spans="1:58" x14ac:dyDescent="0.2">
      <c r="A433" s="16">
        <f t="shared" si="69"/>
        <v>424</v>
      </c>
      <c r="B433" s="40"/>
      <c r="C433" s="40"/>
      <c r="D433" s="41"/>
      <c r="E433" s="188"/>
      <c r="F433" s="41"/>
      <c r="G433" s="188"/>
      <c r="H433" s="139">
        <f t="shared" si="61"/>
        <v>0</v>
      </c>
      <c r="I433" s="42"/>
      <c r="J433" s="41"/>
      <c r="K433" s="75"/>
      <c r="L433" s="224"/>
      <c r="M433" s="42"/>
      <c r="N433" s="41"/>
      <c r="O433" s="75"/>
      <c r="P433" s="224"/>
      <c r="Q433" s="42"/>
      <c r="R433" s="41"/>
      <c r="S433" s="75"/>
      <c r="T433" s="75"/>
      <c r="U433" s="139">
        <f t="shared" si="62"/>
        <v>0</v>
      </c>
      <c r="V433" s="42"/>
      <c r="W433" s="41"/>
      <c r="X433" s="75"/>
      <c r="Y433" s="42"/>
      <c r="Z433" s="223"/>
      <c r="AA433" s="42"/>
      <c r="AB433" s="41"/>
      <c r="AC433" s="75"/>
      <c r="AD433" s="42"/>
      <c r="AE433" s="223"/>
      <c r="AF433" s="42"/>
      <c r="AG433" s="41"/>
      <c r="AH433" s="75"/>
      <c r="AI433" s="42"/>
      <c r="AJ433" s="223"/>
      <c r="AK433" s="42"/>
      <c r="AL433" s="41"/>
      <c r="AM433" s="75"/>
      <c r="AN433" s="42"/>
      <c r="AO433" s="42"/>
      <c r="AP433" s="139">
        <f t="shared" si="63"/>
        <v>0</v>
      </c>
      <c r="AQ433" s="74"/>
      <c r="AR433" s="74"/>
      <c r="AS433" s="74"/>
      <c r="AT433" s="74"/>
      <c r="AU433" s="84"/>
      <c r="AV433" s="90"/>
      <c r="AW433" s="90"/>
      <c r="AX433" s="90"/>
      <c r="AY433" s="90"/>
      <c r="AZ433" s="139">
        <f t="shared" si="64"/>
        <v>0</v>
      </c>
      <c r="BA433" s="139">
        <f t="shared" si="65"/>
        <v>0</v>
      </c>
      <c r="BB433" s="139">
        <f t="shared" si="66"/>
        <v>0</v>
      </c>
      <c r="BC433" s="139">
        <f t="shared" si="67"/>
        <v>0</v>
      </c>
      <c r="BD433" s="75"/>
      <c r="BE433" s="139">
        <f t="shared" si="68"/>
        <v>0</v>
      </c>
      <c r="BF433"/>
    </row>
    <row r="434" spans="1:58" x14ac:dyDescent="0.2">
      <c r="A434" s="16">
        <f t="shared" si="69"/>
        <v>425</v>
      </c>
      <c r="B434" s="40"/>
      <c r="C434" s="40"/>
      <c r="D434" s="41"/>
      <c r="E434" s="188"/>
      <c r="F434" s="41"/>
      <c r="G434" s="188"/>
      <c r="H434" s="139">
        <f t="shared" si="61"/>
        <v>0</v>
      </c>
      <c r="I434" s="42"/>
      <c r="J434" s="41"/>
      <c r="K434" s="75"/>
      <c r="L434" s="224"/>
      <c r="M434" s="42"/>
      <c r="N434" s="41"/>
      <c r="O434" s="75"/>
      <c r="P434" s="224"/>
      <c r="Q434" s="42"/>
      <c r="R434" s="41"/>
      <c r="S434" s="75"/>
      <c r="T434" s="75"/>
      <c r="U434" s="139">
        <f t="shared" si="62"/>
        <v>0</v>
      </c>
      <c r="V434" s="42"/>
      <c r="W434" s="41"/>
      <c r="X434" s="75"/>
      <c r="Y434" s="42"/>
      <c r="Z434" s="223"/>
      <c r="AA434" s="42"/>
      <c r="AB434" s="41"/>
      <c r="AC434" s="75"/>
      <c r="AD434" s="42"/>
      <c r="AE434" s="223"/>
      <c r="AF434" s="42"/>
      <c r="AG434" s="41"/>
      <c r="AH434" s="75"/>
      <c r="AI434" s="42"/>
      <c r="AJ434" s="223"/>
      <c r="AK434" s="42"/>
      <c r="AL434" s="41"/>
      <c r="AM434" s="75"/>
      <c r="AN434" s="42"/>
      <c r="AO434" s="42"/>
      <c r="AP434" s="139">
        <f t="shared" si="63"/>
        <v>0</v>
      </c>
      <c r="AQ434" s="74"/>
      <c r="AR434" s="74"/>
      <c r="AS434" s="74"/>
      <c r="AT434" s="74"/>
      <c r="AU434" s="84"/>
      <c r="AV434" s="90"/>
      <c r="AW434" s="90"/>
      <c r="AX434" s="90"/>
      <c r="AY434" s="90"/>
      <c r="AZ434" s="139">
        <f t="shared" si="64"/>
        <v>0</v>
      </c>
      <c r="BA434" s="139">
        <f t="shared" si="65"/>
        <v>0</v>
      </c>
      <c r="BB434" s="139">
        <f t="shared" si="66"/>
        <v>0</v>
      </c>
      <c r="BC434" s="139">
        <f t="shared" si="67"/>
        <v>0</v>
      </c>
      <c r="BD434" s="75"/>
      <c r="BE434" s="139">
        <f t="shared" si="68"/>
        <v>0</v>
      </c>
      <c r="BF434"/>
    </row>
    <row r="435" spans="1:58" x14ac:dyDescent="0.2">
      <c r="A435" s="16">
        <f t="shared" si="69"/>
        <v>426</v>
      </c>
      <c r="B435" s="40"/>
      <c r="C435" s="40"/>
      <c r="D435" s="41"/>
      <c r="E435" s="188"/>
      <c r="F435" s="41"/>
      <c r="G435" s="188"/>
      <c r="H435" s="139">
        <f t="shared" si="61"/>
        <v>0</v>
      </c>
      <c r="I435" s="42"/>
      <c r="J435" s="41"/>
      <c r="K435" s="75"/>
      <c r="L435" s="224"/>
      <c r="M435" s="42"/>
      <c r="N435" s="41"/>
      <c r="O435" s="75"/>
      <c r="P435" s="224"/>
      <c r="Q435" s="42"/>
      <c r="R435" s="41"/>
      <c r="S435" s="75"/>
      <c r="T435" s="75"/>
      <c r="U435" s="139">
        <f t="shared" si="62"/>
        <v>0</v>
      </c>
      <c r="V435" s="42"/>
      <c r="W435" s="41"/>
      <c r="X435" s="75"/>
      <c r="Y435" s="42"/>
      <c r="Z435" s="223"/>
      <c r="AA435" s="42"/>
      <c r="AB435" s="41"/>
      <c r="AC435" s="75"/>
      <c r="AD435" s="42"/>
      <c r="AE435" s="223"/>
      <c r="AF435" s="42"/>
      <c r="AG435" s="41"/>
      <c r="AH435" s="75"/>
      <c r="AI435" s="42"/>
      <c r="AJ435" s="223"/>
      <c r="AK435" s="42"/>
      <c r="AL435" s="41"/>
      <c r="AM435" s="75"/>
      <c r="AN435" s="42"/>
      <c r="AO435" s="42"/>
      <c r="AP435" s="139">
        <f t="shared" si="63"/>
        <v>0</v>
      </c>
      <c r="AQ435" s="74"/>
      <c r="AR435" s="74"/>
      <c r="AS435" s="74"/>
      <c r="AT435" s="74"/>
      <c r="AU435" s="84"/>
      <c r="AV435" s="90"/>
      <c r="AW435" s="90"/>
      <c r="AX435" s="90"/>
      <c r="AY435" s="90"/>
      <c r="AZ435" s="139">
        <f t="shared" si="64"/>
        <v>0</v>
      </c>
      <c r="BA435" s="139">
        <f t="shared" si="65"/>
        <v>0</v>
      </c>
      <c r="BB435" s="139">
        <f t="shared" si="66"/>
        <v>0</v>
      </c>
      <c r="BC435" s="139">
        <f t="shared" si="67"/>
        <v>0</v>
      </c>
      <c r="BD435" s="75"/>
      <c r="BE435" s="139">
        <f t="shared" si="68"/>
        <v>0</v>
      </c>
      <c r="BF435"/>
    </row>
    <row r="436" spans="1:58" x14ac:dyDescent="0.2">
      <c r="A436" s="16">
        <f t="shared" si="69"/>
        <v>427</v>
      </c>
      <c r="B436" s="40"/>
      <c r="C436" s="40"/>
      <c r="D436" s="41"/>
      <c r="E436" s="188"/>
      <c r="F436" s="41"/>
      <c r="G436" s="188"/>
      <c r="H436" s="139">
        <f t="shared" si="61"/>
        <v>0</v>
      </c>
      <c r="I436" s="42"/>
      <c r="J436" s="41"/>
      <c r="K436" s="75"/>
      <c r="L436" s="224"/>
      <c r="M436" s="42"/>
      <c r="N436" s="41"/>
      <c r="O436" s="75"/>
      <c r="P436" s="224"/>
      <c r="Q436" s="42"/>
      <c r="R436" s="41"/>
      <c r="S436" s="75"/>
      <c r="T436" s="75"/>
      <c r="U436" s="139">
        <f t="shared" si="62"/>
        <v>0</v>
      </c>
      <c r="V436" s="42"/>
      <c r="W436" s="41"/>
      <c r="X436" s="75"/>
      <c r="Y436" s="42"/>
      <c r="Z436" s="223"/>
      <c r="AA436" s="42"/>
      <c r="AB436" s="41"/>
      <c r="AC436" s="75"/>
      <c r="AD436" s="42"/>
      <c r="AE436" s="223"/>
      <c r="AF436" s="42"/>
      <c r="AG436" s="41"/>
      <c r="AH436" s="75"/>
      <c r="AI436" s="42"/>
      <c r="AJ436" s="223"/>
      <c r="AK436" s="42"/>
      <c r="AL436" s="41"/>
      <c r="AM436" s="75"/>
      <c r="AN436" s="42"/>
      <c r="AO436" s="42"/>
      <c r="AP436" s="139">
        <f t="shared" si="63"/>
        <v>0</v>
      </c>
      <c r="AQ436" s="74"/>
      <c r="AR436" s="74"/>
      <c r="AS436" s="74"/>
      <c r="AT436" s="74"/>
      <c r="AU436" s="84"/>
      <c r="AV436" s="90"/>
      <c r="AW436" s="90"/>
      <c r="AX436" s="90"/>
      <c r="AY436" s="90"/>
      <c r="AZ436" s="139">
        <f t="shared" si="64"/>
        <v>0</v>
      </c>
      <c r="BA436" s="139">
        <f t="shared" si="65"/>
        <v>0</v>
      </c>
      <c r="BB436" s="139">
        <f t="shared" si="66"/>
        <v>0</v>
      </c>
      <c r="BC436" s="139">
        <f t="shared" si="67"/>
        <v>0</v>
      </c>
      <c r="BD436" s="75"/>
      <c r="BE436" s="139">
        <f t="shared" si="68"/>
        <v>0</v>
      </c>
      <c r="BF436"/>
    </row>
    <row r="437" spans="1:58" x14ac:dyDescent="0.2">
      <c r="A437" s="16">
        <f t="shared" si="69"/>
        <v>428</v>
      </c>
      <c r="B437" s="40"/>
      <c r="C437" s="40"/>
      <c r="D437" s="41"/>
      <c r="E437" s="188"/>
      <c r="F437" s="41"/>
      <c r="G437" s="188"/>
      <c r="H437" s="139">
        <f t="shared" si="61"/>
        <v>0</v>
      </c>
      <c r="I437" s="42"/>
      <c r="J437" s="41"/>
      <c r="K437" s="75"/>
      <c r="L437" s="224"/>
      <c r="M437" s="42"/>
      <c r="N437" s="41"/>
      <c r="O437" s="75"/>
      <c r="P437" s="224"/>
      <c r="Q437" s="42"/>
      <c r="R437" s="41"/>
      <c r="S437" s="75"/>
      <c r="T437" s="75"/>
      <c r="U437" s="139">
        <f t="shared" si="62"/>
        <v>0</v>
      </c>
      <c r="V437" s="42"/>
      <c r="W437" s="41"/>
      <c r="X437" s="75"/>
      <c r="Y437" s="42"/>
      <c r="Z437" s="223"/>
      <c r="AA437" s="42"/>
      <c r="AB437" s="41"/>
      <c r="AC437" s="75"/>
      <c r="AD437" s="42"/>
      <c r="AE437" s="223"/>
      <c r="AF437" s="42"/>
      <c r="AG437" s="41"/>
      <c r="AH437" s="75"/>
      <c r="AI437" s="42"/>
      <c r="AJ437" s="223"/>
      <c r="AK437" s="42"/>
      <c r="AL437" s="41"/>
      <c r="AM437" s="75"/>
      <c r="AN437" s="42"/>
      <c r="AO437" s="42"/>
      <c r="AP437" s="139">
        <f t="shared" si="63"/>
        <v>0</v>
      </c>
      <c r="AQ437" s="74"/>
      <c r="AR437" s="74"/>
      <c r="AS437" s="74"/>
      <c r="AT437" s="74"/>
      <c r="AU437" s="84"/>
      <c r="AV437" s="90"/>
      <c r="AW437" s="90"/>
      <c r="AX437" s="90"/>
      <c r="AY437" s="90"/>
      <c r="AZ437" s="139">
        <f t="shared" si="64"/>
        <v>0</v>
      </c>
      <c r="BA437" s="139">
        <f t="shared" si="65"/>
        <v>0</v>
      </c>
      <c r="BB437" s="139">
        <f t="shared" si="66"/>
        <v>0</v>
      </c>
      <c r="BC437" s="139">
        <f t="shared" si="67"/>
        <v>0</v>
      </c>
      <c r="BD437" s="75"/>
      <c r="BE437" s="139">
        <f t="shared" si="68"/>
        <v>0</v>
      </c>
      <c r="BF437"/>
    </row>
    <row r="438" spans="1:58" x14ac:dyDescent="0.2">
      <c r="A438" s="16">
        <f t="shared" si="69"/>
        <v>429</v>
      </c>
      <c r="B438" s="40"/>
      <c r="C438" s="40"/>
      <c r="D438" s="41"/>
      <c r="E438" s="188"/>
      <c r="F438" s="41"/>
      <c r="G438" s="188"/>
      <c r="H438" s="139">
        <f t="shared" si="61"/>
        <v>0</v>
      </c>
      <c r="I438" s="42"/>
      <c r="J438" s="41"/>
      <c r="K438" s="75"/>
      <c r="L438" s="224"/>
      <c r="M438" s="42"/>
      <c r="N438" s="41"/>
      <c r="O438" s="75"/>
      <c r="P438" s="224"/>
      <c r="Q438" s="42"/>
      <c r="R438" s="41"/>
      <c r="S438" s="75"/>
      <c r="T438" s="75"/>
      <c r="U438" s="139">
        <f t="shared" si="62"/>
        <v>0</v>
      </c>
      <c r="V438" s="42"/>
      <c r="W438" s="41"/>
      <c r="X438" s="75"/>
      <c r="Y438" s="42"/>
      <c r="Z438" s="223"/>
      <c r="AA438" s="42"/>
      <c r="AB438" s="41"/>
      <c r="AC438" s="75"/>
      <c r="AD438" s="42"/>
      <c r="AE438" s="223"/>
      <c r="AF438" s="42"/>
      <c r="AG438" s="41"/>
      <c r="AH438" s="75"/>
      <c r="AI438" s="42"/>
      <c r="AJ438" s="223"/>
      <c r="AK438" s="42"/>
      <c r="AL438" s="41"/>
      <c r="AM438" s="75"/>
      <c r="AN438" s="42"/>
      <c r="AO438" s="42"/>
      <c r="AP438" s="139">
        <f t="shared" si="63"/>
        <v>0</v>
      </c>
      <c r="AQ438" s="74"/>
      <c r="AR438" s="74"/>
      <c r="AS438" s="74"/>
      <c r="AT438" s="74"/>
      <c r="AU438" s="84"/>
      <c r="AV438" s="90"/>
      <c r="AW438" s="90"/>
      <c r="AX438" s="90"/>
      <c r="AY438" s="90"/>
      <c r="AZ438" s="139">
        <f t="shared" si="64"/>
        <v>0</v>
      </c>
      <c r="BA438" s="139">
        <f t="shared" si="65"/>
        <v>0</v>
      </c>
      <c r="BB438" s="139">
        <f t="shared" si="66"/>
        <v>0</v>
      </c>
      <c r="BC438" s="139">
        <f t="shared" si="67"/>
        <v>0</v>
      </c>
      <c r="BD438" s="75"/>
      <c r="BE438" s="139">
        <f t="shared" si="68"/>
        <v>0</v>
      </c>
      <c r="BF438"/>
    </row>
    <row r="439" spans="1:58" x14ac:dyDescent="0.2">
      <c r="A439" s="16">
        <f t="shared" si="69"/>
        <v>430</v>
      </c>
      <c r="B439" s="40"/>
      <c r="C439" s="40"/>
      <c r="D439" s="41"/>
      <c r="E439" s="188"/>
      <c r="F439" s="41"/>
      <c r="G439" s="188"/>
      <c r="H439" s="139">
        <f t="shared" si="61"/>
        <v>0</v>
      </c>
      <c r="I439" s="42"/>
      <c r="J439" s="41"/>
      <c r="K439" s="75"/>
      <c r="L439" s="224"/>
      <c r="M439" s="42"/>
      <c r="N439" s="41"/>
      <c r="O439" s="75"/>
      <c r="P439" s="224"/>
      <c r="Q439" s="42"/>
      <c r="R439" s="41"/>
      <c r="S439" s="75"/>
      <c r="T439" s="75"/>
      <c r="U439" s="139">
        <f t="shared" si="62"/>
        <v>0</v>
      </c>
      <c r="V439" s="42"/>
      <c r="W439" s="41"/>
      <c r="X439" s="75"/>
      <c r="Y439" s="42"/>
      <c r="Z439" s="223"/>
      <c r="AA439" s="42"/>
      <c r="AB439" s="41"/>
      <c r="AC439" s="75"/>
      <c r="AD439" s="42"/>
      <c r="AE439" s="223"/>
      <c r="AF439" s="42"/>
      <c r="AG439" s="41"/>
      <c r="AH439" s="75"/>
      <c r="AI439" s="42"/>
      <c r="AJ439" s="223"/>
      <c r="AK439" s="42"/>
      <c r="AL439" s="41"/>
      <c r="AM439" s="75"/>
      <c r="AN439" s="42"/>
      <c r="AO439" s="42"/>
      <c r="AP439" s="139">
        <f t="shared" si="63"/>
        <v>0</v>
      </c>
      <c r="AQ439" s="74"/>
      <c r="AR439" s="74"/>
      <c r="AS439" s="74"/>
      <c r="AT439" s="74"/>
      <c r="AU439" s="84"/>
      <c r="AV439" s="90"/>
      <c r="AW439" s="90"/>
      <c r="AX439" s="90"/>
      <c r="AY439" s="90"/>
      <c r="AZ439" s="139">
        <f t="shared" si="64"/>
        <v>0</v>
      </c>
      <c r="BA439" s="139">
        <f t="shared" si="65"/>
        <v>0</v>
      </c>
      <c r="BB439" s="139">
        <f t="shared" si="66"/>
        <v>0</v>
      </c>
      <c r="BC439" s="139">
        <f t="shared" si="67"/>
        <v>0</v>
      </c>
      <c r="BD439" s="75"/>
      <c r="BE439" s="139">
        <f t="shared" si="68"/>
        <v>0</v>
      </c>
      <c r="BF439"/>
    </row>
    <row r="440" spans="1:58" x14ac:dyDescent="0.2">
      <c r="A440" s="16">
        <f t="shared" si="69"/>
        <v>431</v>
      </c>
      <c r="B440" s="40"/>
      <c r="C440" s="40"/>
      <c r="D440" s="41"/>
      <c r="E440" s="188"/>
      <c r="F440" s="41"/>
      <c r="G440" s="188"/>
      <c r="H440" s="139">
        <f t="shared" si="61"/>
        <v>0</v>
      </c>
      <c r="I440" s="42"/>
      <c r="J440" s="41"/>
      <c r="K440" s="75"/>
      <c r="L440" s="224"/>
      <c r="M440" s="42"/>
      <c r="N440" s="41"/>
      <c r="O440" s="75"/>
      <c r="P440" s="224"/>
      <c r="Q440" s="42"/>
      <c r="R440" s="41"/>
      <c r="S440" s="75"/>
      <c r="T440" s="75"/>
      <c r="U440" s="139">
        <f t="shared" si="62"/>
        <v>0</v>
      </c>
      <c r="V440" s="42"/>
      <c r="W440" s="41"/>
      <c r="X440" s="75"/>
      <c r="Y440" s="42"/>
      <c r="Z440" s="223"/>
      <c r="AA440" s="42"/>
      <c r="AB440" s="41"/>
      <c r="AC440" s="75"/>
      <c r="AD440" s="42"/>
      <c r="AE440" s="223"/>
      <c r="AF440" s="42"/>
      <c r="AG440" s="41"/>
      <c r="AH440" s="75"/>
      <c r="AI440" s="42"/>
      <c r="AJ440" s="223"/>
      <c r="AK440" s="42"/>
      <c r="AL440" s="41"/>
      <c r="AM440" s="75"/>
      <c r="AN440" s="42"/>
      <c r="AO440" s="42"/>
      <c r="AP440" s="139">
        <f t="shared" si="63"/>
        <v>0</v>
      </c>
      <c r="AQ440" s="74"/>
      <c r="AR440" s="74"/>
      <c r="AS440" s="74"/>
      <c r="AT440" s="74"/>
      <c r="AU440" s="84"/>
      <c r="AV440" s="90"/>
      <c r="AW440" s="90"/>
      <c r="AX440" s="90"/>
      <c r="AY440" s="90"/>
      <c r="AZ440" s="139">
        <f t="shared" si="64"/>
        <v>0</v>
      </c>
      <c r="BA440" s="139">
        <f t="shared" si="65"/>
        <v>0</v>
      </c>
      <c r="BB440" s="139">
        <f t="shared" si="66"/>
        <v>0</v>
      </c>
      <c r="BC440" s="139">
        <f t="shared" si="67"/>
        <v>0</v>
      </c>
      <c r="BD440" s="75"/>
      <c r="BE440" s="139">
        <f t="shared" si="68"/>
        <v>0</v>
      </c>
      <c r="BF440"/>
    </row>
    <row r="441" spans="1:58" x14ac:dyDescent="0.2">
      <c r="A441" s="16">
        <f t="shared" si="69"/>
        <v>432</v>
      </c>
      <c r="B441" s="40"/>
      <c r="C441" s="40"/>
      <c r="D441" s="41"/>
      <c r="E441" s="188"/>
      <c r="F441" s="41"/>
      <c r="G441" s="188"/>
      <c r="H441" s="139">
        <f t="shared" si="61"/>
        <v>0</v>
      </c>
      <c r="I441" s="42"/>
      <c r="J441" s="41"/>
      <c r="K441" s="75"/>
      <c r="L441" s="224"/>
      <c r="M441" s="42"/>
      <c r="N441" s="41"/>
      <c r="O441" s="75"/>
      <c r="P441" s="224"/>
      <c r="Q441" s="42"/>
      <c r="R441" s="41"/>
      <c r="S441" s="75"/>
      <c r="T441" s="75"/>
      <c r="U441" s="139">
        <f t="shared" si="62"/>
        <v>0</v>
      </c>
      <c r="V441" s="42"/>
      <c r="W441" s="41"/>
      <c r="X441" s="75"/>
      <c r="Y441" s="42"/>
      <c r="Z441" s="223"/>
      <c r="AA441" s="42"/>
      <c r="AB441" s="41"/>
      <c r="AC441" s="75"/>
      <c r="AD441" s="42"/>
      <c r="AE441" s="223"/>
      <c r="AF441" s="42"/>
      <c r="AG441" s="41"/>
      <c r="AH441" s="75"/>
      <c r="AI441" s="42"/>
      <c r="AJ441" s="223"/>
      <c r="AK441" s="42"/>
      <c r="AL441" s="41"/>
      <c r="AM441" s="75"/>
      <c r="AN441" s="42"/>
      <c r="AO441" s="42"/>
      <c r="AP441" s="139">
        <f t="shared" si="63"/>
        <v>0</v>
      </c>
      <c r="AQ441" s="74"/>
      <c r="AR441" s="74"/>
      <c r="AS441" s="74"/>
      <c r="AT441" s="74"/>
      <c r="AU441" s="84"/>
      <c r="AV441" s="90"/>
      <c r="AW441" s="90"/>
      <c r="AX441" s="90"/>
      <c r="AY441" s="90"/>
      <c r="AZ441" s="139">
        <f t="shared" si="64"/>
        <v>0</v>
      </c>
      <c r="BA441" s="139">
        <f t="shared" si="65"/>
        <v>0</v>
      </c>
      <c r="BB441" s="139">
        <f t="shared" si="66"/>
        <v>0</v>
      </c>
      <c r="BC441" s="139">
        <f t="shared" si="67"/>
        <v>0</v>
      </c>
      <c r="BD441" s="75"/>
      <c r="BE441" s="139">
        <f t="shared" si="68"/>
        <v>0</v>
      </c>
      <c r="BF441"/>
    </row>
    <row r="442" spans="1:58" x14ac:dyDescent="0.2">
      <c r="A442" s="16">
        <f t="shared" si="69"/>
        <v>433</v>
      </c>
      <c r="B442" s="40"/>
      <c r="C442" s="40"/>
      <c r="D442" s="41"/>
      <c r="E442" s="188"/>
      <c r="F442" s="41"/>
      <c r="G442" s="188"/>
      <c r="H442" s="139">
        <f t="shared" si="61"/>
        <v>0</v>
      </c>
      <c r="I442" s="42"/>
      <c r="J442" s="41"/>
      <c r="K442" s="75"/>
      <c r="L442" s="224"/>
      <c r="M442" s="42"/>
      <c r="N442" s="41"/>
      <c r="O442" s="75"/>
      <c r="P442" s="224"/>
      <c r="Q442" s="42"/>
      <c r="R442" s="41"/>
      <c r="S442" s="75"/>
      <c r="T442" s="75"/>
      <c r="U442" s="139">
        <f t="shared" si="62"/>
        <v>0</v>
      </c>
      <c r="V442" s="42"/>
      <c r="W442" s="41"/>
      <c r="X442" s="75"/>
      <c r="Y442" s="42"/>
      <c r="Z442" s="223"/>
      <c r="AA442" s="42"/>
      <c r="AB442" s="41"/>
      <c r="AC442" s="75"/>
      <c r="AD442" s="42"/>
      <c r="AE442" s="223"/>
      <c r="AF442" s="42"/>
      <c r="AG442" s="41"/>
      <c r="AH442" s="75"/>
      <c r="AI442" s="42"/>
      <c r="AJ442" s="223"/>
      <c r="AK442" s="42"/>
      <c r="AL442" s="41"/>
      <c r="AM442" s="75"/>
      <c r="AN442" s="42"/>
      <c r="AO442" s="42"/>
      <c r="AP442" s="139">
        <f t="shared" si="63"/>
        <v>0</v>
      </c>
      <c r="AQ442" s="74"/>
      <c r="AR442" s="74"/>
      <c r="AS442" s="74"/>
      <c r="AT442" s="74"/>
      <c r="AU442" s="84"/>
      <c r="AV442" s="90"/>
      <c r="AW442" s="90"/>
      <c r="AX442" s="90"/>
      <c r="AY442" s="90"/>
      <c r="AZ442" s="139">
        <f t="shared" si="64"/>
        <v>0</v>
      </c>
      <c r="BA442" s="139">
        <f t="shared" si="65"/>
        <v>0</v>
      </c>
      <c r="BB442" s="139">
        <f t="shared" si="66"/>
        <v>0</v>
      </c>
      <c r="BC442" s="139">
        <f t="shared" si="67"/>
        <v>0</v>
      </c>
      <c r="BD442" s="75"/>
      <c r="BE442" s="139">
        <f t="shared" si="68"/>
        <v>0</v>
      </c>
      <c r="BF442"/>
    </row>
    <row r="443" spans="1:58" x14ac:dyDescent="0.2">
      <c r="A443" s="16">
        <f t="shared" si="69"/>
        <v>434</v>
      </c>
      <c r="B443" s="40"/>
      <c r="C443" s="40"/>
      <c r="D443" s="41"/>
      <c r="E443" s="188"/>
      <c r="F443" s="41"/>
      <c r="G443" s="188"/>
      <c r="H443" s="139">
        <f t="shared" si="61"/>
        <v>0</v>
      </c>
      <c r="I443" s="42"/>
      <c r="J443" s="41"/>
      <c r="K443" s="75"/>
      <c r="L443" s="224"/>
      <c r="M443" s="42"/>
      <c r="N443" s="41"/>
      <c r="O443" s="75"/>
      <c r="P443" s="224"/>
      <c r="Q443" s="42"/>
      <c r="R443" s="41"/>
      <c r="S443" s="75"/>
      <c r="T443" s="75"/>
      <c r="U443" s="139">
        <f t="shared" si="62"/>
        <v>0</v>
      </c>
      <c r="V443" s="42"/>
      <c r="W443" s="41"/>
      <c r="X443" s="75"/>
      <c r="Y443" s="42"/>
      <c r="Z443" s="223"/>
      <c r="AA443" s="42"/>
      <c r="AB443" s="41"/>
      <c r="AC443" s="75"/>
      <c r="AD443" s="42"/>
      <c r="AE443" s="223"/>
      <c r="AF443" s="42"/>
      <c r="AG443" s="41"/>
      <c r="AH443" s="75"/>
      <c r="AI443" s="42"/>
      <c r="AJ443" s="223"/>
      <c r="AK443" s="42"/>
      <c r="AL443" s="41"/>
      <c r="AM443" s="75"/>
      <c r="AN443" s="42"/>
      <c r="AO443" s="42"/>
      <c r="AP443" s="139">
        <f t="shared" si="63"/>
        <v>0</v>
      </c>
      <c r="AQ443" s="74"/>
      <c r="AR443" s="74"/>
      <c r="AS443" s="74"/>
      <c r="AT443" s="74"/>
      <c r="AU443" s="84"/>
      <c r="AV443" s="90"/>
      <c r="AW443" s="90"/>
      <c r="AX443" s="90"/>
      <c r="AY443" s="90"/>
      <c r="AZ443" s="139">
        <f t="shared" si="64"/>
        <v>0</v>
      </c>
      <c r="BA443" s="139">
        <f t="shared" si="65"/>
        <v>0</v>
      </c>
      <c r="BB443" s="139">
        <f t="shared" si="66"/>
        <v>0</v>
      </c>
      <c r="BC443" s="139">
        <f t="shared" si="67"/>
        <v>0</v>
      </c>
      <c r="BD443" s="75"/>
      <c r="BE443" s="139">
        <f t="shared" si="68"/>
        <v>0</v>
      </c>
      <c r="BF443"/>
    </row>
    <row r="444" spans="1:58" x14ac:dyDescent="0.2">
      <c r="A444" s="16">
        <f t="shared" si="69"/>
        <v>435</v>
      </c>
      <c r="B444" s="40"/>
      <c r="C444" s="40"/>
      <c r="D444" s="41"/>
      <c r="E444" s="188"/>
      <c r="F444" s="41"/>
      <c r="G444" s="188"/>
      <c r="H444" s="139">
        <f t="shared" si="61"/>
        <v>0</v>
      </c>
      <c r="I444" s="42"/>
      <c r="J444" s="41"/>
      <c r="K444" s="75"/>
      <c r="L444" s="224"/>
      <c r="M444" s="42"/>
      <c r="N444" s="41"/>
      <c r="O444" s="75"/>
      <c r="P444" s="224"/>
      <c r="Q444" s="42"/>
      <c r="R444" s="41"/>
      <c r="S444" s="75"/>
      <c r="T444" s="75"/>
      <c r="U444" s="139">
        <f t="shared" si="62"/>
        <v>0</v>
      </c>
      <c r="V444" s="42"/>
      <c r="W444" s="41"/>
      <c r="X444" s="75"/>
      <c r="Y444" s="42"/>
      <c r="Z444" s="223"/>
      <c r="AA444" s="42"/>
      <c r="AB444" s="41"/>
      <c r="AC444" s="75"/>
      <c r="AD444" s="42"/>
      <c r="AE444" s="223"/>
      <c r="AF444" s="42"/>
      <c r="AG444" s="41"/>
      <c r="AH444" s="75"/>
      <c r="AI444" s="42"/>
      <c r="AJ444" s="223"/>
      <c r="AK444" s="42"/>
      <c r="AL444" s="41"/>
      <c r="AM444" s="75"/>
      <c r="AN444" s="42"/>
      <c r="AO444" s="42"/>
      <c r="AP444" s="139">
        <f t="shared" si="63"/>
        <v>0</v>
      </c>
      <c r="AQ444" s="74"/>
      <c r="AR444" s="74"/>
      <c r="AS444" s="74"/>
      <c r="AT444" s="74"/>
      <c r="AU444" s="84"/>
      <c r="AV444" s="90"/>
      <c r="AW444" s="90"/>
      <c r="AX444" s="90"/>
      <c r="AY444" s="90"/>
      <c r="AZ444" s="139">
        <f t="shared" si="64"/>
        <v>0</v>
      </c>
      <c r="BA444" s="139">
        <f t="shared" si="65"/>
        <v>0</v>
      </c>
      <c r="BB444" s="139">
        <f t="shared" si="66"/>
        <v>0</v>
      </c>
      <c r="BC444" s="139">
        <f t="shared" si="67"/>
        <v>0</v>
      </c>
      <c r="BD444" s="75"/>
      <c r="BE444" s="139">
        <f t="shared" si="68"/>
        <v>0</v>
      </c>
      <c r="BF444"/>
    </row>
    <row r="445" spans="1:58" x14ac:dyDescent="0.2">
      <c r="A445" s="16">
        <f t="shared" si="69"/>
        <v>436</v>
      </c>
      <c r="B445" s="40"/>
      <c r="C445" s="40"/>
      <c r="D445" s="41"/>
      <c r="E445" s="188"/>
      <c r="F445" s="41"/>
      <c r="G445" s="188"/>
      <c r="H445" s="139">
        <f t="shared" si="61"/>
        <v>0</v>
      </c>
      <c r="I445" s="42"/>
      <c r="J445" s="41"/>
      <c r="K445" s="75"/>
      <c r="L445" s="224"/>
      <c r="M445" s="42"/>
      <c r="N445" s="41"/>
      <c r="O445" s="75"/>
      <c r="P445" s="224"/>
      <c r="Q445" s="42"/>
      <c r="R445" s="41"/>
      <c r="S445" s="75"/>
      <c r="T445" s="75"/>
      <c r="U445" s="139">
        <f t="shared" si="62"/>
        <v>0</v>
      </c>
      <c r="V445" s="42"/>
      <c r="W445" s="41"/>
      <c r="X445" s="75"/>
      <c r="Y445" s="42"/>
      <c r="Z445" s="223"/>
      <c r="AA445" s="42"/>
      <c r="AB445" s="41"/>
      <c r="AC445" s="75"/>
      <c r="AD445" s="42"/>
      <c r="AE445" s="223"/>
      <c r="AF445" s="42"/>
      <c r="AG445" s="41"/>
      <c r="AH445" s="75"/>
      <c r="AI445" s="42"/>
      <c r="AJ445" s="223"/>
      <c r="AK445" s="42"/>
      <c r="AL445" s="41"/>
      <c r="AM445" s="75"/>
      <c r="AN445" s="42"/>
      <c r="AO445" s="42"/>
      <c r="AP445" s="139">
        <f t="shared" si="63"/>
        <v>0</v>
      </c>
      <c r="AQ445" s="74"/>
      <c r="AR445" s="74"/>
      <c r="AS445" s="74"/>
      <c r="AT445" s="74"/>
      <c r="AU445" s="84"/>
      <c r="AV445" s="90"/>
      <c r="AW445" s="90"/>
      <c r="AX445" s="90"/>
      <c r="AY445" s="90"/>
      <c r="AZ445" s="139">
        <f t="shared" si="64"/>
        <v>0</v>
      </c>
      <c r="BA445" s="139">
        <f t="shared" si="65"/>
        <v>0</v>
      </c>
      <c r="BB445" s="139">
        <f t="shared" si="66"/>
        <v>0</v>
      </c>
      <c r="BC445" s="139">
        <f t="shared" si="67"/>
        <v>0</v>
      </c>
      <c r="BD445" s="75"/>
      <c r="BE445" s="139">
        <f t="shared" si="68"/>
        <v>0</v>
      </c>
      <c r="BF445"/>
    </row>
    <row r="446" spans="1:58" x14ac:dyDescent="0.2">
      <c r="A446" s="16">
        <f t="shared" si="69"/>
        <v>437</v>
      </c>
      <c r="B446" s="40"/>
      <c r="C446" s="40"/>
      <c r="D446" s="41"/>
      <c r="E446" s="188"/>
      <c r="F446" s="41"/>
      <c r="G446" s="188"/>
      <c r="H446" s="139">
        <f t="shared" si="61"/>
        <v>0</v>
      </c>
      <c r="I446" s="42"/>
      <c r="J446" s="41"/>
      <c r="K446" s="75"/>
      <c r="L446" s="224"/>
      <c r="M446" s="42"/>
      <c r="N446" s="41"/>
      <c r="O446" s="75"/>
      <c r="P446" s="224"/>
      <c r="Q446" s="42"/>
      <c r="R446" s="41"/>
      <c r="S446" s="75"/>
      <c r="T446" s="75"/>
      <c r="U446" s="139">
        <f t="shared" si="62"/>
        <v>0</v>
      </c>
      <c r="V446" s="42"/>
      <c r="W446" s="41"/>
      <c r="X446" s="75"/>
      <c r="Y446" s="42"/>
      <c r="Z446" s="223"/>
      <c r="AA446" s="42"/>
      <c r="AB446" s="41"/>
      <c r="AC446" s="75"/>
      <c r="AD446" s="42"/>
      <c r="AE446" s="223"/>
      <c r="AF446" s="42"/>
      <c r="AG446" s="41"/>
      <c r="AH446" s="75"/>
      <c r="AI446" s="42"/>
      <c r="AJ446" s="223"/>
      <c r="AK446" s="42"/>
      <c r="AL446" s="41"/>
      <c r="AM446" s="75"/>
      <c r="AN446" s="42"/>
      <c r="AO446" s="42"/>
      <c r="AP446" s="139">
        <f t="shared" si="63"/>
        <v>0</v>
      </c>
      <c r="AQ446" s="74"/>
      <c r="AR446" s="74"/>
      <c r="AS446" s="74"/>
      <c r="AT446" s="74"/>
      <c r="AU446" s="84"/>
      <c r="AV446" s="90"/>
      <c r="AW446" s="90"/>
      <c r="AX446" s="90"/>
      <c r="AY446" s="90"/>
      <c r="AZ446" s="139">
        <f t="shared" si="64"/>
        <v>0</v>
      </c>
      <c r="BA446" s="139">
        <f t="shared" si="65"/>
        <v>0</v>
      </c>
      <c r="BB446" s="139">
        <f t="shared" si="66"/>
        <v>0</v>
      </c>
      <c r="BC446" s="139">
        <f t="shared" si="67"/>
        <v>0</v>
      </c>
      <c r="BD446" s="75"/>
      <c r="BE446" s="139">
        <f t="shared" si="68"/>
        <v>0</v>
      </c>
      <c r="BF446"/>
    </row>
    <row r="447" spans="1:58" x14ac:dyDescent="0.2">
      <c r="A447" s="16">
        <f t="shared" si="69"/>
        <v>438</v>
      </c>
      <c r="B447" s="40"/>
      <c r="C447" s="40"/>
      <c r="D447" s="41"/>
      <c r="E447" s="188"/>
      <c r="F447" s="41"/>
      <c r="G447" s="188"/>
      <c r="H447" s="139">
        <f t="shared" si="61"/>
        <v>0</v>
      </c>
      <c r="I447" s="42"/>
      <c r="J447" s="41"/>
      <c r="K447" s="75"/>
      <c r="L447" s="224"/>
      <c r="M447" s="42"/>
      <c r="N447" s="41"/>
      <c r="O447" s="75"/>
      <c r="P447" s="224"/>
      <c r="Q447" s="42"/>
      <c r="R447" s="41"/>
      <c r="S447" s="75"/>
      <c r="T447" s="75"/>
      <c r="U447" s="139">
        <f t="shared" si="62"/>
        <v>0</v>
      </c>
      <c r="V447" s="42"/>
      <c r="W447" s="41"/>
      <c r="X447" s="75"/>
      <c r="Y447" s="42"/>
      <c r="Z447" s="223"/>
      <c r="AA447" s="42"/>
      <c r="AB447" s="41"/>
      <c r="AC447" s="75"/>
      <c r="AD447" s="42"/>
      <c r="AE447" s="223"/>
      <c r="AF447" s="42"/>
      <c r="AG447" s="41"/>
      <c r="AH447" s="75"/>
      <c r="AI447" s="42"/>
      <c r="AJ447" s="223"/>
      <c r="AK447" s="42"/>
      <c r="AL447" s="41"/>
      <c r="AM447" s="75"/>
      <c r="AN447" s="42"/>
      <c r="AO447" s="42"/>
      <c r="AP447" s="139">
        <f t="shared" si="63"/>
        <v>0</v>
      </c>
      <c r="AQ447" s="74"/>
      <c r="AR447" s="74"/>
      <c r="AS447" s="74"/>
      <c r="AT447" s="74"/>
      <c r="AU447" s="84"/>
      <c r="AV447" s="90"/>
      <c r="AW447" s="90"/>
      <c r="AX447" s="90"/>
      <c r="AY447" s="90"/>
      <c r="AZ447" s="139">
        <f t="shared" si="64"/>
        <v>0</v>
      </c>
      <c r="BA447" s="139">
        <f t="shared" si="65"/>
        <v>0</v>
      </c>
      <c r="BB447" s="139">
        <f t="shared" si="66"/>
        <v>0</v>
      </c>
      <c r="BC447" s="139">
        <f t="shared" si="67"/>
        <v>0</v>
      </c>
      <c r="BD447" s="75"/>
      <c r="BE447" s="139">
        <f t="shared" si="68"/>
        <v>0</v>
      </c>
      <c r="BF447"/>
    </row>
    <row r="448" spans="1:58" x14ac:dyDescent="0.2">
      <c r="A448" s="16">
        <f t="shared" si="69"/>
        <v>439</v>
      </c>
      <c r="B448" s="40"/>
      <c r="C448" s="40"/>
      <c r="D448" s="41"/>
      <c r="E448" s="188"/>
      <c r="F448" s="41"/>
      <c r="G448" s="188"/>
      <c r="H448" s="139">
        <f t="shared" si="61"/>
        <v>0</v>
      </c>
      <c r="I448" s="42"/>
      <c r="J448" s="41"/>
      <c r="K448" s="75"/>
      <c r="L448" s="224"/>
      <c r="M448" s="42"/>
      <c r="N448" s="41"/>
      <c r="O448" s="75"/>
      <c r="P448" s="224"/>
      <c r="Q448" s="42"/>
      <c r="R448" s="41"/>
      <c r="S448" s="75"/>
      <c r="T448" s="75"/>
      <c r="U448" s="139">
        <f t="shared" si="62"/>
        <v>0</v>
      </c>
      <c r="V448" s="42"/>
      <c r="W448" s="41"/>
      <c r="X448" s="75"/>
      <c r="Y448" s="42"/>
      <c r="Z448" s="223"/>
      <c r="AA448" s="42"/>
      <c r="AB448" s="41"/>
      <c r="AC448" s="75"/>
      <c r="AD448" s="42"/>
      <c r="AE448" s="223"/>
      <c r="AF448" s="42"/>
      <c r="AG448" s="41"/>
      <c r="AH448" s="75"/>
      <c r="AI448" s="42"/>
      <c r="AJ448" s="223"/>
      <c r="AK448" s="42"/>
      <c r="AL448" s="41"/>
      <c r="AM448" s="75"/>
      <c r="AN448" s="42"/>
      <c r="AO448" s="42"/>
      <c r="AP448" s="139">
        <f t="shared" si="63"/>
        <v>0</v>
      </c>
      <c r="AQ448" s="74"/>
      <c r="AR448" s="74"/>
      <c r="AS448" s="74"/>
      <c r="AT448" s="74"/>
      <c r="AU448" s="84"/>
      <c r="AV448" s="90"/>
      <c r="AW448" s="90"/>
      <c r="AX448" s="90"/>
      <c r="AY448" s="90"/>
      <c r="AZ448" s="139">
        <f t="shared" si="64"/>
        <v>0</v>
      </c>
      <c r="BA448" s="139">
        <f t="shared" si="65"/>
        <v>0</v>
      </c>
      <c r="BB448" s="139">
        <f t="shared" si="66"/>
        <v>0</v>
      </c>
      <c r="BC448" s="139">
        <f t="shared" si="67"/>
        <v>0</v>
      </c>
      <c r="BD448" s="75"/>
      <c r="BE448" s="139">
        <f t="shared" si="68"/>
        <v>0</v>
      </c>
      <c r="BF448"/>
    </row>
    <row r="449" spans="1:58" x14ac:dyDescent="0.2">
      <c r="A449" s="16">
        <f t="shared" si="69"/>
        <v>440</v>
      </c>
      <c r="B449" s="40"/>
      <c r="C449" s="40"/>
      <c r="D449" s="41"/>
      <c r="E449" s="188"/>
      <c r="F449" s="41"/>
      <c r="G449" s="188"/>
      <c r="H449" s="139">
        <f t="shared" si="61"/>
        <v>0</v>
      </c>
      <c r="I449" s="42"/>
      <c r="J449" s="41"/>
      <c r="K449" s="75"/>
      <c r="L449" s="224"/>
      <c r="M449" s="42"/>
      <c r="N449" s="41"/>
      <c r="O449" s="75"/>
      <c r="P449" s="224"/>
      <c r="Q449" s="42"/>
      <c r="R449" s="41"/>
      <c r="S449" s="75"/>
      <c r="T449" s="75"/>
      <c r="U449" s="139">
        <f t="shared" si="62"/>
        <v>0</v>
      </c>
      <c r="V449" s="42"/>
      <c r="W449" s="41"/>
      <c r="X449" s="75"/>
      <c r="Y449" s="42"/>
      <c r="Z449" s="223"/>
      <c r="AA449" s="42"/>
      <c r="AB449" s="41"/>
      <c r="AC449" s="75"/>
      <c r="AD449" s="42"/>
      <c r="AE449" s="223"/>
      <c r="AF449" s="42"/>
      <c r="AG449" s="41"/>
      <c r="AH449" s="75"/>
      <c r="AI449" s="42"/>
      <c r="AJ449" s="223"/>
      <c r="AK449" s="42"/>
      <c r="AL449" s="41"/>
      <c r="AM449" s="75"/>
      <c r="AN449" s="42"/>
      <c r="AO449" s="42"/>
      <c r="AP449" s="139">
        <f t="shared" si="63"/>
        <v>0</v>
      </c>
      <c r="AQ449" s="74"/>
      <c r="AR449" s="74"/>
      <c r="AS449" s="74"/>
      <c r="AT449" s="74"/>
      <c r="AU449" s="84"/>
      <c r="AV449" s="90"/>
      <c r="AW449" s="90"/>
      <c r="AX449" s="90"/>
      <c r="AY449" s="90"/>
      <c r="AZ449" s="139">
        <f t="shared" si="64"/>
        <v>0</v>
      </c>
      <c r="BA449" s="139">
        <f t="shared" si="65"/>
        <v>0</v>
      </c>
      <c r="BB449" s="139">
        <f t="shared" si="66"/>
        <v>0</v>
      </c>
      <c r="BC449" s="139">
        <f t="shared" si="67"/>
        <v>0</v>
      </c>
      <c r="BD449" s="75"/>
      <c r="BE449" s="139">
        <f t="shared" si="68"/>
        <v>0</v>
      </c>
      <c r="BF449"/>
    </row>
    <row r="450" spans="1:58" x14ac:dyDescent="0.2">
      <c r="A450" s="16">
        <f t="shared" si="69"/>
        <v>441</v>
      </c>
      <c r="B450" s="40"/>
      <c r="C450" s="40"/>
      <c r="D450" s="41"/>
      <c r="E450" s="188"/>
      <c r="F450" s="41"/>
      <c r="G450" s="188"/>
      <c r="H450" s="139">
        <f t="shared" si="61"/>
        <v>0</v>
      </c>
      <c r="I450" s="42"/>
      <c r="J450" s="41"/>
      <c r="K450" s="75"/>
      <c r="L450" s="224"/>
      <c r="M450" s="42"/>
      <c r="N450" s="41"/>
      <c r="O450" s="75"/>
      <c r="P450" s="224"/>
      <c r="Q450" s="42"/>
      <c r="R450" s="41"/>
      <c r="S450" s="75"/>
      <c r="T450" s="75"/>
      <c r="U450" s="139">
        <f t="shared" si="62"/>
        <v>0</v>
      </c>
      <c r="V450" s="42"/>
      <c r="W450" s="41"/>
      <c r="X450" s="75"/>
      <c r="Y450" s="42"/>
      <c r="Z450" s="223"/>
      <c r="AA450" s="42"/>
      <c r="AB450" s="41"/>
      <c r="AC450" s="75"/>
      <c r="AD450" s="42"/>
      <c r="AE450" s="223"/>
      <c r="AF450" s="42"/>
      <c r="AG450" s="41"/>
      <c r="AH450" s="75"/>
      <c r="AI450" s="42"/>
      <c r="AJ450" s="223"/>
      <c r="AK450" s="42"/>
      <c r="AL450" s="41"/>
      <c r="AM450" s="75"/>
      <c r="AN450" s="42"/>
      <c r="AO450" s="42"/>
      <c r="AP450" s="139">
        <f t="shared" si="63"/>
        <v>0</v>
      </c>
      <c r="AQ450" s="74"/>
      <c r="AR450" s="74"/>
      <c r="AS450" s="74"/>
      <c r="AT450" s="74"/>
      <c r="AU450" s="84"/>
      <c r="AV450" s="90"/>
      <c r="AW450" s="90"/>
      <c r="AX450" s="90"/>
      <c r="AY450" s="90"/>
      <c r="AZ450" s="139">
        <f t="shared" si="64"/>
        <v>0</v>
      </c>
      <c r="BA450" s="139">
        <f t="shared" si="65"/>
        <v>0</v>
      </c>
      <c r="BB450" s="139">
        <f t="shared" si="66"/>
        <v>0</v>
      </c>
      <c r="BC450" s="139">
        <f t="shared" si="67"/>
        <v>0</v>
      </c>
      <c r="BD450" s="75"/>
      <c r="BE450" s="139">
        <f t="shared" si="68"/>
        <v>0</v>
      </c>
      <c r="BF450"/>
    </row>
    <row r="451" spans="1:58" x14ac:dyDescent="0.2">
      <c r="A451" s="16">
        <f t="shared" si="69"/>
        <v>442</v>
      </c>
      <c r="B451" s="40"/>
      <c r="C451" s="40"/>
      <c r="D451" s="41"/>
      <c r="E451" s="188"/>
      <c r="F451" s="41"/>
      <c r="G451" s="188"/>
      <c r="H451" s="139">
        <f t="shared" si="61"/>
        <v>0</v>
      </c>
      <c r="I451" s="42"/>
      <c r="J451" s="41"/>
      <c r="K451" s="75"/>
      <c r="L451" s="224"/>
      <c r="M451" s="42"/>
      <c r="N451" s="41"/>
      <c r="O451" s="75"/>
      <c r="P451" s="224"/>
      <c r="Q451" s="42"/>
      <c r="R451" s="41"/>
      <c r="S451" s="75"/>
      <c r="T451" s="75"/>
      <c r="U451" s="139">
        <f t="shared" si="62"/>
        <v>0</v>
      </c>
      <c r="V451" s="42"/>
      <c r="W451" s="41"/>
      <c r="X451" s="75"/>
      <c r="Y451" s="42"/>
      <c r="Z451" s="223"/>
      <c r="AA451" s="42"/>
      <c r="AB451" s="41"/>
      <c r="AC451" s="75"/>
      <c r="AD451" s="42"/>
      <c r="AE451" s="223"/>
      <c r="AF451" s="42"/>
      <c r="AG451" s="41"/>
      <c r="AH451" s="75"/>
      <c r="AI451" s="42"/>
      <c r="AJ451" s="223"/>
      <c r="AK451" s="42"/>
      <c r="AL451" s="41"/>
      <c r="AM451" s="75"/>
      <c r="AN451" s="42"/>
      <c r="AO451" s="42"/>
      <c r="AP451" s="139">
        <f t="shared" si="63"/>
        <v>0</v>
      </c>
      <c r="AQ451" s="74"/>
      <c r="AR451" s="74"/>
      <c r="AS451" s="74"/>
      <c r="AT451" s="74"/>
      <c r="AU451" s="84"/>
      <c r="AV451" s="90"/>
      <c r="AW451" s="90"/>
      <c r="AX451" s="90"/>
      <c r="AY451" s="90"/>
      <c r="AZ451" s="139">
        <f t="shared" si="64"/>
        <v>0</v>
      </c>
      <c r="BA451" s="139">
        <f t="shared" si="65"/>
        <v>0</v>
      </c>
      <c r="BB451" s="139">
        <f t="shared" si="66"/>
        <v>0</v>
      </c>
      <c r="BC451" s="139">
        <f t="shared" si="67"/>
        <v>0</v>
      </c>
      <c r="BD451" s="75"/>
      <c r="BE451" s="139">
        <f t="shared" si="68"/>
        <v>0</v>
      </c>
      <c r="BF451"/>
    </row>
    <row r="452" spans="1:58" x14ac:dyDescent="0.2">
      <c r="A452" s="16">
        <f t="shared" si="69"/>
        <v>443</v>
      </c>
      <c r="B452" s="40"/>
      <c r="C452" s="40"/>
      <c r="D452" s="41"/>
      <c r="E452" s="188"/>
      <c r="F452" s="41"/>
      <c r="G452" s="188"/>
      <c r="H452" s="139">
        <f t="shared" si="61"/>
        <v>0</v>
      </c>
      <c r="I452" s="42"/>
      <c r="J452" s="41"/>
      <c r="K452" s="75"/>
      <c r="L452" s="224"/>
      <c r="M452" s="42"/>
      <c r="N452" s="41"/>
      <c r="O452" s="75"/>
      <c r="P452" s="224"/>
      <c r="Q452" s="42"/>
      <c r="R452" s="41"/>
      <c r="S452" s="75"/>
      <c r="T452" s="75"/>
      <c r="U452" s="139">
        <f t="shared" si="62"/>
        <v>0</v>
      </c>
      <c r="V452" s="42"/>
      <c r="W452" s="41"/>
      <c r="X452" s="75"/>
      <c r="Y452" s="42"/>
      <c r="Z452" s="223"/>
      <c r="AA452" s="42"/>
      <c r="AB452" s="41"/>
      <c r="AC452" s="75"/>
      <c r="AD452" s="42"/>
      <c r="AE452" s="223"/>
      <c r="AF452" s="42"/>
      <c r="AG452" s="41"/>
      <c r="AH452" s="75"/>
      <c r="AI452" s="42"/>
      <c r="AJ452" s="223"/>
      <c r="AK452" s="42"/>
      <c r="AL452" s="41"/>
      <c r="AM452" s="75"/>
      <c r="AN452" s="42"/>
      <c r="AO452" s="42"/>
      <c r="AP452" s="139">
        <f t="shared" si="63"/>
        <v>0</v>
      </c>
      <c r="AQ452" s="74"/>
      <c r="AR452" s="74"/>
      <c r="AS452" s="74"/>
      <c r="AT452" s="74"/>
      <c r="AU452" s="84"/>
      <c r="AV452" s="90"/>
      <c r="AW452" s="90"/>
      <c r="AX452" s="90"/>
      <c r="AY452" s="90"/>
      <c r="AZ452" s="139">
        <f t="shared" si="64"/>
        <v>0</v>
      </c>
      <c r="BA452" s="139">
        <f t="shared" si="65"/>
        <v>0</v>
      </c>
      <c r="BB452" s="139">
        <f t="shared" si="66"/>
        <v>0</v>
      </c>
      <c r="BC452" s="139">
        <f t="shared" si="67"/>
        <v>0</v>
      </c>
      <c r="BD452" s="75"/>
      <c r="BE452" s="139">
        <f t="shared" si="68"/>
        <v>0</v>
      </c>
      <c r="BF452"/>
    </row>
    <row r="453" spans="1:58" x14ac:dyDescent="0.2">
      <c r="A453" s="16">
        <f t="shared" si="69"/>
        <v>444</v>
      </c>
      <c r="B453" s="40"/>
      <c r="C453" s="40"/>
      <c r="D453" s="41"/>
      <c r="E453" s="188"/>
      <c r="F453" s="41"/>
      <c r="G453" s="188"/>
      <c r="H453" s="139">
        <f t="shared" si="61"/>
        <v>0</v>
      </c>
      <c r="I453" s="42"/>
      <c r="J453" s="41"/>
      <c r="K453" s="75"/>
      <c r="L453" s="224"/>
      <c r="M453" s="42"/>
      <c r="N453" s="41"/>
      <c r="O453" s="75"/>
      <c r="P453" s="224"/>
      <c r="Q453" s="42"/>
      <c r="R453" s="41"/>
      <c r="S453" s="75"/>
      <c r="T453" s="75"/>
      <c r="U453" s="139">
        <f t="shared" si="62"/>
        <v>0</v>
      </c>
      <c r="V453" s="42"/>
      <c r="W453" s="41"/>
      <c r="X453" s="75"/>
      <c r="Y453" s="42"/>
      <c r="Z453" s="223"/>
      <c r="AA453" s="42"/>
      <c r="AB453" s="41"/>
      <c r="AC453" s="75"/>
      <c r="AD453" s="42"/>
      <c r="AE453" s="223"/>
      <c r="AF453" s="42"/>
      <c r="AG453" s="41"/>
      <c r="AH453" s="75"/>
      <c r="AI453" s="42"/>
      <c r="AJ453" s="223"/>
      <c r="AK453" s="42"/>
      <c r="AL453" s="41"/>
      <c r="AM453" s="75"/>
      <c r="AN453" s="42"/>
      <c r="AO453" s="42"/>
      <c r="AP453" s="139">
        <f t="shared" si="63"/>
        <v>0</v>
      </c>
      <c r="AQ453" s="74"/>
      <c r="AR453" s="74"/>
      <c r="AS453" s="74"/>
      <c r="AT453" s="74"/>
      <c r="AU453" s="84"/>
      <c r="AV453" s="90"/>
      <c r="AW453" s="90"/>
      <c r="AX453" s="90"/>
      <c r="AY453" s="90"/>
      <c r="AZ453" s="139">
        <f t="shared" si="64"/>
        <v>0</v>
      </c>
      <c r="BA453" s="139">
        <f t="shared" si="65"/>
        <v>0</v>
      </c>
      <c r="BB453" s="139">
        <f t="shared" si="66"/>
        <v>0</v>
      </c>
      <c r="BC453" s="139">
        <f t="shared" si="67"/>
        <v>0</v>
      </c>
      <c r="BD453" s="75"/>
      <c r="BE453" s="139">
        <f t="shared" si="68"/>
        <v>0</v>
      </c>
      <c r="BF453"/>
    </row>
    <row r="454" spans="1:58" x14ac:dyDescent="0.2">
      <c r="A454" s="16">
        <f t="shared" si="69"/>
        <v>445</v>
      </c>
      <c r="B454" s="40"/>
      <c r="C454" s="40"/>
      <c r="D454" s="41"/>
      <c r="E454" s="188"/>
      <c r="F454" s="41"/>
      <c r="G454" s="188"/>
      <c r="H454" s="139">
        <f t="shared" si="61"/>
        <v>0</v>
      </c>
      <c r="I454" s="42"/>
      <c r="J454" s="41"/>
      <c r="K454" s="75"/>
      <c r="L454" s="224"/>
      <c r="M454" s="42"/>
      <c r="N454" s="41"/>
      <c r="O454" s="75"/>
      <c r="P454" s="224"/>
      <c r="Q454" s="42"/>
      <c r="R454" s="41"/>
      <c r="S454" s="75"/>
      <c r="T454" s="75"/>
      <c r="U454" s="139">
        <f t="shared" si="62"/>
        <v>0</v>
      </c>
      <c r="V454" s="42"/>
      <c r="W454" s="41"/>
      <c r="X454" s="75"/>
      <c r="Y454" s="42"/>
      <c r="Z454" s="223"/>
      <c r="AA454" s="42"/>
      <c r="AB454" s="41"/>
      <c r="AC454" s="75"/>
      <c r="AD454" s="42"/>
      <c r="AE454" s="223"/>
      <c r="AF454" s="42"/>
      <c r="AG454" s="41"/>
      <c r="AH454" s="75"/>
      <c r="AI454" s="42"/>
      <c r="AJ454" s="223"/>
      <c r="AK454" s="42"/>
      <c r="AL454" s="41"/>
      <c r="AM454" s="75"/>
      <c r="AN454" s="42"/>
      <c r="AO454" s="42"/>
      <c r="AP454" s="139">
        <f t="shared" si="63"/>
        <v>0</v>
      </c>
      <c r="AQ454" s="74"/>
      <c r="AR454" s="74"/>
      <c r="AS454" s="74"/>
      <c r="AT454" s="74"/>
      <c r="AU454" s="84"/>
      <c r="AV454" s="90"/>
      <c r="AW454" s="90"/>
      <c r="AX454" s="90"/>
      <c r="AY454" s="90"/>
      <c r="AZ454" s="139">
        <f t="shared" si="64"/>
        <v>0</v>
      </c>
      <c r="BA454" s="139">
        <f t="shared" si="65"/>
        <v>0</v>
      </c>
      <c r="BB454" s="139">
        <f t="shared" si="66"/>
        <v>0</v>
      </c>
      <c r="BC454" s="139">
        <f t="shared" si="67"/>
        <v>0</v>
      </c>
      <c r="BD454" s="75"/>
      <c r="BE454" s="139">
        <f t="shared" si="68"/>
        <v>0</v>
      </c>
      <c r="BF454"/>
    </row>
    <row r="455" spans="1:58" x14ac:dyDescent="0.2">
      <c r="A455" s="16">
        <f t="shared" si="69"/>
        <v>446</v>
      </c>
      <c r="B455" s="40"/>
      <c r="C455" s="40"/>
      <c r="D455" s="41"/>
      <c r="E455" s="188"/>
      <c r="F455" s="41"/>
      <c r="G455" s="188"/>
      <c r="H455" s="139">
        <f t="shared" si="61"/>
        <v>0</v>
      </c>
      <c r="I455" s="42"/>
      <c r="J455" s="41"/>
      <c r="K455" s="75"/>
      <c r="L455" s="224"/>
      <c r="M455" s="42"/>
      <c r="N455" s="41"/>
      <c r="O455" s="75"/>
      <c r="P455" s="224"/>
      <c r="Q455" s="42"/>
      <c r="R455" s="41"/>
      <c r="S455" s="75"/>
      <c r="T455" s="75"/>
      <c r="U455" s="139">
        <f t="shared" si="62"/>
        <v>0</v>
      </c>
      <c r="V455" s="42"/>
      <c r="W455" s="41"/>
      <c r="X455" s="75"/>
      <c r="Y455" s="42"/>
      <c r="Z455" s="223"/>
      <c r="AA455" s="42"/>
      <c r="AB455" s="41"/>
      <c r="AC455" s="75"/>
      <c r="AD455" s="42"/>
      <c r="AE455" s="223"/>
      <c r="AF455" s="42"/>
      <c r="AG455" s="41"/>
      <c r="AH455" s="75"/>
      <c r="AI455" s="42"/>
      <c r="AJ455" s="223"/>
      <c r="AK455" s="42"/>
      <c r="AL455" s="41"/>
      <c r="AM455" s="75"/>
      <c r="AN455" s="42"/>
      <c r="AO455" s="42"/>
      <c r="AP455" s="139">
        <f t="shared" si="63"/>
        <v>0</v>
      </c>
      <c r="AQ455" s="74"/>
      <c r="AR455" s="74"/>
      <c r="AS455" s="74"/>
      <c r="AT455" s="74"/>
      <c r="AU455" s="84"/>
      <c r="AV455" s="90"/>
      <c r="AW455" s="90"/>
      <c r="AX455" s="90"/>
      <c r="AY455" s="90"/>
      <c r="AZ455" s="139">
        <f t="shared" si="64"/>
        <v>0</v>
      </c>
      <c r="BA455" s="139">
        <f t="shared" si="65"/>
        <v>0</v>
      </c>
      <c r="BB455" s="139">
        <f t="shared" si="66"/>
        <v>0</v>
      </c>
      <c r="BC455" s="139">
        <f t="shared" si="67"/>
        <v>0</v>
      </c>
      <c r="BD455" s="75"/>
      <c r="BE455" s="139">
        <f t="shared" si="68"/>
        <v>0</v>
      </c>
      <c r="BF455"/>
    </row>
    <row r="456" spans="1:58" x14ac:dyDescent="0.2">
      <c r="A456" s="16">
        <f t="shared" si="69"/>
        <v>447</v>
      </c>
      <c r="B456" s="40"/>
      <c r="C456" s="40"/>
      <c r="D456" s="41"/>
      <c r="E456" s="188"/>
      <c r="F456" s="41"/>
      <c r="G456" s="188"/>
      <c r="H456" s="139">
        <f t="shared" si="61"/>
        <v>0</v>
      </c>
      <c r="I456" s="42"/>
      <c r="J456" s="41"/>
      <c r="K456" s="75"/>
      <c r="L456" s="224"/>
      <c r="M456" s="42"/>
      <c r="N456" s="41"/>
      <c r="O456" s="75"/>
      <c r="P456" s="224"/>
      <c r="Q456" s="42"/>
      <c r="R456" s="41"/>
      <c r="S456" s="75"/>
      <c r="T456" s="75"/>
      <c r="U456" s="139">
        <f t="shared" si="62"/>
        <v>0</v>
      </c>
      <c r="V456" s="42"/>
      <c r="W456" s="41"/>
      <c r="X456" s="75"/>
      <c r="Y456" s="42"/>
      <c r="Z456" s="223"/>
      <c r="AA456" s="42"/>
      <c r="AB456" s="41"/>
      <c r="AC456" s="75"/>
      <c r="AD456" s="42"/>
      <c r="AE456" s="223"/>
      <c r="AF456" s="42"/>
      <c r="AG456" s="41"/>
      <c r="AH456" s="75"/>
      <c r="AI456" s="42"/>
      <c r="AJ456" s="223"/>
      <c r="AK456" s="42"/>
      <c r="AL456" s="41"/>
      <c r="AM456" s="75"/>
      <c r="AN456" s="42"/>
      <c r="AO456" s="42"/>
      <c r="AP456" s="139">
        <f t="shared" si="63"/>
        <v>0</v>
      </c>
      <c r="AQ456" s="74"/>
      <c r="AR456" s="74"/>
      <c r="AS456" s="74"/>
      <c r="AT456" s="74"/>
      <c r="AU456" s="84"/>
      <c r="AV456" s="90"/>
      <c r="AW456" s="90"/>
      <c r="AX456" s="90"/>
      <c r="AY456" s="90"/>
      <c r="AZ456" s="139">
        <f t="shared" si="64"/>
        <v>0</v>
      </c>
      <c r="BA456" s="139">
        <f t="shared" si="65"/>
        <v>0</v>
      </c>
      <c r="BB456" s="139">
        <f t="shared" si="66"/>
        <v>0</v>
      </c>
      <c r="BC456" s="139">
        <f t="shared" si="67"/>
        <v>0</v>
      </c>
      <c r="BD456" s="75"/>
      <c r="BE456" s="139">
        <f t="shared" si="68"/>
        <v>0</v>
      </c>
      <c r="BF456"/>
    </row>
    <row r="457" spans="1:58" x14ac:dyDescent="0.2">
      <c r="A457" s="16">
        <f t="shared" si="69"/>
        <v>448</v>
      </c>
      <c r="B457" s="40"/>
      <c r="C457" s="40"/>
      <c r="D457" s="41"/>
      <c r="E457" s="188"/>
      <c r="F457" s="41"/>
      <c r="G457" s="188"/>
      <c r="H457" s="139">
        <f t="shared" si="61"/>
        <v>0</v>
      </c>
      <c r="I457" s="42"/>
      <c r="J457" s="41"/>
      <c r="K457" s="75"/>
      <c r="L457" s="224"/>
      <c r="M457" s="42"/>
      <c r="N457" s="41"/>
      <c r="O457" s="75"/>
      <c r="P457" s="224"/>
      <c r="Q457" s="42"/>
      <c r="R457" s="41"/>
      <c r="S457" s="75"/>
      <c r="T457" s="75"/>
      <c r="U457" s="139">
        <f t="shared" si="62"/>
        <v>0</v>
      </c>
      <c r="V457" s="42"/>
      <c r="W457" s="41"/>
      <c r="X457" s="75"/>
      <c r="Y457" s="42"/>
      <c r="Z457" s="223"/>
      <c r="AA457" s="42"/>
      <c r="AB457" s="41"/>
      <c r="AC457" s="75"/>
      <c r="AD457" s="42"/>
      <c r="AE457" s="223"/>
      <c r="AF457" s="42"/>
      <c r="AG457" s="41"/>
      <c r="AH457" s="75"/>
      <c r="AI457" s="42"/>
      <c r="AJ457" s="223"/>
      <c r="AK457" s="42"/>
      <c r="AL457" s="41"/>
      <c r="AM457" s="75"/>
      <c r="AN457" s="42"/>
      <c r="AO457" s="42"/>
      <c r="AP457" s="139">
        <f t="shared" si="63"/>
        <v>0</v>
      </c>
      <c r="AQ457" s="74"/>
      <c r="AR457" s="74"/>
      <c r="AS457" s="74"/>
      <c r="AT457" s="74"/>
      <c r="AU457" s="84"/>
      <c r="AV457" s="90"/>
      <c r="AW457" s="90"/>
      <c r="AX457" s="90"/>
      <c r="AY457" s="90"/>
      <c r="AZ457" s="139">
        <f t="shared" si="64"/>
        <v>0</v>
      </c>
      <c r="BA457" s="139">
        <f t="shared" si="65"/>
        <v>0</v>
      </c>
      <c r="BB457" s="139">
        <f t="shared" si="66"/>
        <v>0</v>
      </c>
      <c r="BC457" s="139">
        <f t="shared" si="67"/>
        <v>0</v>
      </c>
      <c r="BD457" s="75"/>
      <c r="BE457" s="139">
        <f t="shared" si="68"/>
        <v>0</v>
      </c>
      <c r="BF457"/>
    </row>
    <row r="458" spans="1:58" x14ac:dyDescent="0.2">
      <c r="A458" s="16">
        <f t="shared" si="69"/>
        <v>449</v>
      </c>
      <c r="B458" s="40"/>
      <c r="C458" s="40"/>
      <c r="D458" s="41"/>
      <c r="E458" s="188"/>
      <c r="F458" s="41"/>
      <c r="G458" s="188"/>
      <c r="H458" s="139">
        <f t="shared" ref="H458:H509" si="70">IF(AND(ISTEXT(C458),OR(ISBLANK(D458),ISBLANK(E458))),1,0)</f>
        <v>0</v>
      </c>
      <c r="I458" s="42"/>
      <c r="J458" s="41"/>
      <c r="K458" s="75"/>
      <c r="L458" s="224"/>
      <c r="M458" s="42"/>
      <c r="N458" s="41"/>
      <c r="O458" s="75"/>
      <c r="P458" s="224"/>
      <c r="Q458" s="42"/>
      <c r="R458" s="41"/>
      <c r="S458" s="75"/>
      <c r="T458" s="75"/>
      <c r="U458" s="139">
        <f t="shared" ref="U458:U509" si="71">IF(OR(
AND(ISTEXT(I458),ISBLANK(J458)),
AND(ISTEXT(M458),ISBLANK(N458)),
AND(ISTEXT(Q458),ISBLANK(R458))),1,0)</f>
        <v>0</v>
      </c>
      <c r="V458" s="42"/>
      <c r="W458" s="41"/>
      <c r="X458" s="75"/>
      <c r="Y458" s="42"/>
      <c r="Z458" s="223"/>
      <c r="AA458" s="42"/>
      <c r="AB458" s="41"/>
      <c r="AC458" s="75"/>
      <c r="AD458" s="42"/>
      <c r="AE458" s="223"/>
      <c r="AF458" s="42"/>
      <c r="AG458" s="41"/>
      <c r="AH458" s="75"/>
      <c r="AI458" s="42"/>
      <c r="AJ458" s="223"/>
      <c r="AK458" s="42"/>
      <c r="AL458" s="41"/>
      <c r="AM458" s="75"/>
      <c r="AN458" s="42"/>
      <c r="AO458" s="42"/>
      <c r="AP458" s="139">
        <f t="shared" ref="AP458:AP509" si="72">IF(OR(
AND(ISTEXT(V458),ISBLANK(W458)),
AND(ISTEXT(AA458),ISBLANK(AB458)),
AND(ISTEXT(AF458),ISBLANK(AG458)),
AND(ISTEXT(AK458),ISBLANK(AL458)),),1,0)</f>
        <v>0</v>
      </c>
      <c r="AQ458" s="74"/>
      <c r="AR458" s="74"/>
      <c r="AS458" s="74"/>
      <c r="AT458" s="74"/>
      <c r="AU458" s="84"/>
      <c r="AV458" s="90"/>
      <c r="AW458" s="90"/>
      <c r="AX458" s="90"/>
      <c r="AY458" s="90"/>
      <c r="AZ458" s="139">
        <f t="shared" ref="AZ458:AZ509" si="73">IF(OR(ISBLANK(AV458),_xlfn.ISFORMULA(AV458)),0,1)</f>
        <v>0</v>
      </c>
      <c r="BA458" s="139">
        <f t="shared" ref="BA458:BA509" si="74">IF(OR(ISBLANK(AW458),_xlfn.ISFORMULA(AW458)),0,1)</f>
        <v>0</v>
      </c>
      <c r="BB458" s="139">
        <f t="shared" ref="BB458:BB509" si="75">IF(OR(ISBLANK(AX458),_xlfn.ISFORMULA(AX458)),0,1)</f>
        <v>0</v>
      </c>
      <c r="BC458" s="139">
        <f t="shared" ref="BC458:BC509" si="76">IF(OR(ISBLANK(AY458),_xlfn.ISFORMULA(AY458)),0,1)</f>
        <v>0</v>
      </c>
      <c r="BD458" s="75"/>
      <c r="BE458" s="139">
        <f t="shared" ref="BE458:BE509" si="77">IF(AND(OR(AT458="",AT458=0),BD458=""),0,IF(AND(AT458&lt;&gt;"",AT458&lt;&gt;0,BD458=""),1,0))</f>
        <v>0</v>
      </c>
      <c r="BF458"/>
    </row>
    <row r="459" spans="1:58" x14ac:dyDescent="0.2">
      <c r="A459" s="16">
        <f t="shared" si="69"/>
        <v>450</v>
      </c>
      <c r="B459" s="40"/>
      <c r="C459" s="40"/>
      <c r="D459" s="41"/>
      <c r="E459" s="188"/>
      <c r="F459" s="41"/>
      <c r="G459" s="188"/>
      <c r="H459" s="139">
        <f t="shared" si="70"/>
        <v>0</v>
      </c>
      <c r="I459" s="42"/>
      <c r="J459" s="41"/>
      <c r="K459" s="75"/>
      <c r="L459" s="224"/>
      <c r="M459" s="42"/>
      <c r="N459" s="41"/>
      <c r="O459" s="75"/>
      <c r="P459" s="224"/>
      <c r="Q459" s="42"/>
      <c r="R459" s="41"/>
      <c r="S459" s="75"/>
      <c r="T459" s="75"/>
      <c r="U459" s="139">
        <f t="shared" si="71"/>
        <v>0</v>
      </c>
      <c r="V459" s="42"/>
      <c r="W459" s="41"/>
      <c r="X459" s="75"/>
      <c r="Y459" s="42"/>
      <c r="Z459" s="223"/>
      <c r="AA459" s="42"/>
      <c r="AB459" s="41"/>
      <c r="AC459" s="75"/>
      <c r="AD459" s="42"/>
      <c r="AE459" s="223"/>
      <c r="AF459" s="42"/>
      <c r="AG459" s="41"/>
      <c r="AH459" s="75"/>
      <c r="AI459" s="42"/>
      <c r="AJ459" s="223"/>
      <c r="AK459" s="42"/>
      <c r="AL459" s="41"/>
      <c r="AM459" s="75"/>
      <c r="AN459" s="42"/>
      <c r="AO459" s="42"/>
      <c r="AP459" s="139">
        <f t="shared" si="72"/>
        <v>0</v>
      </c>
      <c r="AQ459" s="74"/>
      <c r="AR459" s="74"/>
      <c r="AS459" s="74"/>
      <c r="AT459" s="74"/>
      <c r="AU459" s="84"/>
      <c r="AV459" s="90"/>
      <c r="AW459" s="90"/>
      <c r="AX459" s="90"/>
      <c r="AY459" s="90"/>
      <c r="AZ459" s="139">
        <f t="shared" si="73"/>
        <v>0</v>
      </c>
      <c r="BA459" s="139">
        <f t="shared" si="74"/>
        <v>0</v>
      </c>
      <c r="BB459" s="139">
        <f t="shared" si="75"/>
        <v>0</v>
      </c>
      <c r="BC459" s="139">
        <f t="shared" si="76"/>
        <v>0</v>
      </c>
      <c r="BD459" s="75"/>
      <c r="BE459" s="139">
        <f t="shared" si="77"/>
        <v>0</v>
      </c>
      <c r="BF459"/>
    </row>
    <row r="460" spans="1:58" x14ac:dyDescent="0.2">
      <c r="A460" s="16">
        <f t="shared" ref="A460:A509" si="78">IFERROR(A459+1,"")</f>
        <v>451</v>
      </c>
      <c r="B460" s="40"/>
      <c r="C460" s="40"/>
      <c r="D460" s="41"/>
      <c r="E460" s="188"/>
      <c r="F460" s="41"/>
      <c r="G460" s="188"/>
      <c r="H460" s="139">
        <f t="shared" si="70"/>
        <v>0</v>
      </c>
      <c r="I460" s="42"/>
      <c r="J460" s="41"/>
      <c r="K460" s="75"/>
      <c r="L460" s="224"/>
      <c r="M460" s="42"/>
      <c r="N460" s="41"/>
      <c r="O460" s="75"/>
      <c r="P460" s="224"/>
      <c r="Q460" s="42"/>
      <c r="R460" s="41"/>
      <c r="S460" s="75"/>
      <c r="T460" s="75"/>
      <c r="U460" s="139">
        <f t="shared" si="71"/>
        <v>0</v>
      </c>
      <c r="V460" s="42"/>
      <c r="W460" s="41"/>
      <c r="X460" s="75"/>
      <c r="Y460" s="42"/>
      <c r="Z460" s="223"/>
      <c r="AA460" s="42"/>
      <c r="AB460" s="41"/>
      <c r="AC460" s="75"/>
      <c r="AD460" s="42"/>
      <c r="AE460" s="223"/>
      <c r="AF460" s="42"/>
      <c r="AG460" s="41"/>
      <c r="AH460" s="75"/>
      <c r="AI460" s="42"/>
      <c r="AJ460" s="223"/>
      <c r="AK460" s="42"/>
      <c r="AL460" s="41"/>
      <c r="AM460" s="75"/>
      <c r="AN460" s="42"/>
      <c r="AO460" s="42"/>
      <c r="AP460" s="139">
        <f t="shared" si="72"/>
        <v>0</v>
      </c>
      <c r="AQ460" s="74"/>
      <c r="AR460" s="74"/>
      <c r="AS460" s="74"/>
      <c r="AT460" s="74"/>
      <c r="AU460" s="84"/>
      <c r="AV460" s="90"/>
      <c r="AW460" s="90"/>
      <c r="AX460" s="90"/>
      <c r="AY460" s="90"/>
      <c r="AZ460" s="139">
        <f t="shared" si="73"/>
        <v>0</v>
      </c>
      <c r="BA460" s="139">
        <f t="shared" si="74"/>
        <v>0</v>
      </c>
      <c r="BB460" s="139">
        <f t="shared" si="75"/>
        <v>0</v>
      </c>
      <c r="BC460" s="139">
        <f t="shared" si="76"/>
        <v>0</v>
      </c>
      <c r="BD460" s="75"/>
      <c r="BE460" s="139">
        <f t="shared" si="77"/>
        <v>0</v>
      </c>
      <c r="BF460"/>
    </row>
    <row r="461" spans="1:58" x14ac:dyDescent="0.2">
      <c r="A461" s="16">
        <f t="shared" si="78"/>
        <v>452</v>
      </c>
      <c r="B461" s="40"/>
      <c r="C461" s="40"/>
      <c r="D461" s="41"/>
      <c r="E461" s="188"/>
      <c r="F461" s="41"/>
      <c r="G461" s="188"/>
      <c r="H461" s="139">
        <f t="shared" si="70"/>
        <v>0</v>
      </c>
      <c r="I461" s="42"/>
      <c r="J461" s="41"/>
      <c r="K461" s="75"/>
      <c r="L461" s="224"/>
      <c r="M461" s="42"/>
      <c r="N461" s="41"/>
      <c r="O461" s="75"/>
      <c r="P461" s="224"/>
      <c r="Q461" s="42"/>
      <c r="R461" s="41"/>
      <c r="S461" s="75"/>
      <c r="T461" s="75"/>
      <c r="U461" s="139">
        <f t="shared" si="71"/>
        <v>0</v>
      </c>
      <c r="V461" s="42"/>
      <c r="W461" s="41"/>
      <c r="X461" s="75"/>
      <c r="Y461" s="42"/>
      <c r="Z461" s="223"/>
      <c r="AA461" s="42"/>
      <c r="AB461" s="41"/>
      <c r="AC461" s="75"/>
      <c r="AD461" s="42"/>
      <c r="AE461" s="223"/>
      <c r="AF461" s="42"/>
      <c r="AG461" s="41"/>
      <c r="AH461" s="75"/>
      <c r="AI461" s="42"/>
      <c r="AJ461" s="223"/>
      <c r="AK461" s="42"/>
      <c r="AL461" s="41"/>
      <c r="AM461" s="75"/>
      <c r="AN461" s="42"/>
      <c r="AO461" s="42"/>
      <c r="AP461" s="139">
        <f t="shared" si="72"/>
        <v>0</v>
      </c>
      <c r="AQ461" s="74"/>
      <c r="AR461" s="74"/>
      <c r="AS461" s="74"/>
      <c r="AT461" s="74"/>
      <c r="AU461" s="84"/>
      <c r="AV461" s="90"/>
      <c r="AW461" s="90"/>
      <c r="AX461" s="90"/>
      <c r="AY461" s="90"/>
      <c r="AZ461" s="139">
        <f t="shared" si="73"/>
        <v>0</v>
      </c>
      <c r="BA461" s="139">
        <f t="shared" si="74"/>
        <v>0</v>
      </c>
      <c r="BB461" s="139">
        <f t="shared" si="75"/>
        <v>0</v>
      </c>
      <c r="BC461" s="139">
        <f t="shared" si="76"/>
        <v>0</v>
      </c>
      <c r="BD461" s="75"/>
      <c r="BE461" s="139">
        <f t="shared" si="77"/>
        <v>0</v>
      </c>
      <c r="BF461"/>
    </row>
    <row r="462" spans="1:58" x14ac:dyDescent="0.2">
      <c r="A462" s="16">
        <f t="shared" si="78"/>
        <v>453</v>
      </c>
      <c r="B462" s="40"/>
      <c r="C462" s="40"/>
      <c r="D462" s="41"/>
      <c r="E462" s="188"/>
      <c r="F462" s="41"/>
      <c r="G462" s="188"/>
      <c r="H462" s="139">
        <f t="shared" si="70"/>
        <v>0</v>
      </c>
      <c r="I462" s="42"/>
      <c r="J462" s="41"/>
      <c r="K462" s="75"/>
      <c r="L462" s="224"/>
      <c r="M462" s="42"/>
      <c r="N462" s="41"/>
      <c r="O462" s="75"/>
      <c r="P462" s="224"/>
      <c r="Q462" s="42"/>
      <c r="R462" s="41"/>
      <c r="S462" s="75"/>
      <c r="T462" s="75"/>
      <c r="U462" s="139">
        <f t="shared" si="71"/>
        <v>0</v>
      </c>
      <c r="V462" s="42"/>
      <c r="W462" s="41"/>
      <c r="X462" s="75"/>
      <c r="Y462" s="42"/>
      <c r="Z462" s="223"/>
      <c r="AA462" s="42"/>
      <c r="AB462" s="41"/>
      <c r="AC462" s="75"/>
      <c r="AD462" s="42"/>
      <c r="AE462" s="223"/>
      <c r="AF462" s="42"/>
      <c r="AG462" s="41"/>
      <c r="AH462" s="75"/>
      <c r="AI462" s="42"/>
      <c r="AJ462" s="223"/>
      <c r="AK462" s="42"/>
      <c r="AL462" s="41"/>
      <c r="AM462" s="75"/>
      <c r="AN462" s="42"/>
      <c r="AO462" s="42"/>
      <c r="AP462" s="139">
        <f t="shared" si="72"/>
        <v>0</v>
      </c>
      <c r="AQ462" s="74"/>
      <c r="AR462" s="74"/>
      <c r="AS462" s="74"/>
      <c r="AT462" s="74"/>
      <c r="AU462" s="84"/>
      <c r="AV462" s="90"/>
      <c r="AW462" s="90"/>
      <c r="AX462" s="90"/>
      <c r="AY462" s="90"/>
      <c r="AZ462" s="139">
        <f t="shared" si="73"/>
        <v>0</v>
      </c>
      <c r="BA462" s="139">
        <f t="shared" si="74"/>
        <v>0</v>
      </c>
      <c r="BB462" s="139">
        <f t="shared" si="75"/>
        <v>0</v>
      </c>
      <c r="BC462" s="139">
        <f t="shared" si="76"/>
        <v>0</v>
      </c>
      <c r="BD462" s="75"/>
      <c r="BE462" s="139">
        <f t="shared" si="77"/>
        <v>0</v>
      </c>
      <c r="BF462"/>
    </row>
    <row r="463" spans="1:58" x14ac:dyDescent="0.2">
      <c r="A463" s="16">
        <f t="shared" si="78"/>
        <v>454</v>
      </c>
      <c r="B463" s="40"/>
      <c r="C463" s="40"/>
      <c r="D463" s="41"/>
      <c r="E463" s="188"/>
      <c r="F463" s="41"/>
      <c r="G463" s="188"/>
      <c r="H463" s="139">
        <f t="shared" si="70"/>
        <v>0</v>
      </c>
      <c r="I463" s="42"/>
      <c r="J463" s="41"/>
      <c r="K463" s="75"/>
      <c r="L463" s="224"/>
      <c r="M463" s="42"/>
      <c r="N463" s="41"/>
      <c r="O463" s="75"/>
      <c r="P463" s="224"/>
      <c r="Q463" s="42"/>
      <c r="R463" s="41"/>
      <c r="S463" s="75"/>
      <c r="T463" s="75"/>
      <c r="U463" s="139">
        <f t="shared" si="71"/>
        <v>0</v>
      </c>
      <c r="V463" s="42"/>
      <c r="W463" s="41"/>
      <c r="X463" s="75"/>
      <c r="Y463" s="42"/>
      <c r="Z463" s="223"/>
      <c r="AA463" s="42"/>
      <c r="AB463" s="41"/>
      <c r="AC463" s="75"/>
      <c r="AD463" s="42"/>
      <c r="AE463" s="223"/>
      <c r="AF463" s="42"/>
      <c r="AG463" s="41"/>
      <c r="AH463" s="75"/>
      <c r="AI463" s="42"/>
      <c r="AJ463" s="223"/>
      <c r="AK463" s="42"/>
      <c r="AL463" s="41"/>
      <c r="AM463" s="75"/>
      <c r="AN463" s="42"/>
      <c r="AO463" s="42"/>
      <c r="AP463" s="139">
        <f t="shared" si="72"/>
        <v>0</v>
      </c>
      <c r="AQ463" s="74"/>
      <c r="AR463" s="74"/>
      <c r="AS463" s="74"/>
      <c r="AT463" s="74"/>
      <c r="AU463" s="84"/>
      <c r="AV463" s="90"/>
      <c r="AW463" s="90"/>
      <c r="AX463" s="90"/>
      <c r="AY463" s="90"/>
      <c r="AZ463" s="139">
        <f t="shared" si="73"/>
        <v>0</v>
      </c>
      <c r="BA463" s="139">
        <f t="shared" si="74"/>
        <v>0</v>
      </c>
      <c r="BB463" s="139">
        <f t="shared" si="75"/>
        <v>0</v>
      </c>
      <c r="BC463" s="139">
        <f t="shared" si="76"/>
        <v>0</v>
      </c>
      <c r="BD463" s="75"/>
      <c r="BE463" s="139">
        <f t="shared" si="77"/>
        <v>0</v>
      </c>
      <c r="BF463"/>
    </row>
    <row r="464" spans="1:58" x14ac:dyDescent="0.2">
      <c r="A464" s="16">
        <f t="shared" si="78"/>
        <v>455</v>
      </c>
      <c r="B464" s="40"/>
      <c r="C464" s="40"/>
      <c r="D464" s="41"/>
      <c r="E464" s="188"/>
      <c r="F464" s="41"/>
      <c r="G464" s="188"/>
      <c r="H464" s="139">
        <f t="shared" si="70"/>
        <v>0</v>
      </c>
      <c r="I464" s="42"/>
      <c r="J464" s="41"/>
      <c r="K464" s="75"/>
      <c r="L464" s="224"/>
      <c r="M464" s="42"/>
      <c r="N464" s="41"/>
      <c r="O464" s="75"/>
      <c r="P464" s="224"/>
      <c r="Q464" s="42"/>
      <c r="R464" s="41"/>
      <c r="S464" s="75"/>
      <c r="T464" s="75"/>
      <c r="U464" s="139">
        <f t="shared" si="71"/>
        <v>0</v>
      </c>
      <c r="V464" s="42"/>
      <c r="W464" s="41"/>
      <c r="X464" s="75"/>
      <c r="Y464" s="42"/>
      <c r="Z464" s="223"/>
      <c r="AA464" s="42"/>
      <c r="AB464" s="41"/>
      <c r="AC464" s="75"/>
      <c r="AD464" s="42"/>
      <c r="AE464" s="223"/>
      <c r="AF464" s="42"/>
      <c r="AG464" s="41"/>
      <c r="AH464" s="75"/>
      <c r="AI464" s="42"/>
      <c r="AJ464" s="223"/>
      <c r="AK464" s="42"/>
      <c r="AL464" s="41"/>
      <c r="AM464" s="75"/>
      <c r="AN464" s="42"/>
      <c r="AO464" s="42"/>
      <c r="AP464" s="139">
        <f t="shared" si="72"/>
        <v>0</v>
      </c>
      <c r="AQ464" s="74"/>
      <c r="AR464" s="74"/>
      <c r="AS464" s="74"/>
      <c r="AT464" s="74"/>
      <c r="AU464" s="84"/>
      <c r="AV464" s="90"/>
      <c r="AW464" s="90"/>
      <c r="AX464" s="90"/>
      <c r="AY464" s="90"/>
      <c r="AZ464" s="139">
        <f t="shared" si="73"/>
        <v>0</v>
      </c>
      <c r="BA464" s="139">
        <f t="shared" si="74"/>
        <v>0</v>
      </c>
      <c r="BB464" s="139">
        <f t="shared" si="75"/>
        <v>0</v>
      </c>
      <c r="BC464" s="139">
        <f t="shared" si="76"/>
        <v>0</v>
      </c>
      <c r="BD464" s="75"/>
      <c r="BE464" s="139">
        <f t="shared" si="77"/>
        <v>0</v>
      </c>
      <c r="BF464"/>
    </row>
    <row r="465" spans="1:58" x14ac:dyDescent="0.2">
      <c r="A465" s="16">
        <f t="shared" si="78"/>
        <v>456</v>
      </c>
      <c r="B465" s="40"/>
      <c r="C465" s="40"/>
      <c r="D465" s="41"/>
      <c r="E465" s="188"/>
      <c r="F465" s="41"/>
      <c r="G465" s="188"/>
      <c r="H465" s="139">
        <f t="shared" si="70"/>
        <v>0</v>
      </c>
      <c r="I465" s="42"/>
      <c r="J465" s="41"/>
      <c r="K465" s="75"/>
      <c r="L465" s="224"/>
      <c r="M465" s="42"/>
      <c r="N465" s="41"/>
      <c r="O465" s="75"/>
      <c r="P465" s="224"/>
      <c r="Q465" s="42"/>
      <c r="R465" s="41"/>
      <c r="S465" s="75"/>
      <c r="T465" s="75"/>
      <c r="U465" s="139">
        <f t="shared" si="71"/>
        <v>0</v>
      </c>
      <c r="V465" s="42"/>
      <c r="W465" s="41"/>
      <c r="X465" s="75"/>
      <c r="Y465" s="42"/>
      <c r="Z465" s="223"/>
      <c r="AA465" s="42"/>
      <c r="AB465" s="41"/>
      <c r="AC465" s="75"/>
      <c r="AD465" s="42"/>
      <c r="AE465" s="223"/>
      <c r="AF465" s="42"/>
      <c r="AG465" s="41"/>
      <c r="AH465" s="75"/>
      <c r="AI465" s="42"/>
      <c r="AJ465" s="223"/>
      <c r="AK465" s="42"/>
      <c r="AL465" s="41"/>
      <c r="AM465" s="75"/>
      <c r="AN465" s="42"/>
      <c r="AO465" s="42"/>
      <c r="AP465" s="139">
        <f t="shared" si="72"/>
        <v>0</v>
      </c>
      <c r="AQ465" s="74"/>
      <c r="AR465" s="74"/>
      <c r="AS465" s="74"/>
      <c r="AT465" s="74"/>
      <c r="AU465" s="84"/>
      <c r="AV465" s="90"/>
      <c r="AW465" s="90"/>
      <c r="AX465" s="90"/>
      <c r="AY465" s="90"/>
      <c r="AZ465" s="139">
        <f t="shared" si="73"/>
        <v>0</v>
      </c>
      <c r="BA465" s="139">
        <f t="shared" si="74"/>
        <v>0</v>
      </c>
      <c r="BB465" s="139">
        <f t="shared" si="75"/>
        <v>0</v>
      </c>
      <c r="BC465" s="139">
        <f t="shared" si="76"/>
        <v>0</v>
      </c>
      <c r="BD465" s="75"/>
      <c r="BE465" s="139">
        <f t="shared" si="77"/>
        <v>0</v>
      </c>
      <c r="BF465"/>
    </row>
    <row r="466" spans="1:58" x14ac:dyDescent="0.2">
      <c r="A466" s="16">
        <f t="shared" si="78"/>
        <v>457</v>
      </c>
      <c r="B466" s="40"/>
      <c r="C466" s="40"/>
      <c r="D466" s="41"/>
      <c r="E466" s="188"/>
      <c r="F466" s="41"/>
      <c r="G466" s="188"/>
      <c r="H466" s="139">
        <f t="shared" si="70"/>
        <v>0</v>
      </c>
      <c r="I466" s="42"/>
      <c r="J466" s="41"/>
      <c r="K466" s="75"/>
      <c r="L466" s="224"/>
      <c r="M466" s="42"/>
      <c r="N466" s="41"/>
      <c r="O466" s="75"/>
      <c r="P466" s="224"/>
      <c r="Q466" s="42"/>
      <c r="R466" s="41"/>
      <c r="S466" s="75"/>
      <c r="T466" s="75"/>
      <c r="U466" s="139">
        <f t="shared" si="71"/>
        <v>0</v>
      </c>
      <c r="V466" s="42"/>
      <c r="W466" s="41"/>
      <c r="X466" s="75"/>
      <c r="Y466" s="42"/>
      <c r="Z466" s="223"/>
      <c r="AA466" s="42"/>
      <c r="AB466" s="41"/>
      <c r="AC466" s="75"/>
      <c r="AD466" s="42"/>
      <c r="AE466" s="223"/>
      <c r="AF466" s="42"/>
      <c r="AG466" s="41"/>
      <c r="AH466" s="75"/>
      <c r="AI466" s="42"/>
      <c r="AJ466" s="223"/>
      <c r="AK466" s="42"/>
      <c r="AL466" s="41"/>
      <c r="AM466" s="75"/>
      <c r="AN466" s="42"/>
      <c r="AO466" s="42"/>
      <c r="AP466" s="139">
        <f t="shared" si="72"/>
        <v>0</v>
      </c>
      <c r="AQ466" s="74"/>
      <c r="AR466" s="74"/>
      <c r="AS466" s="74"/>
      <c r="AT466" s="74"/>
      <c r="AU466" s="84"/>
      <c r="AV466" s="90"/>
      <c r="AW466" s="90"/>
      <c r="AX466" s="90"/>
      <c r="AY466" s="90"/>
      <c r="AZ466" s="139">
        <f t="shared" si="73"/>
        <v>0</v>
      </c>
      <c r="BA466" s="139">
        <f t="shared" si="74"/>
        <v>0</v>
      </c>
      <c r="BB466" s="139">
        <f t="shared" si="75"/>
        <v>0</v>
      </c>
      <c r="BC466" s="139">
        <f t="shared" si="76"/>
        <v>0</v>
      </c>
      <c r="BD466" s="75"/>
      <c r="BE466" s="139">
        <f t="shared" si="77"/>
        <v>0</v>
      </c>
      <c r="BF466"/>
    </row>
    <row r="467" spans="1:58" x14ac:dyDescent="0.2">
      <c r="A467" s="16">
        <f t="shared" si="78"/>
        <v>458</v>
      </c>
      <c r="B467" s="40"/>
      <c r="C467" s="40"/>
      <c r="D467" s="41"/>
      <c r="E467" s="188"/>
      <c r="F467" s="41"/>
      <c r="G467" s="188"/>
      <c r="H467" s="139">
        <f t="shared" si="70"/>
        <v>0</v>
      </c>
      <c r="I467" s="42"/>
      <c r="J467" s="41"/>
      <c r="K467" s="75"/>
      <c r="L467" s="224"/>
      <c r="M467" s="42"/>
      <c r="N467" s="41"/>
      <c r="O467" s="75"/>
      <c r="P467" s="224"/>
      <c r="Q467" s="42"/>
      <c r="R467" s="41"/>
      <c r="S467" s="75"/>
      <c r="T467" s="75"/>
      <c r="U467" s="139">
        <f t="shared" si="71"/>
        <v>0</v>
      </c>
      <c r="V467" s="42"/>
      <c r="W467" s="41"/>
      <c r="X467" s="75"/>
      <c r="Y467" s="42"/>
      <c r="Z467" s="223"/>
      <c r="AA467" s="42"/>
      <c r="AB467" s="41"/>
      <c r="AC467" s="75"/>
      <c r="AD467" s="42"/>
      <c r="AE467" s="223"/>
      <c r="AF467" s="42"/>
      <c r="AG467" s="41"/>
      <c r="AH467" s="75"/>
      <c r="AI467" s="42"/>
      <c r="AJ467" s="223"/>
      <c r="AK467" s="42"/>
      <c r="AL467" s="41"/>
      <c r="AM467" s="75"/>
      <c r="AN467" s="42"/>
      <c r="AO467" s="42"/>
      <c r="AP467" s="139">
        <f t="shared" si="72"/>
        <v>0</v>
      </c>
      <c r="AQ467" s="74"/>
      <c r="AR467" s="74"/>
      <c r="AS467" s="74"/>
      <c r="AT467" s="74"/>
      <c r="AU467" s="84"/>
      <c r="AV467" s="90"/>
      <c r="AW467" s="90"/>
      <c r="AX467" s="90"/>
      <c r="AY467" s="90"/>
      <c r="AZ467" s="139">
        <f t="shared" si="73"/>
        <v>0</v>
      </c>
      <c r="BA467" s="139">
        <f t="shared" si="74"/>
        <v>0</v>
      </c>
      <c r="BB467" s="139">
        <f t="shared" si="75"/>
        <v>0</v>
      </c>
      <c r="BC467" s="139">
        <f t="shared" si="76"/>
        <v>0</v>
      </c>
      <c r="BD467" s="75"/>
      <c r="BE467" s="139">
        <f t="shared" si="77"/>
        <v>0</v>
      </c>
      <c r="BF467"/>
    </row>
    <row r="468" spans="1:58" x14ac:dyDescent="0.2">
      <c r="A468" s="16">
        <f t="shared" si="78"/>
        <v>459</v>
      </c>
      <c r="B468" s="40"/>
      <c r="C468" s="40"/>
      <c r="D468" s="41"/>
      <c r="E468" s="188"/>
      <c r="F468" s="41"/>
      <c r="G468" s="188"/>
      <c r="H468" s="139">
        <f t="shared" si="70"/>
        <v>0</v>
      </c>
      <c r="I468" s="42"/>
      <c r="J468" s="41"/>
      <c r="K468" s="75"/>
      <c r="L468" s="224"/>
      <c r="M468" s="42"/>
      <c r="N468" s="41"/>
      <c r="O468" s="75"/>
      <c r="P468" s="224"/>
      <c r="Q468" s="42"/>
      <c r="R468" s="41"/>
      <c r="S468" s="75"/>
      <c r="T468" s="75"/>
      <c r="U468" s="139">
        <f t="shared" si="71"/>
        <v>0</v>
      </c>
      <c r="V468" s="42"/>
      <c r="W468" s="41"/>
      <c r="X468" s="75"/>
      <c r="Y468" s="42"/>
      <c r="Z468" s="223"/>
      <c r="AA468" s="42"/>
      <c r="AB468" s="41"/>
      <c r="AC468" s="75"/>
      <c r="AD468" s="42"/>
      <c r="AE468" s="223"/>
      <c r="AF468" s="42"/>
      <c r="AG468" s="41"/>
      <c r="AH468" s="75"/>
      <c r="AI468" s="42"/>
      <c r="AJ468" s="223"/>
      <c r="AK468" s="42"/>
      <c r="AL468" s="41"/>
      <c r="AM468" s="75"/>
      <c r="AN468" s="42"/>
      <c r="AO468" s="42"/>
      <c r="AP468" s="139">
        <f t="shared" si="72"/>
        <v>0</v>
      </c>
      <c r="AQ468" s="74"/>
      <c r="AR468" s="74"/>
      <c r="AS468" s="74"/>
      <c r="AT468" s="74"/>
      <c r="AU468" s="84"/>
      <c r="AV468" s="90"/>
      <c r="AW468" s="90"/>
      <c r="AX468" s="90"/>
      <c r="AY468" s="90"/>
      <c r="AZ468" s="139">
        <f t="shared" si="73"/>
        <v>0</v>
      </c>
      <c r="BA468" s="139">
        <f t="shared" si="74"/>
        <v>0</v>
      </c>
      <c r="BB468" s="139">
        <f t="shared" si="75"/>
        <v>0</v>
      </c>
      <c r="BC468" s="139">
        <f t="shared" si="76"/>
        <v>0</v>
      </c>
      <c r="BD468" s="75"/>
      <c r="BE468" s="139">
        <f t="shared" si="77"/>
        <v>0</v>
      </c>
      <c r="BF468"/>
    </row>
    <row r="469" spans="1:58" x14ac:dyDescent="0.2">
      <c r="A469" s="16">
        <f t="shared" si="78"/>
        <v>460</v>
      </c>
      <c r="B469" s="40"/>
      <c r="C469" s="40"/>
      <c r="D469" s="41"/>
      <c r="E469" s="188"/>
      <c r="F469" s="41"/>
      <c r="G469" s="188"/>
      <c r="H469" s="139">
        <f t="shared" si="70"/>
        <v>0</v>
      </c>
      <c r="I469" s="42"/>
      <c r="J469" s="41"/>
      <c r="K469" s="75"/>
      <c r="L469" s="224"/>
      <c r="M469" s="42"/>
      <c r="N469" s="41"/>
      <c r="O469" s="75"/>
      <c r="P469" s="224"/>
      <c r="Q469" s="42"/>
      <c r="R469" s="41"/>
      <c r="S469" s="75"/>
      <c r="T469" s="75"/>
      <c r="U469" s="139">
        <f t="shared" si="71"/>
        <v>0</v>
      </c>
      <c r="V469" s="42"/>
      <c r="W469" s="41"/>
      <c r="X469" s="75"/>
      <c r="Y469" s="42"/>
      <c r="Z469" s="223"/>
      <c r="AA469" s="42"/>
      <c r="AB469" s="41"/>
      <c r="AC469" s="75"/>
      <c r="AD469" s="42"/>
      <c r="AE469" s="223"/>
      <c r="AF469" s="42"/>
      <c r="AG469" s="41"/>
      <c r="AH469" s="75"/>
      <c r="AI469" s="42"/>
      <c r="AJ469" s="223"/>
      <c r="AK469" s="42"/>
      <c r="AL469" s="41"/>
      <c r="AM469" s="75"/>
      <c r="AN469" s="42"/>
      <c r="AO469" s="42"/>
      <c r="AP469" s="139">
        <f t="shared" si="72"/>
        <v>0</v>
      </c>
      <c r="AQ469" s="74"/>
      <c r="AR469" s="74"/>
      <c r="AS469" s="74"/>
      <c r="AT469" s="74"/>
      <c r="AU469" s="84"/>
      <c r="AV469" s="90"/>
      <c r="AW469" s="90"/>
      <c r="AX469" s="90"/>
      <c r="AY469" s="90"/>
      <c r="AZ469" s="139">
        <f t="shared" si="73"/>
        <v>0</v>
      </c>
      <c r="BA469" s="139">
        <f t="shared" si="74"/>
        <v>0</v>
      </c>
      <c r="BB469" s="139">
        <f t="shared" si="75"/>
        <v>0</v>
      </c>
      <c r="BC469" s="139">
        <f t="shared" si="76"/>
        <v>0</v>
      </c>
      <c r="BD469" s="75"/>
      <c r="BE469" s="139">
        <f t="shared" si="77"/>
        <v>0</v>
      </c>
      <c r="BF469"/>
    </row>
    <row r="470" spans="1:58" x14ac:dyDescent="0.2">
      <c r="A470" s="16">
        <f t="shared" si="78"/>
        <v>461</v>
      </c>
      <c r="B470" s="40"/>
      <c r="C470" s="40"/>
      <c r="D470" s="41"/>
      <c r="E470" s="188"/>
      <c r="F470" s="41"/>
      <c r="G470" s="188"/>
      <c r="H470" s="139">
        <f t="shared" si="70"/>
        <v>0</v>
      </c>
      <c r="I470" s="42"/>
      <c r="J470" s="41"/>
      <c r="K470" s="75"/>
      <c r="L470" s="224"/>
      <c r="M470" s="42"/>
      <c r="N470" s="41"/>
      <c r="O470" s="75"/>
      <c r="P470" s="224"/>
      <c r="Q470" s="42"/>
      <c r="R470" s="41"/>
      <c r="S470" s="75"/>
      <c r="T470" s="75"/>
      <c r="U470" s="139">
        <f t="shared" si="71"/>
        <v>0</v>
      </c>
      <c r="V470" s="42"/>
      <c r="W470" s="41"/>
      <c r="X470" s="75"/>
      <c r="Y470" s="42"/>
      <c r="Z470" s="223"/>
      <c r="AA470" s="42"/>
      <c r="AB470" s="41"/>
      <c r="AC470" s="75"/>
      <c r="AD470" s="42"/>
      <c r="AE470" s="223"/>
      <c r="AF470" s="42"/>
      <c r="AG470" s="41"/>
      <c r="AH470" s="75"/>
      <c r="AI470" s="42"/>
      <c r="AJ470" s="223"/>
      <c r="AK470" s="42"/>
      <c r="AL470" s="41"/>
      <c r="AM470" s="75"/>
      <c r="AN470" s="42"/>
      <c r="AO470" s="42"/>
      <c r="AP470" s="139">
        <f t="shared" si="72"/>
        <v>0</v>
      </c>
      <c r="AQ470" s="74"/>
      <c r="AR470" s="74"/>
      <c r="AS470" s="74"/>
      <c r="AT470" s="74"/>
      <c r="AU470" s="84"/>
      <c r="AV470" s="90"/>
      <c r="AW470" s="90"/>
      <c r="AX470" s="90"/>
      <c r="AY470" s="90"/>
      <c r="AZ470" s="139">
        <f t="shared" si="73"/>
        <v>0</v>
      </c>
      <c r="BA470" s="139">
        <f t="shared" si="74"/>
        <v>0</v>
      </c>
      <c r="BB470" s="139">
        <f t="shared" si="75"/>
        <v>0</v>
      </c>
      <c r="BC470" s="139">
        <f t="shared" si="76"/>
        <v>0</v>
      </c>
      <c r="BD470" s="75"/>
      <c r="BE470" s="139">
        <f t="shared" si="77"/>
        <v>0</v>
      </c>
      <c r="BF470"/>
    </row>
    <row r="471" spans="1:58" x14ac:dyDescent="0.2">
      <c r="A471" s="16">
        <f t="shared" si="78"/>
        <v>462</v>
      </c>
      <c r="B471" s="40"/>
      <c r="C471" s="40"/>
      <c r="D471" s="41"/>
      <c r="E471" s="188"/>
      <c r="F471" s="41"/>
      <c r="G471" s="188"/>
      <c r="H471" s="139">
        <f t="shared" si="70"/>
        <v>0</v>
      </c>
      <c r="I471" s="42"/>
      <c r="J471" s="41"/>
      <c r="K471" s="75"/>
      <c r="L471" s="224"/>
      <c r="M471" s="42"/>
      <c r="N471" s="41"/>
      <c r="O471" s="75"/>
      <c r="P471" s="224"/>
      <c r="Q471" s="42"/>
      <c r="R471" s="41"/>
      <c r="S471" s="75"/>
      <c r="T471" s="75"/>
      <c r="U471" s="139">
        <f t="shared" si="71"/>
        <v>0</v>
      </c>
      <c r="V471" s="42"/>
      <c r="W471" s="41"/>
      <c r="X471" s="75"/>
      <c r="Y471" s="42"/>
      <c r="Z471" s="223"/>
      <c r="AA471" s="42"/>
      <c r="AB471" s="41"/>
      <c r="AC471" s="75"/>
      <c r="AD471" s="42"/>
      <c r="AE471" s="223"/>
      <c r="AF471" s="42"/>
      <c r="AG471" s="41"/>
      <c r="AH471" s="75"/>
      <c r="AI471" s="42"/>
      <c r="AJ471" s="223"/>
      <c r="AK471" s="42"/>
      <c r="AL471" s="41"/>
      <c r="AM471" s="75"/>
      <c r="AN471" s="42"/>
      <c r="AO471" s="42"/>
      <c r="AP471" s="139">
        <f t="shared" si="72"/>
        <v>0</v>
      </c>
      <c r="AQ471" s="74"/>
      <c r="AR471" s="74"/>
      <c r="AS471" s="74"/>
      <c r="AT471" s="74"/>
      <c r="AU471" s="84"/>
      <c r="AV471" s="90"/>
      <c r="AW471" s="90"/>
      <c r="AX471" s="90"/>
      <c r="AY471" s="90"/>
      <c r="AZ471" s="139">
        <f t="shared" si="73"/>
        <v>0</v>
      </c>
      <c r="BA471" s="139">
        <f t="shared" si="74"/>
        <v>0</v>
      </c>
      <c r="BB471" s="139">
        <f t="shared" si="75"/>
        <v>0</v>
      </c>
      <c r="BC471" s="139">
        <f t="shared" si="76"/>
        <v>0</v>
      </c>
      <c r="BD471" s="75"/>
      <c r="BE471" s="139">
        <f t="shared" si="77"/>
        <v>0</v>
      </c>
      <c r="BF471"/>
    </row>
    <row r="472" spans="1:58" x14ac:dyDescent="0.2">
      <c r="A472" s="16">
        <f t="shared" si="78"/>
        <v>463</v>
      </c>
      <c r="B472" s="40"/>
      <c r="C472" s="40"/>
      <c r="D472" s="41"/>
      <c r="E472" s="188"/>
      <c r="F472" s="41"/>
      <c r="G472" s="188"/>
      <c r="H472" s="139">
        <f t="shared" si="70"/>
        <v>0</v>
      </c>
      <c r="I472" s="42"/>
      <c r="J472" s="41"/>
      <c r="K472" s="75"/>
      <c r="L472" s="224"/>
      <c r="M472" s="42"/>
      <c r="N472" s="41"/>
      <c r="O472" s="75"/>
      <c r="P472" s="224"/>
      <c r="Q472" s="42"/>
      <c r="R472" s="41"/>
      <c r="S472" s="75"/>
      <c r="T472" s="75"/>
      <c r="U472" s="139">
        <f t="shared" si="71"/>
        <v>0</v>
      </c>
      <c r="V472" s="42"/>
      <c r="W472" s="41"/>
      <c r="X472" s="75"/>
      <c r="Y472" s="42"/>
      <c r="Z472" s="223"/>
      <c r="AA472" s="42"/>
      <c r="AB472" s="41"/>
      <c r="AC472" s="75"/>
      <c r="AD472" s="42"/>
      <c r="AE472" s="223"/>
      <c r="AF472" s="42"/>
      <c r="AG472" s="41"/>
      <c r="AH472" s="75"/>
      <c r="AI472" s="42"/>
      <c r="AJ472" s="223"/>
      <c r="AK472" s="42"/>
      <c r="AL472" s="41"/>
      <c r="AM472" s="75"/>
      <c r="AN472" s="42"/>
      <c r="AO472" s="42"/>
      <c r="AP472" s="139">
        <f t="shared" si="72"/>
        <v>0</v>
      </c>
      <c r="AQ472" s="74"/>
      <c r="AR472" s="74"/>
      <c r="AS472" s="74"/>
      <c r="AT472" s="74"/>
      <c r="AU472" s="84"/>
      <c r="AV472" s="90"/>
      <c r="AW472" s="90"/>
      <c r="AX472" s="90"/>
      <c r="AY472" s="90"/>
      <c r="AZ472" s="139">
        <f t="shared" si="73"/>
        <v>0</v>
      </c>
      <c r="BA472" s="139">
        <f t="shared" si="74"/>
        <v>0</v>
      </c>
      <c r="BB472" s="139">
        <f t="shared" si="75"/>
        <v>0</v>
      </c>
      <c r="BC472" s="139">
        <f t="shared" si="76"/>
        <v>0</v>
      </c>
      <c r="BD472" s="75"/>
      <c r="BE472" s="139">
        <f t="shared" si="77"/>
        <v>0</v>
      </c>
      <c r="BF472"/>
    </row>
    <row r="473" spans="1:58" x14ac:dyDescent="0.2">
      <c r="A473" s="16">
        <f t="shared" si="78"/>
        <v>464</v>
      </c>
      <c r="B473" s="40"/>
      <c r="C473" s="40"/>
      <c r="D473" s="41"/>
      <c r="E473" s="188"/>
      <c r="F473" s="41"/>
      <c r="G473" s="188"/>
      <c r="H473" s="139">
        <f t="shared" si="70"/>
        <v>0</v>
      </c>
      <c r="I473" s="42"/>
      <c r="J473" s="41"/>
      <c r="K473" s="75"/>
      <c r="L473" s="224"/>
      <c r="M473" s="42"/>
      <c r="N473" s="41"/>
      <c r="O473" s="75"/>
      <c r="P473" s="224"/>
      <c r="Q473" s="42"/>
      <c r="R473" s="41"/>
      <c r="S473" s="75"/>
      <c r="T473" s="75"/>
      <c r="U473" s="139">
        <f t="shared" si="71"/>
        <v>0</v>
      </c>
      <c r="V473" s="42"/>
      <c r="W473" s="41"/>
      <c r="X473" s="75"/>
      <c r="Y473" s="42"/>
      <c r="Z473" s="223"/>
      <c r="AA473" s="42"/>
      <c r="AB473" s="41"/>
      <c r="AC473" s="75"/>
      <c r="AD473" s="42"/>
      <c r="AE473" s="223"/>
      <c r="AF473" s="42"/>
      <c r="AG473" s="41"/>
      <c r="AH473" s="75"/>
      <c r="AI473" s="42"/>
      <c r="AJ473" s="223"/>
      <c r="AK473" s="42"/>
      <c r="AL473" s="41"/>
      <c r="AM473" s="75"/>
      <c r="AN473" s="42"/>
      <c r="AO473" s="42"/>
      <c r="AP473" s="139">
        <f t="shared" si="72"/>
        <v>0</v>
      </c>
      <c r="AQ473" s="74"/>
      <c r="AR473" s="74"/>
      <c r="AS473" s="74"/>
      <c r="AT473" s="74"/>
      <c r="AU473" s="84"/>
      <c r="AV473" s="90"/>
      <c r="AW473" s="90"/>
      <c r="AX473" s="90"/>
      <c r="AY473" s="90"/>
      <c r="AZ473" s="139">
        <f t="shared" si="73"/>
        <v>0</v>
      </c>
      <c r="BA473" s="139">
        <f t="shared" si="74"/>
        <v>0</v>
      </c>
      <c r="BB473" s="139">
        <f t="shared" si="75"/>
        <v>0</v>
      </c>
      <c r="BC473" s="139">
        <f t="shared" si="76"/>
        <v>0</v>
      </c>
      <c r="BD473" s="75"/>
      <c r="BE473" s="139">
        <f t="shared" si="77"/>
        <v>0</v>
      </c>
      <c r="BF473"/>
    </row>
    <row r="474" spans="1:58" x14ac:dyDescent="0.2">
      <c r="A474" s="16">
        <f t="shared" si="78"/>
        <v>465</v>
      </c>
      <c r="B474" s="40"/>
      <c r="C474" s="40"/>
      <c r="D474" s="41"/>
      <c r="E474" s="188"/>
      <c r="F474" s="41"/>
      <c r="G474" s="188"/>
      <c r="H474" s="139">
        <f t="shared" si="70"/>
        <v>0</v>
      </c>
      <c r="I474" s="42"/>
      <c r="J474" s="41"/>
      <c r="K474" s="75"/>
      <c r="L474" s="224"/>
      <c r="M474" s="42"/>
      <c r="N474" s="41"/>
      <c r="O474" s="75"/>
      <c r="P474" s="224"/>
      <c r="Q474" s="42"/>
      <c r="R474" s="41"/>
      <c r="S474" s="75"/>
      <c r="T474" s="75"/>
      <c r="U474" s="139">
        <f t="shared" si="71"/>
        <v>0</v>
      </c>
      <c r="V474" s="42"/>
      <c r="W474" s="41"/>
      <c r="X474" s="75"/>
      <c r="Y474" s="42"/>
      <c r="Z474" s="223"/>
      <c r="AA474" s="42"/>
      <c r="AB474" s="41"/>
      <c r="AC474" s="75"/>
      <c r="AD474" s="42"/>
      <c r="AE474" s="223"/>
      <c r="AF474" s="42"/>
      <c r="AG474" s="41"/>
      <c r="AH474" s="75"/>
      <c r="AI474" s="42"/>
      <c r="AJ474" s="223"/>
      <c r="AK474" s="42"/>
      <c r="AL474" s="41"/>
      <c r="AM474" s="75"/>
      <c r="AN474" s="42"/>
      <c r="AO474" s="42"/>
      <c r="AP474" s="139">
        <f t="shared" si="72"/>
        <v>0</v>
      </c>
      <c r="AQ474" s="74"/>
      <c r="AR474" s="74"/>
      <c r="AS474" s="74"/>
      <c r="AT474" s="74"/>
      <c r="AU474" s="84"/>
      <c r="AV474" s="90"/>
      <c r="AW474" s="90"/>
      <c r="AX474" s="90"/>
      <c r="AY474" s="90"/>
      <c r="AZ474" s="139">
        <f t="shared" si="73"/>
        <v>0</v>
      </c>
      <c r="BA474" s="139">
        <f t="shared" si="74"/>
        <v>0</v>
      </c>
      <c r="BB474" s="139">
        <f t="shared" si="75"/>
        <v>0</v>
      </c>
      <c r="BC474" s="139">
        <f t="shared" si="76"/>
        <v>0</v>
      </c>
      <c r="BD474" s="75"/>
      <c r="BE474" s="139">
        <f t="shared" si="77"/>
        <v>0</v>
      </c>
      <c r="BF474"/>
    </row>
    <row r="475" spans="1:58" x14ac:dyDescent="0.2">
      <c r="A475" s="16">
        <f t="shared" si="78"/>
        <v>466</v>
      </c>
      <c r="B475" s="40"/>
      <c r="C475" s="40"/>
      <c r="D475" s="41"/>
      <c r="E475" s="188"/>
      <c r="F475" s="41"/>
      <c r="G475" s="188"/>
      <c r="H475" s="139">
        <f t="shared" si="70"/>
        <v>0</v>
      </c>
      <c r="I475" s="42"/>
      <c r="J475" s="41"/>
      <c r="K475" s="75"/>
      <c r="L475" s="224"/>
      <c r="M475" s="42"/>
      <c r="N475" s="41"/>
      <c r="O475" s="75"/>
      <c r="P475" s="224"/>
      <c r="Q475" s="42"/>
      <c r="R475" s="41"/>
      <c r="S475" s="75"/>
      <c r="T475" s="75"/>
      <c r="U475" s="139">
        <f t="shared" si="71"/>
        <v>0</v>
      </c>
      <c r="V475" s="42"/>
      <c r="W475" s="41"/>
      <c r="X475" s="75"/>
      <c r="Y475" s="42"/>
      <c r="Z475" s="223"/>
      <c r="AA475" s="42"/>
      <c r="AB475" s="41"/>
      <c r="AC475" s="75"/>
      <c r="AD475" s="42"/>
      <c r="AE475" s="223"/>
      <c r="AF475" s="42"/>
      <c r="AG475" s="41"/>
      <c r="AH475" s="75"/>
      <c r="AI475" s="42"/>
      <c r="AJ475" s="223"/>
      <c r="AK475" s="42"/>
      <c r="AL475" s="41"/>
      <c r="AM475" s="75"/>
      <c r="AN475" s="42"/>
      <c r="AO475" s="42"/>
      <c r="AP475" s="139">
        <f t="shared" si="72"/>
        <v>0</v>
      </c>
      <c r="AQ475" s="74"/>
      <c r="AR475" s="74"/>
      <c r="AS475" s="74"/>
      <c r="AT475" s="74"/>
      <c r="AU475" s="84"/>
      <c r="AV475" s="90"/>
      <c r="AW475" s="90"/>
      <c r="AX475" s="90"/>
      <c r="AY475" s="90"/>
      <c r="AZ475" s="139">
        <f t="shared" si="73"/>
        <v>0</v>
      </c>
      <c r="BA475" s="139">
        <f t="shared" si="74"/>
        <v>0</v>
      </c>
      <c r="BB475" s="139">
        <f t="shared" si="75"/>
        <v>0</v>
      </c>
      <c r="BC475" s="139">
        <f t="shared" si="76"/>
        <v>0</v>
      </c>
      <c r="BD475" s="75"/>
      <c r="BE475" s="139">
        <f t="shared" si="77"/>
        <v>0</v>
      </c>
      <c r="BF475"/>
    </row>
    <row r="476" spans="1:58" x14ac:dyDescent="0.2">
      <c r="A476" s="16">
        <f t="shared" si="78"/>
        <v>467</v>
      </c>
      <c r="B476" s="40"/>
      <c r="C476" s="40"/>
      <c r="D476" s="41"/>
      <c r="E476" s="188"/>
      <c r="F476" s="41"/>
      <c r="G476" s="188"/>
      <c r="H476" s="139">
        <f t="shared" si="70"/>
        <v>0</v>
      </c>
      <c r="I476" s="42"/>
      <c r="J476" s="41"/>
      <c r="K476" s="75"/>
      <c r="L476" s="224"/>
      <c r="M476" s="42"/>
      <c r="N476" s="41"/>
      <c r="O476" s="75"/>
      <c r="P476" s="224"/>
      <c r="Q476" s="42"/>
      <c r="R476" s="41"/>
      <c r="S476" s="75"/>
      <c r="T476" s="75"/>
      <c r="U476" s="139">
        <f t="shared" si="71"/>
        <v>0</v>
      </c>
      <c r="V476" s="42"/>
      <c r="W476" s="41"/>
      <c r="X476" s="75"/>
      <c r="Y476" s="42"/>
      <c r="Z476" s="223"/>
      <c r="AA476" s="42"/>
      <c r="AB476" s="41"/>
      <c r="AC476" s="75"/>
      <c r="AD476" s="42"/>
      <c r="AE476" s="223"/>
      <c r="AF476" s="42"/>
      <c r="AG476" s="41"/>
      <c r="AH476" s="75"/>
      <c r="AI476" s="42"/>
      <c r="AJ476" s="223"/>
      <c r="AK476" s="42"/>
      <c r="AL476" s="41"/>
      <c r="AM476" s="75"/>
      <c r="AN476" s="42"/>
      <c r="AO476" s="42"/>
      <c r="AP476" s="139">
        <f t="shared" si="72"/>
        <v>0</v>
      </c>
      <c r="AQ476" s="74"/>
      <c r="AR476" s="74"/>
      <c r="AS476" s="74"/>
      <c r="AT476" s="74"/>
      <c r="AU476" s="84"/>
      <c r="AV476" s="90"/>
      <c r="AW476" s="90"/>
      <c r="AX476" s="90"/>
      <c r="AY476" s="90"/>
      <c r="AZ476" s="139">
        <f t="shared" si="73"/>
        <v>0</v>
      </c>
      <c r="BA476" s="139">
        <f t="shared" si="74"/>
        <v>0</v>
      </c>
      <c r="BB476" s="139">
        <f t="shared" si="75"/>
        <v>0</v>
      </c>
      <c r="BC476" s="139">
        <f t="shared" si="76"/>
        <v>0</v>
      </c>
      <c r="BD476" s="75"/>
      <c r="BE476" s="139">
        <f t="shared" si="77"/>
        <v>0</v>
      </c>
      <c r="BF476"/>
    </row>
    <row r="477" spans="1:58" x14ac:dyDescent="0.2">
      <c r="A477" s="16">
        <f t="shared" si="78"/>
        <v>468</v>
      </c>
      <c r="B477" s="40"/>
      <c r="C477" s="40"/>
      <c r="D477" s="41"/>
      <c r="E477" s="188"/>
      <c r="F477" s="41"/>
      <c r="G477" s="188"/>
      <c r="H477" s="139">
        <f t="shared" si="70"/>
        <v>0</v>
      </c>
      <c r="I477" s="42"/>
      <c r="J477" s="41"/>
      <c r="K477" s="75"/>
      <c r="L477" s="224"/>
      <c r="M477" s="42"/>
      <c r="N477" s="41"/>
      <c r="O477" s="75"/>
      <c r="P477" s="224"/>
      <c r="Q477" s="42"/>
      <c r="R477" s="41"/>
      <c r="S477" s="75"/>
      <c r="T477" s="75"/>
      <c r="U477" s="139">
        <f t="shared" si="71"/>
        <v>0</v>
      </c>
      <c r="V477" s="42"/>
      <c r="W477" s="41"/>
      <c r="X477" s="75"/>
      <c r="Y477" s="42"/>
      <c r="Z477" s="223"/>
      <c r="AA477" s="42"/>
      <c r="AB477" s="41"/>
      <c r="AC477" s="75"/>
      <c r="AD477" s="42"/>
      <c r="AE477" s="223"/>
      <c r="AF477" s="42"/>
      <c r="AG477" s="41"/>
      <c r="AH477" s="75"/>
      <c r="AI477" s="42"/>
      <c r="AJ477" s="223"/>
      <c r="AK477" s="42"/>
      <c r="AL477" s="41"/>
      <c r="AM477" s="75"/>
      <c r="AN477" s="42"/>
      <c r="AO477" s="42"/>
      <c r="AP477" s="139">
        <f t="shared" si="72"/>
        <v>0</v>
      </c>
      <c r="AQ477" s="74"/>
      <c r="AR477" s="74"/>
      <c r="AS477" s="74"/>
      <c r="AT477" s="74"/>
      <c r="AU477" s="84"/>
      <c r="AV477" s="90"/>
      <c r="AW477" s="90"/>
      <c r="AX477" s="90"/>
      <c r="AY477" s="90"/>
      <c r="AZ477" s="139">
        <f t="shared" si="73"/>
        <v>0</v>
      </c>
      <c r="BA477" s="139">
        <f t="shared" si="74"/>
        <v>0</v>
      </c>
      <c r="BB477" s="139">
        <f t="shared" si="75"/>
        <v>0</v>
      </c>
      <c r="BC477" s="139">
        <f t="shared" si="76"/>
        <v>0</v>
      </c>
      <c r="BD477" s="75"/>
      <c r="BE477" s="139">
        <f t="shared" si="77"/>
        <v>0</v>
      </c>
      <c r="BF477"/>
    </row>
    <row r="478" spans="1:58" x14ac:dyDescent="0.2">
      <c r="A478" s="16">
        <f t="shared" si="78"/>
        <v>469</v>
      </c>
      <c r="B478" s="40"/>
      <c r="C478" s="40"/>
      <c r="D478" s="41"/>
      <c r="E478" s="188"/>
      <c r="F478" s="41"/>
      <c r="G478" s="188"/>
      <c r="H478" s="139">
        <f t="shared" si="70"/>
        <v>0</v>
      </c>
      <c r="I478" s="42"/>
      <c r="J478" s="41"/>
      <c r="K478" s="75"/>
      <c r="L478" s="224"/>
      <c r="M478" s="42"/>
      <c r="N478" s="41"/>
      <c r="O478" s="75"/>
      <c r="P478" s="224"/>
      <c r="Q478" s="42"/>
      <c r="R478" s="41"/>
      <c r="S478" s="75"/>
      <c r="T478" s="75"/>
      <c r="U478" s="139">
        <f t="shared" si="71"/>
        <v>0</v>
      </c>
      <c r="V478" s="42"/>
      <c r="W478" s="41"/>
      <c r="X478" s="75"/>
      <c r="Y478" s="42"/>
      <c r="Z478" s="223"/>
      <c r="AA478" s="42"/>
      <c r="AB478" s="41"/>
      <c r="AC478" s="75"/>
      <c r="AD478" s="42"/>
      <c r="AE478" s="223"/>
      <c r="AF478" s="42"/>
      <c r="AG478" s="41"/>
      <c r="AH478" s="75"/>
      <c r="AI478" s="42"/>
      <c r="AJ478" s="223"/>
      <c r="AK478" s="42"/>
      <c r="AL478" s="41"/>
      <c r="AM478" s="75"/>
      <c r="AN478" s="42"/>
      <c r="AO478" s="42"/>
      <c r="AP478" s="139">
        <f t="shared" si="72"/>
        <v>0</v>
      </c>
      <c r="AQ478" s="74"/>
      <c r="AR478" s="74"/>
      <c r="AS478" s="74"/>
      <c r="AT478" s="74"/>
      <c r="AU478" s="84"/>
      <c r="AV478" s="90"/>
      <c r="AW478" s="90"/>
      <c r="AX478" s="90"/>
      <c r="AY478" s="90"/>
      <c r="AZ478" s="139">
        <f t="shared" si="73"/>
        <v>0</v>
      </c>
      <c r="BA478" s="139">
        <f t="shared" si="74"/>
        <v>0</v>
      </c>
      <c r="BB478" s="139">
        <f t="shared" si="75"/>
        <v>0</v>
      </c>
      <c r="BC478" s="139">
        <f t="shared" si="76"/>
        <v>0</v>
      </c>
      <c r="BD478" s="75"/>
      <c r="BE478" s="139">
        <f t="shared" si="77"/>
        <v>0</v>
      </c>
      <c r="BF478"/>
    </row>
    <row r="479" spans="1:58" x14ac:dyDescent="0.2">
      <c r="A479" s="16">
        <f t="shared" si="78"/>
        <v>470</v>
      </c>
      <c r="B479" s="40"/>
      <c r="C479" s="40"/>
      <c r="D479" s="41"/>
      <c r="E479" s="188"/>
      <c r="F479" s="41"/>
      <c r="G479" s="188"/>
      <c r="H479" s="139">
        <f t="shared" si="70"/>
        <v>0</v>
      </c>
      <c r="I479" s="42"/>
      <c r="J479" s="41"/>
      <c r="K479" s="75"/>
      <c r="L479" s="224"/>
      <c r="M479" s="42"/>
      <c r="N479" s="41"/>
      <c r="O479" s="75"/>
      <c r="P479" s="224"/>
      <c r="Q479" s="42"/>
      <c r="R479" s="41"/>
      <c r="S479" s="75"/>
      <c r="T479" s="75"/>
      <c r="U479" s="139">
        <f t="shared" si="71"/>
        <v>0</v>
      </c>
      <c r="V479" s="42"/>
      <c r="W479" s="41"/>
      <c r="X479" s="75"/>
      <c r="Y479" s="42"/>
      <c r="Z479" s="223"/>
      <c r="AA479" s="42"/>
      <c r="AB479" s="41"/>
      <c r="AC479" s="75"/>
      <c r="AD479" s="42"/>
      <c r="AE479" s="223"/>
      <c r="AF479" s="42"/>
      <c r="AG479" s="41"/>
      <c r="AH479" s="75"/>
      <c r="AI479" s="42"/>
      <c r="AJ479" s="223"/>
      <c r="AK479" s="42"/>
      <c r="AL479" s="41"/>
      <c r="AM479" s="75"/>
      <c r="AN479" s="42"/>
      <c r="AO479" s="42"/>
      <c r="AP479" s="139">
        <f t="shared" si="72"/>
        <v>0</v>
      </c>
      <c r="AQ479" s="74"/>
      <c r="AR479" s="74"/>
      <c r="AS479" s="74"/>
      <c r="AT479" s="74"/>
      <c r="AU479" s="84"/>
      <c r="AV479" s="90"/>
      <c r="AW479" s="90"/>
      <c r="AX479" s="90"/>
      <c r="AY479" s="90"/>
      <c r="AZ479" s="139">
        <f t="shared" si="73"/>
        <v>0</v>
      </c>
      <c r="BA479" s="139">
        <f t="shared" si="74"/>
        <v>0</v>
      </c>
      <c r="BB479" s="139">
        <f t="shared" si="75"/>
        <v>0</v>
      </c>
      <c r="BC479" s="139">
        <f t="shared" si="76"/>
        <v>0</v>
      </c>
      <c r="BD479" s="75"/>
      <c r="BE479" s="139">
        <f t="shared" si="77"/>
        <v>0</v>
      </c>
      <c r="BF479"/>
    </row>
    <row r="480" spans="1:58" x14ac:dyDescent="0.2">
      <c r="A480" s="16">
        <f t="shared" si="78"/>
        <v>471</v>
      </c>
      <c r="B480" s="40"/>
      <c r="C480" s="40"/>
      <c r="D480" s="41"/>
      <c r="E480" s="188"/>
      <c r="F480" s="41"/>
      <c r="G480" s="188"/>
      <c r="H480" s="139">
        <f t="shared" si="70"/>
        <v>0</v>
      </c>
      <c r="I480" s="42"/>
      <c r="J480" s="41"/>
      <c r="K480" s="75"/>
      <c r="L480" s="224"/>
      <c r="M480" s="42"/>
      <c r="N480" s="41"/>
      <c r="O480" s="75"/>
      <c r="P480" s="224"/>
      <c r="Q480" s="42"/>
      <c r="R480" s="41"/>
      <c r="S480" s="75"/>
      <c r="T480" s="75"/>
      <c r="U480" s="139">
        <f t="shared" si="71"/>
        <v>0</v>
      </c>
      <c r="V480" s="42"/>
      <c r="W480" s="41"/>
      <c r="X480" s="75"/>
      <c r="Y480" s="42"/>
      <c r="Z480" s="223"/>
      <c r="AA480" s="42"/>
      <c r="AB480" s="41"/>
      <c r="AC480" s="75"/>
      <c r="AD480" s="42"/>
      <c r="AE480" s="223"/>
      <c r="AF480" s="42"/>
      <c r="AG480" s="41"/>
      <c r="AH480" s="75"/>
      <c r="AI480" s="42"/>
      <c r="AJ480" s="223"/>
      <c r="AK480" s="42"/>
      <c r="AL480" s="41"/>
      <c r="AM480" s="75"/>
      <c r="AN480" s="42"/>
      <c r="AO480" s="42"/>
      <c r="AP480" s="139">
        <f t="shared" si="72"/>
        <v>0</v>
      </c>
      <c r="AQ480" s="74"/>
      <c r="AR480" s="74"/>
      <c r="AS480" s="74"/>
      <c r="AT480" s="74"/>
      <c r="AU480" s="84"/>
      <c r="AV480" s="90"/>
      <c r="AW480" s="90"/>
      <c r="AX480" s="90"/>
      <c r="AY480" s="90"/>
      <c r="AZ480" s="139">
        <f t="shared" si="73"/>
        <v>0</v>
      </c>
      <c r="BA480" s="139">
        <f t="shared" si="74"/>
        <v>0</v>
      </c>
      <c r="BB480" s="139">
        <f t="shared" si="75"/>
        <v>0</v>
      </c>
      <c r="BC480" s="139">
        <f t="shared" si="76"/>
        <v>0</v>
      </c>
      <c r="BD480" s="75"/>
      <c r="BE480" s="139">
        <f t="shared" si="77"/>
        <v>0</v>
      </c>
      <c r="BF480"/>
    </row>
    <row r="481" spans="1:58" x14ac:dyDescent="0.2">
      <c r="A481" s="16">
        <f t="shared" si="78"/>
        <v>472</v>
      </c>
      <c r="B481" s="40"/>
      <c r="C481" s="40"/>
      <c r="D481" s="41"/>
      <c r="E481" s="188"/>
      <c r="F481" s="41"/>
      <c r="G481" s="188"/>
      <c r="H481" s="139">
        <f t="shared" si="70"/>
        <v>0</v>
      </c>
      <c r="I481" s="42"/>
      <c r="J481" s="41"/>
      <c r="K481" s="75"/>
      <c r="L481" s="224"/>
      <c r="M481" s="42"/>
      <c r="N481" s="41"/>
      <c r="O481" s="75"/>
      <c r="P481" s="224"/>
      <c r="Q481" s="42"/>
      <c r="R481" s="41"/>
      <c r="S481" s="75"/>
      <c r="T481" s="75"/>
      <c r="U481" s="139">
        <f t="shared" si="71"/>
        <v>0</v>
      </c>
      <c r="V481" s="42"/>
      <c r="W481" s="41"/>
      <c r="X481" s="75"/>
      <c r="Y481" s="42"/>
      <c r="Z481" s="223"/>
      <c r="AA481" s="42"/>
      <c r="AB481" s="41"/>
      <c r="AC481" s="75"/>
      <c r="AD481" s="42"/>
      <c r="AE481" s="223"/>
      <c r="AF481" s="42"/>
      <c r="AG481" s="41"/>
      <c r="AH481" s="75"/>
      <c r="AI481" s="42"/>
      <c r="AJ481" s="223"/>
      <c r="AK481" s="42"/>
      <c r="AL481" s="41"/>
      <c r="AM481" s="75"/>
      <c r="AN481" s="42"/>
      <c r="AO481" s="42"/>
      <c r="AP481" s="139">
        <f t="shared" si="72"/>
        <v>0</v>
      </c>
      <c r="AQ481" s="74"/>
      <c r="AR481" s="74"/>
      <c r="AS481" s="74"/>
      <c r="AT481" s="74"/>
      <c r="AU481" s="84"/>
      <c r="AV481" s="90"/>
      <c r="AW481" s="90"/>
      <c r="AX481" s="90"/>
      <c r="AY481" s="90"/>
      <c r="AZ481" s="139">
        <f t="shared" si="73"/>
        <v>0</v>
      </c>
      <c r="BA481" s="139">
        <f t="shared" si="74"/>
        <v>0</v>
      </c>
      <c r="BB481" s="139">
        <f t="shared" si="75"/>
        <v>0</v>
      </c>
      <c r="BC481" s="139">
        <f t="shared" si="76"/>
        <v>0</v>
      </c>
      <c r="BD481" s="75"/>
      <c r="BE481" s="139">
        <f t="shared" si="77"/>
        <v>0</v>
      </c>
      <c r="BF481"/>
    </row>
    <row r="482" spans="1:58" x14ac:dyDescent="0.2">
      <c r="A482" s="16">
        <f t="shared" si="78"/>
        <v>473</v>
      </c>
      <c r="B482" s="40"/>
      <c r="C482" s="40"/>
      <c r="D482" s="41"/>
      <c r="E482" s="188"/>
      <c r="F482" s="41"/>
      <c r="G482" s="188"/>
      <c r="H482" s="139">
        <f t="shared" si="70"/>
        <v>0</v>
      </c>
      <c r="I482" s="42"/>
      <c r="J482" s="41"/>
      <c r="K482" s="75"/>
      <c r="L482" s="224"/>
      <c r="M482" s="42"/>
      <c r="N482" s="41"/>
      <c r="O482" s="75"/>
      <c r="P482" s="224"/>
      <c r="Q482" s="42"/>
      <c r="R482" s="41"/>
      <c r="S482" s="75"/>
      <c r="T482" s="75"/>
      <c r="U482" s="139">
        <f t="shared" si="71"/>
        <v>0</v>
      </c>
      <c r="V482" s="42"/>
      <c r="W482" s="41"/>
      <c r="X482" s="75"/>
      <c r="Y482" s="42"/>
      <c r="Z482" s="223"/>
      <c r="AA482" s="42"/>
      <c r="AB482" s="41"/>
      <c r="AC482" s="75"/>
      <c r="AD482" s="42"/>
      <c r="AE482" s="223"/>
      <c r="AF482" s="42"/>
      <c r="AG482" s="41"/>
      <c r="AH482" s="75"/>
      <c r="AI482" s="42"/>
      <c r="AJ482" s="223"/>
      <c r="AK482" s="42"/>
      <c r="AL482" s="41"/>
      <c r="AM482" s="75"/>
      <c r="AN482" s="42"/>
      <c r="AO482" s="42"/>
      <c r="AP482" s="139">
        <f t="shared" si="72"/>
        <v>0</v>
      </c>
      <c r="AQ482" s="74"/>
      <c r="AR482" s="74"/>
      <c r="AS482" s="74"/>
      <c r="AT482" s="74"/>
      <c r="AU482" s="84"/>
      <c r="AV482" s="90"/>
      <c r="AW482" s="90"/>
      <c r="AX482" s="90"/>
      <c r="AY482" s="90"/>
      <c r="AZ482" s="139">
        <f t="shared" si="73"/>
        <v>0</v>
      </c>
      <c r="BA482" s="139">
        <f t="shared" si="74"/>
        <v>0</v>
      </c>
      <c r="BB482" s="139">
        <f t="shared" si="75"/>
        <v>0</v>
      </c>
      <c r="BC482" s="139">
        <f t="shared" si="76"/>
        <v>0</v>
      </c>
      <c r="BD482" s="75"/>
      <c r="BE482" s="139">
        <f t="shared" si="77"/>
        <v>0</v>
      </c>
      <c r="BF482"/>
    </row>
    <row r="483" spans="1:58" x14ac:dyDescent="0.2">
      <c r="A483" s="16">
        <f t="shared" si="78"/>
        <v>474</v>
      </c>
      <c r="B483" s="40"/>
      <c r="C483" s="40"/>
      <c r="D483" s="41"/>
      <c r="E483" s="188"/>
      <c r="F483" s="41"/>
      <c r="G483" s="188"/>
      <c r="H483" s="139">
        <f t="shared" si="70"/>
        <v>0</v>
      </c>
      <c r="I483" s="42"/>
      <c r="J483" s="41"/>
      <c r="K483" s="75"/>
      <c r="L483" s="224"/>
      <c r="M483" s="42"/>
      <c r="N483" s="41"/>
      <c r="O483" s="75"/>
      <c r="P483" s="224"/>
      <c r="Q483" s="42"/>
      <c r="R483" s="41"/>
      <c r="S483" s="75"/>
      <c r="T483" s="75"/>
      <c r="U483" s="139">
        <f t="shared" si="71"/>
        <v>0</v>
      </c>
      <c r="V483" s="42"/>
      <c r="W483" s="41"/>
      <c r="X483" s="75"/>
      <c r="Y483" s="42"/>
      <c r="Z483" s="223"/>
      <c r="AA483" s="42"/>
      <c r="AB483" s="41"/>
      <c r="AC483" s="75"/>
      <c r="AD483" s="42"/>
      <c r="AE483" s="223"/>
      <c r="AF483" s="42"/>
      <c r="AG483" s="41"/>
      <c r="AH483" s="75"/>
      <c r="AI483" s="42"/>
      <c r="AJ483" s="223"/>
      <c r="AK483" s="42"/>
      <c r="AL483" s="41"/>
      <c r="AM483" s="75"/>
      <c r="AN483" s="42"/>
      <c r="AO483" s="42"/>
      <c r="AP483" s="139">
        <f t="shared" si="72"/>
        <v>0</v>
      </c>
      <c r="AQ483" s="74"/>
      <c r="AR483" s="74"/>
      <c r="AS483" s="74"/>
      <c r="AT483" s="74"/>
      <c r="AU483" s="84"/>
      <c r="AV483" s="90"/>
      <c r="AW483" s="90"/>
      <c r="AX483" s="90"/>
      <c r="AY483" s="90"/>
      <c r="AZ483" s="139">
        <f t="shared" si="73"/>
        <v>0</v>
      </c>
      <c r="BA483" s="139">
        <f t="shared" si="74"/>
        <v>0</v>
      </c>
      <c r="BB483" s="139">
        <f t="shared" si="75"/>
        <v>0</v>
      </c>
      <c r="BC483" s="139">
        <f t="shared" si="76"/>
        <v>0</v>
      </c>
      <c r="BD483" s="75"/>
      <c r="BE483" s="139">
        <f t="shared" si="77"/>
        <v>0</v>
      </c>
      <c r="BF483"/>
    </row>
    <row r="484" spans="1:58" x14ac:dyDescent="0.2">
      <c r="A484" s="16">
        <f t="shared" si="78"/>
        <v>475</v>
      </c>
      <c r="B484" s="40"/>
      <c r="C484" s="40"/>
      <c r="D484" s="41"/>
      <c r="E484" s="188"/>
      <c r="F484" s="41"/>
      <c r="G484" s="188"/>
      <c r="H484" s="139">
        <f t="shared" si="70"/>
        <v>0</v>
      </c>
      <c r="I484" s="42"/>
      <c r="J484" s="41"/>
      <c r="K484" s="75"/>
      <c r="L484" s="224"/>
      <c r="M484" s="42"/>
      <c r="N484" s="41"/>
      <c r="O484" s="75"/>
      <c r="P484" s="224"/>
      <c r="Q484" s="42"/>
      <c r="R484" s="41"/>
      <c r="S484" s="75"/>
      <c r="T484" s="75"/>
      <c r="U484" s="139">
        <f t="shared" si="71"/>
        <v>0</v>
      </c>
      <c r="V484" s="42"/>
      <c r="W484" s="41"/>
      <c r="X484" s="75"/>
      <c r="Y484" s="42"/>
      <c r="Z484" s="223"/>
      <c r="AA484" s="42"/>
      <c r="AB484" s="41"/>
      <c r="AC484" s="75"/>
      <c r="AD484" s="42"/>
      <c r="AE484" s="223"/>
      <c r="AF484" s="42"/>
      <c r="AG484" s="41"/>
      <c r="AH484" s="75"/>
      <c r="AI484" s="42"/>
      <c r="AJ484" s="223"/>
      <c r="AK484" s="42"/>
      <c r="AL484" s="41"/>
      <c r="AM484" s="75"/>
      <c r="AN484" s="42"/>
      <c r="AO484" s="42"/>
      <c r="AP484" s="139">
        <f t="shared" si="72"/>
        <v>0</v>
      </c>
      <c r="AQ484" s="74"/>
      <c r="AR484" s="74"/>
      <c r="AS484" s="74"/>
      <c r="AT484" s="74"/>
      <c r="AU484" s="84"/>
      <c r="AV484" s="90"/>
      <c r="AW484" s="90"/>
      <c r="AX484" s="90"/>
      <c r="AY484" s="90"/>
      <c r="AZ484" s="139">
        <f t="shared" si="73"/>
        <v>0</v>
      </c>
      <c r="BA484" s="139">
        <f t="shared" si="74"/>
        <v>0</v>
      </c>
      <c r="BB484" s="139">
        <f t="shared" si="75"/>
        <v>0</v>
      </c>
      <c r="BC484" s="139">
        <f t="shared" si="76"/>
        <v>0</v>
      </c>
      <c r="BD484" s="75"/>
      <c r="BE484" s="139">
        <f t="shared" si="77"/>
        <v>0</v>
      </c>
      <c r="BF484"/>
    </row>
    <row r="485" spans="1:58" x14ac:dyDescent="0.2">
      <c r="A485" s="16">
        <f t="shared" si="78"/>
        <v>476</v>
      </c>
      <c r="B485" s="40"/>
      <c r="C485" s="40"/>
      <c r="D485" s="41"/>
      <c r="E485" s="188"/>
      <c r="F485" s="41"/>
      <c r="G485" s="188"/>
      <c r="H485" s="139">
        <f t="shared" si="70"/>
        <v>0</v>
      </c>
      <c r="I485" s="42"/>
      <c r="J485" s="41"/>
      <c r="K485" s="75"/>
      <c r="L485" s="224"/>
      <c r="M485" s="42"/>
      <c r="N485" s="41"/>
      <c r="O485" s="75"/>
      <c r="P485" s="224"/>
      <c r="Q485" s="42"/>
      <c r="R485" s="41"/>
      <c r="S485" s="75"/>
      <c r="T485" s="75"/>
      <c r="U485" s="139">
        <f t="shared" si="71"/>
        <v>0</v>
      </c>
      <c r="V485" s="42"/>
      <c r="W485" s="41"/>
      <c r="X485" s="75"/>
      <c r="Y485" s="42"/>
      <c r="Z485" s="223"/>
      <c r="AA485" s="42"/>
      <c r="AB485" s="41"/>
      <c r="AC485" s="75"/>
      <c r="AD485" s="42"/>
      <c r="AE485" s="223"/>
      <c r="AF485" s="42"/>
      <c r="AG485" s="41"/>
      <c r="AH485" s="75"/>
      <c r="AI485" s="42"/>
      <c r="AJ485" s="223"/>
      <c r="AK485" s="42"/>
      <c r="AL485" s="41"/>
      <c r="AM485" s="75"/>
      <c r="AN485" s="42"/>
      <c r="AO485" s="42"/>
      <c r="AP485" s="139">
        <f t="shared" si="72"/>
        <v>0</v>
      </c>
      <c r="AQ485" s="74"/>
      <c r="AR485" s="74"/>
      <c r="AS485" s="74"/>
      <c r="AT485" s="74"/>
      <c r="AU485" s="84"/>
      <c r="AV485" s="90"/>
      <c r="AW485" s="90"/>
      <c r="AX485" s="90"/>
      <c r="AY485" s="90"/>
      <c r="AZ485" s="139">
        <f t="shared" si="73"/>
        <v>0</v>
      </c>
      <c r="BA485" s="139">
        <f t="shared" si="74"/>
        <v>0</v>
      </c>
      <c r="BB485" s="139">
        <f t="shared" si="75"/>
        <v>0</v>
      </c>
      <c r="BC485" s="139">
        <f t="shared" si="76"/>
        <v>0</v>
      </c>
      <c r="BD485" s="75"/>
      <c r="BE485" s="139">
        <f t="shared" si="77"/>
        <v>0</v>
      </c>
      <c r="BF485"/>
    </row>
    <row r="486" spans="1:58" x14ac:dyDescent="0.2">
      <c r="A486" s="16">
        <f t="shared" si="78"/>
        <v>477</v>
      </c>
      <c r="B486" s="40"/>
      <c r="C486" s="40"/>
      <c r="D486" s="41"/>
      <c r="E486" s="188"/>
      <c r="F486" s="41"/>
      <c r="G486" s="188"/>
      <c r="H486" s="139">
        <f t="shared" si="70"/>
        <v>0</v>
      </c>
      <c r="I486" s="42"/>
      <c r="J486" s="41"/>
      <c r="K486" s="75"/>
      <c r="L486" s="224"/>
      <c r="M486" s="42"/>
      <c r="N486" s="41"/>
      <c r="O486" s="75"/>
      <c r="P486" s="224"/>
      <c r="Q486" s="42"/>
      <c r="R486" s="41"/>
      <c r="S486" s="75"/>
      <c r="T486" s="75"/>
      <c r="U486" s="139">
        <f t="shared" si="71"/>
        <v>0</v>
      </c>
      <c r="V486" s="42"/>
      <c r="W486" s="41"/>
      <c r="X486" s="75"/>
      <c r="Y486" s="42"/>
      <c r="Z486" s="223"/>
      <c r="AA486" s="42"/>
      <c r="AB486" s="41"/>
      <c r="AC486" s="75"/>
      <c r="AD486" s="42"/>
      <c r="AE486" s="223"/>
      <c r="AF486" s="42"/>
      <c r="AG486" s="41"/>
      <c r="AH486" s="75"/>
      <c r="AI486" s="42"/>
      <c r="AJ486" s="223"/>
      <c r="AK486" s="42"/>
      <c r="AL486" s="41"/>
      <c r="AM486" s="75"/>
      <c r="AN486" s="42"/>
      <c r="AO486" s="42"/>
      <c r="AP486" s="139">
        <f t="shared" si="72"/>
        <v>0</v>
      </c>
      <c r="AQ486" s="74"/>
      <c r="AR486" s="74"/>
      <c r="AS486" s="74"/>
      <c r="AT486" s="74"/>
      <c r="AU486" s="84"/>
      <c r="AV486" s="90"/>
      <c r="AW486" s="90"/>
      <c r="AX486" s="90"/>
      <c r="AY486" s="90"/>
      <c r="AZ486" s="139">
        <f t="shared" si="73"/>
        <v>0</v>
      </c>
      <c r="BA486" s="139">
        <f t="shared" si="74"/>
        <v>0</v>
      </c>
      <c r="BB486" s="139">
        <f t="shared" si="75"/>
        <v>0</v>
      </c>
      <c r="BC486" s="139">
        <f t="shared" si="76"/>
        <v>0</v>
      </c>
      <c r="BD486" s="75"/>
      <c r="BE486" s="139">
        <f t="shared" si="77"/>
        <v>0</v>
      </c>
      <c r="BF486"/>
    </row>
    <row r="487" spans="1:58" x14ac:dyDescent="0.2">
      <c r="A487" s="16">
        <f t="shared" si="78"/>
        <v>478</v>
      </c>
      <c r="B487" s="40"/>
      <c r="C487" s="40"/>
      <c r="D487" s="41"/>
      <c r="E487" s="188"/>
      <c r="F487" s="41"/>
      <c r="G487" s="188"/>
      <c r="H487" s="139">
        <f t="shared" si="70"/>
        <v>0</v>
      </c>
      <c r="I487" s="42"/>
      <c r="J487" s="41"/>
      <c r="K487" s="75"/>
      <c r="L487" s="224"/>
      <c r="M487" s="42"/>
      <c r="N487" s="41"/>
      <c r="O487" s="75"/>
      <c r="P487" s="224"/>
      <c r="Q487" s="42"/>
      <c r="R487" s="41"/>
      <c r="S487" s="75"/>
      <c r="T487" s="75"/>
      <c r="U487" s="139">
        <f t="shared" si="71"/>
        <v>0</v>
      </c>
      <c r="V487" s="42"/>
      <c r="W487" s="41"/>
      <c r="X487" s="75"/>
      <c r="Y487" s="42"/>
      <c r="Z487" s="223"/>
      <c r="AA487" s="42"/>
      <c r="AB487" s="41"/>
      <c r="AC487" s="75"/>
      <c r="AD487" s="42"/>
      <c r="AE487" s="223"/>
      <c r="AF487" s="42"/>
      <c r="AG487" s="41"/>
      <c r="AH487" s="75"/>
      <c r="AI487" s="42"/>
      <c r="AJ487" s="223"/>
      <c r="AK487" s="42"/>
      <c r="AL487" s="41"/>
      <c r="AM487" s="75"/>
      <c r="AN487" s="42"/>
      <c r="AO487" s="42"/>
      <c r="AP487" s="139">
        <f t="shared" si="72"/>
        <v>0</v>
      </c>
      <c r="AQ487" s="74"/>
      <c r="AR487" s="74"/>
      <c r="AS487" s="74"/>
      <c r="AT487" s="74"/>
      <c r="AU487" s="84"/>
      <c r="AV487" s="90"/>
      <c r="AW487" s="90"/>
      <c r="AX487" s="90"/>
      <c r="AY487" s="90"/>
      <c r="AZ487" s="139">
        <f t="shared" si="73"/>
        <v>0</v>
      </c>
      <c r="BA487" s="139">
        <f t="shared" si="74"/>
        <v>0</v>
      </c>
      <c r="BB487" s="139">
        <f t="shared" si="75"/>
        <v>0</v>
      </c>
      <c r="BC487" s="139">
        <f t="shared" si="76"/>
        <v>0</v>
      </c>
      <c r="BD487" s="75"/>
      <c r="BE487" s="139">
        <f t="shared" si="77"/>
        <v>0</v>
      </c>
      <c r="BF487"/>
    </row>
    <row r="488" spans="1:58" x14ac:dyDescent="0.2">
      <c r="A488" s="16">
        <f t="shared" si="78"/>
        <v>479</v>
      </c>
      <c r="B488" s="40"/>
      <c r="C488" s="40"/>
      <c r="D488" s="41"/>
      <c r="E488" s="188"/>
      <c r="F488" s="41"/>
      <c r="G488" s="188"/>
      <c r="H488" s="139">
        <f t="shared" si="70"/>
        <v>0</v>
      </c>
      <c r="I488" s="42"/>
      <c r="J488" s="41"/>
      <c r="K488" s="75"/>
      <c r="L488" s="224"/>
      <c r="M488" s="42"/>
      <c r="N488" s="41"/>
      <c r="O488" s="75"/>
      <c r="P488" s="224"/>
      <c r="Q488" s="42"/>
      <c r="R488" s="41"/>
      <c r="S488" s="75"/>
      <c r="T488" s="75"/>
      <c r="U488" s="139">
        <f t="shared" si="71"/>
        <v>0</v>
      </c>
      <c r="V488" s="42"/>
      <c r="W488" s="41"/>
      <c r="X488" s="75"/>
      <c r="Y488" s="42"/>
      <c r="Z488" s="223"/>
      <c r="AA488" s="42"/>
      <c r="AB488" s="41"/>
      <c r="AC488" s="75"/>
      <c r="AD488" s="42"/>
      <c r="AE488" s="223"/>
      <c r="AF488" s="42"/>
      <c r="AG488" s="41"/>
      <c r="AH488" s="75"/>
      <c r="AI488" s="42"/>
      <c r="AJ488" s="223"/>
      <c r="AK488" s="42"/>
      <c r="AL488" s="41"/>
      <c r="AM488" s="75"/>
      <c r="AN488" s="42"/>
      <c r="AO488" s="42"/>
      <c r="AP488" s="139">
        <f t="shared" si="72"/>
        <v>0</v>
      </c>
      <c r="AQ488" s="74"/>
      <c r="AR488" s="74"/>
      <c r="AS488" s="74"/>
      <c r="AT488" s="74"/>
      <c r="AU488" s="84"/>
      <c r="AV488" s="90"/>
      <c r="AW488" s="90"/>
      <c r="AX488" s="90"/>
      <c r="AY488" s="90"/>
      <c r="AZ488" s="139">
        <f t="shared" si="73"/>
        <v>0</v>
      </c>
      <c r="BA488" s="139">
        <f t="shared" si="74"/>
        <v>0</v>
      </c>
      <c r="BB488" s="139">
        <f t="shared" si="75"/>
        <v>0</v>
      </c>
      <c r="BC488" s="139">
        <f t="shared" si="76"/>
        <v>0</v>
      </c>
      <c r="BD488" s="75"/>
      <c r="BE488" s="139">
        <f t="shared" si="77"/>
        <v>0</v>
      </c>
      <c r="BF488"/>
    </row>
    <row r="489" spans="1:58" x14ac:dyDescent="0.2">
      <c r="A489" s="16">
        <f t="shared" si="78"/>
        <v>480</v>
      </c>
      <c r="B489" s="40"/>
      <c r="C489" s="40"/>
      <c r="D489" s="41"/>
      <c r="E489" s="188"/>
      <c r="F489" s="41"/>
      <c r="G489" s="188"/>
      <c r="H489" s="139">
        <f t="shared" si="70"/>
        <v>0</v>
      </c>
      <c r="I489" s="42"/>
      <c r="J489" s="41"/>
      <c r="K489" s="75"/>
      <c r="L489" s="224"/>
      <c r="M489" s="42"/>
      <c r="N489" s="41"/>
      <c r="O489" s="75"/>
      <c r="P489" s="224"/>
      <c r="Q489" s="42"/>
      <c r="R489" s="41"/>
      <c r="S489" s="75"/>
      <c r="T489" s="75"/>
      <c r="U489" s="139">
        <f t="shared" si="71"/>
        <v>0</v>
      </c>
      <c r="V489" s="42"/>
      <c r="W489" s="41"/>
      <c r="X489" s="75"/>
      <c r="Y489" s="42"/>
      <c r="Z489" s="223"/>
      <c r="AA489" s="42"/>
      <c r="AB489" s="41"/>
      <c r="AC489" s="75"/>
      <c r="AD489" s="42"/>
      <c r="AE489" s="223"/>
      <c r="AF489" s="42"/>
      <c r="AG489" s="41"/>
      <c r="AH489" s="75"/>
      <c r="AI489" s="42"/>
      <c r="AJ489" s="223"/>
      <c r="AK489" s="42"/>
      <c r="AL489" s="41"/>
      <c r="AM489" s="75"/>
      <c r="AN489" s="42"/>
      <c r="AO489" s="42"/>
      <c r="AP489" s="139">
        <f t="shared" si="72"/>
        <v>0</v>
      </c>
      <c r="AQ489" s="74"/>
      <c r="AR489" s="74"/>
      <c r="AS489" s="74"/>
      <c r="AT489" s="74"/>
      <c r="AU489" s="84"/>
      <c r="AV489" s="90"/>
      <c r="AW489" s="90"/>
      <c r="AX489" s="90"/>
      <c r="AY489" s="90"/>
      <c r="AZ489" s="139">
        <f t="shared" si="73"/>
        <v>0</v>
      </c>
      <c r="BA489" s="139">
        <f t="shared" si="74"/>
        <v>0</v>
      </c>
      <c r="BB489" s="139">
        <f t="shared" si="75"/>
        <v>0</v>
      </c>
      <c r="BC489" s="139">
        <f t="shared" si="76"/>
        <v>0</v>
      </c>
      <c r="BD489" s="75"/>
      <c r="BE489" s="139">
        <f t="shared" si="77"/>
        <v>0</v>
      </c>
      <c r="BF489"/>
    </row>
    <row r="490" spans="1:58" x14ac:dyDescent="0.2">
      <c r="A490" s="16">
        <f t="shared" si="78"/>
        <v>481</v>
      </c>
      <c r="B490" s="40"/>
      <c r="C490" s="40"/>
      <c r="D490" s="41"/>
      <c r="E490" s="188"/>
      <c r="F490" s="41"/>
      <c r="G490" s="188"/>
      <c r="H490" s="139">
        <f t="shared" si="70"/>
        <v>0</v>
      </c>
      <c r="I490" s="42"/>
      <c r="J490" s="41"/>
      <c r="K490" s="75"/>
      <c r="L490" s="224"/>
      <c r="M490" s="42"/>
      <c r="N490" s="41"/>
      <c r="O490" s="75"/>
      <c r="P490" s="224"/>
      <c r="Q490" s="42"/>
      <c r="R490" s="41"/>
      <c r="S490" s="75"/>
      <c r="T490" s="75"/>
      <c r="U490" s="139">
        <f t="shared" si="71"/>
        <v>0</v>
      </c>
      <c r="V490" s="42"/>
      <c r="W490" s="41"/>
      <c r="X490" s="75"/>
      <c r="Y490" s="42"/>
      <c r="Z490" s="223"/>
      <c r="AA490" s="42"/>
      <c r="AB490" s="41"/>
      <c r="AC490" s="75"/>
      <c r="AD490" s="42"/>
      <c r="AE490" s="223"/>
      <c r="AF490" s="42"/>
      <c r="AG490" s="41"/>
      <c r="AH490" s="75"/>
      <c r="AI490" s="42"/>
      <c r="AJ490" s="223"/>
      <c r="AK490" s="42"/>
      <c r="AL490" s="41"/>
      <c r="AM490" s="75"/>
      <c r="AN490" s="42"/>
      <c r="AO490" s="42"/>
      <c r="AP490" s="139">
        <f t="shared" si="72"/>
        <v>0</v>
      </c>
      <c r="AQ490" s="74"/>
      <c r="AR490" s="74"/>
      <c r="AS490" s="74"/>
      <c r="AT490" s="74"/>
      <c r="AU490" s="84"/>
      <c r="AV490" s="90"/>
      <c r="AW490" s="90"/>
      <c r="AX490" s="90"/>
      <c r="AY490" s="90"/>
      <c r="AZ490" s="139">
        <f t="shared" si="73"/>
        <v>0</v>
      </c>
      <c r="BA490" s="139">
        <f t="shared" si="74"/>
        <v>0</v>
      </c>
      <c r="BB490" s="139">
        <f t="shared" si="75"/>
        <v>0</v>
      </c>
      <c r="BC490" s="139">
        <f t="shared" si="76"/>
        <v>0</v>
      </c>
      <c r="BD490" s="75"/>
      <c r="BE490" s="139">
        <f t="shared" si="77"/>
        <v>0</v>
      </c>
      <c r="BF490"/>
    </row>
    <row r="491" spans="1:58" x14ac:dyDescent="0.2">
      <c r="A491" s="16">
        <f t="shared" si="78"/>
        <v>482</v>
      </c>
      <c r="B491" s="40"/>
      <c r="C491" s="40"/>
      <c r="D491" s="41"/>
      <c r="E491" s="188"/>
      <c r="F491" s="41"/>
      <c r="G491" s="188"/>
      <c r="H491" s="139">
        <f t="shared" si="70"/>
        <v>0</v>
      </c>
      <c r="I491" s="42"/>
      <c r="J491" s="41"/>
      <c r="K491" s="75"/>
      <c r="L491" s="224"/>
      <c r="M491" s="42"/>
      <c r="N491" s="41"/>
      <c r="O491" s="75"/>
      <c r="P491" s="224"/>
      <c r="Q491" s="42"/>
      <c r="R491" s="41"/>
      <c r="S491" s="75"/>
      <c r="T491" s="75"/>
      <c r="U491" s="139">
        <f t="shared" si="71"/>
        <v>0</v>
      </c>
      <c r="V491" s="42"/>
      <c r="W491" s="41"/>
      <c r="X491" s="75"/>
      <c r="Y491" s="42"/>
      <c r="Z491" s="223"/>
      <c r="AA491" s="42"/>
      <c r="AB491" s="41"/>
      <c r="AC491" s="75"/>
      <c r="AD491" s="42"/>
      <c r="AE491" s="223"/>
      <c r="AF491" s="42"/>
      <c r="AG491" s="41"/>
      <c r="AH491" s="75"/>
      <c r="AI491" s="42"/>
      <c r="AJ491" s="223"/>
      <c r="AK491" s="42"/>
      <c r="AL491" s="41"/>
      <c r="AM491" s="75"/>
      <c r="AN491" s="42"/>
      <c r="AO491" s="42"/>
      <c r="AP491" s="139">
        <f t="shared" si="72"/>
        <v>0</v>
      </c>
      <c r="AQ491" s="74"/>
      <c r="AR491" s="74"/>
      <c r="AS491" s="74"/>
      <c r="AT491" s="74"/>
      <c r="AU491" s="84"/>
      <c r="AV491" s="90"/>
      <c r="AW491" s="90"/>
      <c r="AX491" s="90"/>
      <c r="AY491" s="90"/>
      <c r="AZ491" s="139">
        <f t="shared" si="73"/>
        <v>0</v>
      </c>
      <c r="BA491" s="139">
        <f t="shared" si="74"/>
        <v>0</v>
      </c>
      <c r="BB491" s="139">
        <f t="shared" si="75"/>
        <v>0</v>
      </c>
      <c r="BC491" s="139">
        <f t="shared" si="76"/>
        <v>0</v>
      </c>
      <c r="BD491" s="75"/>
      <c r="BE491" s="139">
        <f t="shared" si="77"/>
        <v>0</v>
      </c>
      <c r="BF491"/>
    </row>
    <row r="492" spans="1:58" x14ac:dyDescent="0.2">
      <c r="A492" s="16">
        <f t="shared" si="78"/>
        <v>483</v>
      </c>
      <c r="B492" s="40"/>
      <c r="C492" s="40"/>
      <c r="D492" s="41"/>
      <c r="E492" s="188"/>
      <c r="F492" s="41"/>
      <c r="G492" s="188"/>
      <c r="H492" s="139">
        <f t="shared" si="70"/>
        <v>0</v>
      </c>
      <c r="I492" s="42"/>
      <c r="J492" s="41"/>
      <c r="K492" s="75"/>
      <c r="L492" s="224"/>
      <c r="M492" s="42"/>
      <c r="N492" s="41"/>
      <c r="O492" s="75"/>
      <c r="P492" s="224"/>
      <c r="Q492" s="42"/>
      <c r="R492" s="41"/>
      <c r="S492" s="75"/>
      <c r="T492" s="75"/>
      <c r="U492" s="139">
        <f t="shared" si="71"/>
        <v>0</v>
      </c>
      <c r="V492" s="42"/>
      <c r="W492" s="41"/>
      <c r="X492" s="75"/>
      <c r="Y492" s="42"/>
      <c r="Z492" s="223"/>
      <c r="AA492" s="42"/>
      <c r="AB492" s="41"/>
      <c r="AC492" s="75"/>
      <c r="AD492" s="42"/>
      <c r="AE492" s="223"/>
      <c r="AF492" s="42"/>
      <c r="AG492" s="41"/>
      <c r="AH492" s="75"/>
      <c r="AI492" s="42"/>
      <c r="AJ492" s="223"/>
      <c r="AK492" s="42"/>
      <c r="AL492" s="41"/>
      <c r="AM492" s="75"/>
      <c r="AN492" s="42"/>
      <c r="AO492" s="42"/>
      <c r="AP492" s="139">
        <f t="shared" si="72"/>
        <v>0</v>
      </c>
      <c r="AQ492" s="74"/>
      <c r="AR492" s="74"/>
      <c r="AS492" s="74"/>
      <c r="AT492" s="74"/>
      <c r="AU492" s="84"/>
      <c r="AV492" s="90"/>
      <c r="AW492" s="90"/>
      <c r="AX492" s="90"/>
      <c r="AY492" s="90"/>
      <c r="AZ492" s="139">
        <f t="shared" si="73"/>
        <v>0</v>
      </c>
      <c r="BA492" s="139">
        <f t="shared" si="74"/>
        <v>0</v>
      </c>
      <c r="BB492" s="139">
        <f t="shared" si="75"/>
        <v>0</v>
      </c>
      <c r="BC492" s="139">
        <f t="shared" si="76"/>
        <v>0</v>
      </c>
      <c r="BD492" s="75"/>
      <c r="BE492" s="139">
        <f t="shared" si="77"/>
        <v>0</v>
      </c>
      <c r="BF492"/>
    </row>
    <row r="493" spans="1:58" x14ac:dyDescent="0.2">
      <c r="A493" s="16">
        <f t="shared" si="78"/>
        <v>484</v>
      </c>
      <c r="B493" s="40"/>
      <c r="C493" s="40"/>
      <c r="D493" s="41"/>
      <c r="E493" s="188"/>
      <c r="F493" s="41"/>
      <c r="G493" s="188"/>
      <c r="H493" s="139">
        <f t="shared" si="70"/>
        <v>0</v>
      </c>
      <c r="I493" s="42"/>
      <c r="J493" s="41"/>
      <c r="K493" s="75"/>
      <c r="L493" s="224"/>
      <c r="M493" s="42"/>
      <c r="N493" s="41"/>
      <c r="O493" s="75"/>
      <c r="P493" s="224"/>
      <c r="Q493" s="42"/>
      <c r="R493" s="41"/>
      <c r="S493" s="75"/>
      <c r="T493" s="75"/>
      <c r="U493" s="139">
        <f t="shared" si="71"/>
        <v>0</v>
      </c>
      <c r="V493" s="42"/>
      <c r="W493" s="41"/>
      <c r="X493" s="75"/>
      <c r="Y493" s="42"/>
      <c r="Z493" s="223"/>
      <c r="AA493" s="42"/>
      <c r="AB493" s="41"/>
      <c r="AC493" s="75"/>
      <c r="AD493" s="42"/>
      <c r="AE493" s="223"/>
      <c r="AF493" s="42"/>
      <c r="AG493" s="41"/>
      <c r="AH493" s="75"/>
      <c r="AI493" s="42"/>
      <c r="AJ493" s="223"/>
      <c r="AK493" s="42"/>
      <c r="AL493" s="41"/>
      <c r="AM493" s="75"/>
      <c r="AN493" s="42"/>
      <c r="AO493" s="42"/>
      <c r="AP493" s="139">
        <f t="shared" si="72"/>
        <v>0</v>
      </c>
      <c r="AQ493" s="74"/>
      <c r="AR493" s="74"/>
      <c r="AS493" s="74"/>
      <c r="AT493" s="74"/>
      <c r="AU493" s="84"/>
      <c r="AV493" s="90"/>
      <c r="AW493" s="90"/>
      <c r="AX493" s="90"/>
      <c r="AY493" s="90"/>
      <c r="AZ493" s="139">
        <f t="shared" si="73"/>
        <v>0</v>
      </c>
      <c r="BA493" s="139">
        <f t="shared" si="74"/>
        <v>0</v>
      </c>
      <c r="BB493" s="139">
        <f t="shared" si="75"/>
        <v>0</v>
      </c>
      <c r="BC493" s="139">
        <f t="shared" si="76"/>
        <v>0</v>
      </c>
      <c r="BD493" s="75"/>
      <c r="BE493" s="139">
        <f t="shared" si="77"/>
        <v>0</v>
      </c>
      <c r="BF493"/>
    </row>
    <row r="494" spans="1:58" x14ac:dyDescent="0.2">
      <c r="A494" s="16">
        <f t="shared" si="78"/>
        <v>485</v>
      </c>
      <c r="B494" s="40"/>
      <c r="C494" s="40"/>
      <c r="D494" s="41"/>
      <c r="E494" s="188"/>
      <c r="F494" s="41"/>
      <c r="G494" s="188"/>
      <c r="H494" s="139">
        <f t="shared" si="70"/>
        <v>0</v>
      </c>
      <c r="I494" s="42"/>
      <c r="J494" s="41"/>
      <c r="K494" s="75"/>
      <c r="L494" s="224"/>
      <c r="M494" s="42"/>
      <c r="N494" s="41"/>
      <c r="O494" s="75"/>
      <c r="P494" s="224"/>
      <c r="Q494" s="42"/>
      <c r="R494" s="41"/>
      <c r="S494" s="75"/>
      <c r="T494" s="75"/>
      <c r="U494" s="139">
        <f t="shared" si="71"/>
        <v>0</v>
      </c>
      <c r="V494" s="42"/>
      <c r="W494" s="41"/>
      <c r="X494" s="75"/>
      <c r="Y494" s="42"/>
      <c r="Z494" s="223"/>
      <c r="AA494" s="42"/>
      <c r="AB494" s="41"/>
      <c r="AC494" s="75"/>
      <c r="AD494" s="42"/>
      <c r="AE494" s="223"/>
      <c r="AF494" s="42"/>
      <c r="AG494" s="41"/>
      <c r="AH494" s="75"/>
      <c r="AI494" s="42"/>
      <c r="AJ494" s="223"/>
      <c r="AK494" s="42"/>
      <c r="AL494" s="41"/>
      <c r="AM494" s="75"/>
      <c r="AN494" s="42"/>
      <c r="AO494" s="42"/>
      <c r="AP494" s="139">
        <f t="shared" si="72"/>
        <v>0</v>
      </c>
      <c r="AQ494" s="74"/>
      <c r="AR494" s="74"/>
      <c r="AS494" s="74"/>
      <c r="AT494" s="74"/>
      <c r="AU494" s="84"/>
      <c r="AV494" s="90"/>
      <c r="AW494" s="90"/>
      <c r="AX494" s="90"/>
      <c r="AY494" s="90"/>
      <c r="AZ494" s="139">
        <f t="shared" si="73"/>
        <v>0</v>
      </c>
      <c r="BA494" s="139">
        <f t="shared" si="74"/>
        <v>0</v>
      </c>
      <c r="BB494" s="139">
        <f t="shared" si="75"/>
        <v>0</v>
      </c>
      <c r="BC494" s="139">
        <f t="shared" si="76"/>
        <v>0</v>
      </c>
      <c r="BD494" s="75"/>
      <c r="BE494" s="139">
        <f t="shared" si="77"/>
        <v>0</v>
      </c>
      <c r="BF494"/>
    </row>
    <row r="495" spans="1:58" x14ac:dyDescent="0.2">
      <c r="A495" s="16">
        <f t="shared" si="78"/>
        <v>486</v>
      </c>
      <c r="B495" s="40"/>
      <c r="C495" s="40"/>
      <c r="D495" s="41"/>
      <c r="E495" s="188"/>
      <c r="F495" s="41"/>
      <c r="G495" s="188"/>
      <c r="H495" s="139">
        <f t="shared" si="70"/>
        <v>0</v>
      </c>
      <c r="I495" s="42"/>
      <c r="J495" s="41"/>
      <c r="K495" s="75"/>
      <c r="L495" s="224"/>
      <c r="M495" s="42"/>
      <c r="N495" s="41"/>
      <c r="O495" s="75"/>
      <c r="P495" s="224"/>
      <c r="Q495" s="42"/>
      <c r="R495" s="41"/>
      <c r="S495" s="75"/>
      <c r="T495" s="75"/>
      <c r="U495" s="139">
        <f t="shared" si="71"/>
        <v>0</v>
      </c>
      <c r="V495" s="42"/>
      <c r="W495" s="41"/>
      <c r="X495" s="75"/>
      <c r="Y495" s="42"/>
      <c r="Z495" s="223"/>
      <c r="AA495" s="42"/>
      <c r="AB495" s="41"/>
      <c r="AC495" s="75"/>
      <c r="AD495" s="42"/>
      <c r="AE495" s="223"/>
      <c r="AF495" s="42"/>
      <c r="AG495" s="41"/>
      <c r="AH495" s="75"/>
      <c r="AI495" s="42"/>
      <c r="AJ495" s="223"/>
      <c r="AK495" s="42"/>
      <c r="AL495" s="41"/>
      <c r="AM495" s="75"/>
      <c r="AN495" s="42"/>
      <c r="AO495" s="42"/>
      <c r="AP495" s="139">
        <f t="shared" si="72"/>
        <v>0</v>
      </c>
      <c r="AQ495" s="74"/>
      <c r="AR495" s="74"/>
      <c r="AS495" s="74"/>
      <c r="AT495" s="74"/>
      <c r="AU495" s="84"/>
      <c r="AV495" s="90"/>
      <c r="AW495" s="90"/>
      <c r="AX495" s="90"/>
      <c r="AY495" s="90"/>
      <c r="AZ495" s="139">
        <f t="shared" si="73"/>
        <v>0</v>
      </c>
      <c r="BA495" s="139">
        <f t="shared" si="74"/>
        <v>0</v>
      </c>
      <c r="BB495" s="139">
        <f t="shared" si="75"/>
        <v>0</v>
      </c>
      <c r="BC495" s="139">
        <f t="shared" si="76"/>
        <v>0</v>
      </c>
      <c r="BD495" s="75"/>
      <c r="BE495" s="139">
        <f t="shared" si="77"/>
        <v>0</v>
      </c>
      <c r="BF495"/>
    </row>
    <row r="496" spans="1:58" x14ac:dyDescent="0.2">
      <c r="A496" s="16">
        <f t="shared" si="78"/>
        <v>487</v>
      </c>
      <c r="B496" s="40"/>
      <c r="C496" s="40"/>
      <c r="D496" s="41"/>
      <c r="E496" s="188"/>
      <c r="F496" s="41"/>
      <c r="G496" s="188"/>
      <c r="H496" s="139">
        <f t="shared" si="70"/>
        <v>0</v>
      </c>
      <c r="I496" s="42"/>
      <c r="J496" s="41"/>
      <c r="K496" s="75"/>
      <c r="L496" s="224"/>
      <c r="M496" s="42"/>
      <c r="N496" s="41"/>
      <c r="O496" s="75"/>
      <c r="P496" s="224"/>
      <c r="Q496" s="42"/>
      <c r="R496" s="41"/>
      <c r="S496" s="75"/>
      <c r="T496" s="75"/>
      <c r="U496" s="139">
        <f t="shared" si="71"/>
        <v>0</v>
      </c>
      <c r="V496" s="42"/>
      <c r="W496" s="41"/>
      <c r="X496" s="75"/>
      <c r="Y496" s="42"/>
      <c r="Z496" s="223"/>
      <c r="AA496" s="42"/>
      <c r="AB496" s="41"/>
      <c r="AC496" s="75"/>
      <c r="AD496" s="42"/>
      <c r="AE496" s="223"/>
      <c r="AF496" s="42"/>
      <c r="AG496" s="41"/>
      <c r="AH496" s="75"/>
      <c r="AI496" s="42"/>
      <c r="AJ496" s="223"/>
      <c r="AK496" s="42"/>
      <c r="AL496" s="41"/>
      <c r="AM496" s="75"/>
      <c r="AN496" s="42"/>
      <c r="AO496" s="42"/>
      <c r="AP496" s="139">
        <f t="shared" si="72"/>
        <v>0</v>
      </c>
      <c r="AQ496" s="74"/>
      <c r="AR496" s="74"/>
      <c r="AS496" s="74"/>
      <c r="AT496" s="74"/>
      <c r="AU496" s="84"/>
      <c r="AV496" s="90"/>
      <c r="AW496" s="90"/>
      <c r="AX496" s="90"/>
      <c r="AY496" s="90"/>
      <c r="AZ496" s="139">
        <f t="shared" si="73"/>
        <v>0</v>
      </c>
      <c r="BA496" s="139">
        <f t="shared" si="74"/>
        <v>0</v>
      </c>
      <c r="BB496" s="139">
        <f t="shared" si="75"/>
        <v>0</v>
      </c>
      <c r="BC496" s="139">
        <f t="shared" si="76"/>
        <v>0</v>
      </c>
      <c r="BD496" s="75"/>
      <c r="BE496" s="139">
        <f t="shared" si="77"/>
        <v>0</v>
      </c>
      <c r="BF496"/>
    </row>
    <row r="497" spans="1:58" x14ac:dyDescent="0.2">
      <c r="A497" s="16">
        <f t="shared" si="78"/>
        <v>488</v>
      </c>
      <c r="B497" s="40"/>
      <c r="C497" s="40"/>
      <c r="D497" s="41"/>
      <c r="E497" s="188"/>
      <c r="F497" s="41"/>
      <c r="G497" s="188"/>
      <c r="H497" s="139">
        <f t="shared" si="70"/>
        <v>0</v>
      </c>
      <c r="I497" s="42"/>
      <c r="J497" s="41"/>
      <c r="K497" s="75"/>
      <c r="L497" s="224"/>
      <c r="M497" s="42"/>
      <c r="N497" s="41"/>
      <c r="O497" s="75"/>
      <c r="P497" s="224"/>
      <c r="Q497" s="42"/>
      <c r="R497" s="41"/>
      <c r="S497" s="75"/>
      <c r="T497" s="75"/>
      <c r="U497" s="139">
        <f t="shared" si="71"/>
        <v>0</v>
      </c>
      <c r="V497" s="42"/>
      <c r="W497" s="41"/>
      <c r="X497" s="75"/>
      <c r="Y497" s="42"/>
      <c r="Z497" s="223"/>
      <c r="AA497" s="42"/>
      <c r="AB497" s="41"/>
      <c r="AC497" s="75"/>
      <c r="AD497" s="42"/>
      <c r="AE497" s="223"/>
      <c r="AF497" s="42"/>
      <c r="AG497" s="41"/>
      <c r="AH497" s="75"/>
      <c r="AI497" s="42"/>
      <c r="AJ497" s="223"/>
      <c r="AK497" s="42"/>
      <c r="AL497" s="41"/>
      <c r="AM497" s="75"/>
      <c r="AN497" s="42"/>
      <c r="AO497" s="42"/>
      <c r="AP497" s="139">
        <f t="shared" si="72"/>
        <v>0</v>
      </c>
      <c r="AQ497" s="74"/>
      <c r="AR497" s="74"/>
      <c r="AS497" s="74"/>
      <c r="AT497" s="74"/>
      <c r="AU497" s="84"/>
      <c r="AV497" s="90"/>
      <c r="AW497" s="90"/>
      <c r="AX497" s="90"/>
      <c r="AY497" s="90"/>
      <c r="AZ497" s="139">
        <f t="shared" si="73"/>
        <v>0</v>
      </c>
      <c r="BA497" s="139">
        <f t="shared" si="74"/>
        <v>0</v>
      </c>
      <c r="BB497" s="139">
        <f t="shared" si="75"/>
        <v>0</v>
      </c>
      <c r="BC497" s="139">
        <f t="shared" si="76"/>
        <v>0</v>
      </c>
      <c r="BD497" s="75"/>
      <c r="BE497" s="139">
        <f t="shared" si="77"/>
        <v>0</v>
      </c>
      <c r="BF497"/>
    </row>
    <row r="498" spans="1:58" x14ac:dyDescent="0.2">
      <c r="A498" s="16">
        <f t="shared" si="78"/>
        <v>489</v>
      </c>
      <c r="B498" s="40"/>
      <c r="C498" s="40"/>
      <c r="D498" s="41"/>
      <c r="E498" s="188"/>
      <c r="F498" s="41"/>
      <c r="G498" s="188"/>
      <c r="H498" s="139">
        <f t="shared" si="70"/>
        <v>0</v>
      </c>
      <c r="I498" s="42"/>
      <c r="J498" s="41"/>
      <c r="K498" s="75"/>
      <c r="L498" s="224"/>
      <c r="M498" s="42"/>
      <c r="N498" s="41"/>
      <c r="O498" s="75"/>
      <c r="P498" s="224"/>
      <c r="Q498" s="42"/>
      <c r="R498" s="41"/>
      <c r="S498" s="75"/>
      <c r="T498" s="75"/>
      <c r="U498" s="139">
        <f t="shared" si="71"/>
        <v>0</v>
      </c>
      <c r="V498" s="42"/>
      <c r="W498" s="41"/>
      <c r="X498" s="75"/>
      <c r="Y498" s="42"/>
      <c r="Z498" s="223"/>
      <c r="AA498" s="42"/>
      <c r="AB498" s="41"/>
      <c r="AC498" s="75"/>
      <c r="AD498" s="42"/>
      <c r="AE498" s="223"/>
      <c r="AF498" s="42"/>
      <c r="AG498" s="41"/>
      <c r="AH498" s="75"/>
      <c r="AI498" s="42"/>
      <c r="AJ498" s="223"/>
      <c r="AK498" s="42"/>
      <c r="AL498" s="41"/>
      <c r="AM498" s="75"/>
      <c r="AN498" s="42"/>
      <c r="AO498" s="42"/>
      <c r="AP498" s="139">
        <f t="shared" si="72"/>
        <v>0</v>
      </c>
      <c r="AQ498" s="74"/>
      <c r="AR498" s="74"/>
      <c r="AS498" s="74"/>
      <c r="AT498" s="74"/>
      <c r="AU498" s="84"/>
      <c r="AV498" s="90"/>
      <c r="AW498" s="90"/>
      <c r="AX498" s="90"/>
      <c r="AY498" s="90"/>
      <c r="AZ498" s="139">
        <f t="shared" si="73"/>
        <v>0</v>
      </c>
      <c r="BA498" s="139">
        <f t="shared" si="74"/>
        <v>0</v>
      </c>
      <c r="BB498" s="139">
        <f t="shared" si="75"/>
        <v>0</v>
      </c>
      <c r="BC498" s="139">
        <f t="shared" si="76"/>
        <v>0</v>
      </c>
      <c r="BD498" s="75"/>
      <c r="BE498" s="139">
        <f t="shared" si="77"/>
        <v>0</v>
      </c>
      <c r="BF498"/>
    </row>
    <row r="499" spans="1:58" x14ac:dyDescent="0.2">
      <c r="A499" s="16">
        <f t="shared" si="78"/>
        <v>490</v>
      </c>
      <c r="B499" s="40"/>
      <c r="C499" s="40"/>
      <c r="D499" s="41"/>
      <c r="E499" s="188"/>
      <c r="F499" s="41"/>
      <c r="G499" s="188"/>
      <c r="H499" s="139">
        <f t="shared" si="70"/>
        <v>0</v>
      </c>
      <c r="I499" s="42"/>
      <c r="J499" s="41"/>
      <c r="K499" s="75"/>
      <c r="L499" s="224"/>
      <c r="M499" s="42"/>
      <c r="N499" s="41"/>
      <c r="O499" s="75"/>
      <c r="P499" s="224"/>
      <c r="Q499" s="42"/>
      <c r="R499" s="41"/>
      <c r="S499" s="75"/>
      <c r="T499" s="75"/>
      <c r="U499" s="139">
        <f t="shared" si="71"/>
        <v>0</v>
      </c>
      <c r="V499" s="42"/>
      <c r="W499" s="41"/>
      <c r="X499" s="75"/>
      <c r="Y499" s="42"/>
      <c r="Z499" s="223"/>
      <c r="AA499" s="42"/>
      <c r="AB499" s="41"/>
      <c r="AC499" s="75"/>
      <c r="AD499" s="42"/>
      <c r="AE499" s="223"/>
      <c r="AF499" s="42"/>
      <c r="AG499" s="41"/>
      <c r="AH499" s="75"/>
      <c r="AI499" s="42"/>
      <c r="AJ499" s="223"/>
      <c r="AK499" s="42"/>
      <c r="AL499" s="41"/>
      <c r="AM499" s="75"/>
      <c r="AN499" s="42"/>
      <c r="AO499" s="42"/>
      <c r="AP499" s="139">
        <f t="shared" si="72"/>
        <v>0</v>
      </c>
      <c r="AQ499" s="74"/>
      <c r="AR499" s="74"/>
      <c r="AS499" s="74"/>
      <c r="AT499" s="74"/>
      <c r="AU499" s="84"/>
      <c r="AV499" s="90"/>
      <c r="AW499" s="90"/>
      <c r="AX499" s="90"/>
      <c r="AY499" s="90"/>
      <c r="AZ499" s="139">
        <f t="shared" si="73"/>
        <v>0</v>
      </c>
      <c r="BA499" s="139">
        <f t="shared" si="74"/>
        <v>0</v>
      </c>
      <c r="BB499" s="139">
        <f t="shared" si="75"/>
        <v>0</v>
      </c>
      <c r="BC499" s="139">
        <f t="shared" si="76"/>
        <v>0</v>
      </c>
      <c r="BD499" s="75"/>
      <c r="BE499" s="139">
        <f t="shared" si="77"/>
        <v>0</v>
      </c>
      <c r="BF499"/>
    </row>
    <row r="500" spans="1:58" x14ac:dyDescent="0.2">
      <c r="A500" s="16">
        <f t="shared" si="78"/>
        <v>491</v>
      </c>
      <c r="B500" s="40"/>
      <c r="C500" s="40"/>
      <c r="D500" s="41"/>
      <c r="E500" s="188"/>
      <c r="F500" s="41"/>
      <c r="G500" s="188"/>
      <c r="H500" s="139">
        <f t="shared" si="70"/>
        <v>0</v>
      </c>
      <c r="I500" s="42"/>
      <c r="J500" s="41"/>
      <c r="K500" s="75"/>
      <c r="L500" s="224"/>
      <c r="M500" s="42"/>
      <c r="N500" s="41"/>
      <c r="O500" s="75"/>
      <c r="P500" s="224"/>
      <c r="Q500" s="42"/>
      <c r="R500" s="41"/>
      <c r="S500" s="75"/>
      <c r="T500" s="75"/>
      <c r="U500" s="139">
        <f t="shared" si="71"/>
        <v>0</v>
      </c>
      <c r="V500" s="42"/>
      <c r="W500" s="41"/>
      <c r="X500" s="75"/>
      <c r="Y500" s="42"/>
      <c r="Z500" s="223"/>
      <c r="AA500" s="42"/>
      <c r="AB500" s="41"/>
      <c r="AC500" s="75"/>
      <c r="AD500" s="42"/>
      <c r="AE500" s="223"/>
      <c r="AF500" s="42"/>
      <c r="AG500" s="41"/>
      <c r="AH500" s="75"/>
      <c r="AI500" s="42"/>
      <c r="AJ500" s="223"/>
      <c r="AK500" s="42"/>
      <c r="AL500" s="41"/>
      <c r="AM500" s="75"/>
      <c r="AN500" s="42"/>
      <c r="AO500" s="42"/>
      <c r="AP500" s="139">
        <f t="shared" si="72"/>
        <v>0</v>
      </c>
      <c r="AQ500" s="74"/>
      <c r="AR500" s="74"/>
      <c r="AS500" s="74"/>
      <c r="AT500" s="74"/>
      <c r="AU500" s="84"/>
      <c r="AV500" s="90"/>
      <c r="AW500" s="90"/>
      <c r="AX500" s="90"/>
      <c r="AY500" s="90"/>
      <c r="AZ500" s="139">
        <f t="shared" si="73"/>
        <v>0</v>
      </c>
      <c r="BA500" s="139">
        <f t="shared" si="74"/>
        <v>0</v>
      </c>
      <c r="BB500" s="139">
        <f t="shared" si="75"/>
        <v>0</v>
      </c>
      <c r="BC500" s="139">
        <f t="shared" si="76"/>
        <v>0</v>
      </c>
      <c r="BD500" s="75"/>
      <c r="BE500" s="139">
        <f t="shared" si="77"/>
        <v>0</v>
      </c>
      <c r="BF500"/>
    </row>
    <row r="501" spans="1:58" x14ac:dyDescent="0.2">
      <c r="A501" s="16">
        <f t="shared" si="78"/>
        <v>492</v>
      </c>
      <c r="B501" s="40"/>
      <c r="C501" s="40"/>
      <c r="D501" s="41"/>
      <c r="E501" s="188"/>
      <c r="F501" s="41"/>
      <c r="G501" s="188"/>
      <c r="H501" s="139">
        <f t="shared" si="70"/>
        <v>0</v>
      </c>
      <c r="I501" s="42"/>
      <c r="J501" s="41"/>
      <c r="K501" s="75"/>
      <c r="L501" s="224"/>
      <c r="M501" s="42"/>
      <c r="N501" s="41"/>
      <c r="O501" s="75"/>
      <c r="P501" s="224"/>
      <c r="Q501" s="42"/>
      <c r="R501" s="41"/>
      <c r="S501" s="75"/>
      <c r="T501" s="75"/>
      <c r="U501" s="139">
        <f t="shared" si="71"/>
        <v>0</v>
      </c>
      <c r="V501" s="42"/>
      <c r="W501" s="41"/>
      <c r="X501" s="75"/>
      <c r="Y501" s="42"/>
      <c r="Z501" s="223"/>
      <c r="AA501" s="42"/>
      <c r="AB501" s="41"/>
      <c r="AC501" s="75"/>
      <c r="AD501" s="42"/>
      <c r="AE501" s="223"/>
      <c r="AF501" s="42"/>
      <c r="AG501" s="41"/>
      <c r="AH501" s="75"/>
      <c r="AI501" s="42"/>
      <c r="AJ501" s="223"/>
      <c r="AK501" s="42"/>
      <c r="AL501" s="41"/>
      <c r="AM501" s="75"/>
      <c r="AN501" s="42"/>
      <c r="AO501" s="42"/>
      <c r="AP501" s="139">
        <f t="shared" si="72"/>
        <v>0</v>
      </c>
      <c r="AQ501" s="74"/>
      <c r="AR501" s="74"/>
      <c r="AS501" s="74"/>
      <c r="AT501" s="74"/>
      <c r="AU501" s="84"/>
      <c r="AV501" s="90"/>
      <c r="AW501" s="90"/>
      <c r="AX501" s="90"/>
      <c r="AY501" s="90"/>
      <c r="AZ501" s="139">
        <f t="shared" si="73"/>
        <v>0</v>
      </c>
      <c r="BA501" s="139">
        <f t="shared" si="74"/>
        <v>0</v>
      </c>
      <c r="BB501" s="139">
        <f t="shared" si="75"/>
        <v>0</v>
      </c>
      <c r="BC501" s="139">
        <f t="shared" si="76"/>
        <v>0</v>
      </c>
      <c r="BD501" s="75"/>
      <c r="BE501" s="139">
        <f t="shared" si="77"/>
        <v>0</v>
      </c>
      <c r="BF501"/>
    </row>
    <row r="502" spans="1:58" x14ac:dyDescent="0.2">
      <c r="A502" s="16">
        <f t="shared" si="78"/>
        <v>493</v>
      </c>
      <c r="B502" s="40"/>
      <c r="C502" s="40"/>
      <c r="D502" s="41"/>
      <c r="E502" s="188"/>
      <c r="F502" s="41"/>
      <c r="G502" s="188"/>
      <c r="H502" s="139">
        <f t="shared" si="70"/>
        <v>0</v>
      </c>
      <c r="I502" s="42"/>
      <c r="J502" s="41"/>
      <c r="K502" s="75"/>
      <c r="L502" s="224"/>
      <c r="M502" s="42"/>
      <c r="N502" s="41"/>
      <c r="O502" s="75"/>
      <c r="P502" s="224"/>
      <c r="Q502" s="42"/>
      <c r="R502" s="41"/>
      <c r="S502" s="75"/>
      <c r="T502" s="75"/>
      <c r="U502" s="139">
        <f t="shared" si="71"/>
        <v>0</v>
      </c>
      <c r="V502" s="42"/>
      <c r="W502" s="41"/>
      <c r="X502" s="75"/>
      <c r="Y502" s="42"/>
      <c r="Z502" s="223"/>
      <c r="AA502" s="42"/>
      <c r="AB502" s="41"/>
      <c r="AC502" s="75"/>
      <c r="AD502" s="42"/>
      <c r="AE502" s="223"/>
      <c r="AF502" s="42"/>
      <c r="AG502" s="41"/>
      <c r="AH502" s="75"/>
      <c r="AI502" s="42"/>
      <c r="AJ502" s="223"/>
      <c r="AK502" s="42"/>
      <c r="AL502" s="41"/>
      <c r="AM502" s="75"/>
      <c r="AN502" s="42"/>
      <c r="AO502" s="42"/>
      <c r="AP502" s="139">
        <f t="shared" si="72"/>
        <v>0</v>
      </c>
      <c r="AQ502" s="74"/>
      <c r="AR502" s="74"/>
      <c r="AS502" s="74"/>
      <c r="AT502" s="74"/>
      <c r="AU502" s="84"/>
      <c r="AV502" s="90"/>
      <c r="AW502" s="90"/>
      <c r="AX502" s="90"/>
      <c r="AY502" s="90"/>
      <c r="AZ502" s="139">
        <f t="shared" si="73"/>
        <v>0</v>
      </c>
      <c r="BA502" s="139">
        <f t="shared" si="74"/>
        <v>0</v>
      </c>
      <c r="BB502" s="139">
        <f t="shared" si="75"/>
        <v>0</v>
      </c>
      <c r="BC502" s="139">
        <f t="shared" si="76"/>
        <v>0</v>
      </c>
      <c r="BD502" s="75"/>
      <c r="BE502" s="139">
        <f t="shared" si="77"/>
        <v>0</v>
      </c>
      <c r="BF502"/>
    </row>
    <row r="503" spans="1:58" x14ac:dyDescent="0.2">
      <c r="A503" s="16">
        <f t="shared" si="78"/>
        <v>494</v>
      </c>
      <c r="B503" s="40"/>
      <c r="C503" s="40"/>
      <c r="D503" s="41"/>
      <c r="E503" s="188"/>
      <c r="F503" s="41"/>
      <c r="G503" s="188"/>
      <c r="H503" s="139">
        <f t="shared" si="70"/>
        <v>0</v>
      </c>
      <c r="I503" s="42"/>
      <c r="J503" s="41"/>
      <c r="K503" s="75"/>
      <c r="L503" s="224"/>
      <c r="M503" s="42"/>
      <c r="N503" s="41"/>
      <c r="O503" s="75"/>
      <c r="P503" s="224"/>
      <c r="Q503" s="42"/>
      <c r="R503" s="41"/>
      <c r="S503" s="75"/>
      <c r="T503" s="75"/>
      <c r="U503" s="139">
        <f t="shared" si="71"/>
        <v>0</v>
      </c>
      <c r="V503" s="42"/>
      <c r="W503" s="41"/>
      <c r="X503" s="75"/>
      <c r="Y503" s="42"/>
      <c r="Z503" s="223"/>
      <c r="AA503" s="42"/>
      <c r="AB503" s="41"/>
      <c r="AC503" s="75"/>
      <c r="AD503" s="42"/>
      <c r="AE503" s="223"/>
      <c r="AF503" s="42"/>
      <c r="AG503" s="41"/>
      <c r="AH503" s="75"/>
      <c r="AI503" s="42"/>
      <c r="AJ503" s="223"/>
      <c r="AK503" s="42"/>
      <c r="AL503" s="41"/>
      <c r="AM503" s="75"/>
      <c r="AN503" s="42"/>
      <c r="AO503" s="42"/>
      <c r="AP503" s="139">
        <f t="shared" si="72"/>
        <v>0</v>
      </c>
      <c r="AQ503" s="74"/>
      <c r="AR503" s="74"/>
      <c r="AS503" s="74"/>
      <c r="AT503" s="74"/>
      <c r="AU503" s="84"/>
      <c r="AV503" s="90"/>
      <c r="AW503" s="90"/>
      <c r="AX503" s="90"/>
      <c r="AY503" s="90"/>
      <c r="AZ503" s="139">
        <f t="shared" si="73"/>
        <v>0</v>
      </c>
      <c r="BA503" s="139">
        <f t="shared" si="74"/>
        <v>0</v>
      </c>
      <c r="BB503" s="139">
        <f t="shared" si="75"/>
        <v>0</v>
      </c>
      <c r="BC503" s="139">
        <f t="shared" si="76"/>
        <v>0</v>
      </c>
      <c r="BD503" s="75"/>
      <c r="BE503" s="139">
        <f t="shared" si="77"/>
        <v>0</v>
      </c>
      <c r="BF503"/>
    </row>
    <row r="504" spans="1:58" x14ac:dyDescent="0.2">
      <c r="A504" s="16">
        <f t="shared" si="78"/>
        <v>495</v>
      </c>
      <c r="B504" s="40"/>
      <c r="C504" s="40"/>
      <c r="D504" s="41"/>
      <c r="E504" s="188"/>
      <c r="F504" s="41"/>
      <c r="G504" s="188"/>
      <c r="H504" s="139">
        <f t="shared" si="70"/>
        <v>0</v>
      </c>
      <c r="I504" s="42"/>
      <c r="J504" s="41"/>
      <c r="K504" s="75"/>
      <c r="L504" s="224"/>
      <c r="M504" s="42"/>
      <c r="N504" s="41"/>
      <c r="O504" s="75"/>
      <c r="P504" s="224"/>
      <c r="Q504" s="42"/>
      <c r="R504" s="41"/>
      <c r="S504" s="75"/>
      <c r="T504" s="75"/>
      <c r="U504" s="139">
        <f t="shared" si="71"/>
        <v>0</v>
      </c>
      <c r="V504" s="42"/>
      <c r="W504" s="41"/>
      <c r="X504" s="75"/>
      <c r="Y504" s="42"/>
      <c r="Z504" s="223"/>
      <c r="AA504" s="42"/>
      <c r="AB504" s="41"/>
      <c r="AC504" s="75"/>
      <c r="AD504" s="42"/>
      <c r="AE504" s="223"/>
      <c r="AF504" s="42"/>
      <c r="AG504" s="41"/>
      <c r="AH504" s="75"/>
      <c r="AI504" s="42"/>
      <c r="AJ504" s="223"/>
      <c r="AK504" s="42"/>
      <c r="AL504" s="41"/>
      <c r="AM504" s="75"/>
      <c r="AN504" s="42"/>
      <c r="AO504" s="42"/>
      <c r="AP504" s="139">
        <f t="shared" si="72"/>
        <v>0</v>
      </c>
      <c r="AQ504" s="74"/>
      <c r="AR504" s="74"/>
      <c r="AS504" s="74"/>
      <c r="AT504" s="74"/>
      <c r="AU504" s="84"/>
      <c r="AV504" s="90"/>
      <c r="AW504" s="90"/>
      <c r="AX504" s="90"/>
      <c r="AY504" s="90"/>
      <c r="AZ504" s="139">
        <f t="shared" si="73"/>
        <v>0</v>
      </c>
      <c r="BA504" s="139">
        <f t="shared" si="74"/>
        <v>0</v>
      </c>
      <c r="BB504" s="139">
        <f t="shared" si="75"/>
        <v>0</v>
      </c>
      <c r="BC504" s="139">
        <f t="shared" si="76"/>
        <v>0</v>
      </c>
      <c r="BD504" s="75"/>
      <c r="BE504" s="139">
        <f t="shared" si="77"/>
        <v>0</v>
      </c>
      <c r="BF504"/>
    </row>
    <row r="505" spans="1:58" x14ac:dyDescent="0.2">
      <c r="A505" s="16">
        <f t="shared" si="78"/>
        <v>496</v>
      </c>
      <c r="B505" s="40"/>
      <c r="C505" s="40"/>
      <c r="D505" s="41"/>
      <c r="E505" s="188"/>
      <c r="F505" s="41"/>
      <c r="G505" s="188"/>
      <c r="H505" s="139">
        <f t="shared" si="70"/>
        <v>0</v>
      </c>
      <c r="I505" s="42"/>
      <c r="J505" s="41"/>
      <c r="K505" s="75"/>
      <c r="L505" s="224"/>
      <c r="M505" s="42"/>
      <c r="N505" s="41"/>
      <c r="O505" s="75"/>
      <c r="P505" s="224"/>
      <c r="Q505" s="42"/>
      <c r="R505" s="41"/>
      <c r="S505" s="75"/>
      <c r="T505" s="75"/>
      <c r="U505" s="139">
        <f t="shared" si="71"/>
        <v>0</v>
      </c>
      <c r="V505" s="42"/>
      <c r="W505" s="41"/>
      <c r="X505" s="75"/>
      <c r="Y505" s="42"/>
      <c r="Z505" s="223"/>
      <c r="AA505" s="42"/>
      <c r="AB505" s="41"/>
      <c r="AC505" s="75"/>
      <c r="AD505" s="42"/>
      <c r="AE505" s="223"/>
      <c r="AF505" s="42"/>
      <c r="AG505" s="41"/>
      <c r="AH505" s="75"/>
      <c r="AI505" s="42"/>
      <c r="AJ505" s="223"/>
      <c r="AK505" s="42"/>
      <c r="AL505" s="41"/>
      <c r="AM505" s="75"/>
      <c r="AN505" s="42"/>
      <c r="AO505" s="42"/>
      <c r="AP505" s="139">
        <f t="shared" si="72"/>
        <v>0</v>
      </c>
      <c r="AQ505" s="74"/>
      <c r="AR505" s="74"/>
      <c r="AS505" s="74"/>
      <c r="AT505" s="74"/>
      <c r="AU505" s="84"/>
      <c r="AV505" s="90"/>
      <c r="AW505" s="90"/>
      <c r="AX505" s="90"/>
      <c r="AY505" s="90"/>
      <c r="AZ505" s="139">
        <f t="shared" si="73"/>
        <v>0</v>
      </c>
      <c r="BA505" s="139">
        <f t="shared" si="74"/>
        <v>0</v>
      </c>
      <c r="BB505" s="139">
        <f t="shared" si="75"/>
        <v>0</v>
      </c>
      <c r="BC505" s="139">
        <f t="shared" si="76"/>
        <v>0</v>
      </c>
      <c r="BD505" s="75"/>
      <c r="BE505" s="139">
        <f t="shared" si="77"/>
        <v>0</v>
      </c>
      <c r="BF505"/>
    </row>
    <row r="506" spans="1:58" x14ac:dyDescent="0.2">
      <c r="A506" s="16">
        <f t="shared" si="78"/>
        <v>497</v>
      </c>
      <c r="B506" s="40"/>
      <c r="C506" s="40"/>
      <c r="D506" s="41"/>
      <c r="E506" s="188"/>
      <c r="F506" s="41"/>
      <c r="G506" s="188"/>
      <c r="H506" s="139">
        <f t="shared" si="70"/>
        <v>0</v>
      </c>
      <c r="I506" s="42"/>
      <c r="J506" s="41"/>
      <c r="K506" s="75"/>
      <c r="L506" s="224"/>
      <c r="M506" s="42"/>
      <c r="N506" s="41"/>
      <c r="O506" s="75"/>
      <c r="P506" s="224"/>
      <c r="Q506" s="42"/>
      <c r="R506" s="41"/>
      <c r="S506" s="75"/>
      <c r="T506" s="75"/>
      <c r="U506" s="139">
        <f t="shared" si="71"/>
        <v>0</v>
      </c>
      <c r="V506" s="42"/>
      <c r="W506" s="41"/>
      <c r="X506" s="75"/>
      <c r="Y506" s="42"/>
      <c r="Z506" s="223"/>
      <c r="AA506" s="42"/>
      <c r="AB506" s="41"/>
      <c r="AC506" s="75"/>
      <c r="AD506" s="42"/>
      <c r="AE506" s="223"/>
      <c r="AF506" s="42"/>
      <c r="AG506" s="41"/>
      <c r="AH506" s="75"/>
      <c r="AI506" s="42"/>
      <c r="AJ506" s="223"/>
      <c r="AK506" s="42"/>
      <c r="AL506" s="41"/>
      <c r="AM506" s="75"/>
      <c r="AN506" s="42"/>
      <c r="AO506" s="42"/>
      <c r="AP506" s="139">
        <f t="shared" si="72"/>
        <v>0</v>
      </c>
      <c r="AQ506" s="74"/>
      <c r="AR506" s="74"/>
      <c r="AS506" s="74"/>
      <c r="AT506" s="74"/>
      <c r="AU506" s="84"/>
      <c r="AV506" s="90"/>
      <c r="AW506" s="90"/>
      <c r="AX506" s="90"/>
      <c r="AY506" s="90"/>
      <c r="AZ506" s="139">
        <f t="shared" si="73"/>
        <v>0</v>
      </c>
      <c r="BA506" s="139">
        <f t="shared" si="74"/>
        <v>0</v>
      </c>
      <c r="BB506" s="139">
        <f t="shared" si="75"/>
        <v>0</v>
      </c>
      <c r="BC506" s="139">
        <f t="shared" si="76"/>
        <v>0</v>
      </c>
      <c r="BD506" s="75"/>
      <c r="BE506" s="139">
        <f t="shared" si="77"/>
        <v>0</v>
      </c>
      <c r="BF506"/>
    </row>
    <row r="507" spans="1:58" x14ac:dyDescent="0.2">
      <c r="A507" s="16">
        <f t="shared" si="78"/>
        <v>498</v>
      </c>
      <c r="B507" s="40"/>
      <c r="C507" s="40"/>
      <c r="D507" s="41"/>
      <c r="E507" s="188"/>
      <c r="F507" s="41"/>
      <c r="G507" s="188"/>
      <c r="H507" s="139">
        <f t="shared" si="70"/>
        <v>0</v>
      </c>
      <c r="I507" s="42"/>
      <c r="J507" s="41"/>
      <c r="K507" s="75"/>
      <c r="L507" s="224"/>
      <c r="M507" s="42"/>
      <c r="N507" s="41"/>
      <c r="O507" s="75"/>
      <c r="P507" s="224"/>
      <c r="Q507" s="42"/>
      <c r="R507" s="41"/>
      <c r="S507" s="75"/>
      <c r="T507" s="75"/>
      <c r="U507" s="139">
        <f t="shared" si="71"/>
        <v>0</v>
      </c>
      <c r="V507" s="42"/>
      <c r="W507" s="41"/>
      <c r="X507" s="75"/>
      <c r="Y507" s="42"/>
      <c r="Z507" s="223"/>
      <c r="AA507" s="42"/>
      <c r="AB507" s="41"/>
      <c r="AC507" s="75"/>
      <c r="AD507" s="42"/>
      <c r="AE507" s="223"/>
      <c r="AF507" s="42"/>
      <c r="AG507" s="41"/>
      <c r="AH507" s="75"/>
      <c r="AI507" s="42"/>
      <c r="AJ507" s="223"/>
      <c r="AK507" s="42"/>
      <c r="AL507" s="41"/>
      <c r="AM507" s="75"/>
      <c r="AN507" s="42"/>
      <c r="AO507" s="42"/>
      <c r="AP507" s="139">
        <f t="shared" si="72"/>
        <v>0</v>
      </c>
      <c r="AQ507" s="74"/>
      <c r="AR507" s="74"/>
      <c r="AS507" s="74"/>
      <c r="AT507" s="74"/>
      <c r="AU507" s="84"/>
      <c r="AV507" s="90"/>
      <c r="AW507" s="90"/>
      <c r="AX507" s="90"/>
      <c r="AY507" s="90"/>
      <c r="AZ507" s="139">
        <f t="shared" si="73"/>
        <v>0</v>
      </c>
      <c r="BA507" s="139">
        <f t="shared" si="74"/>
        <v>0</v>
      </c>
      <c r="BB507" s="139">
        <f t="shared" si="75"/>
        <v>0</v>
      </c>
      <c r="BC507" s="139">
        <f t="shared" si="76"/>
        <v>0</v>
      </c>
      <c r="BD507" s="75"/>
      <c r="BE507" s="139">
        <f t="shared" si="77"/>
        <v>0</v>
      </c>
      <c r="BF507"/>
    </row>
    <row r="508" spans="1:58" x14ac:dyDescent="0.2">
      <c r="A508" s="16">
        <f t="shared" si="78"/>
        <v>499</v>
      </c>
      <c r="B508" s="40"/>
      <c r="C508" s="40"/>
      <c r="D508" s="41"/>
      <c r="E508" s="188"/>
      <c r="F508" s="41"/>
      <c r="G508" s="188"/>
      <c r="H508" s="139">
        <f t="shared" si="70"/>
        <v>0</v>
      </c>
      <c r="I508" s="42"/>
      <c r="J508" s="41"/>
      <c r="K508" s="75"/>
      <c r="L508" s="224"/>
      <c r="M508" s="42"/>
      <c r="N508" s="41"/>
      <c r="O508" s="75"/>
      <c r="P508" s="224"/>
      <c r="Q508" s="42"/>
      <c r="R508" s="41"/>
      <c r="S508" s="75"/>
      <c r="T508" s="75"/>
      <c r="U508" s="139">
        <f t="shared" si="71"/>
        <v>0</v>
      </c>
      <c r="V508" s="42"/>
      <c r="W508" s="41"/>
      <c r="X508" s="75"/>
      <c r="Y508" s="42"/>
      <c r="Z508" s="223"/>
      <c r="AA508" s="42"/>
      <c r="AB508" s="41"/>
      <c r="AC508" s="75"/>
      <c r="AD508" s="42"/>
      <c r="AE508" s="223"/>
      <c r="AF508" s="42"/>
      <c r="AG508" s="41"/>
      <c r="AH508" s="75"/>
      <c r="AI508" s="42"/>
      <c r="AJ508" s="223"/>
      <c r="AK508" s="42"/>
      <c r="AL508" s="41"/>
      <c r="AM508" s="75"/>
      <c r="AN508" s="42"/>
      <c r="AO508" s="42"/>
      <c r="AP508" s="139">
        <f t="shared" si="72"/>
        <v>0</v>
      </c>
      <c r="AQ508" s="74"/>
      <c r="AR508" s="74"/>
      <c r="AS508" s="74"/>
      <c r="AT508" s="74"/>
      <c r="AU508" s="84"/>
      <c r="AV508" s="90"/>
      <c r="AW508" s="90"/>
      <c r="AX508" s="90"/>
      <c r="AY508" s="90"/>
      <c r="AZ508" s="139">
        <f t="shared" si="73"/>
        <v>0</v>
      </c>
      <c r="BA508" s="139">
        <f t="shared" si="74"/>
        <v>0</v>
      </c>
      <c r="BB508" s="139">
        <f t="shared" si="75"/>
        <v>0</v>
      </c>
      <c r="BC508" s="139">
        <f t="shared" si="76"/>
        <v>0</v>
      </c>
      <c r="BD508" s="75"/>
      <c r="BE508" s="139">
        <f t="shared" si="77"/>
        <v>0</v>
      </c>
      <c r="BF508"/>
    </row>
    <row r="509" spans="1:58" x14ac:dyDescent="0.2">
      <c r="A509" s="16">
        <f t="shared" si="78"/>
        <v>500</v>
      </c>
      <c r="B509" s="40"/>
      <c r="C509" s="40"/>
      <c r="D509" s="41"/>
      <c r="E509" s="189"/>
      <c r="F509" s="41"/>
      <c r="G509" s="189"/>
      <c r="H509" s="139">
        <f t="shared" si="70"/>
        <v>0</v>
      </c>
      <c r="I509" s="42"/>
      <c r="J509" s="41"/>
      <c r="K509" s="75"/>
      <c r="L509" s="224"/>
      <c r="M509" s="42"/>
      <c r="N509" s="41"/>
      <c r="O509" s="75"/>
      <c r="P509" s="224"/>
      <c r="Q509" s="42"/>
      <c r="R509" s="41"/>
      <c r="S509" s="75"/>
      <c r="T509" s="75"/>
      <c r="U509" s="139">
        <f t="shared" si="71"/>
        <v>0</v>
      </c>
      <c r="V509" s="42"/>
      <c r="W509" s="41"/>
      <c r="X509" s="75"/>
      <c r="Y509" s="42"/>
      <c r="Z509" s="223"/>
      <c r="AA509" s="42"/>
      <c r="AB509" s="41"/>
      <c r="AC509" s="75"/>
      <c r="AD509" s="42"/>
      <c r="AE509" s="223"/>
      <c r="AF509" s="42"/>
      <c r="AG509" s="41"/>
      <c r="AH509" s="75"/>
      <c r="AI509" s="42"/>
      <c r="AJ509" s="223"/>
      <c r="AK509" s="42"/>
      <c r="AL509" s="41"/>
      <c r="AM509" s="75"/>
      <c r="AN509" s="42"/>
      <c r="AO509" s="42"/>
      <c r="AP509" s="139">
        <f t="shared" si="72"/>
        <v>0</v>
      </c>
      <c r="AQ509" s="74"/>
      <c r="AR509" s="74"/>
      <c r="AS509" s="74"/>
      <c r="AT509" s="74"/>
      <c r="AU509" s="84"/>
      <c r="AV509" s="90"/>
      <c r="AW509" s="90"/>
      <c r="AX509" s="90"/>
      <c r="AY509" s="90"/>
      <c r="AZ509" s="139">
        <f t="shared" si="73"/>
        <v>0</v>
      </c>
      <c r="BA509" s="139">
        <f t="shared" si="74"/>
        <v>0</v>
      </c>
      <c r="BB509" s="139">
        <f t="shared" si="75"/>
        <v>0</v>
      </c>
      <c r="BC509" s="139">
        <f t="shared" si="76"/>
        <v>0</v>
      </c>
      <c r="BD509" s="75"/>
      <c r="BE509" s="139">
        <f t="shared" si="77"/>
        <v>0</v>
      </c>
      <c r="BF509"/>
    </row>
    <row r="510" spans="1:58" x14ac:dyDescent="0.2">
      <c r="A510" s="131"/>
      <c r="B510" s="172"/>
      <c r="C510" s="168"/>
      <c r="D510" s="168"/>
      <c r="E510" s="168"/>
      <c r="G510" s="170"/>
      <c r="H510" s="169"/>
      <c r="I510" s="88"/>
      <c r="J510" s="88"/>
      <c r="K510" s="169"/>
      <c r="L510" s="169"/>
      <c r="M510" s="169"/>
      <c r="N510" s="169"/>
      <c r="O510" s="169"/>
      <c r="P510" s="169"/>
      <c r="Q510" s="169"/>
      <c r="R510" s="169"/>
      <c r="S510" s="169"/>
      <c r="T510" s="88"/>
      <c r="U510"/>
      <c r="V510" s="169"/>
      <c r="W510" s="169"/>
      <c r="X510" s="88"/>
      <c r="Y510" s="169"/>
      <c r="Z510" s="169"/>
      <c r="AA510" s="169"/>
      <c r="AB510" s="169"/>
      <c r="AC510" s="169"/>
      <c r="AD510" s="169"/>
      <c r="AE510" s="169"/>
      <c r="AF510" s="169"/>
      <c r="AG510" s="169"/>
      <c r="AH510" s="169"/>
      <c r="AI510" s="169"/>
      <c r="AJ510" s="169"/>
      <c r="AK510" s="169"/>
      <c r="AL510" s="169"/>
      <c r="AM510" s="169"/>
      <c r="AN510" s="169"/>
      <c r="AO510" s="88"/>
      <c r="AP510"/>
      <c r="AQ510" s="89"/>
      <c r="AR510" s="89"/>
      <c r="AS510" s="89"/>
      <c r="AT510" s="89"/>
      <c r="AU510" s="84"/>
      <c r="AV510" s="176"/>
      <c r="AW510" s="176"/>
      <c r="AX510" s="176"/>
      <c r="AY510" s="109"/>
      <c r="AZ510" s="177"/>
      <c r="BA510" s="177"/>
      <c r="BB510" s="177"/>
      <c r="BC510" s="177"/>
      <c r="BD510" s="88"/>
      <c r="BE510"/>
      <c r="BF510"/>
    </row>
    <row r="511" spans="1:58" x14ac:dyDescent="0.2">
      <c r="A511" s="131"/>
      <c r="B511" s="172"/>
      <c r="C511" s="168"/>
      <c r="D511" s="168"/>
      <c r="E511" s="168"/>
      <c r="G511" s="170"/>
      <c r="H511" s="169"/>
      <c r="I511" s="88"/>
      <c r="J511" s="88"/>
      <c r="K511" s="169"/>
      <c r="L511" s="169"/>
      <c r="M511" s="169"/>
      <c r="N511" s="169"/>
      <c r="O511" s="169"/>
      <c r="P511" s="169"/>
      <c r="Q511" s="169"/>
      <c r="R511" s="169"/>
      <c r="S511" s="169"/>
      <c r="T511" s="88"/>
      <c r="U511"/>
      <c r="V511" s="169"/>
      <c r="W511" s="169"/>
      <c r="X511" s="88"/>
      <c r="Y511" s="169"/>
      <c r="Z511" s="169"/>
      <c r="AA511" s="169"/>
      <c r="AB511" s="169"/>
      <c r="AC511" s="169"/>
      <c r="AD511" s="169"/>
      <c r="AE511" s="169"/>
      <c r="AF511" s="169"/>
      <c r="AG511" s="169"/>
      <c r="AH511" s="169"/>
      <c r="AI511" s="169"/>
      <c r="AJ511" s="169"/>
      <c r="AK511" s="169"/>
      <c r="AL511" s="169"/>
      <c r="AM511" s="169"/>
      <c r="AN511" s="169"/>
      <c r="AO511" s="88"/>
      <c r="AP511"/>
      <c r="AQ511" s="89"/>
      <c r="AR511" s="89"/>
      <c r="AS511" s="89"/>
      <c r="AT511" s="89"/>
      <c r="AU511" s="84"/>
      <c r="AV511" s="176"/>
      <c r="AW511" s="176"/>
      <c r="AX511" s="176"/>
      <c r="AY511" s="109"/>
      <c r="AZ511" s="177"/>
      <c r="BA511" s="177"/>
      <c r="BB511" s="177"/>
      <c r="BC511" s="177"/>
      <c r="BD511" s="88"/>
      <c r="BE511"/>
      <c r="BF511"/>
    </row>
    <row r="512" spans="1:58" x14ac:dyDescent="0.2">
      <c r="A512" s="131"/>
      <c r="B512" s="172"/>
      <c r="C512" s="168"/>
      <c r="D512" s="168"/>
      <c r="E512" s="168"/>
      <c r="G512" s="170"/>
      <c r="H512" s="169"/>
      <c r="I512" s="88"/>
      <c r="J512" s="88"/>
      <c r="K512" s="169"/>
      <c r="L512" s="169"/>
      <c r="M512" s="169"/>
      <c r="N512" s="169"/>
      <c r="O512" s="169"/>
      <c r="P512" s="169"/>
      <c r="Q512" s="169"/>
      <c r="R512" s="169"/>
      <c r="S512" s="169"/>
      <c r="T512" s="88"/>
      <c r="U512"/>
      <c r="V512" s="169"/>
      <c r="W512" s="169"/>
      <c r="X512" s="88"/>
      <c r="Y512" s="169"/>
      <c r="Z512" s="169"/>
      <c r="AA512" s="169"/>
      <c r="AB512" s="169"/>
      <c r="AC512" s="169"/>
      <c r="AD512" s="169"/>
      <c r="AE512" s="169"/>
      <c r="AF512" s="169"/>
      <c r="AG512" s="169"/>
      <c r="AH512" s="169"/>
      <c r="AI512" s="169"/>
      <c r="AJ512" s="169"/>
      <c r="AK512" s="169"/>
      <c r="AL512" s="169"/>
      <c r="AM512" s="169"/>
      <c r="AN512" s="169"/>
      <c r="AO512" s="88"/>
      <c r="AP512"/>
      <c r="AQ512" s="89"/>
      <c r="AR512" s="89"/>
      <c r="AS512" s="89"/>
      <c r="AT512" s="89"/>
      <c r="AU512" s="84"/>
      <c r="AV512" s="176"/>
      <c r="AW512" s="176"/>
      <c r="AX512" s="176"/>
      <c r="AY512" s="109"/>
      <c r="AZ512" s="177"/>
      <c r="BA512" s="177"/>
      <c r="BB512" s="177"/>
      <c r="BC512" s="177"/>
      <c r="BD512" s="88"/>
      <c r="BE512"/>
      <c r="BF512"/>
    </row>
    <row r="513" spans="1:58" x14ac:dyDescent="0.2">
      <c r="A513" s="131"/>
      <c r="B513" s="172"/>
      <c r="C513" s="168"/>
      <c r="D513" s="168"/>
      <c r="E513" s="168"/>
      <c r="G513" s="170"/>
      <c r="H513" s="169"/>
      <c r="I513" s="88"/>
      <c r="J513" s="88"/>
      <c r="K513" s="169"/>
      <c r="L513" s="169"/>
      <c r="M513" s="169"/>
      <c r="N513" s="169"/>
      <c r="O513" s="169"/>
      <c r="P513" s="169"/>
      <c r="Q513" s="169"/>
      <c r="R513" s="169"/>
      <c r="S513" s="169"/>
      <c r="T513" s="88"/>
      <c r="U513"/>
      <c r="V513" s="169"/>
      <c r="W513" s="169"/>
      <c r="X513" s="88"/>
      <c r="Y513" s="169"/>
      <c r="Z513" s="169"/>
      <c r="AA513" s="169"/>
      <c r="AB513" s="169"/>
      <c r="AC513" s="169"/>
      <c r="AD513" s="169"/>
      <c r="AE513" s="169"/>
      <c r="AF513" s="169"/>
      <c r="AG513" s="169"/>
      <c r="AH513" s="169"/>
      <c r="AI513" s="169"/>
      <c r="AJ513" s="169"/>
      <c r="AK513" s="169"/>
      <c r="AL513" s="169"/>
      <c r="AM513" s="169"/>
      <c r="AN513" s="169"/>
      <c r="AO513" s="88"/>
      <c r="AP513"/>
      <c r="AQ513" s="89"/>
      <c r="AR513" s="89"/>
      <c r="AS513" s="89"/>
      <c r="AT513" s="89"/>
      <c r="AU513" s="84"/>
      <c r="AV513" s="176"/>
      <c r="AW513" s="176"/>
      <c r="AX513" s="176"/>
      <c r="AY513" s="109"/>
      <c r="AZ513" s="177"/>
      <c r="BA513" s="177"/>
      <c r="BB513" s="177"/>
      <c r="BC513" s="177"/>
      <c r="BD513" s="88"/>
      <c r="BE513"/>
      <c r="BF513"/>
    </row>
    <row r="514" spans="1:58" x14ac:dyDescent="0.2">
      <c r="A514" s="131"/>
      <c r="B514" s="172"/>
      <c r="C514" s="168"/>
      <c r="D514" s="168"/>
      <c r="E514" s="168"/>
      <c r="G514" s="170"/>
      <c r="H514" s="169"/>
      <c r="I514" s="88"/>
      <c r="J514" s="88"/>
      <c r="K514" s="169"/>
      <c r="L514" s="169"/>
      <c r="M514" s="169"/>
      <c r="N514" s="169"/>
      <c r="O514" s="169"/>
      <c r="P514" s="169"/>
      <c r="Q514" s="169"/>
      <c r="R514" s="169"/>
      <c r="S514" s="169"/>
      <c r="T514" s="88"/>
      <c r="U514"/>
      <c r="V514" s="169"/>
      <c r="W514" s="169"/>
      <c r="X514" s="88"/>
      <c r="Y514" s="169"/>
      <c r="Z514" s="169"/>
      <c r="AA514" s="169"/>
      <c r="AB514" s="169"/>
      <c r="AC514" s="169"/>
      <c r="AD514" s="169"/>
      <c r="AE514" s="169"/>
      <c r="AF514" s="169"/>
      <c r="AG514" s="169"/>
      <c r="AH514" s="169"/>
      <c r="AI514" s="169"/>
      <c r="AJ514" s="169"/>
      <c r="AK514" s="169"/>
      <c r="AL514" s="169"/>
      <c r="AM514" s="169"/>
      <c r="AN514" s="169"/>
      <c r="AO514" s="88"/>
      <c r="AP514"/>
      <c r="AQ514" s="89"/>
      <c r="AR514" s="89"/>
      <c r="AS514" s="89"/>
      <c r="AT514" s="89"/>
      <c r="AU514" s="84"/>
      <c r="AV514" s="176"/>
      <c r="AW514" s="176"/>
      <c r="AX514" s="176"/>
      <c r="AY514" s="109"/>
      <c r="AZ514" s="177"/>
      <c r="BA514" s="177"/>
      <c r="BB514" s="177"/>
      <c r="BC514" s="177"/>
      <c r="BD514" s="88"/>
      <c r="BE514"/>
      <c r="BF514"/>
    </row>
    <row r="515" spans="1:58" x14ac:dyDescent="0.2">
      <c r="A515" s="131"/>
      <c r="B515" s="172"/>
      <c r="C515" s="168"/>
      <c r="D515" s="168"/>
      <c r="E515" s="168"/>
      <c r="G515" s="170"/>
      <c r="H515" s="169"/>
      <c r="I515" s="88"/>
      <c r="J515" s="88"/>
      <c r="K515" s="169"/>
      <c r="L515" s="169"/>
      <c r="M515" s="169"/>
      <c r="N515" s="169"/>
      <c r="O515" s="169"/>
      <c r="P515" s="169"/>
      <c r="Q515" s="169"/>
      <c r="R515" s="169"/>
      <c r="S515" s="169"/>
      <c r="T515" s="88"/>
      <c r="U515"/>
      <c r="V515" s="169"/>
      <c r="W515" s="169"/>
      <c r="X515" s="88"/>
      <c r="Y515" s="169"/>
      <c r="Z515" s="169"/>
      <c r="AA515" s="169"/>
      <c r="AB515" s="169"/>
      <c r="AC515" s="169"/>
      <c r="AD515" s="169"/>
      <c r="AE515" s="169"/>
      <c r="AF515" s="169"/>
      <c r="AG515" s="169"/>
      <c r="AH515" s="169"/>
      <c r="AI515" s="169"/>
      <c r="AJ515" s="169"/>
      <c r="AK515" s="169"/>
      <c r="AL515" s="169"/>
      <c r="AM515" s="169"/>
      <c r="AN515" s="169"/>
      <c r="AO515" s="88"/>
      <c r="AP515"/>
      <c r="AQ515" s="89"/>
      <c r="AR515" s="89"/>
      <c r="AS515" s="89"/>
      <c r="AT515" s="89"/>
      <c r="AU515" s="84"/>
      <c r="AV515" s="176"/>
      <c r="AW515" s="176"/>
      <c r="AX515" s="176"/>
      <c r="AY515" s="109"/>
      <c r="AZ515" s="177"/>
      <c r="BA515" s="177"/>
      <c r="BB515" s="177"/>
      <c r="BC515" s="177"/>
      <c r="BD515" s="88"/>
      <c r="BE515"/>
      <c r="BF515"/>
    </row>
    <row r="516" spans="1:58" x14ac:dyDescent="0.2">
      <c r="A516" s="131"/>
      <c r="B516" s="172"/>
      <c r="C516" s="168"/>
      <c r="D516" s="168"/>
      <c r="E516" s="168"/>
      <c r="G516" s="170"/>
      <c r="H516" s="169"/>
      <c r="I516" s="88"/>
      <c r="J516" s="88"/>
      <c r="K516" s="169"/>
      <c r="L516" s="169"/>
      <c r="M516" s="169"/>
      <c r="N516" s="169"/>
      <c r="O516" s="169"/>
      <c r="P516" s="169"/>
      <c r="Q516" s="169"/>
      <c r="R516" s="169"/>
      <c r="S516" s="169"/>
      <c r="T516" s="88"/>
      <c r="U516"/>
      <c r="V516" s="169"/>
      <c r="W516" s="169"/>
      <c r="X516" s="88"/>
      <c r="Y516" s="169"/>
      <c r="Z516" s="169"/>
      <c r="AA516" s="169"/>
      <c r="AB516" s="169"/>
      <c r="AC516" s="169"/>
      <c r="AD516" s="169"/>
      <c r="AE516" s="169"/>
      <c r="AF516" s="169"/>
      <c r="AG516" s="169"/>
      <c r="AH516" s="169"/>
      <c r="AI516" s="169"/>
      <c r="AJ516" s="169"/>
      <c r="AK516" s="169"/>
      <c r="AL516" s="169"/>
      <c r="AM516" s="169"/>
      <c r="AN516" s="169"/>
      <c r="AO516" s="88"/>
      <c r="AP516"/>
      <c r="AQ516" s="89"/>
      <c r="AR516" s="89"/>
      <c r="AS516" s="89"/>
      <c r="AT516" s="89"/>
      <c r="AU516" s="84"/>
      <c r="AV516" s="176"/>
      <c r="AW516" s="176"/>
      <c r="AX516" s="176"/>
      <c r="AY516" s="109"/>
      <c r="AZ516" s="177"/>
      <c r="BA516" s="177"/>
      <c r="BB516" s="177"/>
      <c r="BC516" s="177"/>
      <c r="BD516" s="88"/>
      <c r="BE516"/>
      <c r="BF516"/>
    </row>
    <row r="517" spans="1:58" x14ac:dyDescent="0.2">
      <c r="A517" s="131"/>
      <c r="B517" s="172"/>
      <c r="C517" s="168"/>
      <c r="D517" s="168"/>
      <c r="E517" s="168"/>
      <c r="G517" s="170"/>
      <c r="H517" s="169"/>
      <c r="I517" s="88"/>
      <c r="J517" s="88"/>
      <c r="K517" s="169"/>
      <c r="L517" s="169"/>
      <c r="M517" s="169"/>
      <c r="N517" s="169"/>
      <c r="O517" s="169"/>
      <c r="P517" s="169"/>
      <c r="Q517" s="169"/>
      <c r="R517" s="169"/>
      <c r="S517" s="169"/>
      <c r="T517" s="88"/>
      <c r="U517"/>
      <c r="V517" s="169"/>
      <c r="W517" s="169"/>
      <c r="X517" s="88"/>
      <c r="Y517" s="169"/>
      <c r="Z517" s="169"/>
      <c r="AA517" s="169"/>
      <c r="AB517" s="169"/>
      <c r="AC517" s="169"/>
      <c r="AD517" s="169"/>
      <c r="AE517" s="169"/>
      <c r="AF517" s="169"/>
      <c r="AG517" s="169"/>
      <c r="AH517" s="169"/>
      <c r="AI517" s="169"/>
      <c r="AJ517" s="169"/>
      <c r="AK517" s="169"/>
      <c r="AL517" s="169"/>
      <c r="AM517" s="169"/>
      <c r="AN517" s="169"/>
      <c r="AO517" s="88"/>
      <c r="AP517"/>
      <c r="AQ517" s="89"/>
      <c r="AR517" s="89"/>
      <c r="AS517" s="89"/>
      <c r="AT517" s="89"/>
      <c r="AU517" s="84"/>
      <c r="AV517" s="176"/>
      <c r="AW517" s="176"/>
      <c r="AX517" s="176"/>
      <c r="AY517" s="109"/>
      <c r="AZ517" s="177"/>
      <c r="BA517" s="177"/>
      <c r="BB517" s="177"/>
      <c r="BC517" s="177"/>
      <c r="BD517" s="88"/>
      <c r="BE517"/>
      <c r="BF517"/>
    </row>
    <row r="518" spans="1:58" x14ac:dyDescent="0.2">
      <c r="A518" s="131"/>
      <c r="B518" s="172"/>
      <c r="C518" s="168"/>
      <c r="D518" s="168"/>
      <c r="E518" s="168"/>
      <c r="G518" s="170"/>
      <c r="H518" s="169"/>
      <c r="I518" s="88"/>
      <c r="J518" s="88"/>
      <c r="K518" s="169"/>
      <c r="L518" s="169"/>
      <c r="M518" s="169"/>
      <c r="N518" s="169"/>
      <c r="O518" s="169"/>
      <c r="P518" s="169"/>
      <c r="Q518" s="169"/>
      <c r="R518" s="169"/>
      <c r="S518" s="169"/>
      <c r="T518" s="88"/>
      <c r="U518"/>
      <c r="V518" s="169"/>
      <c r="W518" s="169"/>
      <c r="X518" s="88"/>
      <c r="Y518" s="169"/>
      <c r="Z518" s="169"/>
      <c r="AA518" s="169"/>
      <c r="AB518" s="169"/>
      <c r="AC518" s="169"/>
      <c r="AD518" s="169"/>
      <c r="AE518" s="169"/>
      <c r="AF518" s="169"/>
      <c r="AG518" s="169"/>
      <c r="AH518" s="169"/>
      <c r="AI518" s="169"/>
      <c r="AJ518" s="169"/>
      <c r="AK518" s="169"/>
      <c r="AL518" s="169"/>
      <c r="AM518" s="169"/>
      <c r="AN518" s="169"/>
      <c r="AO518" s="88"/>
      <c r="AP518"/>
      <c r="AQ518" s="89"/>
      <c r="AR518" s="89"/>
      <c r="AS518" s="89"/>
      <c r="AT518" s="89"/>
      <c r="AU518" s="84"/>
      <c r="AV518" s="176"/>
      <c r="AW518" s="176"/>
      <c r="AX518" s="176"/>
      <c r="AY518" s="109"/>
      <c r="AZ518" s="177"/>
      <c r="BA518" s="177"/>
      <c r="BB518" s="177"/>
      <c r="BC518" s="177"/>
      <c r="BD518" s="88"/>
      <c r="BE518"/>
      <c r="BF518"/>
    </row>
    <row r="519" spans="1:58" x14ac:dyDescent="0.2">
      <c r="A519" s="131"/>
      <c r="B519" s="172"/>
      <c r="C519" s="168"/>
      <c r="D519" s="168"/>
      <c r="E519" s="168"/>
      <c r="G519" s="170"/>
      <c r="H519" s="169"/>
      <c r="I519" s="88"/>
      <c r="J519" s="88"/>
      <c r="K519" s="169"/>
      <c r="L519" s="169"/>
      <c r="M519" s="169"/>
      <c r="N519" s="169"/>
      <c r="O519" s="169"/>
      <c r="P519" s="169"/>
      <c r="Q519" s="169"/>
      <c r="R519" s="169"/>
      <c r="S519" s="169"/>
      <c r="T519" s="88"/>
      <c r="U519"/>
      <c r="V519" s="169"/>
      <c r="W519" s="169"/>
      <c r="X519" s="88"/>
      <c r="Y519" s="169"/>
      <c r="Z519" s="169"/>
      <c r="AA519" s="169"/>
      <c r="AB519" s="169"/>
      <c r="AC519" s="169"/>
      <c r="AD519" s="169"/>
      <c r="AE519" s="169"/>
      <c r="AF519" s="169"/>
      <c r="AG519" s="169"/>
      <c r="AH519" s="169"/>
      <c r="AI519" s="169"/>
      <c r="AJ519" s="169"/>
      <c r="AK519" s="169"/>
      <c r="AL519" s="169"/>
      <c r="AM519" s="169"/>
      <c r="AN519" s="169"/>
      <c r="AO519" s="88"/>
      <c r="AP519"/>
      <c r="AQ519" s="89"/>
      <c r="AR519" s="89"/>
      <c r="AS519" s="89"/>
      <c r="AT519" s="89"/>
      <c r="AU519" s="84"/>
      <c r="AV519" s="176"/>
      <c r="AW519" s="176"/>
      <c r="AX519" s="176"/>
      <c r="AY519" s="109"/>
      <c r="AZ519" s="177"/>
      <c r="BA519" s="177"/>
      <c r="BB519" s="177"/>
      <c r="BC519" s="177"/>
      <c r="BD519" s="88"/>
      <c r="BE519"/>
      <c r="BF519"/>
    </row>
    <row r="520" spans="1:58" x14ac:dyDescent="0.2"/>
    <row r="521" spans="1:58" x14ac:dyDescent="0.2"/>
    <row r="522" spans="1:58" x14ac:dyDescent="0.2"/>
    <row r="523" spans="1:58" x14ac:dyDescent="0.2"/>
    <row r="524" spans="1:58" x14ac:dyDescent="0.2"/>
    <row r="525" spans="1:58" x14ac:dyDescent="0.2"/>
    <row r="526" spans="1:58" x14ac:dyDescent="0.2"/>
    <row r="527" spans="1:58" x14ac:dyDescent="0.2"/>
    <row r="528" spans="1:5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sheetData>
  <mergeCells count="3">
    <mergeCell ref="AV8:AY8"/>
    <mergeCell ref="I6:AT6"/>
    <mergeCell ref="AV6:AY6"/>
  </mergeCells>
  <phoneticPr fontId="15" type="noConversion"/>
  <conditionalFormatting sqref="J1">
    <cfRule type="cellIs" dxfId="1" priority="4" operator="equal">
      <formula>"Check"</formula>
    </cfRule>
    <cfRule type="cellIs" dxfId="0" priority="5" operator="equal">
      <formula>"Ok"</formula>
    </cfRule>
  </conditionalFormatting>
  <pageMargins left="0.7" right="0.7" top="0.75" bottom="0.75" header="0.3" footer="0.3"/>
  <pageSetup paperSize="9" orientation="portrait" r:id="rId1"/>
  <headerFooter>
    <oddFooter>&amp;L&amp;1#&amp;"Calibri"&amp;8&amp;K000000For Official use only</oddFooter>
  </headerFooter>
  <drawing r:id="rId2"/>
  <extLst>
    <ext xmlns:x14="http://schemas.microsoft.com/office/spreadsheetml/2009/9/main" uri="{78C0D931-6437-407d-A8EE-F0AAD7539E65}">
      <x14:conditionalFormattings>
        <x14:conditionalFormatting xmlns:xm="http://schemas.microsoft.com/office/excel/2006/main">
          <x14:cfRule type="iconSet" priority="17" id="{2B7651FF-BC98-48DC-B85D-87FA17EC2612}">
            <x14:iconSet showValue="0" custom="1">
              <x14:cfvo type="percent">
                <xm:f>0</xm:f>
              </x14:cfvo>
              <x14:cfvo type="num">
                <xm:f>0</xm:f>
              </x14:cfvo>
              <x14:cfvo type="num">
                <xm:f>0</xm:f>
              </x14:cfvo>
              <x14:cfIcon iconSet="3TrafficLights1" iconId="0"/>
              <x14:cfIcon iconSet="3TrafficLights1" iconId="0"/>
              <x14:cfIcon iconSet="3TrafficLights1" iconId="2"/>
            </x14:iconSet>
          </x14:cfRule>
          <xm:sqref>AZ9:BC9</xm:sqref>
        </x14:conditionalFormatting>
        <x14:conditionalFormatting xmlns:xm="http://schemas.microsoft.com/office/excel/2006/main">
          <x14:cfRule type="iconSet" priority="16" id="{ECB2A6EA-1F00-4A23-A235-738C9240FB44}">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H10:H509</xm:sqref>
        </x14:conditionalFormatting>
        <x14:conditionalFormatting xmlns:xm="http://schemas.microsoft.com/office/excel/2006/main">
          <x14:cfRule type="iconSet" priority="15" id="{984E973A-C7C1-4DEA-8FC8-AD3E9DA5F8D7}">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H6</xm:sqref>
        </x14:conditionalFormatting>
        <x14:conditionalFormatting xmlns:xm="http://schemas.microsoft.com/office/excel/2006/main">
          <x14:cfRule type="iconSet" priority="13" id="{47DBB70E-4E88-48EA-982D-6D2B1A486415}">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U8</xm:sqref>
        </x14:conditionalFormatting>
        <x14:conditionalFormatting xmlns:xm="http://schemas.microsoft.com/office/excel/2006/main">
          <x14:cfRule type="iconSet" priority="12" id="{4FB54FC6-3278-413D-833E-31887F2C8995}">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AP10:AP509</xm:sqref>
        </x14:conditionalFormatting>
        <x14:conditionalFormatting xmlns:xm="http://schemas.microsoft.com/office/excel/2006/main">
          <x14:cfRule type="iconSet" priority="11" id="{C2D1E540-1D0C-4490-89EA-A03E381CC75E}">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AP8</xm:sqref>
        </x14:conditionalFormatting>
        <x14:conditionalFormatting xmlns:xm="http://schemas.microsoft.com/office/excel/2006/main">
          <x14:cfRule type="iconSet" priority="9" id="{F0ABE0A5-518A-482E-90A1-22842B8C9F8D}">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AZ10:BC509</xm:sqref>
        </x14:conditionalFormatting>
        <x14:conditionalFormatting xmlns:xm="http://schemas.microsoft.com/office/excel/2006/main">
          <x14:cfRule type="iconSet" priority="8" id="{01EB0920-06E3-4352-875B-16A49AD36641}">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BA6</xm:sqref>
        </x14:conditionalFormatting>
        <x14:conditionalFormatting xmlns:xm="http://schemas.microsoft.com/office/excel/2006/main">
          <x14:cfRule type="iconSet" priority="7" id="{BB237841-6DD4-41FB-85F4-354BE4FDC8E8}">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BE10:BE509</xm:sqref>
        </x14:conditionalFormatting>
        <x14:conditionalFormatting xmlns:xm="http://schemas.microsoft.com/office/excel/2006/main">
          <x14:cfRule type="iconSet" priority="6" id="{2BDC8815-BBE7-40CA-8659-94DAAB20EF41}">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BF6</xm:sqref>
        </x14:conditionalFormatting>
        <x14:conditionalFormatting xmlns:xm="http://schemas.microsoft.com/office/excel/2006/main">
          <x14:cfRule type="iconSet" priority="3" id="{53C26D9A-BA7E-4706-AE4A-2AF5A2E5B6B2}">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AU6</xm:sqref>
        </x14:conditionalFormatting>
        <x14:conditionalFormatting xmlns:xm="http://schemas.microsoft.com/office/excel/2006/main">
          <x14:cfRule type="iconSet" priority="2" id="{5B19BE1E-5028-42C1-8BE5-E0BEB5594F66}">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U10:U509</xm:sqref>
        </x14:conditionalFormatting>
        <x14:conditionalFormatting xmlns:xm="http://schemas.microsoft.com/office/excel/2006/main">
          <x14:cfRule type="iconSet" priority="1" id="{3BAF09F4-64B2-4AC9-8689-1154BD238870}">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H8</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700-000001000000}">
          <x14:formula1>
            <xm:f>#REF!</xm:f>
          </x14:formula1>
          <xm:sqref>Y510:AN519 K510:S519 H510:H519 V510:W519</xm:sqref>
        </x14:dataValidation>
        <x14:dataValidation type="list" allowBlank="1" showInputMessage="1" showErrorMessage="1" xr:uid="{00000000-0002-0000-0700-000002000000}">
          <x14:formula1>
            <xm:f>'Input|Setup'!$H$31:$H$38</xm:f>
          </x14:formula1>
          <xm:sqref>F10:F509</xm:sqref>
        </x14:dataValidation>
        <x14:dataValidation type="list" allowBlank="1" showInputMessage="1" showErrorMessage="1" xr:uid="{00000000-0002-0000-0700-000000000000}">
          <x14:formula1>
            <xm:f>#REF!</xm:f>
          </x14:formula1>
          <xm:sqref>C510:D519</xm:sqref>
        </x14:dataValidation>
        <x14:dataValidation type="list" allowBlank="1" showInputMessage="1" showErrorMessage="1" xr:uid="{21CAFE0F-8533-4F36-98D8-F4EBA7785515}">
          <x14:formula1>
            <xm:f>'Input|Setup'!$E$31:$E$49</xm:f>
          </x14:formula1>
          <xm:sqref>E10:E509</xm:sqref>
        </x14:dataValidation>
        <x14:dataValidation type="list" allowBlank="1" showInputMessage="1" showErrorMessage="1" xr:uid="{A6238621-DB15-4550-9537-91F2C1A7B456}">
          <x14:formula1>
            <xm:f>'Input|Setup'!$H$41:$H$49</xm:f>
          </x14:formula1>
          <xm:sqref>G10:G509</xm:sqref>
        </x14:dataValidation>
        <x14:dataValidation type="list" allowBlank="1" showInputMessage="1" showErrorMessage="1" xr:uid="{A99B359B-B1BA-4E26-9F54-606216A9257A}">
          <x14:formula1>
            <xm:f>'Input|Setup'!$B$25:$B$27</xm:f>
          </x14:formula1>
          <xm:sqref>W10:W509 AG10:AG509 AB10:AB509 D10:D509 R10:R509 J10:J509 N10:N509 AL10:AL509</xm:sqref>
        </x14:dataValidation>
        <x14:dataValidation type="list" allowBlank="1" showInputMessage="1" showErrorMessage="1" xr:uid="{636E16E5-40E2-42DD-9760-F6EFBFDCA441}">
          <x14:formula1>
            <xm:f>'Input|Setup'!$B$31:$B$49</xm:f>
          </x14:formula1>
          <xm:sqref>V10:V509 AF10:AF509 AA10:AA509 AK10:AK509 Q10:Q509 I10:I509 M10:M509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29724-416E-431A-B829-5295BF66F5FF}">
  <sheetPr codeName="Sheet9">
    <tabColor theme="5" tint="0.59999389629810485"/>
  </sheetPr>
  <dimension ref="A1:L45"/>
  <sheetViews>
    <sheetView showGridLines="0" workbookViewId="0">
      <pane ySplit="9" topLeftCell="A10" activePane="bottomLeft" state="frozen"/>
      <selection pane="bottomLeft"/>
    </sheetView>
  </sheetViews>
  <sheetFormatPr defaultRowHeight="12.75" x14ac:dyDescent="0.2"/>
  <cols>
    <col min="1" max="1" width="5.5703125" customWidth="1"/>
    <col min="2" max="2" width="80.5703125" customWidth="1"/>
    <col min="3" max="3" width="15.5703125" customWidth="1"/>
    <col min="4" max="4" width="9.5703125" customWidth="1"/>
    <col min="5" max="5" width="35.5703125" customWidth="1"/>
    <col min="6" max="6" width="5.5703125" customWidth="1"/>
    <col min="7" max="11" width="18.5703125" customWidth="1"/>
  </cols>
  <sheetData>
    <row r="1" spans="1:12" ht="24.95" customHeight="1" x14ac:dyDescent="0.2">
      <c r="A1" s="29"/>
      <c r="B1" s="43" t="str">
        <f>IFERROR(Index!B1,"")</f>
        <v>AER ANS Forecast Model</v>
      </c>
      <c r="C1" s="43"/>
      <c r="D1" s="29" t="s">
        <v>3</v>
      </c>
      <c r="E1" s="45" t="s">
        <v>6</v>
      </c>
      <c r="F1" s="29"/>
      <c r="G1" s="29"/>
      <c r="H1" s="29"/>
      <c r="I1" s="29"/>
      <c r="J1" s="29"/>
      <c r="K1" s="29"/>
      <c r="L1" s="29"/>
    </row>
    <row r="2" spans="1:12" ht="24.95" customHeight="1" x14ac:dyDescent="0.2">
      <c r="A2" s="29"/>
      <c r="B2" s="43" t="str">
        <f ca="1">IFERROR(MID(CELL("filename",A1),FIND("]",CELL("filename",A1))+1,255),"")</f>
        <v>Calc|Labour Rates</v>
      </c>
      <c r="C2" s="43"/>
      <c r="D2" s="30"/>
      <c r="E2" s="149" t="s">
        <v>80</v>
      </c>
      <c r="F2" s="29"/>
      <c r="G2" s="29"/>
      <c r="H2" s="29"/>
      <c r="I2" s="29"/>
      <c r="J2" s="29"/>
      <c r="K2" s="29"/>
      <c r="L2" s="29"/>
    </row>
    <row r="3" spans="1:12" x14ac:dyDescent="0.2">
      <c r="A3" s="3"/>
      <c r="B3" s="3"/>
      <c r="C3" s="3"/>
      <c r="D3" s="4"/>
      <c r="E3" s="4"/>
      <c r="F3" s="117"/>
      <c r="G3" s="3"/>
      <c r="H3" s="3"/>
      <c r="I3" s="3"/>
      <c r="J3" s="1"/>
      <c r="K3" s="3"/>
      <c r="L3" s="3"/>
    </row>
    <row r="4" spans="1:12" x14ac:dyDescent="0.2">
      <c r="A4" s="3"/>
      <c r="B4" s="3"/>
      <c r="C4" s="3"/>
      <c r="D4" s="4"/>
      <c r="E4" s="4"/>
      <c r="F4" s="117"/>
      <c r="G4" s="3"/>
      <c r="H4" s="3"/>
      <c r="I4" s="3"/>
      <c r="J4" s="1"/>
      <c r="K4" s="3"/>
      <c r="L4" s="3"/>
    </row>
    <row r="5" spans="1:12" x14ac:dyDescent="0.2">
      <c r="A5" s="3"/>
      <c r="B5" s="3"/>
      <c r="C5" s="3"/>
      <c r="D5" s="4"/>
      <c r="E5" s="4"/>
      <c r="F5" s="117"/>
      <c r="G5" s="3"/>
      <c r="H5" s="3"/>
      <c r="I5" s="3"/>
      <c r="J5" s="1"/>
      <c r="K5" s="3"/>
      <c r="L5" s="3"/>
    </row>
    <row r="6" spans="1:12" x14ac:dyDescent="0.2">
      <c r="A6" s="3"/>
      <c r="B6" s="3"/>
      <c r="C6" s="3"/>
      <c r="D6" s="4"/>
      <c r="E6" s="4"/>
      <c r="F6" s="117"/>
      <c r="G6" s="3"/>
      <c r="H6" s="3"/>
      <c r="I6" s="3"/>
      <c r="J6" s="1"/>
      <c r="K6" s="3"/>
      <c r="L6" s="3"/>
    </row>
    <row r="7" spans="1:12" ht="15" x14ac:dyDescent="0.25">
      <c r="A7" s="26"/>
      <c r="B7" s="64" t="s">
        <v>84</v>
      </c>
      <c r="C7" s="64"/>
      <c r="D7" s="73"/>
      <c r="E7" s="23" t="str">
        <f>IFERROR("Year 1 labour rates, $'s ($"&amp;Output_first_year&amp;")","")</f>
        <v/>
      </c>
      <c r="F7" s="111"/>
      <c r="G7" s="23" t="str">
        <f>IFERROR("9.2 Year 1 labour rates build up, $'s ($"&amp;'Input|Setup'!$E$8&amp;")","")</f>
        <v>9.2 Year 1 labour rates build up, $'s ($2024-25)</v>
      </c>
      <c r="H7" s="23"/>
      <c r="I7" s="23"/>
      <c r="J7" s="23"/>
      <c r="K7" s="23"/>
      <c r="L7" s="211"/>
    </row>
    <row r="8" spans="1:12" x14ac:dyDescent="0.2">
      <c r="A8" s="1"/>
      <c r="B8" s="1"/>
      <c r="C8" s="1"/>
      <c r="D8" s="1"/>
      <c r="E8" s="1"/>
      <c r="F8" s="1"/>
      <c r="G8" s="1"/>
      <c r="H8" s="3"/>
      <c r="I8" s="3"/>
      <c r="J8" s="3"/>
      <c r="K8" s="3"/>
      <c r="L8" s="1"/>
    </row>
    <row r="9" spans="1:12" ht="45" customHeight="1" x14ac:dyDescent="0.25">
      <c r="A9" s="59"/>
      <c r="B9" s="39" t="str">
        <f>'Input|Labour Rates'!B9</f>
        <v>Labour type (List)</v>
      </c>
      <c r="C9" s="52" t="str">
        <f>'Input|Labour Rates'!C9</f>
        <v>Hours 
(List)</v>
      </c>
      <c r="D9" s="52" t="str">
        <f>'Input|Labour Rates'!D9</f>
        <v>Used for quoted service? (List)</v>
      </c>
      <c r="E9" s="39" t="s">
        <v>62</v>
      </c>
      <c r="F9" s="142"/>
      <c r="G9" s="39" t="s">
        <v>60</v>
      </c>
      <c r="H9" s="39" t="s">
        <v>46</v>
      </c>
      <c r="I9" s="52" t="s">
        <v>61</v>
      </c>
      <c r="J9" s="39" t="s">
        <v>176</v>
      </c>
      <c r="K9" s="39" t="s">
        <v>50</v>
      </c>
      <c r="L9" s="82"/>
    </row>
    <row r="10" spans="1:12" x14ac:dyDescent="0.2">
      <c r="A10" s="4">
        <v>1</v>
      </c>
      <c r="B10" s="146" t="str">
        <f>IF(ISBLANK('Input|Labour Rates'!B10),"",'Input|Labour Rates'!B10)</f>
        <v>Administrative officer R1</v>
      </c>
      <c r="C10" s="146" t="str">
        <f>IF(ISBLANK('Input|Labour Rates'!C10),"",'Input|Labour Rates'!C10)</f>
        <v>Business hours</v>
      </c>
      <c r="D10" s="146" t="str">
        <f>IF(ISBLANK('Input|Labour Rates'!D10),"",'Input|Labour Rates'!D10)</f>
        <v>Yes</v>
      </c>
      <c r="E10" s="242">
        <f t="shared" ref="E10:E39" si="0">$I10+$J10+$K10</f>
        <v>119.70000000000006</v>
      </c>
      <c r="F10" s="112"/>
      <c r="G10" s="81">
        <f>'Input|Labour Rates'!$E10*CPI_Escalator_to_Y1*RealLabour_Escalator_to_Y1</f>
        <v>49.257875326440882</v>
      </c>
      <c r="H10" s="78">
        <f>IFERROR(G10*'Input|Labour Rates'!F10,0)</f>
        <v>25.08995076051567</v>
      </c>
      <c r="I10" s="81">
        <f t="shared" ref="I10:I39" si="1">G10+H10</f>
        <v>74.347826086956559</v>
      </c>
      <c r="J10" s="78">
        <f>IFERROR(I10*'Input|Labour Rates'!G10,0)</f>
        <v>45.352173913043501</v>
      </c>
      <c r="K10" s="78">
        <f>'Input|Labour Rates'!H10*CPI_Escalator_to_Y1*RealVehicles_Escalator_to_Y1 + 'Input|Labour Rates'!I10*CPI_Escalator_to_Y1*RealOther_Escalator_to_Y1</f>
        <v>0</v>
      </c>
      <c r="L10" s="83"/>
    </row>
    <row r="11" spans="1:12" x14ac:dyDescent="0.2">
      <c r="A11" s="4">
        <f t="shared" ref="A11:A39" si="2">A10+1</f>
        <v>2</v>
      </c>
      <c r="B11" s="146" t="str">
        <f>IF(ISBLANK('Input|Labour Rates'!B11),"",'Input|Labour Rates'!B11)</f>
        <v>Technical Specialist R2</v>
      </c>
      <c r="C11" s="146" t="str">
        <f>IF(ISBLANK('Input|Labour Rates'!C11),"",'Input|Labour Rates'!C11)</f>
        <v>Business hours</v>
      </c>
      <c r="D11" s="146" t="str">
        <f>IF(ISBLANK('Input|Labour Rates'!D11),"",'Input|Labour Rates'!D11)</f>
        <v>Yes</v>
      </c>
      <c r="E11" s="242">
        <f t="shared" si="0"/>
        <v>191.87000000000006</v>
      </c>
      <c r="F11" s="112"/>
      <c r="G11" s="81">
        <f>'Input|Labour Rates'!$E11*CPI_Escalator_to_Y1*RealLabour_Escalator_to_Y1</f>
        <v>78.956629397528914</v>
      </c>
      <c r="H11" s="78">
        <f>IFERROR(G11*'Input|Labour Rates'!F11,0)</f>
        <v>40.217283645949387</v>
      </c>
      <c r="I11" s="81">
        <f t="shared" si="1"/>
        <v>119.17391304347831</v>
      </c>
      <c r="J11" s="78">
        <f>IFERROR(I11*'Input|Labour Rates'!G11,0)</f>
        <v>72.696086956521768</v>
      </c>
      <c r="K11" s="78">
        <f>'Input|Labour Rates'!H11*CPI_Escalator_to_Y1*RealVehicles_Escalator_to_Y1 + 'Input|Labour Rates'!I11*CPI_Escalator_to_Y1*RealOther_Escalator_to_Y1</f>
        <v>0</v>
      </c>
      <c r="L11" s="83"/>
    </row>
    <row r="12" spans="1:12" x14ac:dyDescent="0.2">
      <c r="A12" s="4">
        <f t="shared" si="2"/>
        <v>3</v>
      </c>
      <c r="B12" s="146" t="str">
        <f>IF(ISBLANK('Input|Labour Rates'!B12),"",'Input|Labour Rates'!B12)</f>
        <v>Engineer R3</v>
      </c>
      <c r="C12" s="146" t="str">
        <f>IF(ISBLANK('Input|Labour Rates'!C12),"",'Input|Labour Rates'!C12)</f>
        <v>Business hours</v>
      </c>
      <c r="D12" s="146" t="str">
        <f>IF(ISBLANK('Input|Labour Rates'!D12),"",'Input|Labour Rates'!D12)</f>
        <v>Yes</v>
      </c>
      <c r="E12" s="242">
        <f t="shared" si="0"/>
        <v>266.00000000000006</v>
      </c>
      <c r="F12" s="112"/>
      <c r="G12" s="81">
        <f>'Input|Labour Rates'!$E12*CPI_Escalator_to_Y1*RealLabour_Escalator_to_Y1</f>
        <v>109.4619451698686</v>
      </c>
      <c r="H12" s="78">
        <f>IFERROR(G12*'Input|Labour Rates'!F12,0)</f>
        <v>55.755446134479257</v>
      </c>
      <c r="I12" s="81">
        <f t="shared" si="1"/>
        <v>165.21739130434787</v>
      </c>
      <c r="J12" s="78">
        <f>IFERROR(I12*'Input|Labour Rates'!G12,0)</f>
        <v>100.7826086956522</v>
      </c>
      <c r="K12" s="78">
        <f>'Input|Labour Rates'!H12*CPI_Escalator_to_Y1*RealVehicles_Escalator_to_Y1 + 'Input|Labour Rates'!I12*CPI_Escalator_to_Y1*RealOther_Escalator_to_Y1</f>
        <v>0</v>
      </c>
      <c r="L12" s="83"/>
    </row>
    <row r="13" spans="1:12" x14ac:dyDescent="0.2">
      <c r="A13" s="4">
        <f t="shared" si="2"/>
        <v>4</v>
      </c>
      <c r="B13" s="146" t="str">
        <f>IF(ISBLANK('Input|Labour Rates'!B13),"",'Input|Labour Rates'!B13)</f>
        <v>Field worker R4</v>
      </c>
      <c r="C13" s="146" t="str">
        <f>IF(ISBLANK('Input|Labour Rates'!C13),"",'Input|Labour Rates'!C13)</f>
        <v>Business hours</v>
      </c>
      <c r="D13" s="146" t="str">
        <f>IF(ISBLANK('Input|Labour Rates'!D13),"",'Input|Labour Rates'!D13)</f>
        <v>Yes</v>
      </c>
      <c r="E13" s="242">
        <f t="shared" si="0"/>
        <v>196.98000000000008</v>
      </c>
      <c r="F13" s="112"/>
      <c r="G13" s="81">
        <f>'Input|Labour Rates'!$E13*CPI_Escalator_to_Y1*RealLabour_Escalator_to_Y1</f>
        <v>71.229166923062877</v>
      </c>
      <c r="H13" s="78">
        <f>IFERROR(G13*'Input|Labour Rates'!F13,0)</f>
        <v>36.281229731662656</v>
      </c>
      <c r="I13" s="81">
        <f t="shared" si="1"/>
        <v>107.51039665472553</v>
      </c>
      <c r="J13" s="78">
        <f>IFERROR(I13*'Input|Labour Rates'!G13,0)</f>
        <v>65.58134195938257</v>
      </c>
      <c r="K13" s="78">
        <f>'Input|Labour Rates'!H13*CPI_Escalator_to_Y1*RealVehicles_Escalator_to_Y1 + 'Input|Labour Rates'!I13*CPI_Escalator_to_Y1*RealOther_Escalator_to_Y1</f>
        <v>23.888261385891987</v>
      </c>
      <c r="L13" s="83"/>
    </row>
    <row r="14" spans="1:12" x14ac:dyDescent="0.2">
      <c r="A14" s="4">
        <f t="shared" si="2"/>
        <v>5</v>
      </c>
      <c r="B14" s="146" t="str">
        <f>IF(ISBLANK('Input|Labour Rates'!B14),"",'Input|Labour Rates'!B14)</f>
        <v>Senior engineer R5</v>
      </c>
      <c r="C14" s="146" t="str">
        <f>IF(ISBLANK('Input|Labour Rates'!C14),"",'Input|Labour Rates'!C14)</f>
        <v>Business hours</v>
      </c>
      <c r="D14" s="146" t="str">
        <f>IF(ISBLANK('Input|Labour Rates'!D14),"",'Input|Labour Rates'!D14)</f>
        <v>Yes</v>
      </c>
      <c r="E14" s="242">
        <f t="shared" si="0"/>
        <v>319.20000000000005</v>
      </c>
      <c r="F14" s="112"/>
      <c r="G14" s="81">
        <f>'Input|Labour Rates'!$E14*CPI_Escalator_to_Y1*RealLabour_Escalator_to_Y1</f>
        <v>131.35433420384231</v>
      </c>
      <c r="H14" s="78">
        <f>IFERROR(G14*'Input|Labour Rates'!F14,0)</f>
        <v>66.906535361375106</v>
      </c>
      <c r="I14" s="81">
        <f t="shared" si="1"/>
        <v>198.26086956521743</v>
      </c>
      <c r="J14" s="78">
        <f>IFERROR(I14*'Input|Labour Rates'!G14,0)</f>
        <v>120.93913043478263</v>
      </c>
      <c r="K14" s="78">
        <f>'Input|Labour Rates'!H14*CPI_Escalator_to_Y1*RealVehicles_Escalator_to_Y1 + 'Input|Labour Rates'!I14*CPI_Escalator_to_Y1*RealOther_Escalator_to_Y1</f>
        <v>0</v>
      </c>
      <c r="L14" s="83"/>
    </row>
    <row r="15" spans="1:12" x14ac:dyDescent="0.2">
      <c r="A15" s="4">
        <f t="shared" si="2"/>
        <v>6</v>
      </c>
      <c r="B15" s="146" t="str">
        <f>IF(ISBLANK('Input|Labour Rates'!B15),"",'Input|Labour Rates'!B15)</f>
        <v>Engineering manager R6</v>
      </c>
      <c r="C15" s="146" t="str">
        <f>IF(ISBLANK('Input|Labour Rates'!C15),"",'Input|Labour Rates'!C15)</f>
        <v>Business hours</v>
      </c>
      <c r="D15" s="146" t="str">
        <f>IF(ISBLANK('Input|Labour Rates'!D15),"",'Input|Labour Rates'!D15)</f>
        <v>Yes</v>
      </c>
      <c r="E15" s="242">
        <f t="shared" si="0"/>
        <v>346.23000000000013</v>
      </c>
      <c r="F15" s="112"/>
      <c r="G15" s="81">
        <f>'Input|Labour Rates'!$E15*CPI_Escalator_to_Y1*RealLabour_Escalator_to_Y1</f>
        <v>142.47747848181808</v>
      </c>
      <c r="H15" s="78">
        <f>IFERROR(G15*'Input|Labour Rates'!F15,0)</f>
        <v>72.572210959175763</v>
      </c>
      <c r="I15" s="81">
        <f t="shared" si="1"/>
        <v>215.04968944099386</v>
      </c>
      <c r="J15" s="78">
        <f>IFERROR(I15*'Input|Labour Rates'!G15,0)</f>
        <v>131.18031055900624</v>
      </c>
      <c r="K15" s="78">
        <f>'Input|Labour Rates'!H15*CPI_Escalator_to_Y1*RealVehicles_Escalator_to_Y1 + 'Input|Labour Rates'!I15*CPI_Escalator_to_Y1*RealOther_Escalator_to_Y1</f>
        <v>0</v>
      </c>
      <c r="L15" s="83"/>
    </row>
    <row r="16" spans="1:12" x14ac:dyDescent="0.2">
      <c r="A16" s="4">
        <f t="shared" si="2"/>
        <v>7</v>
      </c>
      <c r="B16" s="146" t="str">
        <f>IF(ISBLANK('Input|Labour Rates'!B16),"",'Input|Labour Rates'!B16)</f>
        <v/>
      </c>
      <c r="C16" s="146" t="str">
        <f>IF(ISBLANK('Input|Labour Rates'!C16),"",'Input|Labour Rates'!C16)</f>
        <v/>
      </c>
      <c r="D16" s="146" t="str">
        <f>IF(ISBLANK('Input|Labour Rates'!D16),"",'Input|Labour Rates'!D16)</f>
        <v/>
      </c>
      <c r="E16" s="81">
        <f t="shared" si="0"/>
        <v>0</v>
      </c>
      <c r="F16" s="112"/>
      <c r="G16" s="81">
        <f>'Input|Labour Rates'!$E16*CPI_Escalator_to_Y1*RealLabour_Escalator_to_Y1</f>
        <v>0</v>
      </c>
      <c r="H16" s="78">
        <f>IFERROR(G16*'Input|Labour Rates'!F16,0)</f>
        <v>0</v>
      </c>
      <c r="I16" s="81">
        <f t="shared" si="1"/>
        <v>0</v>
      </c>
      <c r="J16" s="78">
        <f>IFERROR(I16*'Input|Labour Rates'!G16,0)</f>
        <v>0</v>
      </c>
      <c r="K16" s="78">
        <f>'Input|Labour Rates'!H16*CPI_Escalator_to_Y1*RealVehicles_Escalator_to_Y1 + 'Input|Labour Rates'!I16*CPI_Escalator_to_Y1*RealOther_Escalator_to_Y1</f>
        <v>0</v>
      </c>
      <c r="L16" s="83"/>
    </row>
    <row r="17" spans="1:12" x14ac:dyDescent="0.2">
      <c r="A17" s="4">
        <f t="shared" si="2"/>
        <v>8</v>
      </c>
      <c r="B17" s="146" t="str">
        <f>IF(ISBLANK('Input|Labour Rates'!B17),"",'Input|Labour Rates'!B17)</f>
        <v/>
      </c>
      <c r="C17" s="146" t="str">
        <f>IF(ISBLANK('Input|Labour Rates'!C17),"",'Input|Labour Rates'!C17)</f>
        <v/>
      </c>
      <c r="D17" s="146" t="str">
        <f>IF(ISBLANK('Input|Labour Rates'!D17),"",'Input|Labour Rates'!D17)</f>
        <v/>
      </c>
      <c r="E17" s="81">
        <f t="shared" si="0"/>
        <v>0</v>
      </c>
      <c r="F17" s="112"/>
      <c r="G17" s="81">
        <f>'Input|Labour Rates'!$E17*CPI_Escalator_to_Y1*RealLabour_Escalator_to_Y1</f>
        <v>0</v>
      </c>
      <c r="H17" s="78">
        <f>IFERROR(G17*'Input|Labour Rates'!F17,0)</f>
        <v>0</v>
      </c>
      <c r="I17" s="81">
        <f t="shared" si="1"/>
        <v>0</v>
      </c>
      <c r="J17" s="78">
        <f>IFERROR(I17*'Input|Labour Rates'!G17,0)</f>
        <v>0</v>
      </c>
      <c r="K17" s="78">
        <f>'Input|Labour Rates'!H17*CPI_Escalator_to_Y1*RealVehicles_Escalator_to_Y1 + 'Input|Labour Rates'!I17*CPI_Escalator_to_Y1*RealOther_Escalator_to_Y1</f>
        <v>0</v>
      </c>
      <c r="L17" s="83"/>
    </row>
    <row r="18" spans="1:12" x14ac:dyDescent="0.2">
      <c r="A18" s="4">
        <f t="shared" si="2"/>
        <v>9</v>
      </c>
      <c r="B18" s="146" t="str">
        <f>IF(ISBLANK('Input|Labour Rates'!B18),"",'Input|Labour Rates'!B18)</f>
        <v/>
      </c>
      <c r="C18" s="146" t="str">
        <f>IF(ISBLANK('Input|Labour Rates'!C18),"",'Input|Labour Rates'!C18)</f>
        <v/>
      </c>
      <c r="D18" s="146" t="str">
        <f>IF(ISBLANK('Input|Labour Rates'!D18),"",'Input|Labour Rates'!D18)</f>
        <v/>
      </c>
      <c r="E18" s="81">
        <f t="shared" si="0"/>
        <v>0</v>
      </c>
      <c r="F18" s="112"/>
      <c r="G18" s="81">
        <f>'Input|Labour Rates'!$E18*CPI_Escalator_to_Y1*RealLabour_Escalator_to_Y1</f>
        <v>0</v>
      </c>
      <c r="H18" s="78">
        <f>IFERROR(G18*'Input|Labour Rates'!F18,0)</f>
        <v>0</v>
      </c>
      <c r="I18" s="81">
        <f t="shared" si="1"/>
        <v>0</v>
      </c>
      <c r="J18" s="78">
        <f>IFERROR(I18*'Input|Labour Rates'!G18,0)</f>
        <v>0</v>
      </c>
      <c r="K18" s="78">
        <f>'Input|Labour Rates'!H18*CPI_Escalator_to_Y1*RealVehicles_Escalator_to_Y1 + 'Input|Labour Rates'!I18*CPI_Escalator_to_Y1*RealOther_Escalator_to_Y1</f>
        <v>0</v>
      </c>
      <c r="L18" s="83"/>
    </row>
    <row r="19" spans="1:12" x14ac:dyDescent="0.2">
      <c r="A19" s="4">
        <f t="shared" si="2"/>
        <v>10</v>
      </c>
      <c r="B19" s="146" t="str">
        <f>IF(ISBLANK('Input|Labour Rates'!B19),"",'Input|Labour Rates'!B19)</f>
        <v/>
      </c>
      <c r="C19" s="146" t="str">
        <f>IF(ISBLANK('Input|Labour Rates'!C19),"",'Input|Labour Rates'!C19)</f>
        <v/>
      </c>
      <c r="D19" s="146" t="str">
        <f>IF(ISBLANK('Input|Labour Rates'!D19),"",'Input|Labour Rates'!D19)</f>
        <v/>
      </c>
      <c r="E19" s="81">
        <f t="shared" si="0"/>
        <v>0</v>
      </c>
      <c r="F19" s="112"/>
      <c r="G19" s="81">
        <f>'Input|Labour Rates'!$E19*CPI_Escalator_to_Y1*RealLabour_Escalator_to_Y1</f>
        <v>0</v>
      </c>
      <c r="H19" s="78">
        <f>IFERROR(G19*'Input|Labour Rates'!F19,0)</f>
        <v>0</v>
      </c>
      <c r="I19" s="81">
        <f t="shared" si="1"/>
        <v>0</v>
      </c>
      <c r="J19" s="78">
        <f>IFERROR(I19*'Input|Labour Rates'!G19,0)</f>
        <v>0</v>
      </c>
      <c r="K19" s="78">
        <f>'Input|Labour Rates'!H19*CPI_Escalator_to_Y1*RealVehicles_Escalator_to_Y1 + 'Input|Labour Rates'!I19*CPI_Escalator_to_Y1*RealOther_Escalator_to_Y1</f>
        <v>0</v>
      </c>
      <c r="L19" s="83"/>
    </row>
    <row r="20" spans="1:12" x14ac:dyDescent="0.2">
      <c r="A20" s="4">
        <f t="shared" si="2"/>
        <v>11</v>
      </c>
      <c r="B20" s="146" t="str">
        <f>IF(ISBLANK('Input|Labour Rates'!B20),"",'Input|Labour Rates'!B20)</f>
        <v/>
      </c>
      <c r="C20" s="146" t="str">
        <f>IF(ISBLANK('Input|Labour Rates'!C20),"",'Input|Labour Rates'!C20)</f>
        <v/>
      </c>
      <c r="D20" s="146" t="str">
        <f>IF(ISBLANK('Input|Labour Rates'!D20),"",'Input|Labour Rates'!D20)</f>
        <v/>
      </c>
      <c r="E20" s="81">
        <f t="shared" si="0"/>
        <v>0</v>
      </c>
      <c r="F20" s="112"/>
      <c r="G20" s="81">
        <f>'Input|Labour Rates'!$E20*CPI_Escalator_to_Y1*RealLabour_Escalator_to_Y1</f>
        <v>0</v>
      </c>
      <c r="H20" s="78">
        <f>IFERROR(G20*'Input|Labour Rates'!F20,0)</f>
        <v>0</v>
      </c>
      <c r="I20" s="81">
        <f t="shared" si="1"/>
        <v>0</v>
      </c>
      <c r="J20" s="78">
        <f>IFERROR(I20*'Input|Labour Rates'!G20,0)</f>
        <v>0</v>
      </c>
      <c r="K20" s="78">
        <f>'Input|Labour Rates'!H20*CPI_Escalator_to_Y1*RealVehicles_Escalator_to_Y1 + 'Input|Labour Rates'!I20*CPI_Escalator_to_Y1*RealOther_Escalator_to_Y1</f>
        <v>0</v>
      </c>
      <c r="L20" s="83"/>
    </row>
    <row r="21" spans="1:12" x14ac:dyDescent="0.2">
      <c r="A21" s="4">
        <f t="shared" si="2"/>
        <v>12</v>
      </c>
      <c r="B21" s="146" t="str">
        <f>IF(ISBLANK('Input|Labour Rates'!B21),"",'Input|Labour Rates'!B21)</f>
        <v/>
      </c>
      <c r="C21" s="146" t="str">
        <f>IF(ISBLANK('Input|Labour Rates'!C21),"",'Input|Labour Rates'!C21)</f>
        <v/>
      </c>
      <c r="D21" s="146" t="str">
        <f>IF(ISBLANK('Input|Labour Rates'!D21),"",'Input|Labour Rates'!D21)</f>
        <v/>
      </c>
      <c r="E21" s="81">
        <f t="shared" si="0"/>
        <v>0</v>
      </c>
      <c r="F21" s="112"/>
      <c r="G21" s="81">
        <f>'Input|Labour Rates'!$E21*CPI_Escalator_to_Y1*RealLabour_Escalator_to_Y1</f>
        <v>0</v>
      </c>
      <c r="H21" s="78">
        <f>IFERROR(G21*'Input|Labour Rates'!F21,0)</f>
        <v>0</v>
      </c>
      <c r="I21" s="81">
        <f t="shared" si="1"/>
        <v>0</v>
      </c>
      <c r="J21" s="78">
        <f>IFERROR(I21*'Input|Labour Rates'!G21,0)</f>
        <v>0</v>
      </c>
      <c r="K21" s="78">
        <f>'Input|Labour Rates'!H21*CPI_Escalator_to_Y1*RealVehicles_Escalator_to_Y1 + 'Input|Labour Rates'!I21*CPI_Escalator_to_Y1*RealOther_Escalator_to_Y1</f>
        <v>0</v>
      </c>
      <c r="L21" s="83"/>
    </row>
    <row r="22" spans="1:12" x14ac:dyDescent="0.2">
      <c r="A22" s="4">
        <f t="shared" si="2"/>
        <v>13</v>
      </c>
      <c r="B22" s="146" t="str">
        <f>IF(ISBLANK('Input|Labour Rates'!B22),"",'Input|Labour Rates'!B22)</f>
        <v/>
      </c>
      <c r="C22" s="146" t="str">
        <f>IF(ISBLANK('Input|Labour Rates'!C22),"",'Input|Labour Rates'!C22)</f>
        <v/>
      </c>
      <c r="D22" s="146" t="str">
        <f>IF(ISBLANK('Input|Labour Rates'!D22),"",'Input|Labour Rates'!D22)</f>
        <v/>
      </c>
      <c r="E22" s="81">
        <f t="shared" si="0"/>
        <v>0</v>
      </c>
      <c r="F22" s="112"/>
      <c r="G22" s="81">
        <f>'Input|Labour Rates'!$E22*CPI_Escalator_to_Y1*RealLabour_Escalator_to_Y1</f>
        <v>0</v>
      </c>
      <c r="H22" s="78">
        <f>IFERROR(G22*'Input|Labour Rates'!F22,0)</f>
        <v>0</v>
      </c>
      <c r="I22" s="81">
        <f t="shared" si="1"/>
        <v>0</v>
      </c>
      <c r="J22" s="78">
        <f>IFERROR(I22*'Input|Labour Rates'!G22,0)</f>
        <v>0</v>
      </c>
      <c r="K22" s="78">
        <f>'Input|Labour Rates'!H22*CPI_Escalator_to_Y1*RealVehicles_Escalator_to_Y1 + 'Input|Labour Rates'!I22*CPI_Escalator_to_Y1*RealOther_Escalator_to_Y1</f>
        <v>0</v>
      </c>
      <c r="L22" s="83"/>
    </row>
    <row r="23" spans="1:12" x14ac:dyDescent="0.2">
      <c r="A23" s="4">
        <f t="shared" si="2"/>
        <v>14</v>
      </c>
      <c r="B23" s="146" t="str">
        <f>IF(ISBLANK('Input|Labour Rates'!B23),"",'Input|Labour Rates'!B23)</f>
        <v/>
      </c>
      <c r="C23" s="146" t="str">
        <f>IF(ISBLANK('Input|Labour Rates'!C23),"",'Input|Labour Rates'!C23)</f>
        <v/>
      </c>
      <c r="D23" s="146" t="str">
        <f>IF(ISBLANK('Input|Labour Rates'!D23),"",'Input|Labour Rates'!D23)</f>
        <v/>
      </c>
      <c r="E23" s="81">
        <f t="shared" si="0"/>
        <v>0</v>
      </c>
      <c r="F23" s="112"/>
      <c r="G23" s="81">
        <f>'Input|Labour Rates'!$E23*CPI_Escalator_to_Y1*RealLabour_Escalator_to_Y1</f>
        <v>0</v>
      </c>
      <c r="H23" s="78">
        <f>IFERROR(G23*'Input|Labour Rates'!F23,0)</f>
        <v>0</v>
      </c>
      <c r="I23" s="81">
        <f t="shared" si="1"/>
        <v>0</v>
      </c>
      <c r="J23" s="78">
        <f>IFERROR(I23*'Input|Labour Rates'!G23,0)</f>
        <v>0</v>
      </c>
      <c r="K23" s="78">
        <f>'Input|Labour Rates'!H23*CPI_Escalator_to_Y1*RealVehicles_Escalator_to_Y1 + 'Input|Labour Rates'!I23*CPI_Escalator_to_Y1*RealOther_Escalator_to_Y1</f>
        <v>0</v>
      </c>
      <c r="L23" s="83"/>
    </row>
    <row r="24" spans="1:12" x14ac:dyDescent="0.2">
      <c r="A24" s="4">
        <f t="shared" si="2"/>
        <v>15</v>
      </c>
      <c r="B24" s="146" t="str">
        <f>IF(ISBLANK('Input|Labour Rates'!B24),"",'Input|Labour Rates'!B24)</f>
        <v/>
      </c>
      <c r="C24" s="146" t="str">
        <f>IF(ISBLANK('Input|Labour Rates'!C24),"",'Input|Labour Rates'!C24)</f>
        <v/>
      </c>
      <c r="D24" s="146" t="str">
        <f>IF(ISBLANK('Input|Labour Rates'!D24),"",'Input|Labour Rates'!D24)</f>
        <v/>
      </c>
      <c r="E24" s="81">
        <f t="shared" si="0"/>
        <v>0</v>
      </c>
      <c r="F24" s="112"/>
      <c r="G24" s="81">
        <f>'Input|Labour Rates'!$E24*CPI_Escalator_to_Y1*RealLabour_Escalator_to_Y1</f>
        <v>0</v>
      </c>
      <c r="H24" s="78">
        <f>IFERROR(G24*'Input|Labour Rates'!F24,0)</f>
        <v>0</v>
      </c>
      <c r="I24" s="81">
        <f t="shared" si="1"/>
        <v>0</v>
      </c>
      <c r="J24" s="78">
        <f>IFERROR(I24*'Input|Labour Rates'!G24,0)</f>
        <v>0</v>
      </c>
      <c r="K24" s="78">
        <f>'Input|Labour Rates'!H24*CPI_Escalator_to_Y1*RealVehicles_Escalator_to_Y1 + 'Input|Labour Rates'!I24*CPI_Escalator_to_Y1*RealOther_Escalator_to_Y1</f>
        <v>0</v>
      </c>
      <c r="L24" s="83"/>
    </row>
    <row r="25" spans="1:12" x14ac:dyDescent="0.2">
      <c r="A25" s="4">
        <f t="shared" si="2"/>
        <v>16</v>
      </c>
      <c r="B25" s="146" t="str">
        <f>IF(ISBLANK('Input|Labour Rates'!B25),"",'Input|Labour Rates'!B25)</f>
        <v/>
      </c>
      <c r="C25" s="146" t="str">
        <f>IF(ISBLANK('Input|Labour Rates'!C25),"",'Input|Labour Rates'!C25)</f>
        <v/>
      </c>
      <c r="D25" s="146" t="str">
        <f>IF(ISBLANK('Input|Labour Rates'!D25),"",'Input|Labour Rates'!D25)</f>
        <v/>
      </c>
      <c r="E25" s="81">
        <f t="shared" si="0"/>
        <v>0</v>
      </c>
      <c r="F25" s="112"/>
      <c r="G25" s="81">
        <f>'Input|Labour Rates'!$E25*CPI_Escalator_to_Y1*RealLabour_Escalator_to_Y1</f>
        <v>0</v>
      </c>
      <c r="H25" s="78">
        <f>IFERROR(G25*'Input|Labour Rates'!F25,0)</f>
        <v>0</v>
      </c>
      <c r="I25" s="81">
        <f t="shared" si="1"/>
        <v>0</v>
      </c>
      <c r="J25" s="78">
        <f>IFERROR(I25*'Input|Labour Rates'!G25,0)</f>
        <v>0</v>
      </c>
      <c r="K25" s="78">
        <f>'Input|Labour Rates'!H25*CPI_Escalator_to_Y1*RealVehicles_Escalator_to_Y1 + 'Input|Labour Rates'!I25*CPI_Escalator_to_Y1*RealOther_Escalator_to_Y1</f>
        <v>0</v>
      </c>
      <c r="L25" s="83"/>
    </row>
    <row r="26" spans="1:12" x14ac:dyDescent="0.2">
      <c r="A26" s="4">
        <f t="shared" si="2"/>
        <v>17</v>
      </c>
      <c r="B26" s="146" t="str">
        <f>IF(ISBLANK('Input|Labour Rates'!B26),"",'Input|Labour Rates'!B26)</f>
        <v/>
      </c>
      <c r="C26" s="146" t="str">
        <f>IF(ISBLANK('Input|Labour Rates'!C26),"",'Input|Labour Rates'!C26)</f>
        <v/>
      </c>
      <c r="D26" s="146" t="str">
        <f>IF(ISBLANK('Input|Labour Rates'!D26),"",'Input|Labour Rates'!D26)</f>
        <v/>
      </c>
      <c r="E26" s="81">
        <f t="shared" si="0"/>
        <v>0</v>
      </c>
      <c r="F26" s="112"/>
      <c r="G26" s="81">
        <f>'Input|Labour Rates'!$E26*CPI_Escalator_to_Y1*RealLabour_Escalator_to_Y1</f>
        <v>0</v>
      </c>
      <c r="H26" s="78">
        <f>IFERROR(G26*'Input|Labour Rates'!F26,0)</f>
        <v>0</v>
      </c>
      <c r="I26" s="81">
        <f t="shared" si="1"/>
        <v>0</v>
      </c>
      <c r="J26" s="78">
        <f>IFERROR(I26*'Input|Labour Rates'!G26,0)</f>
        <v>0</v>
      </c>
      <c r="K26" s="78">
        <f>'Input|Labour Rates'!H26*CPI_Escalator_to_Y1*RealVehicles_Escalator_to_Y1 + 'Input|Labour Rates'!I26*CPI_Escalator_to_Y1*RealOther_Escalator_to_Y1</f>
        <v>0</v>
      </c>
      <c r="L26" s="83"/>
    </row>
    <row r="27" spans="1:12" x14ac:dyDescent="0.2">
      <c r="A27" s="4">
        <f t="shared" si="2"/>
        <v>18</v>
      </c>
      <c r="B27" s="146" t="str">
        <f>IF(ISBLANK('Input|Labour Rates'!B27),"",'Input|Labour Rates'!B27)</f>
        <v/>
      </c>
      <c r="C27" s="146" t="str">
        <f>IF(ISBLANK('Input|Labour Rates'!C27),"",'Input|Labour Rates'!C27)</f>
        <v/>
      </c>
      <c r="D27" s="146" t="str">
        <f>IF(ISBLANK('Input|Labour Rates'!D27),"",'Input|Labour Rates'!D27)</f>
        <v/>
      </c>
      <c r="E27" s="81">
        <f t="shared" si="0"/>
        <v>0</v>
      </c>
      <c r="F27" s="112"/>
      <c r="G27" s="81">
        <f>'Input|Labour Rates'!$E27*CPI_Escalator_to_Y1*RealLabour_Escalator_to_Y1</f>
        <v>0</v>
      </c>
      <c r="H27" s="78">
        <f>IFERROR(G27*'Input|Labour Rates'!F27,0)</f>
        <v>0</v>
      </c>
      <c r="I27" s="81">
        <f t="shared" si="1"/>
        <v>0</v>
      </c>
      <c r="J27" s="78">
        <f>IFERROR(I27*'Input|Labour Rates'!G27,0)</f>
        <v>0</v>
      </c>
      <c r="K27" s="78">
        <f>'Input|Labour Rates'!H27*CPI_Escalator_to_Y1*RealVehicles_Escalator_to_Y1 + 'Input|Labour Rates'!I27*CPI_Escalator_to_Y1*RealOther_Escalator_to_Y1</f>
        <v>0</v>
      </c>
      <c r="L27" s="83"/>
    </row>
    <row r="28" spans="1:12" x14ac:dyDescent="0.2">
      <c r="A28" s="4">
        <f t="shared" si="2"/>
        <v>19</v>
      </c>
      <c r="B28" s="146" t="str">
        <f>IF(ISBLANK('Input|Labour Rates'!B28),"",'Input|Labour Rates'!B28)</f>
        <v/>
      </c>
      <c r="C28" s="146" t="str">
        <f>IF(ISBLANK('Input|Labour Rates'!C28),"",'Input|Labour Rates'!C28)</f>
        <v/>
      </c>
      <c r="D28" s="146" t="str">
        <f>IF(ISBLANK('Input|Labour Rates'!D28),"",'Input|Labour Rates'!D28)</f>
        <v/>
      </c>
      <c r="E28" s="81">
        <f t="shared" si="0"/>
        <v>0</v>
      </c>
      <c r="F28" s="112"/>
      <c r="G28" s="81">
        <f>'Input|Labour Rates'!$E28*CPI_Escalator_to_Y1*RealLabour_Escalator_to_Y1</f>
        <v>0</v>
      </c>
      <c r="H28" s="78">
        <f>IFERROR(G28*'Input|Labour Rates'!F28,0)</f>
        <v>0</v>
      </c>
      <c r="I28" s="81">
        <f t="shared" si="1"/>
        <v>0</v>
      </c>
      <c r="J28" s="78">
        <f>IFERROR(I28*'Input|Labour Rates'!G28,0)</f>
        <v>0</v>
      </c>
      <c r="K28" s="78">
        <f>'Input|Labour Rates'!H28*CPI_Escalator_to_Y1*RealVehicles_Escalator_to_Y1 + 'Input|Labour Rates'!I28*CPI_Escalator_to_Y1*RealOther_Escalator_to_Y1</f>
        <v>0</v>
      </c>
      <c r="L28" s="83"/>
    </row>
    <row r="29" spans="1:12" x14ac:dyDescent="0.2">
      <c r="A29" s="4">
        <f t="shared" si="2"/>
        <v>20</v>
      </c>
      <c r="B29" s="146" t="str">
        <f>IF(ISBLANK('Input|Labour Rates'!B29),"",'Input|Labour Rates'!B29)</f>
        <v/>
      </c>
      <c r="C29" s="146" t="str">
        <f>IF(ISBLANK('Input|Labour Rates'!C29),"",'Input|Labour Rates'!C29)</f>
        <v/>
      </c>
      <c r="D29" s="146" t="str">
        <f>IF(ISBLANK('Input|Labour Rates'!D29),"",'Input|Labour Rates'!D29)</f>
        <v/>
      </c>
      <c r="E29" s="81">
        <f t="shared" si="0"/>
        <v>0</v>
      </c>
      <c r="F29" s="112"/>
      <c r="G29" s="81">
        <f>'Input|Labour Rates'!$E29*CPI_Escalator_to_Y1*RealLabour_Escalator_to_Y1</f>
        <v>0</v>
      </c>
      <c r="H29" s="78">
        <f>IFERROR(G29*'Input|Labour Rates'!F29,0)</f>
        <v>0</v>
      </c>
      <c r="I29" s="81">
        <f t="shared" si="1"/>
        <v>0</v>
      </c>
      <c r="J29" s="78">
        <f>IFERROR(I29*'Input|Labour Rates'!G29,0)</f>
        <v>0</v>
      </c>
      <c r="K29" s="78">
        <f>'Input|Labour Rates'!H29*CPI_Escalator_to_Y1*RealVehicles_Escalator_to_Y1 + 'Input|Labour Rates'!I29*CPI_Escalator_to_Y1*RealOther_Escalator_to_Y1</f>
        <v>0</v>
      </c>
      <c r="L29" s="83"/>
    </row>
    <row r="30" spans="1:12" x14ac:dyDescent="0.2">
      <c r="A30" s="4">
        <f t="shared" si="2"/>
        <v>21</v>
      </c>
      <c r="B30" s="146" t="str">
        <f>IF(ISBLANK('Input|Labour Rates'!B30),"",'Input|Labour Rates'!B30)</f>
        <v/>
      </c>
      <c r="C30" s="146" t="str">
        <f>IF(ISBLANK('Input|Labour Rates'!C30),"",'Input|Labour Rates'!C30)</f>
        <v/>
      </c>
      <c r="D30" s="146" t="str">
        <f>IF(ISBLANK('Input|Labour Rates'!D30),"",'Input|Labour Rates'!D30)</f>
        <v/>
      </c>
      <c r="E30" s="81">
        <f t="shared" si="0"/>
        <v>0</v>
      </c>
      <c r="F30" s="112"/>
      <c r="G30" s="81">
        <f>'Input|Labour Rates'!$E30*CPI_Escalator_to_Y1*RealLabour_Escalator_to_Y1</f>
        <v>0</v>
      </c>
      <c r="H30" s="78">
        <f>IFERROR(G30*'Input|Labour Rates'!F30,0)</f>
        <v>0</v>
      </c>
      <c r="I30" s="81">
        <f t="shared" si="1"/>
        <v>0</v>
      </c>
      <c r="J30" s="78">
        <f>IFERROR(I30*'Input|Labour Rates'!G30,0)</f>
        <v>0</v>
      </c>
      <c r="K30" s="78">
        <f>'Input|Labour Rates'!H30*CPI_Escalator_to_Y1*RealVehicles_Escalator_to_Y1 + 'Input|Labour Rates'!I30*CPI_Escalator_to_Y1*RealOther_Escalator_to_Y1</f>
        <v>0</v>
      </c>
      <c r="L30" s="83"/>
    </row>
    <row r="31" spans="1:12" x14ac:dyDescent="0.2">
      <c r="A31" s="4">
        <f t="shared" si="2"/>
        <v>22</v>
      </c>
      <c r="B31" s="146" t="str">
        <f>IF(ISBLANK('Input|Labour Rates'!B31),"",'Input|Labour Rates'!B31)</f>
        <v/>
      </c>
      <c r="C31" s="146" t="str">
        <f>IF(ISBLANK('Input|Labour Rates'!C31),"",'Input|Labour Rates'!C31)</f>
        <v/>
      </c>
      <c r="D31" s="146" t="str">
        <f>IF(ISBLANK('Input|Labour Rates'!D31),"",'Input|Labour Rates'!D31)</f>
        <v/>
      </c>
      <c r="E31" s="81">
        <f t="shared" si="0"/>
        <v>0</v>
      </c>
      <c r="F31" s="112"/>
      <c r="G31" s="81">
        <f>'Input|Labour Rates'!$E31*CPI_Escalator_to_Y1*RealLabour_Escalator_to_Y1</f>
        <v>0</v>
      </c>
      <c r="H31" s="78">
        <f>IFERROR(G31*'Input|Labour Rates'!F31,0)</f>
        <v>0</v>
      </c>
      <c r="I31" s="81">
        <f t="shared" si="1"/>
        <v>0</v>
      </c>
      <c r="J31" s="78">
        <f>IFERROR(I31*'Input|Labour Rates'!G31,0)</f>
        <v>0</v>
      </c>
      <c r="K31" s="78">
        <f>'Input|Labour Rates'!H31*CPI_Escalator_to_Y1*RealVehicles_Escalator_to_Y1 + 'Input|Labour Rates'!I31*CPI_Escalator_to_Y1*RealOther_Escalator_to_Y1</f>
        <v>0</v>
      </c>
      <c r="L31" s="83"/>
    </row>
    <row r="32" spans="1:12" x14ac:dyDescent="0.2">
      <c r="A32" s="4">
        <f t="shared" si="2"/>
        <v>23</v>
      </c>
      <c r="B32" s="146" t="str">
        <f>IF(ISBLANK('Input|Labour Rates'!B32),"",'Input|Labour Rates'!B32)</f>
        <v/>
      </c>
      <c r="C32" s="146" t="str">
        <f>IF(ISBLANK('Input|Labour Rates'!C32),"",'Input|Labour Rates'!C32)</f>
        <v/>
      </c>
      <c r="D32" s="146" t="str">
        <f>IF(ISBLANK('Input|Labour Rates'!D32),"",'Input|Labour Rates'!D32)</f>
        <v/>
      </c>
      <c r="E32" s="81">
        <f t="shared" si="0"/>
        <v>0</v>
      </c>
      <c r="F32" s="112"/>
      <c r="G32" s="81">
        <f>'Input|Labour Rates'!$E32*CPI_Escalator_to_Y1*RealLabour_Escalator_to_Y1</f>
        <v>0</v>
      </c>
      <c r="H32" s="78">
        <f>IFERROR(G32*'Input|Labour Rates'!F32,0)</f>
        <v>0</v>
      </c>
      <c r="I32" s="81">
        <f t="shared" si="1"/>
        <v>0</v>
      </c>
      <c r="J32" s="78">
        <f>IFERROR(I32*'Input|Labour Rates'!G32,0)</f>
        <v>0</v>
      </c>
      <c r="K32" s="78">
        <f>'Input|Labour Rates'!H32*CPI_Escalator_to_Y1*RealVehicles_Escalator_to_Y1 + 'Input|Labour Rates'!I32*CPI_Escalator_to_Y1*RealOther_Escalator_to_Y1</f>
        <v>0</v>
      </c>
      <c r="L32" s="83"/>
    </row>
    <row r="33" spans="1:12" x14ac:dyDescent="0.2">
      <c r="A33" s="4">
        <f t="shared" si="2"/>
        <v>24</v>
      </c>
      <c r="B33" s="146" t="str">
        <f>IF(ISBLANK('Input|Labour Rates'!B33),"",'Input|Labour Rates'!B33)</f>
        <v/>
      </c>
      <c r="C33" s="146" t="str">
        <f>IF(ISBLANK('Input|Labour Rates'!C33),"",'Input|Labour Rates'!C33)</f>
        <v/>
      </c>
      <c r="D33" s="146" t="str">
        <f>IF(ISBLANK('Input|Labour Rates'!D33),"",'Input|Labour Rates'!D33)</f>
        <v/>
      </c>
      <c r="E33" s="81">
        <f t="shared" si="0"/>
        <v>0</v>
      </c>
      <c r="F33" s="112"/>
      <c r="G33" s="81">
        <f>'Input|Labour Rates'!$E33*CPI_Escalator_to_Y1*RealLabour_Escalator_to_Y1</f>
        <v>0</v>
      </c>
      <c r="H33" s="78">
        <f>IFERROR(G33*'Input|Labour Rates'!F33,0)</f>
        <v>0</v>
      </c>
      <c r="I33" s="81">
        <f t="shared" si="1"/>
        <v>0</v>
      </c>
      <c r="J33" s="78">
        <f>IFERROR(I33*'Input|Labour Rates'!G33,0)</f>
        <v>0</v>
      </c>
      <c r="K33" s="78">
        <f>'Input|Labour Rates'!H33*CPI_Escalator_to_Y1*RealVehicles_Escalator_to_Y1 + 'Input|Labour Rates'!I33*CPI_Escalator_to_Y1*RealOther_Escalator_to_Y1</f>
        <v>0</v>
      </c>
      <c r="L33" s="83"/>
    </row>
    <row r="34" spans="1:12" x14ac:dyDescent="0.2">
      <c r="A34" s="4">
        <f t="shared" si="2"/>
        <v>25</v>
      </c>
      <c r="B34" s="146" t="str">
        <f>IF(ISBLANK('Input|Labour Rates'!B34),"",'Input|Labour Rates'!B34)</f>
        <v/>
      </c>
      <c r="C34" s="146" t="str">
        <f>IF(ISBLANK('Input|Labour Rates'!C34),"",'Input|Labour Rates'!C34)</f>
        <v/>
      </c>
      <c r="D34" s="146" t="str">
        <f>IF(ISBLANK('Input|Labour Rates'!D34),"",'Input|Labour Rates'!D34)</f>
        <v/>
      </c>
      <c r="E34" s="81">
        <f t="shared" si="0"/>
        <v>0</v>
      </c>
      <c r="F34" s="112"/>
      <c r="G34" s="81">
        <f>'Input|Labour Rates'!$E34*CPI_Escalator_to_Y1*RealLabour_Escalator_to_Y1</f>
        <v>0</v>
      </c>
      <c r="H34" s="78">
        <f>IFERROR(G34*'Input|Labour Rates'!F34,0)</f>
        <v>0</v>
      </c>
      <c r="I34" s="81">
        <f t="shared" si="1"/>
        <v>0</v>
      </c>
      <c r="J34" s="78">
        <f>IFERROR(I34*'Input|Labour Rates'!G34,0)</f>
        <v>0</v>
      </c>
      <c r="K34" s="78">
        <f>'Input|Labour Rates'!H34*CPI_Escalator_to_Y1*RealVehicles_Escalator_to_Y1 + 'Input|Labour Rates'!I34*CPI_Escalator_to_Y1*RealOther_Escalator_to_Y1</f>
        <v>0</v>
      </c>
      <c r="L34" s="83"/>
    </row>
    <row r="35" spans="1:12" x14ac:dyDescent="0.2">
      <c r="A35" s="4">
        <f t="shared" si="2"/>
        <v>26</v>
      </c>
      <c r="B35" s="146" t="str">
        <f>IF(ISBLANK('Input|Labour Rates'!B35),"",'Input|Labour Rates'!B35)</f>
        <v/>
      </c>
      <c r="C35" s="146" t="str">
        <f>IF(ISBLANK('Input|Labour Rates'!C35),"",'Input|Labour Rates'!C35)</f>
        <v/>
      </c>
      <c r="D35" s="146" t="str">
        <f>IF(ISBLANK('Input|Labour Rates'!D35),"",'Input|Labour Rates'!D35)</f>
        <v/>
      </c>
      <c r="E35" s="81">
        <f t="shared" si="0"/>
        <v>0</v>
      </c>
      <c r="F35" s="112"/>
      <c r="G35" s="81">
        <f>'Input|Labour Rates'!$E35*CPI_Escalator_to_Y1*RealLabour_Escalator_to_Y1</f>
        <v>0</v>
      </c>
      <c r="H35" s="78">
        <f>IFERROR(G35*'Input|Labour Rates'!F35,0)</f>
        <v>0</v>
      </c>
      <c r="I35" s="81">
        <f t="shared" si="1"/>
        <v>0</v>
      </c>
      <c r="J35" s="78">
        <f>IFERROR(I35*'Input|Labour Rates'!G35,0)</f>
        <v>0</v>
      </c>
      <c r="K35" s="78">
        <f>'Input|Labour Rates'!H35*CPI_Escalator_to_Y1*RealVehicles_Escalator_to_Y1 + 'Input|Labour Rates'!I35*CPI_Escalator_to_Y1*RealOther_Escalator_to_Y1</f>
        <v>0</v>
      </c>
      <c r="L35" s="83"/>
    </row>
    <row r="36" spans="1:12" x14ac:dyDescent="0.2">
      <c r="A36" s="4">
        <f t="shared" si="2"/>
        <v>27</v>
      </c>
      <c r="B36" s="146" t="str">
        <f>IF(ISBLANK('Input|Labour Rates'!B36),"",'Input|Labour Rates'!B36)</f>
        <v/>
      </c>
      <c r="C36" s="146" t="str">
        <f>IF(ISBLANK('Input|Labour Rates'!C36),"",'Input|Labour Rates'!C36)</f>
        <v/>
      </c>
      <c r="D36" s="146" t="str">
        <f>IF(ISBLANK('Input|Labour Rates'!D36),"",'Input|Labour Rates'!D36)</f>
        <v/>
      </c>
      <c r="E36" s="81">
        <f t="shared" si="0"/>
        <v>0</v>
      </c>
      <c r="F36" s="112"/>
      <c r="G36" s="81">
        <f>'Input|Labour Rates'!$E36*CPI_Escalator_to_Y1*RealLabour_Escalator_to_Y1</f>
        <v>0</v>
      </c>
      <c r="H36" s="78">
        <f>IFERROR(G36*'Input|Labour Rates'!F36,0)</f>
        <v>0</v>
      </c>
      <c r="I36" s="81">
        <f t="shared" si="1"/>
        <v>0</v>
      </c>
      <c r="J36" s="78">
        <f>IFERROR(I36*'Input|Labour Rates'!G36,0)</f>
        <v>0</v>
      </c>
      <c r="K36" s="78">
        <f>'Input|Labour Rates'!H36*CPI_Escalator_to_Y1*RealVehicles_Escalator_to_Y1 + 'Input|Labour Rates'!I36*CPI_Escalator_to_Y1*RealOther_Escalator_to_Y1</f>
        <v>0</v>
      </c>
      <c r="L36" s="83"/>
    </row>
    <row r="37" spans="1:12" x14ac:dyDescent="0.2">
      <c r="A37" s="4">
        <f t="shared" si="2"/>
        <v>28</v>
      </c>
      <c r="B37" s="146" t="str">
        <f>IF(ISBLANK('Input|Labour Rates'!B37),"",'Input|Labour Rates'!B37)</f>
        <v/>
      </c>
      <c r="C37" s="146" t="str">
        <f>IF(ISBLANK('Input|Labour Rates'!C37),"",'Input|Labour Rates'!C37)</f>
        <v/>
      </c>
      <c r="D37" s="146" t="str">
        <f>IF(ISBLANK('Input|Labour Rates'!D37),"",'Input|Labour Rates'!D37)</f>
        <v/>
      </c>
      <c r="E37" s="81">
        <f t="shared" si="0"/>
        <v>0</v>
      </c>
      <c r="F37" s="112"/>
      <c r="G37" s="81">
        <f>'Input|Labour Rates'!$E37*CPI_Escalator_to_Y1*RealLabour_Escalator_to_Y1</f>
        <v>0</v>
      </c>
      <c r="H37" s="78">
        <f>IFERROR(G37*'Input|Labour Rates'!F37,0)</f>
        <v>0</v>
      </c>
      <c r="I37" s="81">
        <f t="shared" si="1"/>
        <v>0</v>
      </c>
      <c r="J37" s="78">
        <f>IFERROR(I37*'Input|Labour Rates'!G37,0)</f>
        <v>0</v>
      </c>
      <c r="K37" s="78">
        <f>'Input|Labour Rates'!H37*CPI_Escalator_to_Y1*RealVehicles_Escalator_to_Y1 + 'Input|Labour Rates'!I37*CPI_Escalator_to_Y1*RealOther_Escalator_to_Y1</f>
        <v>0</v>
      </c>
      <c r="L37" s="83"/>
    </row>
    <row r="38" spans="1:12" x14ac:dyDescent="0.2">
      <c r="A38" s="4">
        <f t="shared" si="2"/>
        <v>29</v>
      </c>
      <c r="B38" s="146" t="str">
        <f>IF(ISBLANK('Input|Labour Rates'!B38),"",'Input|Labour Rates'!B38)</f>
        <v/>
      </c>
      <c r="C38" s="146" t="str">
        <f>IF(ISBLANK('Input|Labour Rates'!C38),"",'Input|Labour Rates'!C38)</f>
        <v/>
      </c>
      <c r="D38" s="146" t="str">
        <f>IF(ISBLANK('Input|Labour Rates'!D38),"",'Input|Labour Rates'!D38)</f>
        <v/>
      </c>
      <c r="E38" s="81">
        <f t="shared" si="0"/>
        <v>0</v>
      </c>
      <c r="F38" s="112"/>
      <c r="G38" s="81">
        <f>'Input|Labour Rates'!$E38*CPI_Escalator_to_Y1*RealLabour_Escalator_to_Y1</f>
        <v>0</v>
      </c>
      <c r="H38" s="78">
        <f>IFERROR(G38*'Input|Labour Rates'!F38,0)</f>
        <v>0</v>
      </c>
      <c r="I38" s="81">
        <f t="shared" si="1"/>
        <v>0</v>
      </c>
      <c r="J38" s="78">
        <f>IFERROR(I38*'Input|Labour Rates'!G38,0)</f>
        <v>0</v>
      </c>
      <c r="K38" s="78">
        <f>'Input|Labour Rates'!H38*CPI_Escalator_to_Y1*RealVehicles_Escalator_to_Y1 + 'Input|Labour Rates'!I38*CPI_Escalator_to_Y1*RealOther_Escalator_to_Y1</f>
        <v>0</v>
      </c>
      <c r="L38" s="83"/>
    </row>
    <row r="39" spans="1:12" x14ac:dyDescent="0.2">
      <c r="A39" s="4">
        <f t="shared" si="2"/>
        <v>30</v>
      </c>
      <c r="B39" s="146" t="str">
        <f>IF(ISBLANK('Input|Labour Rates'!B39),"",'Input|Labour Rates'!B39)</f>
        <v/>
      </c>
      <c r="C39" s="146" t="str">
        <f>IF(ISBLANK('Input|Labour Rates'!C39),"",'Input|Labour Rates'!C39)</f>
        <v/>
      </c>
      <c r="D39" s="146" t="str">
        <f>IF(ISBLANK('Input|Labour Rates'!D39),"",'Input|Labour Rates'!D39)</f>
        <v/>
      </c>
      <c r="E39" s="81">
        <f t="shared" si="0"/>
        <v>0</v>
      </c>
      <c r="F39" s="112"/>
      <c r="G39" s="81">
        <f>'Input|Labour Rates'!$E39*CPI_Escalator_to_Y1*RealLabour_Escalator_to_Y1</f>
        <v>0</v>
      </c>
      <c r="H39" s="78">
        <f>IFERROR(G39*'Input|Labour Rates'!F39,0)</f>
        <v>0</v>
      </c>
      <c r="I39" s="81">
        <f t="shared" si="1"/>
        <v>0</v>
      </c>
      <c r="J39" s="78">
        <f>IFERROR(I39*'Input|Labour Rates'!G39,0)</f>
        <v>0</v>
      </c>
      <c r="K39" s="78">
        <f>'Input|Labour Rates'!H39*CPI_Escalator_to_Y1*RealVehicles_Escalator_to_Y1 + 'Input|Labour Rates'!I39*CPI_Escalator_to_Y1*RealOther_Escalator_to_Y1</f>
        <v>0</v>
      </c>
      <c r="L39" s="83"/>
    </row>
    <row r="40" spans="1:12" x14ac:dyDescent="0.2">
      <c r="A40" s="3"/>
      <c r="B40" s="3"/>
      <c r="C40" s="3"/>
      <c r="D40" s="3"/>
      <c r="E40" s="3"/>
      <c r="F40" s="1"/>
      <c r="G40" s="3"/>
      <c r="H40" s="3"/>
      <c r="I40" s="3"/>
      <c r="J40" s="1"/>
      <c r="K40" s="3"/>
      <c r="L40" s="3"/>
    </row>
    <row r="41" spans="1:12" x14ac:dyDescent="0.2">
      <c r="A41" s="3"/>
      <c r="B41" s="3"/>
      <c r="C41" s="3"/>
      <c r="D41" s="3"/>
      <c r="E41" s="3"/>
      <c r="F41" s="1"/>
      <c r="G41" s="3"/>
      <c r="H41" s="3"/>
      <c r="I41" s="3"/>
      <c r="J41" s="1"/>
      <c r="K41" s="3"/>
      <c r="L41" s="3"/>
    </row>
    <row r="42" spans="1:12" x14ac:dyDescent="0.2">
      <c r="A42" s="3"/>
      <c r="B42" s="3"/>
      <c r="C42" s="3"/>
      <c r="D42" s="3"/>
      <c r="E42" s="3"/>
      <c r="F42" s="1"/>
      <c r="G42" s="3"/>
      <c r="H42" s="3"/>
      <c r="I42" s="3"/>
      <c r="J42" s="1"/>
      <c r="K42" s="3"/>
      <c r="L42" s="3"/>
    </row>
    <row r="43" spans="1:12" x14ac:dyDescent="0.2">
      <c r="A43" s="3"/>
      <c r="B43" s="3"/>
      <c r="C43" s="3"/>
      <c r="D43" s="3"/>
      <c r="E43" s="3"/>
      <c r="F43" s="1"/>
      <c r="G43" s="3"/>
      <c r="H43" s="3"/>
      <c r="I43" s="3"/>
      <c r="J43" s="1"/>
      <c r="K43" s="3"/>
      <c r="L43" s="3"/>
    </row>
    <row r="44" spans="1:12" x14ac:dyDescent="0.2">
      <c r="A44" s="3"/>
      <c r="B44" s="3"/>
      <c r="C44" s="3"/>
      <c r="D44" s="3"/>
      <c r="E44" s="3"/>
      <c r="F44" s="1"/>
      <c r="G44" s="3"/>
      <c r="H44" s="3"/>
      <c r="I44" s="3"/>
      <c r="J44" s="1"/>
      <c r="K44" s="3"/>
      <c r="L44" s="3"/>
    </row>
    <row r="45" spans="1:12" x14ac:dyDescent="0.2">
      <c r="A45" s="3"/>
      <c r="B45" s="3"/>
      <c r="C45" s="3"/>
      <c r="D45" s="3"/>
      <c r="E45" s="3"/>
      <c r="F45" s="1"/>
      <c r="G45" s="3"/>
      <c r="H45" s="3"/>
      <c r="I45" s="3"/>
      <c r="J45" s="1"/>
      <c r="K45" s="3"/>
      <c r="L45" s="3"/>
    </row>
  </sheetData>
  <pageMargins left="0.7" right="0.7" top="0.75" bottom="0.75" header="0.3" footer="0.3"/>
  <pageSetup paperSize="9" orientation="portrait" r:id="rId1"/>
  <headerFooter>
    <oddFooter>&amp;L&amp;1#&amp;"Calibri"&amp;8&amp;K000000For Official use only</oddFooter>
  </headerFooter>
  <drawing r:id="rId2"/>
  <extLst>
    <ext xmlns:x14="http://schemas.microsoft.com/office/spreadsheetml/2009/9/main" uri="{78C0D931-6437-407d-A8EE-F0AAD7539E65}">
      <x14:conditionalFormattings>
        <x14:conditionalFormatting xmlns:xm="http://schemas.microsoft.com/office/excel/2006/main">
          <x14:cfRule type="iconSet" priority="2" id="{6AB8AB99-0CF5-4BD3-923C-645BE9F6DB64}">
            <x14:iconSet showValue="0" custom="1">
              <x14:cfvo type="percent">
                <xm:f>0</xm:f>
              </x14:cfvo>
              <x14:cfvo type="num">
                <xm:f>0</xm:f>
              </x14:cfvo>
              <x14:cfvo type="num">
                <xm:f>30</xm:f>
              </x14:cfvo>
              <x14:cfIcon iconSet="NoIcons" iconId="0"/>
              <x14:cfIcon iconSet="3TrafficLights1" iconId="0"/>
              <x14:cfIcon iconSet="3TrafficLights1" iconId="2"/>
            </x14:iconSet>
          </x14:cfRule>
          <xm:sqref>F9</xm:sqref>
        </x14:conditionalFormatting>
      </x14:conditionalFormattings>
    </ext>
    <ext xmlns:x14="http://schemas.microsoft.com/office/spreadsheetml/2009/9/main" uri="{CCE6A557-97BC-4b89-ADB6-D9C93CAAB3DF}">
      <x14:dataValidations xmlns:xm="http://schemas.microsoft.com/office/excel/2006/main" disablePrompts="1" count="2">
        <x14:dataValidation type="list" allowBlank="1" showInputMessage="1" showErrorMessage="1" xr:uid="{C9A78EB6-AED0-4AE7-9BBD-91FBB40F8BBC}">
          <x14:formula1>
            <xm:f>#REF!</xm:f>
          </x14:formula1>
          <xm:sqref>C10:C39</xm:sqref>
        </x14:dataValidation>
        <x14:dataValidation type="list" allowBlank="1" showInputMessage="1" showErrorMessage="1" xr:uid="{83669411-F3A5-4193-A598-FA21FC7C96BB}">
          <x14:formula1>
            <xm:f>#REF!</xm:f>
          </x14:formula1>
          <xm:sqref>D10:D39 F10:F39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C54"/>
  <sheetViews>
    <sheetView showGridLines="0" zoomScale="90" zoomScaleNormal="90" workbookViewId="0"/>
  </sheetViews>
  <sheetFormatPr defaultRowHeight="12.6" customHeight="1" x14ac:dyDescent="0.2"/>
  <cols>
    <col min="1" max="1" width="7.140625" customWidth="1"/>
    <col min="2" max="2" width="70.85546875" customWidth="1"/>
    <col min="3" max="3" width="21.5703125" customWidth="1"/>
    <col min="4" max="7" width="8.85546875" customWidth="1"/>
  </cols>
  <sheetData>
    <row r="1" spans="1:3" ht="12.75" x14ac:dyDescent="0.2">
      <c r="A1" s="50"/>
      <c r="B1" s="34" t="str">
        <f>Index!B1</f>
        <v>AER ANS Forecast Model</v>
      </c>
      <c r="C1" s="30"/>
    </row>
    <row r="2" spans="1:3" ht="12.75" x14ac:dyDescent="0.2">
      <c r="A2" s="50"/>
      <c r="B2" s="34" t="str">
        <f ca="1">MID(CELL("filename",A1),FIND("]",CELL("filename",A1))+1,255)</f>
        <v>Model Validation</v>
      </c>
      <c r="C2" s="30"/>
    </row>
    <row r="3" spans="1:3" ht="12.75" x14ac:dyDescent="0.2">
      <c r="A3" s="5"/>
      <c r="B3" s="5"/>
      <c r="C3" s="4"/>
    </row>
    <row r="4" spans="1:3" ht="12.75" x14ac:dyDescent="0.2">
      <c r="A4" s="5"/>
      <c r="B4" s="132" t="s">
        <v>73</v>
      </c>
      <c r="C4" s="139">
        <f>IF(SUM(C8:C17)=0,0,1)</f>
        <v>0</v>
      </c>
    </row>
    <row r="5" spans="1:3" ht="12.75" x14ac:dyDescent="0.2">
      <c r="A5" s="5"/>
      <c r="B5" s="5"/>
      <c r="C5" s="5"/>
    </row>
    <row r="6" spans="1:3" ht="12.75" x14ac:dyDescent="0.2">
      <c r="A6" s="5"/>
      <c r="B6" s="5"/>
      <c r="C6" s="5"/>
    </row>
    <row r="7" spans="1:3" ht="12.75" x14ac:dyDescent="0.2">
      <c r="A7" s="5"/>
      <c r="B7" s="6" t="str">
        <f>Index!B7</f>
        <v>Worksheet name</v>
      </c>
      <c r="C7" s="5"/>
    </row>
    <row r="8" spans="1:3" ht="12.75" x14ac:dyDescent="0.2">
      <c r="A8" s="5"/>
      <c r="B8" s="5" t="str">
        <f ca="1">Index!B8</f>
        <v>Output|Fee Based</v>
      </c>
      <c r="C8" s="139">
        <f>IF(SUM(C21:C22)=0,0,1)</f>
        <v>0</v>
      </c>
    </row>
    <row r="9" spans="1:3" ht="12.75" x14ac:dyDescent="0.2">
      <c r="A9" s="5"/>
      <c r="B9" s="5" t="str">
        <f ca="1">Index!B9</f>
        <v>Output|Quoted</v>
      </c>
      <c r="C9" s="139">
        <f>IF(SUM(C25:C27)=0,0,1)</f>
        <v>0</v>
      </c>
    </row>
    <row r="10" spans="1:3" ht="12.75" x14ac:dyDescent="0.2">
      <c r="A10" s="5"/>
      <c r="B10" s="5" t="str">
        <f ca="1">Index!B10</f>
        <v>Input|Setup</v>
      </c>
      <c r="C10" s="139">
        <f>IF(SUM(C30:C33)=0,0,1)</f>
        <v>0</v>
      </c>
    </row>
    <row r="11" spans="1:3" ht="12.75" x14ac:dyDescent="0.2">
      <c r="A11" s="5"/>
      <c r="B11" s="5" t="str">
        <f ca="1">Index!B11</f>
        <v>Input|Escalations</v>
      </c>
      <c r="C11" s="139">
        <f>IF(SUM(C36:C37)=0,0,1)</f>
        <v>0</v>
      </c>
    </row>
    <row r="12" spans="1:3" ht="12.75" x14ac:dyDescent="0.2">
      <c r="A12" s="5"/>
      <c r="B12" s="5" t="str">
        <f ca="1">Index!B12</f>
        <v>Input|Indirect Cost Rates</v>
      </c>
      <c r="C12" s="4" t="s">
        <v>112</v>
      </c>
    </row>
    <row r="13" spans="1:3" ht="12.75" x14ac:dyDescent="0.2">
      <c r="A13" s="5"/>
      <c r="B13" s="5" t="str">
        <f ca="1">Index!B13</f>
        <v>Input|Labour Rates</v>
      </c>
      <c r="C13" s="139">
        <f>IF(SUM(C40:C41)=0,0,1)</f>
        <v>0</v>
      </c>
    </row>
    <row r="14" spans="1:3" ht="12.75" x14ac:dyDescent="0.2">
      <c r="A14" s="5"/>
      <c r="B14" s="5" t="str">
        <f ca="1">Index!B14</f>
        <v>Input|Fee Based</v>
      </c>
      <c r="C14" s="139">
        <f>IF(SUM(C44:C47)=0,0,1)</f>
        <v>0</v>
      </c>
    </row>
    <row r="15" spans="1:3" ht="12.75" x14ac:dyDescent="0.2">
      <c r="A15" s="5"/>
      <c r="B15" s="5" t="str">
        <f ca="1">Index!B15</f>
        <v>Input|Fee Based Mapping</v>
      </c>
      <c r="C15" s="139">
        <f>IF(SUM(C50)=0,0,1)</f>
        <v>0</v>
      </c>
    </row>
    <row r="16" spans="1:3" ht="12.75" x14ac:dyDescent="0.2">
      <c r="A16" s="5"/>
      <c r="B16" s="5" t="str">
        <f ca="1">Index!B16</f>
        <v>Calc|Labour Rates</v>
      </c>
      <c r="C16" s="4" t="s">
        <v>112</v>
      </c>
    </row>
    <row r="17" spans="1:3" ht="12.75" x14ac:dyDescent="0.2">
      <c r="A17" s="5"/>
      <c r="B17" s="5" t="str">
        <f ca="1">Index!B17</f>
        <v>Calc|Fee Based</v>
      </c>
      <c r="C17" s="139">
        <f>IF(SUM(C53)=0,0,1)</f>
        <v>0</v>
      </c>
    </row>
    <row r="18" spans="1:3" ht="12.75" x14ac:dyDescent="0.2">
      <c r="A18" s="5"/>
      <c r="B18" s="5" t="str">
        <f ca="1">Index!B18</f>
        <v>Model Validation</v>
      </c>
      <c r="C18" s="135" t="s">
        <v>112</v>
      </c>
    </row>
    <row r="19" spans="1:3" ht="12.75" x14ac:dyDescent="0.2">
      <c r="A19" s="5"/>
      <c r="B19" s="5"/>
      <c r="C19" s="4"/>
    </row>
    <row r="20" spans="1:3" ht="12.75" x14ac:dyDescent="0.2">
      <c r="A20" s="133"/>
      <c r="B20" s="134" t="str">
        <f ca="1">B8</f>
        <v>Output|Fee Based</v>
      </c>
      <c r="C20" s="91"/>
    </row>
    <row r="21" spans="1:3" ht="12.75" x14ac:dyDescent="0.2">
      <c r="A21" s="5"/>
      <c r="B21" s="5" t="str">
        <f>Index!B24</f>
        <v>1.1 X-factors for each year of 2024-25 to 2028-29 regulatory period, (per cent)</v>
      </c>
      <c r="C21" s="180">
        <f>IF(SUM('Output|Fee Based'!D4:G4)=0,0,1)</f>
        <v>0</v>
      </c>
    </row>
    <row r="22" spans="1:3" ht="12.75" x14ac:dyDescent="0.2">
      <c r="A22" s="5"/>
      <c r="B22" s="5" t="str">
        <f>Index!B25</f>
        <v>1.2 Fee based services for 2024-25</v>
      </c>
      <c r="C22" s="139">
        <f>IF(SUM('Output|Fee Based'!I12:I511)=0,0,1)</f>
        <v>0</v>
      </c>
    </row>
    <row r="23" spans="1:3" ht="12.75" x14ac:dyDescent="0.2">
      <c r="A23" s="5"/>
      <c r="B23" s="5"/>
      <c r="C23" s="139"/>
    </row>
    <row r="24" spans="1:3" ht="12.75" x14ac:dyDescent="0.2">
      <c r="A24" s="133"/>
      <c r="B24" s="136" t="str">
        <f ca="1">B9</f>
        <v>Output|Quoted</v>
      </c>
      <c r="C24" s="181"/>
    </row>
    <row r="25" spans="1:3" ht="12.75" x14ac:dyDescent="0.2">
      <c r="A25" s="137"/>
      <c r="B25" s="5" t="str">
        <f>Index!B26</f>
        <v>2.1 X-factors for each year of 2024-25 to 2028-29 regulatory period, (per cent)</v>
      </c>
      <c r="C25" s="139">
        <f>IF(SUM('Output|Quoted'!D4:G4)=0,0,1)</f>
        <v>0</v>
      </c>
    </row>
    <row r="26" spans="1:3" ht="12.75" x14ac:dyDescent="0.2">
      <c r="A26" s="137"/>
      <c r="B26" s="5" t="str">
        <f>Index!B27</f>
        <v>2.2 Labour rates for 2024-25, ($2024-25)</v>
      </c>
      <c r="C26" s="139">
        <f>IF(SUM('Output|Quoted'!G12:G41)=0,0,1)</f>
        <v>0</v>
      </c>
    </row>
    <row r="27" spans="1:3" ht="12.75" x14ac:dyDescent="0.2">
      <c r="A27" s="137"/>
      <c r="B27" s="5" t="str">
        <f>Index!B28</f>
        <v>2.3 List of quoted services for 2024-25 to 2028-29 regulatory period</v>
      </c>
      <c r="C27" s="139">
        <f>IF(SUM('Output|Quoted'!G46:G295)=0,0,1)</f>
        <v>0</v>
      </c>
    </row>
    <row r="28" spans="1:3" ht="12.75" x14ac:dyDescent="0.2">
      <c r="A28" s="137"/>
      <c r="B28" s="138"/>
      <c r="C28" s="182"/>
    </row>
    <row r="29" spans="1:3" ht="12.75" x14ac:dyDescent="0.2">
      <c r="A29" s="133"/>
      <c r="B29" s="136" t="str">
        <f ca="1">B10</f>
        <v>Input|Setup</v>
      </c>
      <c r="C29" s="181"/>
    </row>
    <row r="30" spans="1:3" ht="12.75" x14ac:dyDescent="0.2">
      <c r="A30" s="137"/>
      <c r="B30" s="5" t="str">
        <f>Index!B29</f>
        <v>3.1 Years setup</v>
      </c>
      <c r="C30" s="182">
        <f>'Input|Setup'!F5</f>
        <v>0</v>
      </c>
    </row>
    <row r="31" spans="1:3" ht="12.75" x14ac:dyDescent="0.2">
      <c r="A31" s="137"/>
      <c r="B31" s="5" t="str">
        <f>Index!B34</f>
        <v>3.6 Hours</v>
      </c>
      <c r="C31" s="182">
        <f>'Input|Setup'!C24</f>
        <v>0</v>
      </c>
    </row>
    <row r="32" spans="1:3" ht="12.75" x14ac:dyDescent="0.2">
      <c r="A32" s="137"/>
      <c r="B32" s="5" t="str">
        <f>Index!B35</f>
        <v>3.7 Labour type</v>
      </c>
      <c r="C32" s="182">
        <f>'Input|Setup'!C30</f>
        <v>0</v>
      </c>
    </row>
    <row r="33" spans="1:3" ht="12.75" x14ac:dyDescent="0.2">
      <c r="A33" s="137"/>
      <c r="B33" s="5" t="str">
        <f>Index!B36</f>
        <v>3.8 Service category</v>
      </c>
      <c r="C33" s="182">
        <f>'Input|Setup'!F30</f>
        <v>0</v>
      </c>
    </row>
    <row r="34" spans="1:3" ht="12.75" x14ac:dyDescent="0.2">
      <c r="A34" s="137"/>
      <c r="B34" s="138"/>
      <c r="C34" s="182"/>
    </row>
    <row r="35" spans="1:3" ht="12.75" x14ac:dyDescent="0.2">
      <c r="A35" s="133"/>
      <c r="B35" s="136" t="str">
        <f ca="1">B11</f>
        <v>Input|Escalations</v>
      </c>
      <c r="C35" s="181"/>
    </row>
    <row r="36" spans="1:3" ht="12.75" x14ac:dyDescent="0.2">
      <c r="A36" s="137"/>
      <c r="B36" s="5" t="str">
        <f>Index!B40</f>
        <v>4.2 Inflation</v>
      </c>
      <c r="C36" s="182">
        <f>IF(SUM('Input|Escalations'!N20:N21)=0,0,1)</f>
        <v>0</v>
      </c>
    </row>
    <row r="37" spans="1:3" ht="12.75" x14ac:dyDescent="0.2">
      <c r="A37" s="137"/>
      <c r="B37" s="5" t="str">
        <f>Index!B42</f>
        <v>4.3.1 Real wage price escalation</v>
      </c>
      <c r="C37" s="182">
        <f>IF('Input|Escalations'!N41+'Input|Escalations'!N47+'Input|Escalations'!N52=0,0,1)</f>
        <v>0</v>
      </c>
    </row>
    <row r="38" spans="1:3" ht="12.75" x14ac:dyDescent="0.2">
      <c r="A38" s="137"/>
      <c r="B38" s="138"/>
      <c r="C38" s="182"/>
    </row>
    <row r="39" spans="1:3" ht="12.75" x14ac:dyDescent="0.2">
      <c r="A39" s="133"/>
      <c r="B39" s="136" t="str">
        <f ca="1">B13</f>
        <v>Input|Labour Rates</v>
      </c>
      <c r="C39" s="181"/>
    </row>
    <row r="40" spans="1:3" ht="12.75" x14ac:dyDescent="0.2">
      <c r="B40" t="str">
        <f>Index!B48</f>
        <v>6.1 Labour rates</v>
      </c>
      <c r="C40" s="182">
        <f>IF(SUM('Input|Labour Rates'!J10:J39)=0,0,1)</f>
        <v>0</v>
      </c>
    </row>
    <row r="41" spans="1:3" ht="12.75" x14ac:dyDescent="0.2">
      <c r="B41" t="str">
        <f>Index!B49</f>
        <v>6.2 Notes and sources for "Other costs"</v>
      </c>
      <c r="C41" s="182">
        <f>IF(SUM('Input|Labour Rates'!L10:L39)=0,0,1)</f>
        <v>0</v>
      </c>
    </row>
    <row r="42" spans="1:3" ht="12.75" x14ac:dyDescent="0.2">
      <c r="C42" s="183"/>
    </row>
    <row r="43" spans="1:3" ht="12.75" x14ac:dyDescent="0.2">
      <c r="A43" s="133"/>
      <c r="B43" s="136" t="str">
        <f ca="1">B14</f>
        <v>Input|Fee Based</v>
      </c>
      <c r="C43" s="181"/>
    </row>
    <row r="44" spans="1:3" ht="12.75" x14ac:dyDescent="0.2">
      <c r="B44" t="str">
        <f>Index!B51</f>
        <v>7.1 Fee based services</v>
      </c>
      <c r="C44" s="182">
        <f>IF(SUM('Input|Fee Based'!H10:H509)=0,0,1)</f>
        <v>0</v>
      </c>
    </row>
    <row r="45" spans="1:3" ht="12.75" x14ac:dyDescent="0.2">
      <c r="B45" t="str">
        <f>Index!B52</f>
        <v>7.2 Service cost build up - DIRECT COSTS, $'s ($2023-24)</v>
      </c>
      <c r="C45" s="182">
        <f>IF(SUM('Input|Fee Based'!U8,'Input|Fee Based'!AP8)=0,0,1)</f>
        <v>0</v>
      </c>
    </row>
    <row r="46" spans="1:3" ht="12.75" x14ac:dyDescent="0.2">
      <c r="B46" t="str">
        <f>Index!B53</f>
        <v>7.3 Service cost build - INDIRECT COSTS (per cent)</v>
      </c>
      <c r="C46" s="182">
        <f>IF(SUM('Input|Fee Based'!AZ10:BC509)=0,0,1)</f>
        <v>0</v>
      </c>
    </row>
    <row r="47" spans="1:3" ht="12.75" x14ac:dyDescent="0.2">
      <c r="B47" t="str">
        <f>Index!B54</f>
        <v>7.4 Notes and sources for "Other costs"</v>
      </c>
      <c r="C47" s="182">
        <f>IF(SUM('Input|Fee Based'!BE10:BE509)=0,0,1)</f>
        <v>0</v>
      </c>
    </row>
    <row r="48" spans="1:3" ht="12.75" x14ac:dyDescent="0.2">
      <c r="C48" s="183"/>
    </row>
    <row r="49" spans="1:3" ht="12.75" x14ac:dyDescent="0.2">
      <c r="A49" s="133"/>
      <c r="B49" s="136" t="str">
        <f ca="1">B15</f>
        <v>Input|Fee Based Mapping</v>
      </c>
      <c r="C49" s="181"/>
    </row>
    <row r="50" spans="1:3" ht="12.75" x14ac:dyDescent="0.2">
      <c r="B50" t="str">
        <f>Index!B55</f>
        <v>8.1 Current regulatory period - Fee based services</v>
      </c>
      <c r="C50" s="182">
        <f>IF(SUM('Input|Fee Based Mapping'!L10:P10)=0,0,1)</f>
        <v>0</v>
      </c>
    </row>
    <row r="52" spans="1:3" ht="12.6" customHeight="1" x14ac:dyDescent="0.2">
      <c r="A52" s="133"/>
      <c r="B52" s="136" t="str">
        <f ca="1">B17</f>
        <v>Calc|Fee Based</v>
      </c>
      <c r="C52" s="181"/>
    </row>
    <row r="53" spans="1:3" ht="12.6" customHeight="1" x14ac:dyDescent="0.2">
      <c r="B53" t="str">
        <f>Index!B60</f>
        <v>10.2 Year 1 service cost build up - DIRECT COSTS, $'s ($2024-25)</v>
      </c>
      <c r="C53" s="182">
        <f>IF('Calc|Fee Based'!T8+'Calc|Fee Based'!AP8=0,0,1)</f>
        <v>0</v>
      </c>
    </row>
    <row r="54" spans="1:3" ht="12.6" customHeight="1" x14ac:dyDescent="0.2">
      <c r="C54" s="182"/>
    </row>
  </sheetData>
  <sheetProtection sheet="1"/>
  <pageMargins left="0.7" right="0.7" top="0.75" bottom="0.75" header="0.3" footer="0.3"/>
  <pageSetup paperSize="9" orientation="portrait" r:id="rId1"/>
  <headerFooter>
    <oddFooter>&amp;L&amp;1#&amp;"Calibri"&amp;8&amp;K000000For Official use only</oddFooter>
  </headerFooter>
  <extLst>
    <ext xmlns:x14="http://schemas.microsoft.com/office/spreadsheetml/2009/9/main" uri="{78C0D931-6437-407d-A8EE-F0AAD7539E65}">
      <x14:conditionalFormattings>
        <x14:conditionalFormatting xmlns:xm="http://schemas.microsoft.com/office/excel/2006/main">
          <x14:cfRule type="iconSet" priority="8" id="{CED27B23-256C-4315-A53F-380393581AA8}">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C36:C38 C4 C21:C22 C30:C33 C18 C25:C27</xm:sqref>
        </x14:conditionalFormatting>
        <x14:conditionalFormatting xmlns:xm="http://schemas.microsoft.com/office/excel/2006/main">
          <x14:cfRule type="iconSet" priority="6" id="{1492ADD2-AAAF-4C2A-9DDE-18C68E89D63D}">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C8:C9</xm:sqref>
        </x14:conditionalFormatting>
        <x14:conditionalFormatting xmlns:xm="http://schemas.microsoft.com/office/excel/2006/main">
          <x14:cfRule type="iconSet" priority="5" id="{53CF164E-D6FA-4423-A442-0B48B663CB47}">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C10:C17</xm:sqref>
        </x14:conditionalFormatting>
        <x14:conditionalFormatting xmlns:xm="http://schemas.microsoft.com/office/excel/2006/main">
          <x14:cfRule type="iconSet" priority="4" id="{ABF4AD9E-6DA4-400B-AFD0-1C0F1B8661C5}">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C40:C41</xm:sqref>
        </x14:conditionalFormatting>
        <x14:conditionalFormatting xmlns:xm="http://schemas.microsoft.com/office/excel/2006/main">
          <x14:cfRule type="iconSet" priority="3" id="{16AC93F7-C044-47B8-AD5C-083FEB9A66C1}">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C44:C47</xm:sqref>
        </x14:conditionalFormatting>
        <x14:conditionalFormatting xmlns:xm="http://schemas.microsoft.com/office/excel/2006/main">
          <x14:cfRule type="iconSet" priority="2" id="{ECA020CE-21B3-4C98-A7E1-EBA10B4916C7}">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C50</xm:sqref>
        </x14:conditionalFormatting>
        <x14:conditionalFormatting xmlns:xm="http://schemas.microsoft.com/office/excel/2006/main">
          <x14:cfRule type="iconSet" priority="1" id="{B7780B47-4A8A-41BC-B5BC-A05DDB6D7A60}">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C53:C54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53C75-AEC2-45F1-9AF9-32CFBD47FDFC}">
  <sheetPr codeName="Sheet13"/>
  <dimension ref="B27:H34"/>
  <sheetViews>
    <sheetView showGridLines="0" tabSelected="1" workbookViewId="0"/>
  </sheetViews>
  <sheetFormatPr defaultColWidth="8.85546875" defaultRowHeight="15" x14ac:dyDescent="0.25"/>
  <cols>
    <col min="1" max="1" width="4.42578125" style="234" customWidth="1"/>
    <col min="2" max="16384" width="8.85546875" style="234"/>
  </cols>
  <sheetData>
    <row r="27" spans="2:8" x14ac:dyDescent="0.25">
      <c r="B27" s="267">
        <v>45260</v>
      </c>
      <c r="C27" s="267"/>
    </row>
    <row r="29" spans="2:8" ht="14.45" customHeight="1" x14ac:dyDescent="0.25">
      <c r="B29" s="268" t="s">
        <v>449</v>
      </c>
      <c r="C29" s="268"/>
      <c r="D29" s="268"/>
      <c r="E29" s="268"/>
      <c r="F29" s="268"/>
      <c r="G29" s="268"/>
      <c r="H29" s="268"/>
    </row>
    <row r="30" spans="2:8" ht="14.45" customHeight="1" x14ac:dyDescent="0.25">
      <c r="B30" s="268"/>
      <c r="C30" s="268"/>
      <c r="D30" s="268"/>
      <c r="E30" s="268"/>
      <c r="F30" s="268"/>
      <c r="G30" s="268"/>
      <c r="H30" s="268"/>
    </row>
    <row r="31" spans="2:8" ht="14.45" customHeight="1" x14ac:dyDescent="0.25">
      <c r="B31" s="268"/>
      <c r="C31" s="268"/>
      <c r="D31" s="268"/>
      <c r="E31" s="268"/>
      <c r="F31" s="268"/>
      <c r="G31" s="268"/>
      <c r="H31" s="268"/>
    </row>
    <row r="32" spans="2:8" ht="14.45" customHeight="1" x14ac:dyDescent="0.25">
      <c r="B32" s="268"/>
      <c r="C32" s="268"/>
      <c r="D32" s="268"/>
      <c r="E32" s="268"/>
      <c r="F32" s="268"/>
      <c r="G32" s="268"/>
      <c r="H32" s="268"/>
    </row>
    <row r="33" spans="2:8" ht="24.6" customHeight="1" x14ac:dyDescent="0.25">
      <c r="B33" s="268"/>
      <c r="C33" s="268"/>
      <c r="D33" s="268"/>
      <c r="E33" s="268"/>
      <c r="F33" s="268"/>
      <c r="G33" s="268"/>
      <c r="H33" s="268"/>
    </row>
    <row r="34" spans="2:8" ht="18" x14ac:dyDescent="0.25">
      <c r="B34" s="235" t="s">
        <v>387</v>
      </c>
    </row>
  </sheetData>
  <sheetProtection selectLockedCells="1"/>
  <mergeCells count="2">
    <mergeCell ref="B27:C27"/>
    <mergeCell ref="B29:H33"/>
  </mergeCells>
  <pageMargins left="0.7" right="0.7" top="0.75" bottom="0.75" header="0.3" footer="0.3"/>
  <pageSetup paperSize="9" orientation="portrait" r:id="rId1"/>
  <headerFooter>
    <oddFooter>&amp;L&amp;1#&amp;"Calibri"&amp;8&amp;K000000For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61"/>
  <sheetViews>
    <sheetView showGridLines="0" zoomScaleNormal="100" workbookViewId="0"/>
  </sheetViews>
  <sheetFormatPr defaultColWidth="9.140625" defaultRowHeight="12.6" customHeight="1" x14ac:dyDescent="0.2"/>
  <cols>
    <col min="1" max="1" width="3.140625" customWidth="1"/>
    <col min="2" max="2" width="64.85546875" customWidth="1"/>
    <col min="3" max="3" width="20" customWidth="1"/>
    <col min="4" max="4" width="4.140625" customWidth="1"/>
    <col min="5" max="5" width="4.85546875" customWidth="1"/>
    <col min="7" max="7" width="6.85546875" customWidth="1"/>
    <col min="8" max="8" width="5.42578125" bestFit="1" customWidth="1"/>
  </cols>
  <sheetData>
    <row r="1" spans="1:17" ht="12.75" x14ac:dyDescent="0.2">
      <c r="A1" s="33"/>
      <c r="B1" s="34" t="s">
        <v>20</v>
      </c>
      <c r="C1" s="35"/>
      <c r="D1" s="33"/>
      <c r="E1" s="33"/>
      <c r="F1" s="32"/>
      <c r="G1" s="32"/>
      <c r="H1" s="32"/>
      <c r="I1" s="32"/>
      <c r="J1" s="32"/>
      <c r="K1" s="32"/>
      <c r="L1" s="32"/>
      <c r="M1" s="32"/>
      <c r="N1" s="32"/>
      <c r="O1" s="32"/>
      <c r="P1" s="32"/>
      <c r="Q1" s="32"/>
    </row>
    <row r="2" spans="1:17" ht="12.75" x14ac:dyDescent="0.2">
      <c r="A2" s="33"/>
      <c r="B2" s="34" t="str">
        <f ca="1">IFERROR(MID(CELL("filename",A1),FIND("]",CELL("filename",A1))+1,255),"")</f>
        <v>Index</v>
      </c>
      <c r="C2" s="36" t="s">
        <v>4</v>
      </c>
      <c r="D2" s="179">
        <f>'Model Validation'!C4</f>
        <v>0</v>
      </c>
      <c r="E2" s="33"/>
      <c r="F2" s="54"/>
      <c r="G2" s="32"/>
      <c r="H2" s="32"/>
      <c r="I2" s="32"/>
      <c r="J2" s="32"/>
      <c r="K2" s="32"/>
      <c r="L2" s="32"/>
      <c r="M2" s="32"/>
      <c r="N2" s="32"/>
      <c r="O2" s="32"/>
      <c r="P2" s="32"/>
      <c r="Q2" s="32"/>
    </row>
    <row r="3" spans="1:17" ht="12.75" x14ac:dyDescent="0.2">
      <c r="A3" s="5"/>
      <c r="B3" s="5"/>
      <c r="C3" s="5"/>
      <c r="D3" s="5"/>
      <c r="E3" s="5"/>
      <c r="F3" s="5"/>
      <c r="G3" s="5"/>
      <c r="H3" s="5"/>
    </row>
    <row r="4" spans="1:17" ht="12.75" x14ac:dyDescent="0.2">
      <c r="A4" s="5"/>
      <c r="B4" s="5"/>
      <c r="C4" s="5"/>
      <c r="D4" s="5"/>
      <c r="E4" s="5"/>
      <c r="F4" s="5"/>
      <c r="G4" s="5"/>
      <c r="H4" s="5"/>
    </row>
    <row r="5" spans="1:17" ht="15" customHeight="1" x14ac:dyDescent="0.25">
      <c r="A5" s="22"/>
      <c r="B5" s="23" t="s">
        <v>8</v>
      </c>
      <c r="C5" s="22"/>
      <c r="D5" s="22"/>
      <c r="E5" s="22"/>
      <c r="F5" s="22"/>
      <c r="G5" s="22"/>
      <c r="H5" s="22"/>
      <c r="I5" s="22"/>
      <c r="J5" s="22"/>
      <c r="K5" s="22"/>
      <c r="L5" s="22"/>
      <c r="M5" s="22"/>
      <c r="N5" s="22"/>
      <c r="O5" s="22"/>
      <c r="P5" s="22"/>
      <c r="Q5" s="22"/>
    </row>
    <row r="6" spans="1:17" ht="12.75" x14ac:dyDescent="0.2">
      <c r="A6" s="5"/>
      <c r="B6" s="5"/>
      <c r="C6" s="5"/>
      <c r="D6" s="5"/>
      <c r="E6" s="5"/>
      <c r="F6" s="5"/>
      <c r="G6" s="5"/>
      <c r="H6" s="5"/>
    </row>
    <row r="7" spans="1:17" ht="12.75" x14ac:dyDescent="0.2">
      <c r="A7" s="5"/>
      <c r="B7" s="6" t="s">
        <v>74</v>
      </c>
      <c r="C7" s="178" t="s">
        <v>9</v>
      </c>
      <c r="D7" s="5"/>
      <c r="E7" s="5"/>
      <c r="F7" s="6" t="s">
        <v>12</v>
      </c>
      <c r="G7" s="5"/>
      <c r="H7" s="6" t="s">
        <v>13</v>
      </c>
    </row>
    <row r="8" spans="1:17" ht="12.75" x14ac:dyDescent="0.2">
      <c r="A8" s="5"/>
      <c r="B8" s="5" t="str">
        <f ca="1">'Output|Fee Based'!C2</f>
        <v>Output|Fee Based</v>
      </c>
      <c r="C8" s="139">
        <f>'Model Validation'!C8</f>
        <v>0</v>
      </c>
      <c r="D8" s="5"/>
      <c r="E8" s="5"/>
      <c r="F8" s="37" t="s">
        <v>19</v>
      </c>
      <c r="G8" s="5"/>
      <c r="H8" s="5" t="s">
        <v>113</v>
      </c>
    </row>
    <row r="9" spans="1:17" ht="12.75" x14ac:dyDescent="0.2">
      <c r="A9" s="5"/>
      <c r="B9" s="5" t="str">
        <f ca="1">'Output|Quoted'!B2</f>
        <v>Output|Quoted</v>
      </c>
      <c r="C9" s="139">
        <f>'Model Validation'!C9</f>
        <v>0</v>
      </c>
      <c r="D9" s="5"/>
      <c r="E9" s="5"/>
      <c r="F9" s="37" t="s">
        <v>19</v>
      </c>
      <c r="G9" s="5"/>
      <c r="H9" s="5" t="s">
        <v>114</v>
      </c>
    </row>
    <row r="10" spans="1:17" ht="12.75" x14ac:dyDescent="0.2">
      <c r="A10" s="5"/>
      <c r="B10" s="5" t="str">
        <f ca="1">'Input|Setup'!B2</f>
        <v>Input|Setup</v>
      </c>
      <c r="C10" s="139">
        <f>'Model Validation'!C10</f>
        <v>0</v>
      </c>
      <c r="D10" s="5"/>
      <c r="E10" s="5"/>
      <c r="F10" s="37" t="s">
        <v>14</v>
      </c>
      <c r="G10" s="5"/>
      <c r="H10" s="5" t="s">
        <v>115</v>
      </c>
    </row>
    <row r="11" spans="1:17" ht="12.75" x14ac:dyDescent="0.2">
      <c r="A11" s="5"/>
      <c r="B11" s="5" t="str">
        <f ca="1">'Input|Escalations'!B2</f>
        <v>Input|Escalations</v>
      </c>
      <c r="C11" s="139">
        <f>'Model Validation'!C11</f>
        <v>0</v>
      </c>
      <c r="D11" s="5"/>
      <c r="E11" s="5"/>
      <c r="F11" s="37" t="s">
        <v>14</v>
      </c>
      <c r="G11" s="5"/>
      <c r="H11" s="5" t="s">
        <v>116</v>
      </c>
    </row>
    <row r="12" spans="1:17" ht="12.75" x14ac:dyDescent="0.2">
      <c r="A12" s="5"/>
      <c r="B12" s="5" t="str">
        <f ca="1">'Input|Indirect Cost Rates'!B2</f>
        <v>Input|Indirect Cost Rates</v>
      </c>
      <c r="C12" s="4" t="str">
        <f>'Model Validation'!C12</f>
        <v>NA</v>
      </c>
      <c r="D12" s="5"/>
      <c r="E12" s="5"/>
      <c r="F12" s="37" t="s">
        <v>14</v>
      </c>
      <c r="G12" s="5"/>
      <c r="H12" s="5" t="s">
        <v>117</v>
      </c>
    </row>
    <row r="13" spans="1:17" ht="12.75" x14ac:dyDescent="0.2">
      <c r="A13" s="5"/>
      <c r="B13" s="5" t="str">
        <f ca="1">'Input|Labour Rates'!B2</f>
        <v>Input|Labour Rates</v>
      </c>
      <c r="C13" s="139">
        <f>'Model Validation'!C13</f>
        <v>0</v>
      </c>
      <c r="D13" s="5"/>
      <c r="E13" s="5"/>
      <c r="F13" s="37" t="s">
        <v>14</v>
      </c>
      <c r="G13" s="5"/>
      <c r="H13" s="5" t="s">
        <v>118</v>
      </c>
    </row>
    <row r="14" spans="1:17" ht="12.75" x14ac:dyDescent="0.2">
      <c r="A14" s="5"/>
      <c r="B14" s="5" t="str">
        <f ca="1">'Input|Fee Based'!B2</f>
        <v>Input|Fee Based</v>
      </c>
      <c r="C14" s="139">
        <f>'Model Validation'!C14</f>
        <v>0</v>
      </c>
      <c r="D14" s="5"/>
      <c r="E14" s="5"/>
      <c r="F14" s="37" t="s">
        <v>14</v>
      </c>
      <c r="G14" s="5"/>
      <c r="H14" s="5" t="s">
        <v>119</v>
      </c>
    </row>
    <row r="15" spans="1:17" ht="12.75" x14ac:dyDescent="0.2">
      <c r="A15" s="5"/>
      <c r="B15" s="5" t="str">
        <f ca="1">'Input|Fee Based Mapping'!B2</f>
        <v>Input|Fee Based Mapping</v>
      </c>
      <c r="C15" s="139">
        <f>'Model Validation'!C15</f>
        <v>0</v>
      </c>
      <c r="D15" s="5"/>
      <c r="E15" s="5"/>
      <c r="F15" s="37" t="s">
        <v>14</v>
      </c>
      <c r="G15" s="5"/>
      <c r="H15" s="5" t="s">
        <v>120</v>
      </c>
    </row>
    <row r="16" spans="1:17" ht="12.75" x14ac:dyDescent="0.2">
      <c r="A16" s="5"/>
      <c r="B16" s="5" t="str">
        <f ca="1">'Calc|Labour Rates'!B2</f>
        <v>Calc|Labour Rates</v>
      </c>
      <c r="C16" s="4" t="str">
        <f>'Model Validation'!C16</f>
        <v>NA</v>
      </c>
      <c r="D16" s="5"/>
      <c r="E16" s="5"/>
      <c r="F16" s="37" t="s">
        <v>19</v>
      </c>
      <c r="G16" s="5"/>
      <c r="H16" s="5" t="s">
        <v>121</v>
      </c>
    </row>
    <row r="17" spans="1:17" ht="12.75" x14ac:dyDescent="0.2">
      <c r="A17" s="5"/>
      <c r="B17" s="5" t="str">
        <f ca="1">'Calc|Fee Based'!B2</f>
        <v>Calc|Fee Based</v>
      </c>
      <c r="C17" s="139">
        <f>'Model Validation'!C17</f>
        <v>0</v>
      </c>
      <c r="D17" s="5"/>
      <c r="E17" s="5"/>
      <c r="F17" s="37" t="s">
        <v>19</v>
      </c>
      <c r="G17" s="5"/>
      <c r="H17" s="5" t="s">
        <v>122</v>
      </c>
    </row>
    <row r="18" spans="1:17" ht="12.75" x14ac:dyDescent="0.2">
      <c r="A18" s="5"/>
      <c r="B18" s="5" t="str">
        <f ca="1">'Model Validation'!B2</f>
        <v>Model Validation</v>
      </c>
      <c r="C18" s="4" t="str">
        <f>'Model Validation'!C18</f>
        <v>NA</v>
      </c>
      <c r="D18" s="5"/>
      <c r="E18" s="5"/>
      <c r="F18" s="37" t="s">
        <v>19</v>
      </c>
      <c r="G18" s="5"/>
      <c r="H18" s="5" t="s">
        <v>179</v>
      </c>
    </row>
    <row r="19" spans="1:17" ht="12.75" x14ac:dyDescent="0.2">
      <c r="A19" s="5"/>
      <c r="B19" s="24"/>
      <c r="C19" s="17"/>
      <c r="D19" s="5"/>
      <c r="E19" s="5"/>
      <c r="F19" s="25"/>
      <c r="G19" s="5"/>
    </row>
    <row r="20" spans="1:17" ht="12.75" x14ac:dyDescent="0.2">
      <c r="A20" s="5"/>
      <c r="B20" s="5"/>
      <c r="C20" s="5"/>
      <c r="D20" s="5"/>
      <c r="E20" s="5"/>
      <c r="F20" s="5"/>
      <c r="G20" s="5"/>
      <c r="H20" s="5"/>
    </row>
    <row r="21" spans="1:17" ht="15" customHeight="1" x14ac:dyDescent="0.25">
      <c r="A21" s="22"/>
      <c r="B21" s="23" t="s">
        <v>10</v>
      </c>
      <c r="C21" s="22"/>
      <c r="D21" s="22"/>
      <c r="E21" s="22"/>
      <c r="F21" s="22"/>
      <c r="G21" s="22"/>
      <c r="H21" s="22"/>
      <c r="I21" s="22"/>
      <c r="J21" s="22"/>
      <c r="K21" s="22"/>
      <c r="L21" s="22"/>
      <c r="M21" s="22"/>
      <c r="N21" s="22"/>
      <c r="O21" s="22"/>
      <c r="P21" s="22"/>
      <c r="Q21" s="22"/>
    </row>
    <row r="22" spans="1:17" ht="12.75" x14ac:dyDescent="0.2">
      <c r="A22" s="5"/>
      <c r="B22" s="5"/>
      <c r="C22" s="5"/>
      <c r="D22" s="5"/>
      <c r="E22" s="5"/>
      <c r="F22" s="5"/>
      <c r="G22" s="5"/>
      <c r="H22" s="5"/>
    </row>
    <row r="23" spans="1:17" ht="12.75" x14ac:dyDescent="0.2">
      <c r="A23" s="5"/>
      <c r="B23" s="6" t="s">
        <v>11</v>
      </c>
      <c r="C23" s="6" t="s">
        <v>1</v>
      </c>
      <c r="D23" s="6"/>
      <c r="E23" s="5"/>
      <c r="F23" s="6" t="s">
        <v>12</v>
      </c>
      <c r="G23" s="5"/>
      <c r="H23" s="6" t="s">
        <v>13</v>
      </c>
    </row>
    <row r="24" spans="1:17" ht="12.75" x14ac:dyDescent="0.2">
      <c r="A24" s="5"/>
      <c r="B24" s="5" t="str">
        <f>'Output|Fee Based'!B5</f>
        <v>1.1 X-factors for each year of 2024-25 to 2028-29 regulatory period, (per cent)</v>
      </c>
      <c r="C24" s="5" t="str">
        <f ca="1">B8</f>
        <v>Output|Fee Based</v>
      </c>
      <c r="D24" s="5"/>
      <c r="E24" s="5"/>
      <c r="F24" s="37" t="s">
        <v>19</v>
      </c>
      <c r="G24" s="5"/>
      <c r="H24" s="5" t="s">
        <v>106</v>
      </c>
    </row>
    <row r="25" spans="1:17" ht="12.75" x14ac:dyDescent="0.2">
      <c r="A25" s="5"/>
      <c r="B25" s="5" t="str">
        <f>'Output|Fee Based'!B10</f>
        <v>1.2 Fee based services for 2024-25</v>
      </c>
      <c r="C25" s="5" t="str">
        <f ca="1">$C$24</f>
        <v>Output|Fee Based</v>
      </c>
      <c r="D25" s="5"/>
      <c r="E25" s="5"/>
      <c r="F25" s="37" t="s">
        <v>19</v>
      </c>
      <c r="G25" s="5"/>
      <c r="H25" s="5" t="s">
        <v>105</v>
      </c>
    </row>
    <row r="26" spans="1:17" ht="12.75" x14ac:dyDescent="0.2">
      <c r="A26" s="5"/>
      <c r="B26" s="5" t="str">
        <f>'Output|Quoted'!B5</f>
        <v>2.1 X-factors for each year of 2024-25 to 2028-29 regulatory period, (per cent)</v>
      </c>
      <c r="C26" s="5" t="str">
        <f ca="1">B9</f>
        <v>Output|Quoted</v>
      </c>
      <c r="D26" s="5"/>
      <c r="E26" s="5"/>
      <c r="F26" s="37" t="s">
        <v>19</v>
      </c>
      <c r="G26" s="5"/>
      <c r="H26" s="5" t="s">
        <v>107</v>
      </c>
    </row>
    <row r="27" spans="1:17" ht="12.75" x14ac:dyDescent="0.2">
      <c r="A27" s="5"/>
      <c r="B27" s="5" t="str">
        <f>'Output|Quoted'!B10</f>
        <v>2.2 Labour rates for 2024-25, ($2024-25)</v>
      </c>
      <c r="C27" s="5" t="str">
        <f ca="1">$C$26</f>
        <v>Output|Quoted</v>
      </c>
      <c r="D27" s="5"/>
      <c r="E27" s="5"/>
      <c r="F27" s="37" t="s">
        <v>19</v>
      </c>
      <c r="G27" s="5"/>
      <c r="H27" s="5" t="s">
        <v>108</v>
      </c>
    </row>
    <row r="28" spans="1:17" ht="12.75" x14ac:dyDescent="0.2">
      <c r="A28" s="5"/>
      <c r="B28" s="5" t="str">
        <f>'Output|Quoted'!B44</f>
        <v>2.3 List of quoted services for 2024-25 to 2028-29 regulatory period</v>
      </c>
      <c r="C28" s="5" t="str">
        <f ca="1">$C$26</f>
        <v>Output|Quoted</v>
      </c>
      <c r="D28" s="5"/>
      <c r="E28" s="5"/>
      <c r="F28" s="37" t="s">
        <v>19</v>
      </c>
      <c r="G28" s="5"/>
      <c r="H28" s="5" t="s">
        <v>86</v>
      </c>
    </row>
    <row r="29" spans="1:17" ht="12.75" x14ac:dyDescent="0.2">
      <c r="A29" s="5"/>
      <c r="B29" s="5" t="str">
        <f>'Input|Setup'!A5 &amp; " " &amp; 'Input|Setup'!B5</f>
        <v>3.1 Years setup</v>
      </c>
      <c r="C29" s="5" t="str">
        <f ca="1">'Input|Setup'!B2</f>
        <v>Input|Setup</v>
      </c>
      <c r="D29" s="5"/>
      <c r="E29" s="5"/>
      <c r="F29" s="37" t="s">
        <v>14</v>
      </c>
      <c r="G29" s="5"/>
      <c r="H29" s="5" t="s">
        <v>87</v>
      </c>
    </row>
    <row r="30" spans="1:17" ht="12.75" x14ac:dyDescent="0.2">
      <c r="A30" s="5"/>
      <c r="B30" s="5" t="str">
        <f>'Input|Setup'!A10 &amp; " " &amp; 'Input|Setup'!B10</f>
        <v>3.2 Current regulatory period</v>
      </c>
      <c r="C30" s="5" t="str">
        <f t="shared" ref="C30:C38" ca="1" si="0">$C$29</f>
        <v>Input|Setup</v>
      </c>
      <c r="D30" s="5"/>
      <c r="E30" s="5"/>
      <c r="F30" s="37" t="s">
        <v>19</v>
      </c>
      <c r="G30" s="5"/>
      <c r="H30" s="5" t="s">
        <v>88</v>
      </c>
    </row>
    <row r="31" spans="1:17" ht="12.75" x14ac:dyDescent="0.2">
      <c r="A31" s="5"/>
      <c r="B31" s="5" t="str">
        <f>'Input|Setup'!D10 &amp; " " &amp; 'Input|Setup'!E10</f>
        <v>3.3 Forecast regulatory period</v>
      </c>
      <c r="C31" s="5" t="str">
        <f ca="1">$C$29</f>
        <v>Input|Setup</v>
      </c>
      <c r="D31" s="5"/>
      <c r="E31" s="5"/>
      <c r="F31" s="37" t="s">
        <v>19</v>
      </c>
      <c r="G31" s="5"/>
      <c r="H31" s="5" t="s">
        <v>89</v>
      </c>
    </row>
    <row r="32" spans="1:17" ht="12.75" x14ac:dyDescent="0.2">
      <c r="A32" s="5"/>
      <c r="B32" s="5" t="str">
        <f>'Input|Setup'!A18 &amp; " " &amp; 'Input|Setup'!B18</f>
        <v>3.4 Used for quoted service?</v>
      </c>
      <c r="C32" s="5" t="str">
        <f ca="1">$C$29</f>
        <v>Input|Setup</v>
      </c>
      <c r="D32" s="5"/>
      <c r="E32" s="5"/>
      <c r="F32" s="37" t="s">
        <v>19</v>
      </c>
      <c r="G32" s="5"/>
      <c r="H32" s="5" t="s">
        <v>155</v>
      </c>
    </row>
    <row r="33" spans="1:8" ht="12.75" x14ac:dyDescent="0.2">
      <c r="A33" s="5"/>
      <c r="B33" s="5" t="str">
        <f>'Input|Setup'!D18 &amp; " " &amp; 'Input|Setup'!E18</f>
        <v>3.5 Conversions</v>
      </c>
      <c r="C33" s="5" t="str">
        <f ca="1">$C$29</f>
        <v>Input|Setup</v>
      </c>
      <c r="D33" s="5"/>
      <c r="E33" s="5"/>
      <c r="F33" s="37" t="s">
        <v>90</v>
      </c>
      <c r="G33" s="5"/>
      <c r="H33" s="5" t="s">
        <v>156</v>
      </c>
    </row>
    <row r="34" spans="1:8" ht="12.75" x14ac:dyDescent="0.2">
      <c r="A34" s="5"/>
      <c r="B34" s="5" t="str">
        <f>'Input|Setup'!A24 &amp; " " &amp; 'Input|Setup'!B24</f>
        <v>3.6 Hours</v>
      </c>
      <c r="C34" s="5" t="str">
        <f t="shared" ca="1" si="0"/>
        <v>Input|Setup</v>
      </c>
      <c r="D34" s="5"/>
      <c r="E34" s="5"/>
      <c r="F34" s="37" t="s">
        <v>14</v>
      </c>
      <c r="G34" s="5"/>
      <c r="H34" s="5" t="s">
        <v>91</v>
      </c>
    </row>
    <row r="35" spans="1:8" ht="12.75" x14ac:dyDescent="0.2">
      <c r="A35" s="5"/>
      <c r="B35" s="5" t="str">
        <f>'Input|Setup'!A30 &amp; " " &amp; 'Input|Setup'!B30</f>
        <v>3.7 Labour type</v>
      </c>
      <c r="C35" s="5" t="str">
        <f t="shared" ca="1" si="0"/>
        <v>Input|Setup</v>
      </c>
      <c r="D35" s="5"/>
      <c r="E35" s="5"/>
      <c r="F35" s="37" t="s">
        <v>14</v>
      </c>
      <c r="G35" s="5"/>
      <c r="H35" s="5" t="s">
        <v>92</v>
      </c>
    </row>
    <row r="36" spans="1:8" ht="12.75" x14ac:dyDescent="0.2">
      <c r="A36" s="5"/>
      <c r="B36" s="5" t="str">
        <f>'Input|Setup'!D30 &amp; " " &amp; 'Input|Setup'!E30</f>
        <v>3.8 Service category</v>
      </c>
      <c r="C36" s="5" t="str">
        <f t="shared" ca="1" si="0"/>
        <v>Input|Setup</v>
      </c>
      <c r="D36" s="5"/>
      <c r="E36" s="5"/>
      <c r="F36" s="37" t="s">
        <v>14</v>
      </c>
      <c r="G36" s="5"/>
      <c r="H36" s="5" t="s">
        <v>93</v>
      </c>
    </row>
    <row r="37" spans="1:8" ht="12.75" x14ac:dyDescent="0.2">
      <c r="A37" s="5"/>
      <c r="B37" s="5" t="str">
        <f>'Input|Setup'!G30 &amp; " " &amp; 'Input|Setup'!H30</f>
        <v>3.9 [label]</v>
      </c>
      <c r="C37" s="5" t="str">
        <f t="shared" ca="1" si="0"/>
        <v>Input|Setup</v>
      </c>
      <c r="D37" s="5"/>
      <c r="E37" s="5"/>
      <c r="F37" s="37" t="s">
        <v>90</v>
      </c>
      <c r="G37" s="5"/>
      <c r="H37" s="5" t="s">
        <v>157</v>
      </c>
    </row>
    <row r="38" spans="1:8" ht="12.75" x14ac:dyDescent="0.2">
      <c r="A38" s="5"/>
      <c r="B38" s="5" t="str">
        <f>'Input|Setup'!G40 &amp; " " &amp; 'Input|Setup'!H40</f>
        <v>3.10 [label]</v>
      </c>
      <c r="C38" s="5" t="str">
        <f t="shared" ca="1" si="0"/>
        <v>Input|Setup</v>
      </c>
      <c r="D38" s="5"/>
      <c r="E38" s="5"/>
      <c r="F38" s="37" t="s">
        <v>90</v>
      </c>
      <c r="G38" s="5"/>
      <c r="H38" s="5" t="s">
        <v>157</v>
      </c>
    </row>
    <row r="39" spans="1:8" ht="12.75" x14ac:dyDescent="0.2">
      <c r="A39" s="5"/>
      <c r="B39" s="5" t="str">
        <f>'Input|Escalations'!A5 &amp; " " &amp; 'Input|Escalations'!B5</f>
        <v>4.1 Escalation setup</v>
      </c>
      <c r="C39" s="5" t="str">
        <f ca="1">'Input|Escalations'!B2</f>
        <v>Input|Escalations</v>
      </c>
      <c r="D39" s="5"/>
      <c r="E39" s="5"/>
      <c r="F39" s="37" t="s">
        <v>19</v>
      </c>
      <c r="G39" s="5"/>
      <c r="H39" s="5" t="s">
        <v>94</v>
      </c>
    </row>
    <row r="40" spans="1:8" ht="12.75" x14ac:dyDescent="0.2">
      <c r="A40" s="5"/>
      <c r="B40" s="5" t="str">
        <f>'Input|Escalations'!A13 &amp; " " &amp; 'Input|Escalations'!B13</f>
        <v>4.2 Inflation</v>
      </c>
      <c r="C40" s="5" t="str">
        <f ca="1">$C$39</f>
        <v>Input|Escalations</v>
      </c>
      <c r="D40" s="5"/>
      <c r="E40" s="5"/>
      <c r="F40" s="37" t="s">
        <v>14</v>
      </c>
      <c r="G40" s="5"/>
      <c r="H40" s="5" t="s">
        <v>96</v>
      </c>
    </row>
    <row r="41" spans="1:8" ht="12.75" x14ac:dyDescent="0.2">
      <c r="A41" s="5"/>
      <c r="B41" s="5" t="str">
        <f>'Input|Escalations'!A24 &amp; " " &amp; 'Input|Escalations'!B24</f>
        <v>4.3 Real price escalation</v>
      </c>
      <c r="C41" s="5" t="str">
        <f ca="1">$C$39</f>
        <v>Input|Escalations</v>
      </c>
      <c r="D41" s="5"/>
      <c r="E41" s="5"/>
      <c r="F41" s="37" t="s">
        <v>90</v>
      </c>
      <c r="G41" s="5"/>
      <c r="H41" s="5" t="s">
        <v>166</v>
      </c>
    </row>
    <row r="42" spans="1:8" ht="12.75" x14ac:dyDescent="0.2">
      <c r="A42" s="5"/>
      <c r="B42" s="5" t="str">
        <f>'Input|Escalations'!A34 &amp; " " &amp; 'Input|Escalations'!B34</f>
        <v>4.3.1 Real wage price escalation</v>
      </c>
      <c r="C42" s="5" t="str">
        <f ca="1">$C$39</f>
        <v>Input|Escalations</v>
      </c>
      <c r="D42" s="5"/>
      <c r="E42" s="5"/>
      <c r="F42" s="37" t="s">
        <v>14</v>
      </c>
      <c r="G42" s="5"/>
      <c r="H42" s="5" t="s">
        <v>95</v>
      </c>
    </row>
    <row r="43" spans="1:8" ht="12.75" x14ac:dyDescent="0.2">
      <c r="A43" s="5"/>
      <c r="B43" s="5" t="str">
        <f>'Input|Escalations'!A54&amp; " " &amp; 'Input|Escalations'!B54</f>
        <v>4.3.2 Real price escalation (non-wage)</v>
      </c>
      <c r="C43" s="5" t="str">
        <f ca="1">$C$39</f>
        <v>Input|Escalations</v>
      </c>
      <c r="D43" s="5"/>
      <c r="E43" s="5"/>
      <c r="F43" s="37" t="s">
        <v>19</v>
      </c>
      <c r="G43" s="5"/>
      <c r="H43" s="5" t="s">
        <v>167</v>
      </c>
    </row>
    <row r="44" spans="1:8" ht="12.75" x14ac:dyDescent="0.2">
      <c r="A44" s="5"/>
      <c r="B44" s="5" t="str">
        <f>'Input|Indirect Cost Rates'!A5 &amp; " " &amp; 'Input|Indirect Cost Rates'!B5</f>
        <v>5.1 On costs</v>
      </c>
      <c r="C44" s="5" t="str">
        <f ca="1">'Input|Indirect Cost Rates'!B2</f>
        <v>Input|Indirect Cost Rates</v>
      </c>
      <c r="D44" s="5"/>
      <c r="E44" s="5"/>
      <c r="F44" s="37" t="s">
        <v>14</v>
      </c>
      <c r="G44" s="5"/>
      <c r="H44" s="5" t="s">
        <v>168</v>
      </c>
    </row>
    <row r="45" spans="1:8" ht="12.75" x14ac:dyDescent="0.2">
      <c r="A45" s="5"/>
      <c r="B45" s="5" t="str">
        <f>'Input|Indirect Cost Rates'!A22 &amp; " " &amp; 'Input|Indirect Cost Rates'!B22</f>
        <v>5.2 Overhead</v>
      </c>
      <c r="C45" s="5" t="str">
        <f ca="1">$C$44</f>
        <v>Input|Indirect Cost Rates</v>
      </c>
      <c r="D45" s="5"/>
      <c r="E45" s="5"/>
      <c r="F45" s="37" t="s">
        <v>14</v>
      </c>
      <c r="G45" s="5"/>
      <c r="H45" s="5" t="s">
        <v>97</v>
      </c>
    </row>
    <row r="46" spans="1:8" ht="12.75" x14ac:dyDescent="0.2">
      <c r="A46" s="5"/>
      <c r="B46" s="5" t="str">
        <f>'Input|Indirect Cost Rates'!A32 &amp; " " &amp; 'Input|Indirect Cost Rates'!B32</f>
        <v>5.3 Margins</v>
      </c>
      <c r="C46" s="5" t="str">
        <f ca="1">$C$44</f>
        <v>Input|Indirect Cost Rates</v>
      </c>
      <c r="D46" s="5"/>
      <c r="E46" s="5"/>
      <c r="F46" s="37" t="s">
        <v>14</v>
      </c>
      <c r="G46" s="5"/>
      <c r="H46" s="5" t="s">
        <v>98</v>
      </c>
    </row>
    <row r="47" spans="1:8" ht="12.75" x14ac:dyDescent="0.2">
      <c r="A47" s="5"/>
      <c r="B47" s="5" t="str">
        <f>'Input|Indirect Cost Rates'!A41 &amp; " " &amp; 'Input|Indirect Cost Rates'!B41</f>
        <v>5.4 Tax recovery rate</v>
      </c>
      <c r="C47" s="5" t="str">
        <f ca="1">$C$44</f>
        <v>Input|Indirect Cost Rates</v>
      </c>
      <c r="D47" s="5"/>
      <c r="E47" s="5"/>
      <c r="F47" s="37" t="s">
        <v>14</v>
      </c>
      <c r="G47" s="5"/>
      <c r="H47" s="5" t="s">
        <v>159</v>
      </c>
    </row>
    <row r="48" spans="1:8" ht="12.75" x14ac:dyDescent="0.2">
      <c r="A48" s="5"/>
      <c r="B48" s="5" t="str">
        <f>'Input|Labour Rates'!B7</f>
        <v>6.1 Labour rates</v>
      </c>
      <c r="C48" s="5" t="str">
        <f ca="1">'Input|Labour Rates'!B2</f>
        <v>Input|Labour Rates</v>
      </c>
      <c r="D48" s="5"/>
      <c r="E48" s="5"/>
      <c r="F48" s="37" t="s">
        <v>14</v>
      </c>
      <c r="G48" s="5"/>
      <c r="H48" s="5" t="s">
        <v>172</v>
      </c>
    </row>
    <row r="49" spans="1:8" ht="12.75" x14ac:dyDescent="0.2">
      <c r="A49" s="5"/>
      <c r="B49" s="5" t="str">
        <f>'Input|Labour Rates'!K7</f>
        <v>6.2 Notes and sources for "Other costs"</v>
      </c>
      <c r="C49" s="5" t="str">
        <f ca="1">$C$48</f>
        <v>Input|Labour Rates</v>
      </c>
      <c r="D49" s="5"/>
      <c r="E49" s="5"/>
      <c r="F49" s="37" t="s">
        <v>14</v>
      </c>
      <c r="G49" s="5"/>
      <c r="H49" s="5" t="s">
        <v>99</v>
      </c>
    </row>
    <row r="50" spans="1:8" ht="12.75" x14ac:dyDescent="0.2">
      <c r="A50" s="5"/>
      <c r="B50" s="5" t="str">
        <f>'Input|Labour Rates'!B42</f>
        <v>6.3 List of quoted services for 2024-25 to 2028-29 regulatory period</v>
      </c>
      <c r="C50" s="5" t="str">
        <f ca="1">$C$48</f>
        <v>Input|Labour Rates</v>
      </c>
      <c r="D50" s="5"/>
      <c r="E50" s="5"/>
      <c r="F50" s="37" t="s">
        <v>14</v>
      </c>
      <c r="G50" s="5"/>
      <c r="H50" s="5" t="s">
        <v>100</v>
      </c>
    </row>
    <row r="51" spans="1:8" ht="12.75" x14ac:dyDescent="0.2">
      <c r="A51" s="5"/>
      <c r="B51" s="5" t="str">
        <f>'Input|Fee Based'!B6</f>
        <v>7.1 Fee based services</v>
      </c>
      <c r="C51" s="5" t="str">
        <f ca="1">'Input|Fee Based'!B2</f>
        <v>Input|Fee Based</v>
      </c>
      <c r="D51" s="5"/>
      <c r="E51" s="5"/>
      <c r="F51" s="37" t="s">
        <v>14</v>
      </c>
      <c r="G51" s="5"/>
      <c r="H51" s="5" t="s">
        <v>169</v>
      </c>
    </row>
    <row r="52" spans="1:8" ht="12.75" x14ac:dyDescent="0.2">
      <c r="A52" s="5"/>
      <c r="B52" s="5" t="str">
        <f>'Input|Fee Based'!I6</f>
        <v>7.2 Service cost build up - DIRECT COSTS, $'s ($2023-24)</v>
      </c>
      <c r="C52" s="5" t="str">
        <f ca="1">$C$51</f>
        <v>Input|Fee Based</v>
      </c>
      <c r="D52" s="5"/>
      <c r="E52" s="5"/>
      <c r="F52" s="37" t="s">
        <v>14</v>
      </c>
      <c r="G52" s="5"/>
      <c r="H52" s="5" t="s">
        <v>170</v>
      </c>
    </row>
    <row r="53" spans="1:8" ht="12.75" x14ac:dyDescent="0.2">
      <c r="A53" s="5"/>
      <c r="B53" s="5" t="str">
        <f>'Input|Fee Based'!AV6</f>
        <v>7.3 Service cost build - INDIRECT COSTS (per cent)</v>
      </c>
      <c r="C53" s="5" t="str">
        <f ca="1">$C$51</f>
        <v>Input|Fee Based</v>
      </c>
      <c r="D53" s="5"/>
      <c r="E53" s="5"/>
      <c r="F53" s="37" t="s">
        <v>14</v>
      </c>
      <c r="G53" s="5"/>
      <c r="H53" s="5" t="s">
        <v>171</v>
      </c>
    </row>
    <row r="54" spans="1:8" ht="12.75" x14ac:dyDescent="0.2">
      <c r="A54" s="5"/>
      <c r="B54" s="5" t="str">
        <f>'Input|Fee Based'!BD6</f>
        <v>7.4 Notes and sources for "Other costs"</v>
      </c>
      <c r="C54" s="5" t="str">
        <f ca="1">$C$51</f>
        <v>Input|Fee Based</v>
      </c>
      <c r="D54" s="5"/>
      <c r="E54" s="5"/>
      <c r="F54" s="37" t="s">
        <v>14</v>
      </c>
      <c r="G54" s="5"/>
      <c r="H54" s="5" t="s">
        <v>101</v>
      </c>
    </row>
    <row r="55" spans="1:8" ht="12.75" x14ac:dyDescent="0.2">
      <c r="A55" s="5"/>
      <c r="B55" s="5" t="str">
        <f>'Input|Fee Based Mapping'!B9</f>
        <v>8.1 Current regulatory period - Fee based services</v>
      </c>
      <c r="C55" s="5" t="str">
        <f ca="1">'Input|Fee Based Mapping'!B2</f>
        <v>Input|Fee Based Mapping</v>
      </c>
      <c r="D55" s="5"/>
      <c r="E55" s="5"/>
      <c r="F55" s="37" t="s">
        <v>14</v>
      </c>
      <c r="G55" s="5"/>
      <c r="H55" s="5" t="s">
        <v>173</v>
      </c>
    </row>
    <row r="56" spans="1:8" ht="12.75" x14ac:dyDescent="0.2">
      <c r="A56" s="5"/>
      <c r="B56" s="5" t="str">
        <f>'Input|Fee Based Mapping'!S9</f>
        <v>8.2 Forecast regulatory period - Fee based services</v>
      </c>
      <c r="C56" s="5" t="str">
        <f ca="1">$C$55</f>
        <v>Input|Fee Based Mapping</v>
      </c>
      <c r="D56" s="5"/>
      <c r="E56" s="5"/>
      <c r="F56" s="37" t="s">
        <v>19</v>
      </c>
      <c r="G56" s="5"/>
      <c r="H56" s="5" t="s">
        <v>102</v>
      </c>
    </row>
    <row r="57" spans="1:8" ht="12.75" x14ac:dyDescent="0.2">
      <c r="A57" s="5"/>
      <c r="B57" s="5" t="str">
        <f>'Calc|Labour Rates'!B7</f>
        <v>9.1 Year 1 labour rates</v>
      </c>
      <c r="C57" s="5" t="str">
        <f ca="1">'Calc|Labour Rates'!B2</f>
        <v>Calc|Labour Rates</v>
      </c>
      <c r="D57" s="5"/>
      <c r="E57" s="5"/>
      <c r="F57" s="37" t="s">
        <v>19</v>
      </c>
      <c r="G57" s="5"/>
      <c r="H57" s="5" t="s">
        <v>109</v>
      </c>
    </row>
    <row r="58" spans="1:8" ht="12.75" x14ac:dyDescent="0.2">
      <c r="A58" s="5"/>
      <c r="B58" s="5" t="str">
        <f>'Calc|Labour Rates'!G7</f>
        <v>9.2 Year 1 labour rates build up, $'s ($2024-25)</v>
      </c>
      <c r="C58" s="5" t="str">
        <f ca="1">$C$57</f>
        <v>Calc|Labour Rates</v>
      </c>
      <c r="D58" s="5"/>
      <c r="E58" s="5"/>
      <c r="F58" s="37" t="s">
        <v>19</v>
      </c>
      <c r="G58" s="5"/>
      <c r="H58" s="5" t="s">
        <v>174</v>
      </c>
    </row>
    <row r="59" spans="1:8" ht="12.75" x14ac:dyDescent="0.2">
      <c r="A59" s="5"/>
      <c r="B59" s="5" t="str">
        <f>'Calc|Fee Based'!B6</f>
        <v>10.1 Fee based services</v>
      </c>
      <c r="C59" s="5" t="str">
        <f ca="1">'Calc|Fee Based'!$B$2</f>
        <v>Calc|Fee Based</v>
      </c>
      <c r="D59" s="5"/>
      <c r="E59" s="5"/>
      <c r="F59" s="37" t="s">
        <v>19</v>
      </c>
      <c r="G59" s="5"/>
      <c r="H59" s="5" t="s">
        <v>104</v>
      </c>
    </row>
    <row r="60" spans="1:8" ht="12.75" x14ac:dyDescent="0.2">
      <c r="A60" s="5"/>
      <c r="B60" s="5" t="str">
        <f>'Calc|Fee Based'!J6</f>
        <v>10.2 Year 1 service cost build up - DIRECT COSTS, $'s ($2024-25)</v>
      </c>
      <c r="C60" s="5" t="str">
        <f ca="1">$C$59</f>
        <v>Calc|Fee Based</v>
      </c>
      <c r="D60" s="5"/>
      <c r="E60" s="5"/>
      <c r="F60" s="37" t="s">
        <v>19</v>
      </c>
      <c r="G60" s="5"/>
      <c r="H60" s="5" t="s">
        <v>103</v>
      </c>
    </row>
    <row r="61" spans="1:8" ht="12.75" x14ac:dyDescent="0.2">
      <c r="A61" s="5"/>
      <c r="B61" s="5" t="str">
        <f>'Calc|Fee Based'!AX6</f>
        <v>10.3 Year 1 Service cost build up - INDIRECT COSTS, $'s ($2024-25)</v>
      </c>
      <c r="C61" s="5" t="str">
        <f ca="1">$C$59</f>
        <v>Calc|Fee Based</v>
      </c>
      <c r="D61" s="5"/>
      <c r="E61" s="5"/>
      <c r="F61" s="37" t="s">
        <v>19</v>
      </c>
      <c r="G61" s="5"/>
      <c r="H61" s="5" t="s">
        <v>110</v>
      </c>
    </row>
  </sheetData>
  <sheetProtection sheet="1"/>
  <conditionalFormatting sqref="D2">
    <cfRule type="cellIs" dxfId="19" priority="1" operator="equal">
      <formula>"Check"</formula>
    </cfRule>
    <cfRule type="cellIs" dxfId="18" priority="2" operator="equal">
      <formula>"Ok"</formula>
    </cfRule>
  </conditionalFormatting>
  <pageMargins left="0.7" right="0.7" top="0.75" bottom="0.75" header="0.3" footer="0.3"/>
  <pageSetup paperSize="9" orientation="portrait" r:id="rId1"/>
  <headerFooter>
    <oddFooter>&amp;L&amp;1#&amp;"Calibri"&amp;8&amp;K000000For Official use only</oddFooter>
  </headerFooter>
  <extLst>
    <ext xmlns:x14="http://schemas.microsoft.com/office/spreadsheetml/2009/9/main" uri="{78C0D931-6437-407d-A8EE-F0AAD7539E65}">
      <x14:conditionalFormattings>
        <x14:conditionalFormatting xmlns:xm="http://schemas.microsoft.com/office/excel/2006/main">
          <x14:cfRule type="iconSet" priority="3" id="{3C121689-378F-479F-AE4A-EC94097F8DA2}">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C8:C17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C99"/>
  </sheetPr>
  <dimension ref="A1:J511"/>
  <sheetViews>
    <sheetView showGridLines="0" zoomScale="80" zoomScaleNormal="80" workbookViewId="0">
      <pane ySplit="11" topLeftCell="A12" activePane="bottomLeft" state="frozen"/>
      <selection pane="bottomLeft" activeCell="A12" sqref="A12"/>
    </sheetView>
  </sheetViews>
  <sheetFormatPr defaultColWidth="9.140625" defaultRowHeight="12.6" customHeight="1" x14ac:dyDescent="0.2"/>
  <cols>
    <col min="1" max="1" width="5.140625" customWidth="1"/>
    <col min="2" max="2" width="20.140625" customWidth="1"/>
    <col min="3" max="3" width="50.140625" customWidth="1"/>
    <col min="4" max="9" width="20.5703125" customWidth="1"/>
    <col min="10" max="10" width="14.140625" customWidth="1"/>
    <col min="11" max="28" width="9.140625" customWidth="1"/>
  </cols>
  <sheetData>
    <row r="1" spans="1:10" ht="13.5" customHeight="1" x14ac:dyDescent="0.2">
      <c r="A1" s="33"/>
      <c r="B1" s="33"/>
      <c r="C1" s="34" t="str">
        <f>Index!B1</f>
        <v>AER ANS Forecast Model</v>
      </c>
      <c r="D1" s="29" t="s">
        <v>3</v>
      </c>
      <c r="E1" s="45" t="s">
        <v>6</v>
      </c>
      <c r="F1" s="47"/>
      <c r="G1" s="47"/>
      <c r="H1" s="51" t="s">
        <v>111</v>
      </c>
      <c r="I1" s="179">
        <f>'Model Validation'!C8</f>
        <v>0</v>
      </c>
      <c r="J1" s="33"/>
    </row>
    <row r="2" spans="1:10" ht="13.5" customHeight="1" x14ac:dyDescent="0.2">
      <c r="A2" s="33"/>
      <c r="B2" s="33"/>
      <c r="C2" s="34" t="str">
        <f ca="1">MID(CELL("filename",A1),FIND("]",CELL("filename",A1))+1,255)</f>
        <v>Output|Fee Based</v>
      </c>
      <c r="D2" s="30"/>
      <c r="E2" s="149" t="s">
        <v>80</v>
      </c>
      <c r="F2" s="47"/>
      <c r="G2" s="47"/>
      <c r="H2" s="47"/>
      <c r="I2" s="47"/>
      <c r="J2" s="33"/>
    </row>
    <row r="3" spans="1:10" ht="12.75" x14ac:dyDescent="0.2">
      <c r="A3" s="5"/>
      <c r="B3" s="5"/>
      <c r="C3" s="5"/>
      <c r="D3" s="4"/>
      <c r="E3" s="4"/>
      <c r="F3" s="4"/>
      <c r="G3" s="4"/>
      <c r="H3" s="4"/>
      <c r="I3" s="4"/>
      <c r="J3" s="5"/>
    </row>
    <row r="4" spans="1:10" ht="12.75" x14ac:dyDescent="0.2">
      <c r="A4" s="5"/>
      <c r="B4" s="5"/>
      <c r="C4" s="4"/>
      <c r="D4" s="139">
        <f>IF(D7='Input|Escalations'!J27,0,1)</f>
        <v>0</v>
      </c>
      <c r="E4" s="139">
        <f>IF(E7='Input|Escalations'!K27,0,1)</f>
        <v>0</v>
      </c>
      <c r="F4" s="139">
        <f>IF(F7='Input|Escalations'!L27,0,1)</f>
        <v>0</v>
      </c>
      <c r="G4" s="139">
        <f>IF(G7='Input|Escalations'!M27,0,1)</f>
        <v>0</v>
      </c>
      <c r="J4" s="5"/>
    </row>
    <row r="5" spans="1:10" ht="15" x14ac:dyDescent="0.25">
      <c r="A5" s="5"/>
      <c r="B5" s="64" t="str">
        <f>IFERROR("1.1 X-factors for each year of "&amp;'Input|Setup'!$E$11&amp;" to "&amp;'Input|Setup'!$E$15&amp;" regulatory period, (per cent)","")</f>
        <v>1.1 X-factors for each year of 2024-25 to 2028-29 regulatory period, (per cent)</v>
      </c>
      <c r="C5" s="64"/>
      <c r="D5" s="64"/>
      <c r="E5" s="64"/>
      <c r="F5" s="64"/>
      <c r="G5" s="64"/>
      <c r="J5" s="5"/>
    </row>
    <row r="6" spans="1:10" ht="12.75" x14ac:dyDescent="0.2">
      <c r="A6" s="5"/>
      <c r="B6" s="39"/>
      <c r="C6" s="39" t="str">
        <f>'Input|Setup'!$E$11</f>
        <v>2024-25</v>
      </c>
      <c r="D6" s="39" t="str">
        <f>'Input|Setup'!$E$12</f>
        <v>2025-26</v>
      </c>
      <c r="E6" s="39" t="str">
        <f>'Input|Setup'!$E$13</f>
        <v>2026-27</v>
      </c>
      <c r="F6" s="39" t="str">
        <f>'Input|Setup'!$E$14</f>
        <v>2027-28</v>
      </c>
      <c r="G6" s="39" t="str">
        <f>'Input|Setup'!$E$15</f>
        <v>2028-29</v>
      </c>
      <c r="J6" s="5"/>
    </row>
    <row r="7" spans="1:10" ht="12.75" x14ac:dyDescent="0.2">
      <c r="A7" s="5"/>
      <c r="B7" s="5"/>
      <c r="C7" s="5"/>
      <c r="D7" s="190">
        <f>'Input|Escalations'!J27</f>
        <v>-1.4270640816361185E-2</v>
      </c>
      <c r="E7" s="190">
        <f>'Input|Escalations'!K27</f>
        <v>-8.9237361102724733E-3</v>
      </c>
      <c r="F7" s="190">
        <f>'Input|Escalations'!L27</f>
        <v>-8.1686057529265898E-3</v>
      </c>
      <c r="G7" s="190">
        <f>'Input|Escalations'!M27</f>
        <v>-9.7637659927186024E-3</v>
      </c>
      <c r="J7" s="5"/>
    </row>
    <row r="8" spans="1:10" ht="12.75" x14ac:dyDescent="0.2">
      <c r="A8" s="5"/>
      <c r="B8" s="5"/>
      <c r="C8" s="5"/>
      <c r="D8" s="4"/>
      <c r="E8" s="4"/>
      <c r="F8" s="4"/>
      <c r="G8" s="4"/>
      <c r="H8" s="4"/>
      <c r="I8" s="4"/>
      <c r="J8" s="5"/>
    </row>
    <row r="9" spans="1:10" ht="12.75" x14ac:dyDescent="0.2">
      <c r="A9" s="5"/>
      <c r="B9" s="5"/>
      <c r="C9" s="5"/>
      <c r="D9" s="4"/>
      <c r="E9" s="4"/>
      <c r="F9" s="4"/>
      <c r="G9" s="4"/>
      <c r="H9" s="4"/>
      <c r="I9" s="4"/>
      <c r="J9" s="5"/>
    </row>
    <row r="10" spans="1:10" ht="15" x14ac:dyDescent="0.25">
      <c r="A10" s="5"/>
      <c r="B10" s="64" t="str">
        <f>IFERROR("1.2 Fee based services for "&amp;'Input|Setup'!$E$11,"")</f>
        <v>1.2 Fee based services for 2024-25</v>
      </c>
      <c r="C10" s="64"/>
      <c r="D10" s="64"/>
      <c r="E10" s="64"/>
      <c r="F10" s="64"/>
      <c r="G10" s="64"/>
      <c r="H10" s="64"/>
      <c r="I10" s="4"/>
      <c r="J10" s="5"/>
    </row>
    <row r="11" spans="1:10" ht="24.95" customHeight="1" x14ac:dyDescent="0.2">
      <c r="A11" s="5"/>
      <c r="B11" s="39" t="str">
        <f>'Calc|Fee Based'!B9</f>
        <v>Service code</v>
      </c>
      <c r="C11" s="39" t="str">
        <f>'Calc|Fee Based'!C9</f>
        <v>Service</v>
      </c>
      <c r="D11" s="52" t="str">
        <f>'Input|Setup'!B24</f>
        <v>Hours</v>
      </c>
      <c r="E11" s="39" t="str">
        <f>'Input|Setup'!E30</f>
        <v>Service category</v>
      </c>
      <c r="F11" s="39" t="str">
        <f>'Input|Setup'!H30</f>
        <v>[label]</v>
      </c>
      <c r="G11" s="39" t="str">
        <f>'Input|Setup'!H40</f>
        <v>[label]</v>
      </c>
      <c r="H11" s="39" t="str">
        <f>"Price ($" &amp; 'Input|Setup'!$E$8 &amp; ")"</f>
        <v>Price ($2024-25)</v>
      </c>
      <c r="I11" s="5"/>
      <c r="J11" s="5"/>
    </row>
    <row r="12" spans="1:10" ht="12.75" x14ac:dyDescent="0.2">
      <c r="A12" s="16">
        <v>1</v>
      </c>
      <c r="B12" s="55" t="str">
        <f>'Calc|Fee Based'!B10</f>
        <v/>
      </c>
      <c r="C12" s="55" t="str">
        <f>'Calc|Fee Based'!C10</f>
        <v>Metering site establishment</v>
      </c>
      <c r="D12" s="55" t="str">
        <f>'Calc|Fee Based'!D10</f>
        <v>Business hours</v>
      </c>
      <c r="E12" s="55" t="str">
        <f>'Calc|Fee Based'!E10</f>
        <v>Metering and related ancillary network services</v>
      </c>
      <c r="F12" s="80" t="str">
        <f>'Calc|Fee Based'!F10</f>
        <v/>
      </c>
      <c r="G12" s="80" t="str">
        <f>'Calc|Fee Based'!G10</f>
        <v/>
      </c>
      <c r="H12" s="80">
        <f>'Calc|Fee Based'!H10</f>
        <v>68.768270991368013</v>
      </c>
      <c r="I12" s="139">
        <f>IF(AND(B12='Calc|Fee Based'!B10,C12='Calc|Fee Based'!C10,D12='Calc|Fee Based'!D10,E12='Calc|Fee Based'!E10, F12='Calc|Fee Based'!F10,G12='Calc|Fee Based'!G10, H12='Calc|Fee Based'!H10),0,1)</f>
        <v>0</v>
      </c>
    </row>
    <row r="13" spans="1:10" ht="12.75" x14ac:dyDescent="0.2">
      <c r="A13" s="16">
        <v>2</v>
      </c>
      <c r="B13" s="55" t="str">
        <f>'Calc|Fee Based'!B11</f>
        <v/>
      </c>
      <c r="C13" s="55" t="str">
        <f>'Calc|Fee Based'!C11</f>
        <v>Special meter reading</v>
      </c>
      <c r="D13" s="55" t="str">
        <f>'Calc|Fee Based'!D11</f>
        <v>Business hours</v>
      </c>
      <c r="E13" s="55" t="str">
        <f>'Calc|Fee Based'!E11</f>
        <v>Metering and related ancillary network services</v>
      </c>
      <c r="F13" s="80" t="str">
        <f>'Calc|Fee Based'!F11</f>
        <v/>
      </c>
      <c r="G13" s="80" t="str">
        <f>'Calc|Fee Based'!G11</f>
        <v/>
      </c>
      <c r="H13" s="80">
        <f>'Calc|Fee Based'!H11</f>
        <v>14.472290988056464</v>
      </c>
      <c r="I13" s="139">
        <f>IF(AND(B13='Calc|Fee Based'!B11,C13='Calc|Fee Based'!C11,D13='Calc|Fee Based'!D11,E13='Calc|Fee Based'!E11, F13='Calc|Fee Based'!F11,G13='Calc|Fee Based'!G11, H13='Calc|Fee Based'!H11),0,1)</f>
        <v>0</v>
      </c>
    </row>
    <row r="14" spans="1:10" ht="12.75" x14ac:dyDescent="0.2">
      <c r="A14" s="16">
        <v>3</v>
      </c>
      <c r="B14" s="55" t="str">
        <f>'Calc|Fee Based'!B12</f>
        <v/>
      </c>
      <c r="C14" s="55" t="str">
        <f>'Calc|Fee Based'!C12</f>
        <v>Type 5-6 meter test simple</v>
      </c>
      <c r="D14" s="55" t="str">
        <f>'Calc|Fee Based'!D12</f>
        <v>Business hours</v>
      </c>
      <c r="E14" s="55" t="str">
        <f>'Calc|Fee Based'!E12</f>
        <v>Metering and related ancillary network services</v>
      </c>
      <c r="F14" s="80" t="str">
        <f>'Calc|Fee Based'!F12</f>
        <v/>
      </c>
      <c r="G14" s="80" t="str">
        <f>'Calc|Fee Based'!G12</f>
        <v/>
      </c>
      <c r="H14" s="80">
        <f>'Calc|Fee Based'!H12</f>
        <v>531.83887079261694</v>
      </c>
      <c r="I14" s="139">
        <f>IF(AND(B14='Calc|Fee Based'!B12,C14='Calc|Fee Based'!C12,D14='Calc|Fee Based'!D12,E14='Calc|Fee Based'!E12, F14='Calc|Fee Based'!F12,G14='Calc|Fee Based'!G12, H14='Calc|Fee Based'!H12),0,1)</f>
        <v>0</v>
      </c>
    </row>
    <row r="15" spans="1:10" ht="12.75" x14ac:dyDescent="0.2">
      <c r="A15" s="16">
        <v>4</v>
      </c>
      <c r="B15" s="55" t="str">
        <f>'Calc|Fee Based'!B13</f>
        <v/>
      </c>
      <c r="C15" s="55" t="str">
        <f>'Calc|Fee Based'!C13</f>
        <v>Type 5-6 meter test complex</v>
      </c>
      <c r="D15" s="55" t="str">
        <f>'Calc|Fee Based'!D13</f>
        <v>Business hours</v>
      </c>
      <c r="E15" s="55" t="str">
        <f>'Calc|Fee Based'!E13</f>
        <v>Metering and related ancillary network services</v>
      </c>
      <c r="F15" s="80" t="str">
        <f>'Calc|Fee Based'!F13</f>
        <v/>
      </c>
      <c r="G15" s="80" t="str">
        <f>'Calc|Fee Based'!G13</f>
        <v/>
      </c>
      <c r="H15" s="80">
        <f>'Calc|Fee Based'!H13</f>
        <v>819.60932681867564</v>
      </c>
      <c r="I15" s="139">
        <f>IF(AND(B15='Calc|Fee Based'!B13,C15='Calc|Fee Based'!C13,D15='Calc|Fee Based'!D13,E15='Calc|Fee Based'!E13, F15='Calc|Fee Based'!F13,G15='Calc|Fee Based'!G13, H15='Calc|Fee Based'!H13),0,1)</f>
        <v>0</v>
      </c>
    </row>
    <row r="16" spans="1:10" ht="12.75" x14ac:dyDescent="0.2">
      <c r="A16" s="16">
        <v>5</v>
      </c>
      <c r="B16" s="55" t="str">
        <f>'Calc|Fee Based'!B14</f>
        <v/>
      </c>
      <c r="C16" s="55" t="str">
        <f>'Calc|Fee Based'!C14</f>
        <v>Types 5-7 non-standard Meter data services</v>
      </c>
      <c r="D16" s="55" t="str">
        <f>'Calc|Fee Based'!D14</f>
        <v>Business hours</v>
      </c>
      <c r="E16" s="55" t="str">
        <f>'Calc|Fee Based'!E14</f>
        <v>Metering and related ancillary network services</v>
      </c>
      <c r="F16" s="80" t="str">
        <f>'Calc|Fee Based'!F14</f>
        <v/>
      </c>
      <c r="G16" s="80" t="str">
        <f>'Calc|Fee Based'!G14</f>
        <v/>
      </c>
      <c r="H16" s="80">
        <f>'Calc|Fee Based'!H14</f>
        <v>20.662819399203773</v>
      </c>
      <c r="I16" s="139">
        <f>IF(AND(B16='Calc|Fee Based'!B14,C16='Calc|Fee Based'!C14,D16='Calc|Fee Based'!D14,E16='Calc|Fee Based'!E14, F16='Calc|Fee Based'!F14,G16='Calc|Fee Based'!G14, H16='Calc|Fee Based'!H14),0,1)</f>
        <v>0</v>
      </c>
    </row>
    <row r="17" spans="1:9" ht="12.75" x14ac:dyDescent="0.2">
      <c r="A17" s="16">
        <v>6</v>
      </c>
      <c r="B17" s="55" t="str">
        <f>'Calc|Fee Based'!B15</f>
        <v/>
      </c>
      <c r="C17" s="55" t="str">
        <f>'Calc|Fee Based'!C15</f>
        <v>Emergency maintenance of failed metering equipment not owned by the network</v>
      </c>
      <c r="D17" s="55" t="str">
        <f>'Calc|Fee Based'!D15</f>
        <v>Business hours</v>
      </c>
      <c r="E17" s="55" t="str">
        <f>'Calc|Fee Based'!E15</f>
        <v>Metering and related ancillary network services</v>
      </c>
      <c r="F17" s="80" t="str">
        <f>'Calc|Fee Based'!F15</f>
        <v/>
      </c>
      <c r="G17" s="80" t="str">
        <f>'Calc|Fee Based'!G15</f>
        <v/>
      </c>
      <c r="H17" s="80">
        <f>'Calc|Fee Based'!H15</f>
        <v>234.25387260224409</v>
      </c>
      <c r="I17" s="139">
        <f>IF(AND(B17='Calc|Fee Based'!B15,C17='Calc|Fee Based'!C15,D17='Calc|Fee Based'!D15,E17='Calc|Fee Based'!E15, F17='Calc|Fee Based'!F15,G17='Calc|Fee Based'!G15, H17='Calc|Fee Based'!H15),0,1)</f>
        <v>0</v>
      </c>
    </row>
    <row r="18" spans="1:9" ht="12.75" x14ac:dyDescent="0.2">
      <c r="A18" s="16">
        <v>7</v>
      </c>
      <c r="B18" s="55" t="str">
        <f>'Calc|Fee Based'!B16</f>
        <v/>
      </c>
      <c r="C18" s="55" t="str">
        <f>'Calc|Fee Based'!C16</f>
        <v>Off peak conversion</v>
      </c>
      <c r="D18" s="55" t="str">
        <f>'Calc|Fee Based'!D16</f>
        <v>Business hours</v>
      </c>
      <c r="E18" s="55" t="str">
        <f>'Calc|Fee Based'!E16</f>
        <v>Metering and related ancillary network services</v>
      </c>
      <c r="F18" s="80" t="str">
        <f>'Calc|Fee Based'!F16</f>
        <v/>
      </c>
      <c r="G18" s="80" t="str">
        <f>'Calc|Fee Based'!G16</f>
        <v/>
      </c>
      <c r="H18" s="80">
        <f>'Calc|Fee Based'!H16</f>
        <v>196.98000000000008</v>
      </c>
      <c r="I18" s="139">
        <f>IF(AND(B18='Calc|Fee Based'!B16,C18='Calc|Fee Based'!C16,D18='Calc|Fee Based'!D16,E18='Calc|Fee Based'!E16, F18='Calc|Fee Based'!F16,G18='Calc|Fee Based'!G16, H18='Calc|Fee Based'!H16),0,1)</f>
        <v>0</v>
      </c>
    </row>
    <row r="19" spans="1:9" ht="12.75" x14ac:dyDescent="0.2">
      <c r="A19" s="16">
        <v>8</v>
      </c>
      <c r="B19" s="55" t="str">
        <f>'Calc|Fee Based'!B17</f>
        <v/>
      </c>
      <c r="C19" s="55" t="str">
        <f>'Calc|Fee Based'!C17</f>
        <v>Pillar/Pole top disconnection completed - Includes reconnection</v>
      </c>
      <c r="D19" s="55" t="str">
        <f>'Calc|Fee Based'!D17</f>
        <v>Business hours</v>
      </c>
      <c r="E19" s="55" t="str">
        <f>'Calc|Fee Based'!E17</f>
        <v>Metering and related ancillary network services</v>
      </c>
      <c r="F19" s="80" t="str">
        <f>'Calc|Fee Based'!F17</f>
        <v/>
      </c>
      <c r="G19" s="80" t="str">
        <f>'Calc|Fee Based'!G17</f>
        <v/>
      </c>
      <c r="H19" s="80">
        <f>'Calc|Fee Based'!H17</f>
        <v>344.72094100615288</v>
      </c>
      <c r="I19" s="139">
        <f>IF(AND(B19='Calc|Fee Based'!B17,C19='Calc|Fee Based'!C17,D19='Calc|Fee Based'!D17,E19='Calc|Fee Based'!E17, F19='Calc|Fee Based'!F17,G19='Calc|Fee Based'!G17, H19='Calc|Fee Based'!H17),0,1)</f>
        <v>0</v>
      </c>
    </row>
    <row r="20" spans="1:9" ht="12.75" x14ac:dyDescent="0.2">
      <c r="A20" s="16">
        <v>9</v>
      </c>
      <c r="B20" s="55" t="str">
        <f>'Calc|Fee Based'!B18</f>
        <v/>
      </c>
      <c r="C20" s="55" t="str">
        <f>'Calc|Fee Based'!C18</f>
        <v>Pillar/Pole top disconnection - Site visit only</v>
      </c>
      <c r="D20" s="55" t="str">
        <f>'Calc|Fee Based'!D18</f>
        <v>Business hours</v>
      </c>
      <c r="E20" s="55" t="str">
        <f>'Calc|Fee Based'!E18</f>
        <v>Metering and related ancillary network services</v>
      </c>
      <c r="F20" s="80" t="str">
        <f>'Calc|Fee Based'!F18</f>
        <v/>
      </c>
      <c r="G20" s="80" t="str">
        <f>'Calc|Fee Based'!G18</f>
        <v/>
      </c>
      <c r="H20" s="80">
        <f>'Calc|Fee Based'!H18</f>
        <v>462.18651465798075</v>
      </c>
      <c r="I20" s="139">
        <f>IF(AND(B20='Calc|Fee Based'!B18,C20='Calc|Fee Based'!C18,D20='Calc|Fee Based'!D18,E20='Calc|Fee Based'!E18, F20='Calc|Fee Based'!F18,G20='Calc|Fee Based'!G18, H20='Calc|Fee Based'!H18),0,1)</f>
        <v>0</v>
      </c>
    </row>
    <row r="21" spans="1:9" ht="12.75" x14ac:dyDescent="0.2">
      <c r="A21" s="16">
        <v>10</v>
      </c>
      <c r="B21" s="55" t="str">
        <f>'Calc|Fee Based'!B19</f>
        <v/>
      </c>
      <c r="C21" s="55" t="str">
        <f>'Calc|Fee Based'!C19</f>
        <v>Reconnection - additional charge when requested outside normal business hours</v>
      </c>
      <c r="D21" s="55" t="str">
        <f>'Calc|Fee Based'!D19</f>
        <v>Business hours</v>
      </c>
      <c r="E21" s="55" t="str">
        <f>'Calc|Fee Based'!E19</f>
        <v>Metering and related ancillary network services</v>
      </c>
      <c r="F21" s="80" t="str">
        <f>'Calc|Fee Based'!F19</f>
        <v/>
      </c>
      <c r="G21" s="80" t="str">
        <f>'Calc|Fee Based'!G19</f>
        <v/>
      </c>
      <c r="H21" s="80">
        <f>'Calc|Fee Based'!H19</f>
        <v>142.72673181324654</v>
      </c>
      <c r="I21" s="139">
        <f>IF(AND(B21='Calc|Fee Based'!B19,C21='Calc|Fee Based'!C19,D21='Calc|Fee Based'!D19,E21='Calc|Fee Based'!E19, F21='Calc|Fee Based'!F19,G21='Calc|Fee Based'!G19, H21='Calc|Fee Based'!H19),0,1)</f>
        <v>0</v>
      </c>
    </row>
    <row r="22" spans="1:9" ht="12.75" x14ac:dyDescent="0.2">
      <c r="A22" s="16">
        <v>11</v>
      </c>
      <c r="B22" s="55" t="str">
        <f>'Calc|Fee Based'!B20</f>
        <v/>
      </c>
      <c r="C22" s="55" t="str">
        <f>'Calc|Fee Based'!C20</f>
        <v>Recovery of debt collection costs - Dishonoured transactions</v>
      </c>
      <c r="D22" s="55" t="str">
        <f>'Calc|Fee Based'!D20</f>
        <v>Business hours</v>
      </c>
      <c r="E22" s="55" t="str">
        <f>'Calc|Fee Based'!E20</f>
        <v>Metering and related ancillary network services</v>
      </c>
      <c r="F22" s="80" t="str">
        <f>'Calc|Fee Based'!F20</f>
        <v/>
      </c>
      <c r="G22" s="80" t="str">
        <f>'Calc|Fee Based'!G20</f>
        <v/>
      </c>
      <c r="H22" s="80">
        <f>'Calc|Fee Based'!H20</f>
        <v>36.454013753166862</v>
      </c>
      <c r="I22" s="139">
        <f>IF(AND(B22='Calc|Fee Based'!B20,C22='Calc|Fee Based'!C20,D22='Calc|Fee Based'!D20,E22='Calc|Fee Based'!E20, F22='Calc|Fee Based'!F20,G22='Calc|Fee Based'!G20, H22='Calc|Fee Based'!H20),0,1)</f>
        <v>0</v>
      </c>
    </row>
    <row r="23" spans="1:9" ht="12.75" x14ac:dyDescent="0.2">
      <c r="A23" s="16">
        <v>12</v>
      </c>
      <c r="B23" s="55" t="str">
        <f>'Calc|Fee Based'!B21</f>
        <v/>
      </c>
      <c r="C23" s="55" t="str">
        <f>'Calc|Fee Based'!C21</f>
        <v>Attendance at customers' premises to perform a statutory right where access is prevented</v>
      </c>
      <c r="D23" s="55" t="str">
        <f>'Calc|Fee Based'!D21</f>
        <v>Business hours</v>
      </c>
      <c r="E23" s="55" t="str">
        <f>'Calc|Fee Based'!E21</f>
        <v>Metering and related ancillary network services</v>
      </c>
      <c r="F23" s="80" t="str">
        <f>'Calc|Fee Based'!F21</f>
        <v/>
      </c>
      <c r="G23" s="80" t="str">
        <f>'Calc|Fee Based'!G21</f>
        <v/>
      </c>
      <c r="H23" s="80">
        <f>'Calc|Fee Based'!H21</f>
        <v>112.54642055736522</v>
      </c>
      <c r="I23" s="139">
        <f>IF(AND(B23='Calc|Fee Based'!B21,C23='Calc|Fee Based'!C21,D23='Calc|Fee Based'!D21,E23='Calc|Fee Based'!E21, F23='Calc|Fee Based'!F21,G23='Calc|Fee Based'!G21, H23='Calc|Fee Based'!H21),0,1)</f>
        <v>0</v>
      </c>
    </row>
    <row r="24" spans="1:9" ht="12.75" customHeight="1" x14ac:dyDescent="0.2">
      <c r="A24" s="16">
        <v>13</v>
      </c>
      <c r="B24" s="55" t="str">
        <f>'Calc|Fee Based'!B22</f>
        <v/>
      </c>
      <c r="C24" s="55" t="str">
        <f>'Calc|Fee Based'!C22</f>
        <v>Vacant property disconnection completed - Includes reconnection</v>
      </c>
      <c r="D24" s="55" t="str">
        <f>'Calc|Fee Based'!D22</f>
        <v>Business hours</v>
      </c>
      <c r="E24" s="55" t="str">
        <f>'Calc|Fee Based'!E22</f>
        <v>Metering and related ancillary network services</v>
      </c>
      <c r="F24" s="80" t="str">
        <f>'Calc|Fee Based'!F22</f>
        <v/>
      </c>
      <c r="G24" s="80" t="str">
        <f>'Calc|Fee Based'!G22</f>
        <v/>
      </c>
      <c r="H24" s="80">
        <f>'Calc|Fee Based'!H22</f>
        <v>203.3012305465075</v>
      </c>
      <c r="I24" s="139">
        <f>IF(AND(B24='Calc|Fee Based'!B22,C24='Calc|Fee Based'!C22,D24='Calc|Fee Based'!D22,E24='Calc|Fee Based'!E22, F24='Calc|Fee Based'!F22,G24='Calc|Fee Based'!G22, H24='Calc|Fee Based'!H22),0,1)</f>
        <v>0</v>
      </c>
    </row>
    <row r="25" spans="1:9" ht="12.75" customHeight="1" x14ac:dyDescent="0.2">
      <c r="A25" s="16">
        <v>14</v>
      </c>
      <c r="B25" s="55" t="str">
        <f>'Calc|Fee Based'!B23</f>
        <v/>
      </c>
      <c r="C25" s="55" t="str">
        <f>'Calc|Fee Based'!C23</f>
        <v>Vacant property - Site visit only</v>
      </c>
      <c r="D25" s="55" t="str">
        <f>'Calc|Fee Based'!D23</f>
        <v>Business hours</v>
      </c>
      <c r="E25" s="55" t="str">
        <f>'Calc|Fee Based'!E23</f>
        <v>Metering and related ancillary network services</v>
      </c>
      <c r="F25" s="80" t="str">
        <f>'Calc|Fee Based'!F23</f>
        <v/>
      </c>
      <c r="G25" s="80" t="str">
        <f>'Calc|Fee Based'!G23</f>
        <v/>
      </c>
      <c r="H25" s="80">
        <f>'Calc|Fee Based'!H23</f>
        <v>51.888747737966</v>
      </c>
      <c r="I25" s="139">
        <f>IF(AND(B25='Calc|Fee Based'!B23,C25='Calc|Fee Based'!C23,D25='Calc|Fee Based'!D23,E25='Calc|Fee Based'!E23, F25='Calc|Fee Based'!F23,G25='Calc|Fee Based'!G23, H25='Calc|Fee Based'!H23),0,1)</f>
        <v>0</v>
      </c>
    </row>
    <row r="26" spans="1:9" ht="12.75" customHeight="1" x14ac:dyDescent="0.2">
      <c r="A26" s="16">
        <v>15</v>
      </c>
      <c r="B26" s="55" t="str">
        <f>'Calc|Fee Based'!B24</f>
        <v/>
      </c>
      <c r="C26" s="55" t="str">
        <f>'Calc|Fee Based'!C24</f>
        <v>Disconnection completed - Includes reconnection</v>
      </c>
      <c r="D26" s="55" t="str">
        <f>'Calc|Fee Based'!D24</f>
        <v>Business hours</v>
      </c>
      <c r="E26" s="55" t="str">
        <f>'Calc|Fee Based'!E24</f>
        <v>Metering and related ancillary network services</v>
      </c>
      <c r="F26" s="80" t="str">
        <f>'Calc|Fee Based'!F24</f>
        <v/>
      </c>
      <c r="G26" s="80" t="str">
        <f>'Calc|Fee Based'!G24</f>
        <v/>
      </c>
      <c r="H26" s="80">
        <f>'Calc|Fee Based'!H24</f>
        <v>207.28170466883833</v>
      </c>
      <c r="I26" s="139">
        <f>IF(AND(B26='Calc|Fee Based'!B24,C26='Calc|Fee Based'!C24,D26='Calc|Fee Based'!D24,E26='Calc|Fee Based'!E24, F26='Calc|Fee Based'!F24,G26='Calc|Fee Based'!G24, H26='Calc|Fee Based'!H24),0,1)</f>
        <v>0</v>
      </c>
    </row>
    <row r="27" spans="1:9" ht="12.75" customHeight="1" x14ac:dyDescent="0.2">
      <c r="A27" s="16">
        <v>16</v>
      </c>
      <c r="B27" s="55" t="str">
        <f>'Calc|Fee Based'!B25</f>
        <v/>
      </c>
      <c r="C27" s="55" t="str">
        <f>'Calc|Fee Based'!C25</f>
        <v>Disconnection - Site visit only</v>
      </c>
      <c r="D27" s="55" t="str">
        <f>'Calc|Fee Based'!D25</f>
        <v>Business hours</v>
      </c>
      <c r="E27" s="55" t="str">
        <f>'Calc|Fee Based'!E25</f>
        <v>Metering and related ancillary network services</v>
      </c>
      <c r="F27" s="80" t="str">
        <f>'Calc|Fee Based'!F25</f>
        <v/>
      </c>
      <c r="G27" s="80" t="str">
        <f>'Calc|Fee Based'!G25</f>
        <v/>
      </c>
      <c r="H27" s="80">
        <f>'Calc|Fee Based'!H25</f>
        <v>62.606322837495497</v>
      </c>
      <c r="I27" s="139">
        <f>IF(AND(B27='Calc|Fee Based'!B25,C27='Calc|Fee Based'!C25,D27='Calc|Fee Based'!D25,E27='Calc|Fee Based'!E25, F27='Calc|Fee Based'!F25,G27='Calc|Fee Based'!G25, H27='Calc|Fee Based'!H25),0,1)</f>
        <v>0</v>
      </c>
    </row>
    <row r="28" spans="1:9" ht="12.75" customHeight="1" x14ac:dyDescent="0.2">
      <c r="A28" s="16">
        <v>17</v>
      </c>
      <c r="B28" s="55" t="str">
        <f>'Calc|Fee Based'!B26</f>
        <v/>
      </c>
      <c r="C28" s="55" t="str">
        <f>'Calc|Fee Based'!C26</f>
        <v>Disconnection completed - Technical/ advanced - Includes reconnection</v>
      </c>
      <c r="D28" s="55" t="str">
        <f>'Calc|Fee Based'!D26</f>
        <v>Business hours</v>
      </c>
      <c r="E28" s="55" t="str">
        <f>'Calc|Fee Based'!E26</f>
        <v>Metering and related ancillary network services</v>
      </c>
      <c r="F28" s="80" t="str">
        <f>'Calc|Fee Based'!F26</f>
        <v/>
      </c>
      <c r="G28" s="80" t="str">
        <f>'Calc|Fee Based'!G26</f>
        <v/>
      </c>
      <c r="H28" s="80">
        <f>'Calc|Fee Based'!H26</f>
        <v>348.58259500542908</v>
      </c>
      <c r="I28" s="139">
        <f>IF(AND(B28='Calc|Fee Based'!B26,C28='Calc|Fee Based'!C26,D28='Calc|Fee Based'!D26,E28='Calc|Fee Based'!E26, F28='Calc|Fee Based'!F26,G28='Calc|Fee Based'!G26, H28='Calc|Fee Based'!H26),0,1)</f>
        <v>0</v>
      </c>
    </row>
    <row r="29" spans="1:9" ht="12.75" customHeight="1" x14ac:dyDescent="0.2">
      <c r="A29" s="16">
        <v>18</v>
      </c>
      <c r="B29" s="55" t="str">
        <f>'Calc|Fee Based'!B27</f>
        <v/>
      </c>
      <c r="C29" s="55" t="str">
        <f>'Calc|Fee Based'!C27</f>
        <v>Correction of metering and market billing</v>
      </c>
      <c r="D29" s="55" t="str">
        <f>'Calc|Fee Based'!D27</f>
        <v>Business hours</v>
      </c>
      <c r="E29" s="55" t="str">
        <f>'Calc|Fee Based'!E27</f>
        <v>Metering and related ancillary network services</v>
      </c>
      <c r="F29" s="80" t="str">
        <f>'Calc|Fee Based'!F27</f>
        <v/>
      </c>
      <c r="G29" s="80" t="str">
        <f>'Calc|Fee Based'!G27</f>
        <v/>
      </c>
      <c r="H29" s="80">
        <f>'Calc|Fee Based'!H27</f>
        <v>59.85000000000003</v>
      </c>
      <c r="I29" s="139">
        <f>IF(AND(B29='Calc|Fee Based'!B27,C29='Calc|Fee Based'!C27,D29='Calc|Fee Based'!D27,E29='Calc|Fee Based'!E27, F29='Calc|Fee Based'!F27,G29='Calc|Fee Based'!G27, H29='Calc|Fee Based'!H27),0,1)</f>
        <v>0</v>
      </c>
    </row>
    <row r="30" spans="1:9" ht="12.75" customHeight="1" x14ac:dyDescent="0.2">
      <c r="A30" s="16">
        <v>19</v>
      </c>
      <c r="B30" s="55" t="str">
        <f>'Calc|Fee Based'!B28</f>
        <v/>
      </c>
      <c r="C30" s="55" t="str">
        <f>'Calc|Fee Based'!C28</f>
        <v>Final read after type 5 meter equipment removed</v>
      </c>
      <c r="D30" s="55" t="str">
        <f>'Calc|Fee Based'!D28</f>
        <v>Business hours</v>
      </c>
      <c r="E30" s="55" t="str">
        <f>'Calc|Fee Based'!E28</f>
        <v>Metering and related ancillary network services</v>
      </c>
      <c r="F30" s="80" t="str">
        <f>'Calc|Fee Based'!F28</f>
        <v/>
      </c>
      <c r="G30" s="80" t="str">
        <f>'Calc|Fee Based'!G28</f>
        <v/>
      </c>
      <c r="H30" s="80">
        <f>'Calc|Fee Based'!H28</f>
        <v>83.267100000000056</v>
      </c>
      <c r="I30" s="139">
        <f>IF(AND(B30='Calc|Fee Based'!B28,C30='Calc|Fee Based'!C28,D30='Calc|Fee Based'!D28,E30='Calc|Fee Based'!E28, F30='Calc|Fee Based'!F28,G30='Calc|Fee Based'!G28, H30='Calc|Fee Based'!H28),0,1)</f>
        <v>0</v>
      </c>
    </row>
    <row r="31" spans="1:9" ht="12.75" x14ac:dyDescent="0.2">
      <c r="A31" s="16">
        <v>20</v>
      </c>
      <c r="B31" s="55" t="str">
        <f>'Calc|Fee Based'!B29</f>
        <v/>
      </c>
      <c r="C31" s="55" t="str">
        <f>'Calc|Fee Based'!C29</f>
        <v>Type 5 and 6 CT testing</v>
      </c>
      <c r="D31" s="55" t="str">
        <f>'Calc|Fee Based'!D29</f>
        <v>Business hours</v>
      </c>
      <c r="E31" s="55" t="str">
        <f>'Calc|Fee Based'!E29</f>
        <v>Metering and related ancillary network services</v>
      </c>
      <c r="F31" s="80" t="str">
        <f>'Calc|Fee Based'!F29</f>
        <v/>
      </c>
      <c r="G31" s="80" t="str">
        <f>'Calc|Fee Based'!G29</f>
        <v/>
      </c>
      <c r="H31" s="80">
        <f>'Calc|Fee Based'!H29</f>
        <v>1221.273398058253</v>
      </c>
      <c r="I31" s="139">
        <f>IF(AND(B31='Calc|Fee Based'!B29,C31='Calc|Fee Based'!C29,D31='Calc|Fee Based'!D29,E31='Calc|Fee Based'!E29, F31='Calc|Fee Based'!F29,G31='Calc|Fee Based'!G29, H31='Calc|Fee Based'!H29),0,1)</f>
        <v>0</v>
      </c>
    </row>
    <row r="32" spans="1:9" ht="12.75" x14ac:dyDescent="0.2">
      <c r="A32" s="16">
        <v>21</v>
      </c>
      <c r="B32" s="55" t="str">
        <f>'Calc|Fee Based'!B30</f>
        <v/>
      </c>
      <c r="C32" s="55" t="str">
        <f>'Calc|Fee Based'!C30</f>
        <v>Type 5 and 6 CT recovery</v>
      </c>
      <c r="D32" s="55" t="str">
        <f>'Calc|Fee Based'!D30</f>
        <v>Business hours</v>
      </c>
      <c r="E32" s="55" t="str">
        <f>'Calc|Fee Based'!E30</f>
        <v>Metering and related ancillary network services</v>
      </c>
      <c r="F32" s="80" t="str">
        <f>'Calc|Fee Based'!F30</f>
        <v/>
      </c>
      <c r="G32" s="80" t="str">
        <f>'Calc|Fee Based'!G30</f>
        <v/>
      </c>
      <c r="H32" s="80">
        <f>'Calc|Fee Based'!H30</f>
        <v>295.47650485436913</v>
      </c>
      <c r="I32" s="139">
        <f>IF(AND(B32='Calc|Fee Based'!B30,C32='Calc|Fee Based'!C30,D32='Calc|Fee Based'!D30,E32='Calc|Fee Based'!E30, F32='Calc|Fee Based'!F30,G32='Calc|Fee Based'!G30, H32='Calc|Fee Based'!H30),0,1)</f>
        <v>0</v>
      </c>
    </row>
    <row r="33" spans="1:9" ht="12.75" x14ac:dyDescent="0.2">
      <c r="A33" s="16">
        <v>22</v>
      </c>
      <c r="B33" s="55" t="str">
        <f>'Calc|Fee Based'!B31</f>
        <v/>
      </c>
      <c r="C33" s="55" t="str">
        <f>'Calc|Fee Based'!C31</f>
        <v>Metering site alteration</v>
      </c>
      <c r="D33" s="55" t="str">
        <f>'Calc|Fee Based'!D31</f>
        <v>Business hours</v>
      </c>
      <c r="E33" s="55" t="str">
        <f>'Calc|Fee Based'!E31</f>
        <v>Metering and related ancillary network services</v>
      </c>
      <c r="F33" s="80" t="str">
        <f>'Calc|Fee Based'!F31</f>
        <v/>
      </c>
      <c r="G33" s="80" t="str">
        <f>'Calc|Fee Based'!G31</f>
        <v/>
      </c>
      <c r="H33" s="80">
        <f>'Calc|Fee Based'!H31</f>
        <v>35.910000000000011</v>
      </c>
      <c r="I33" s="139">
        <f>IF(AND(B33='Calc|Fee Based'!B31,C33='Calc|Fee Based'!C31,D33='Calc|Fee Based'!D31,E33='Calc|Fee Based'!E31, F33='Calc|Fee Based'!F31,G33='Calc|Fee Based'!G31, H33='Calc|Fee Based'!H31),0,1)</f>
        <v>0</v>
      </c>
    </row>
    <row r="34" spans="1:9" ht="12.75" x14ac:dyDescent="0.2">
      <c r="A34" s="16">
        <v>23</v>
      </c>
      <c r="B34" s="55" t="str">
        <f>'Calc|Fee Based'!B32</f>
        <v/>
      </c>
      <c r="C34" s="55" t="str">
        <f>'Calc|Fee Based'!C32</f>
        <v>NMI Extinction</v>
      </c>
      <c r="D34" s="55" t="str">
        <f>'Calc|Fee Based'!D32</f>
        <v>Business hours</v>
      </c>
      <c r="E34" s="55" t="str">
        <f>'Calc|Fee Based'!E32</f>
        <v>Metering and related ancillary network services</v>
      </c>
      <c r="F34" s="80" t="str">
        <f>'Calc|Fee Based'!F32</f>
        <v/>
      </c>
      <c r="G34" s="80" t="str">
        <f>'Calc|Fee Based'!G32</f>
        <v/>
      </c>
      <c r="H34" s="80">
        <f>'Calc|Fee Based'!H32</f>
        <v>35.910000000000011</v>
      </c>
      <c r="I34" s="139">
        <f>IF(AND(B34='Calc|Fee Based'!B32,C34='Calc|Fee Based'!C32,D34='Calc|Fee Based'!D32,E34='Calc|Fee Based'!E32, F34='Calc|Fee Based'!F32,G34='Calc|Fee Based'!G32, H34='Calc|Fee Based'!H32),0,1)</f>
        <v>0</v>
      </c>
    </row>
    <row r="35" spans="1:9" ht="12.75" x14ac:dyDescent="0.2">
      <c r="A35" s="16">
        <v>24</v>
      </c>
      <c r="B35" s="55" t="str">
        <f>'Calc|Fee Based'!B33</f>
        <v/>
      </c>
      <c r="C35" s="55" t="str">
        <f>'Calc|Fee Based'!C33</f>
        <v>Distributor arranged outage for purpose of replacing metering - Not complete</v>
      </c>
      <c r="D35" s="55" t="str">
        <f>'Calc|Fee Based'!D33</f>
        <v>Business hours</v>
      </c>
      <c r="E35" s="55" t="str">
        <f>'Calc|Fee Based'!E33</f>
        <v>Metering and related ancillary network services</v>
      </c>
      <c r="F35" s="80" t="str">
        <f>'Calc|Fee Based'!F33</f>
        <v/>
      </c>
      <c r="G35" s="80" t="str">
        <f>'Calc|Fee Based'!G33</f>
        <v/>
      </c>
      <c r="H35" s="80">
        <f>'Calc|Fee Based'!H33</f>
        <v>178.81844553022091</v>
      </c>
      <c r="I35" s="139">
        <f>IF(AND(B35='Calc|Fee Based'!B33,C35='Calc|Fee Based'!C33,D35='Calc|Fee Based'!D33,E35='Calc|Fee Based'!E33, F35='Calc|Fee Based'!F33,G35='Calc|Fee Based'!G33, H35='Calc|Fee Based'!H33),0,1)</f>
        <v>0</v>
      </c>
    </row>
    <row r="36" spans="1:9" ht="12.75" x14ac:dyDescent="0.2">
      <c r="A36" s="16">
        <v>25</v>
      </c>
      <c r="B36" s="55" t="str">
        <f>'Calc|Fee Based'!B34</f>
        <v/>
      </c>
      <c r="C36" s="55" t="str">
        <f>'Calc|Fee Based'!C34</f>
        <v>Distributor arranged outage for purpose of replacing metering - Simple complete</v>
      </c>
      <c r="D36" s="55" t="str">
        <f>'Calc|Fee Based'!D34</f>
        <v>Business hours</v>
      </c>
      <c r="E36" s="55" t="str">
        <f>'Calc|Fee Based'!E34</f>
        <v>Metering and related ancillary network services</v>
      </c>
      <c r="F36" s="80" t="str">
        <f>'Calc|Fee Based'!F34</f>
        <v/>
      </c>
      <c r="G36" s="80" t="str">
        <f>'Calc|Fee Based'!G34</f>
        <v/>
      </c>
      <c r="H36" s="80">
        <f>'Calc|Fee Based'!H34</f>
        <v>497.00685305827005</v>
      </c>
      <c r="I36" s="139">
        <f>IF(AND(B36='Calc|Fee Based'!B34,C36='Calc|Fee Based'!C34,D36='Calc|Fee Based'!D34,E36='Calc|Fee Based'!E34, F36='Calc|Fee Based'!F34,G36='Calc|Fee Based'!G34, H36='Calc|Fee Based'!H34),0,1)</f>
        <v>0</v>
      </c>
    </row>
    <row r="37" spans="1:9" ht="12.75" customHeight="1" x14ac:dyDescent="0.2">
      <c r="A37" s="16">
        <v>26</v>
      </c>
      <c r="B37" s="55" t="str">
        <f>'Calc|Fee Based'!B35</f>
        <v/>
      </c>
      <c r="C37" s="55" t="str">
        <f>'Calc|Fee Based'!C35</f>
        <v>Distributor arranged outage for purpose of replacing metering - Not completed -2nd visit</v>
      </c>
      <c r="D37" s="55" t="str">
        <f>'Calc|Fee Based'!D35</f>
        <v>Business hours</v>
      </c>
      <c r="E37" s="55" t="str">
        <f>'Calc|Fee Based'!E35</f>
        <v>Metering and related ancillary network services</v>
      </c>
      <c r="F37" s="80" t="str">
        <f>'Calc|Fee Based'!F35</f>
        <v/>
      </c>
      <c r="G37" s="80" t="str">
        <f>'Calc|Fee Based'!G35</f>
        <v/>
      </c>
      <c r="H37" s="80">
        <f>'Calc|Fee Based'!H35</f>
        <v>320.02427976836839</v>
      </c>
      <c r="I37" s="139">
        <f>IF(AND(B37='Calc|Fee Based'!B35,C37='Calc|Fee Based'!C35,D37='Calc|Fee Based'!D35,E37='Calc|Fee Based'!E35, F37='Calc|Fee Based'!F35,G37='Calc|Fee Based'!G35, H37='Calc|Fee Based'!H35),0,1)</f>
        <v>0</v>
      </c>
    </row>
    <row r="38" spans="1:9" ht="12.75" x14ac:dyDescent="0.2">
      <c r="A38" s="16">
        <v>27</v>
      </c>
      <c r="B38" s="55" t="str">
        <f>'Calc|Fee Based'!B36</f>
        <v/>
      </c>
      <c r="C38" s="55" t="str">
        <f>'Calc|Fee Based'!C36</f>
        <v>Distributor arranged outage for purpose of replacing metering - Complex complete</v>
      </c>
      <c r="D38" s="55" t="str">
        <f>'Calc|Fee Based'!D36</f>
        <v>Business hours</v>
      </c>
      <c r="E38" s="55" t="str">
        <f>'Calc|Fee Based'!E36</f>
        <v>Metering and related ancillary network services</v>
      </c>
      <c r="F38" s="80" t="str">
        <f>'Calc|Fee Based'!F36</f>
        <v/>
      </c>
      <c r="G38" s="80" t="str">
        <f>'Calc|Fee Based'!G36</f>
        <v/>
      </c>
      <c r="H38" s="80">
        <f>'Calc|Fee Based'!H36</f>
        <v>703.33799674267084</v>
      </c>
      <c r="I38" s="139">
        <f>IF(AND(B38='Calc|Fee Based'!B36,C38='Calc|Fee Based'!C36,D38='Calc|Fee Based'!D36,E38='Calc|Fee Based'!E36, F38='Calc|Fee Based'!F36,G38='Calc|Fee Based'!G36, H38='Calc|Fee Based'!H36),0,1)</f>
        <v>0</v>
      </c>
    </row>
    <row r="39" spans="1:9" ht="12.75" x14ac:dyDescent="0.2">
      <c r="A39" s="16">
        <v>28</v>
      </c>
      <c r="B39" s="55" t="str">
        <f>'Calc|Fee Based'!B37</f>
        <v/>
      </c>
      <c r="C39" s="55" t="str">
        <f>'Calc|Fee Based'!C37</f>
        <v>Distributor arranged outage for replacing a meter - additional charge when requested outside normal business hours (weekday)</v>
      </c>
      <c r="D39" s="55" t="str">
        <f>'Calc|Fee Based'!D37</f>
        <v>Business hours</v>
      </c>
      <c r="E39" s="55" t="str">
        <f>'Calc|Fee Based'!E37</f>
        <v>Metering and related ancillary network services</v>
      </c>
      <c r="F39" s="80" t="str">
        <f>'Calc|Fee Based'!F37</f>
        <v/>
      </c>
      <c r="G39" s="80" t="str">
        <f>'Calc|Fee Based'!G37</f>
        <v/>
      </c>
      <c r="H39" s="80">
        <f>'Calc|Fee Based'!H37</f>
        <v>98.490000000000038</v>
      </c>
      <c r="I39" s="139">
        <f>IF(AND(B39='Calc|Fee Based'!B37,C39='Calc|Fee Based'!C37,D39='Calc|Fee Based'!D37,E39='Calc|Fee Based'!E37, F39='Calc|Fee Based'!F37,G39='Calc|Fee Based'!G37, H39='Calc|Fee Based'!H37),0,1)</f>
        <v>0</v>
      </c>
    </row>
    <row r="40" spans="1:9" ht="12.75" x14ac:dyDescent="0.2">
      <c r="A40" s="16">
        <v>29</v>
      </c>
      <c r="B40" s="55" t="str">
        <f>'Calc|Fee Based'!B38</f>
        <v/>
      </c>
      <c r="C40" s="55" t="str">
        <f>'Calc|Fee Based'!C38</f>
        <v>Distributor arranged outage for replacing a meter - additional charge when requested outside normal business hours (weekend)</v>
      </c>
      <c r="D40" s="55" t="str">
        <f>'Calc|Fee Based'!D38</f>
        <v>Business hours</v>
      </c>
      <c r="E40" s="55" t="str">
        <f>'Calc|Fee Based'!E38</f>
        <v>Metering and related ancillary network services</v>
      </c>
      <c r="F40" s="80" t="str">
        <f>'Calc|Fee Based'!F38</f>
        <v/>
      </c>
      <c r="G40" s="80" t="str">
        <f>'Calc|Fee Based'!G38</f>
        <v/>
      </c>
      <c r="H40" s="80">
        <f>'Calc|Fee Based'!H38</f>
        <v>196.98000000000008</v>
      </c>
      <c r="I40" s="139">
        <f>IF(AND(B40='Calc|Fee Based'!B38,C40='Calc|Fee Based'!C38,D40='Calc|Fee Based'!D38,E40='Calc|Fee Based'!E38, F40='Calc|Fee Based'!F38,G40='Calc|Fee Based'!G38, H40='Calc|Fee Based'!H38),0,1)</f>
        <v>0</v>
      </c>
    </row>
    <row r="41" spans="1:9" ht="12.75" x14ac:dyDescent="0.2">
      <c r="A41" s="16">
        <v>30</v>
      </c>
      <c r="B41" s="55" t="str">
        <f>'Calc|Fee Based'!B39</f>
        <v/>
      </c>
      <c r="C41" s="55" t="str">
        <f>'Calc|Fee Based'!C39</f>
        <v>Administration of contestable works - General</v>
      </c>
      <c r="D41" s="55" t="str">
        <f>'Calc|Fee Based'!D39</f>
        <v>Business hours</v>
      </c>
      <c r="E41" s="55" t="str">
        <f>'Calc|Fee Based'!E39</f>
        <v xml:space="preserve">Design </v>
      </c>
      <c r="F41" s="80" t="str">
        <f>'Calc|Fee Based'!F39</f>
        <v/>
      </c>
      <c r="G41" s="80" t="str">
        <f>'Calc|Fee Based'!G39</f>
        <v/>
      </c>
      <c r="H41" s="80">
        <f>'Calc|Fee Based'!H39</f>
        <v>1082.0880000000006</v>
      </c>
      <c r="I41" s="139">
        <f>IF(AND(B41='Calc|Fee Based'!B39,C41='Calc|Fee Based'!C39,D41='Calc|Fee Based'!D39,E41='Calc|Fee Based'!E39, F41='Calc|Fee Based'!F39,G41='Calc|Fee Based'!G39, H41='Calc|Fee Based'!H39),0,1)</f>
        <v>0</v>
      </c>
    </row>
    <row r="42" spans="1:9" ht="12.75" x14ac:dyDescent="0.2">
      <c r="A42" s="16">
        <v>31</v>
      </c>
      <c r="B42" s="55" t="str">
        <f>'Calc|Fee Based'!B40</f>
        <v/>
      </c>
      <c r="C42" s="55" t="str">
        <f>'Calc|Fee Based'!C40</f>
        <v>Adminstration of pioneer schemes</v>
      </c>
      <c r="D42" s="55" t="str">
        <f>'Calc|Fee Based'!D40</f>
        <v>Business hours</v>
      </c>
      <c r="E42" s="55" t="str">
        <f>'Calc|Fee Based'!E40</f>
        <v xml:space="preserve">Design </v>
      </c>
      <c r="F42" s="80" t="str">
        <f>'Calc|Fee Based'!F40</f>
        <v/>
      </c>
      <c r="G42" s="80" t="str">
        <f>'Calc|Fee Based'!G40</f>
        <v/>
      </c>
      <c r="H42" s="80">
        <f>'Calc|Fee Based'!H40</f>
        <v>1737.3790000000004</v>
      </c>
      <c r="I42" s="139">
        <f>IF(AND(B42='Calc|Fee Based'!B40,C42='Calc|Fee Based'!C40,D42='Calc|Fee Based'!D40,E42='Calc|Fee Based'!E40, F42='Calc|Fee Based'!F40,G42='Calc|Fee Based'!G40, H42='Calc|Fee Based'!H40),0,1)</f>
        <v>0</v>
      </c>
    </row>
    <row r="43" spans="1:9" ht="12.75" customHeight="1" x14ac:dyDescent="0.2">
      <c r="A43" s="16">
        <v>32</v>
      </c>
      <c r="B43" s="55" t="str">
        <f>'Calc|Fee Based'!B41</f>
        <v/>
      </c>
      <c r="C43" s="55" t="str">
        <f>'Calc|Fee Based'!C41</f>
        <v>Design information - Simple</v>
      </c>
      <c r="D43" s="55" t="str">
        <f>'Calc|Fee Based'!D41</f>
        <v>Business hours</v>
      </c>
      <c r="E43" s="55" t="str">
        <f>'Calc|Fee Based'!E41</f>
        <v xml:space="preserve">Design </v>
      </c>
      <c r="F43" s="80" t="str">
        <f>'Calc|Fee Based'!F41</f>
        <v/>
      </c>
      <c r="G43" s="80" t="str">
        <f>'Calc|Fee Based'!G41</f>
        <v/>
      </c>
      <c r="H43" s="80">
        <f>'Calc|Fee Based'!H41</f>
        <v>811.30000000000018</v>
      </c>
      <c r="I43" s="139">
        <f>IF(AND(B43='Calc|Fee Based'!B41,C43='Calc|Fee Based'!C41,D43='Calc|Fee Based'!D41,E43='Calc|Fee Based'!E41, F43='Calc|Fee Based'!F41,G43='Calc|Fee Based'!G41, H43='Calc|Fee Based'!H41),0,1)</f>
        <v>0</v>
      </c>
    </row>
    <row r="44" spans="1:9" ht="12.75" x14ac:dyDescent="0.2">
      <c r="A44" s="16">
        <v>33</v>
      </c>
      <c r="B44" s="55" t="str">
        <f>'Calc|Fee Based'!B42</f>
        <v/>
      </c>
      <c r="C44" s="55" t="str">
        <f>'Calc|Fee Based'!C42</f>
        <v>Design certification - General</v>
      </c>
      <c r="D44" s="55" t="str">
        <f>'Calc|Fee Based'!D42</f>
        <v>Business hours</v>
      </c>
      <c r="E44" s="55" t="str">
        <f>'Calc|Fee Based'!E42</f>
        <v xml:space="preserve">Design </v>
      </c>
      <c r="F44" s="80" t="str">
        <f>'Calc|Fee Based'!F42</f>
        <v/>
      </c>
      <c r="G44" s="80" t="str">
        <f>'Calc|Fee Based'!G42</f>
        <v/>
      </c>
      <c r="H44" s="80">
        <f>'Calc|Fee Based'!H42</f>
        <v>2572.2200000000007</v>
      </c>
      <c r="I44" s="139">
        <f>IF(AND(B44='Calc|Fee Based'!B42,C44='Calc|Fee Based'!C42,D44='Calc|Fee Based'!D42,E44='Calc|Fee Based'!E42, F44='Calc|Fee Based'!F42,G44='Calc|Fee Based'!G42, H44='Calc|Fee Based'!H42),0,1)</f>
        <v>0</v>
      </c>
    </row>
    <row r="45" spans="1:9" ht="12.75" x14ac:dyDescent="0.2">
      <c r="A45" s="16">
        <v>34</v>
      </c>
      <c r="B45" s="55" t="str">
        <f>'Calc|Fee Based'!B43</f>
        <v/>
      </c>
      <c r="C45" s="55" t="str">
        <f>'Calc|Fee Based'!C43</f>
        <v>Technical assessment - Applications or relocations</v>
      </c>
      <c r="D45" s="55" t="str">
        <f>'Calc|Fee Based'!D43</f>
        <v>Business hours</v>
      </c>
      <c r="E45" s="55" t="str">
        <f>'Calc|Fee Based'!E43</f>
        <v>Connection application</v>
      </c>
      <c r="F45" s="80" t="str">
        <f>'Calc|Fee Based'!F43</f>
        <v/>
      </c>
      <c r="G45" s="80" t="str">
        <f>'Calc|Fee Based'!G43</f>
        <v/>
      </c>
      <c r="H45" s="80">
        <f>'Calc|Fee Based'!H43</f>
        <v>536.92100000000028</v>
      </c>
      <c r="I45" s="139">
        <f>IF(AND(B45='Calc|Fee Based'!B43,C45='Calc|Fee Based'!C43,D45='Calc|Fee Based'!D43,E45='Calc|Fee Based'!E43, F45='Calc|Fee Based'!F43,G45='Calc|Fee Based'!G43, H45='Calc|Fee Based'!H43),0,1)</f>
        <v>0</v>
      </c>
    </row>
    <row r="46" spans="1:9" ht="12.75" x14ac:dyDescent="0.2">
      <c r="A46" s="16">
        <v>35</v>
      </c>
      <c r="B46" s="55" t="str">
        <f>'Calc|Fee Based'!B44</f>
        <v/>
      </c>
      <c r="C46" s="55" t="str">
        <f>'Calc|Fee Based'!C44</f>
        <v>Connection Offer - Basic</v>
      </c>
      <c r="D46" s="55" t="str">
        <f>'Calc|Fee Based'!D44</f>
        <v>Business hours</v>
      </c>
      <c r="E46" s="55" t="str">
        <f>'Calc|Fee Based'!E44</f>
        <v>Connection application</v>
      </c>
      <c r="F46" s="80" t="str">
        <f>'Calc|Fee Based'!F44</f>
        <v/>
      </c>
      <c r="G46" s="80" t="str">
        <f>'Calc|Fee Based'!G44</f>
        <v/>
      </c>
      <c r="H46" s="80">
        <f>'Calc|Fee Based'!H44</f>
        <v>20.349000000000011</v>
      </c>
      <c r="I46" s="139">
        <f>IF(AND(B46='Calc|Fee Based'!B44,C46='Calc|Fee Based'!C44,D46='Calc|Fee Based'!D44,E46='Calc|Fee Based'!E44, F46='Calc|Fee Based'!F44,G46='Calc|Fee Based'!G44, H46='Calc|Fee Based'!H44),0,1)</f>
        <v>0</v>
      </c>
    </row>
    <row r="47" spans="1:9" ht="12.75" x14ac:dyDescent="0.2">
      <c r="A47" s="16">
        <v>36</v>
      </c>
      <c r="B47" s="55" t="str">
        <f>'Calc|Fee Based'!B45</f>
        <v/>
      </c>
      <c r="C47" s="55" t="str">
        <f>'Calc|Fee Based'!C45</f>
        <v>Connection Offer - Standard</v>
      </c>
      <c r="D47" s="55" t="str">
        <f>'Calc|Fee Based'!D45</f>
        <v>Business hours</v>
      </c>
      <c r="E47" s="55" t="str">
        <f>'Calc|Fee Based'!E45</f>
        <v>Connection application</v>
      </c>
      <c r="F47" s="80" t="str">
        <f>'Calc|Fee Based'!F45</f>
        <v/>
      </c>
      <c r="G47" s="80" t="str">
        <f>'Calc|Fee Based'!G45</f>
        <v/>
      </c>
      <c r="H47" s="80">
        <f>'Calc|Fee Based'!H45</f>
        <v>59.85000000000003</v>
      </c>
      <c r="I47" s="139">
        <f>IF(AND(B47='Calc|Fee Based'!B45,C47='Calc|Fee Based'!C45,D47='Calc|Fee Based'!D45,E47='Calc|Fee Based'!E45, F47='Calc|Fee Based'!F45,G47='Calc|Fee Based'!G45, H47='Calc|Fee Based'!H45),0,1)</f>
        <v>0</v>
      </c>
    </row>
    <row r="48" spans="1:9" ht="12.75" x14ac:dyDescent="0.2">
      <c r="A48" s="16">
        <v>37</v>
      </c>
      <c r="B48" s="55" t="str">
        <f>'Calc|Fee Based'!B46</f>
        <v/>
      </c>
      <c r="C48" s="55" t="str">
        <f>'Calc|Fee Based'!C46</f>
        <v>Site Inspection</v>
      </c>
      <c r="D48" s="55" t="str">
        <f>'Calc|Fee Based'!D46</f>
        <v>Business hours</v>
      </c>
      <c r="E48" s="55" t="str">
        <f>'Calc|Fee Based'!E46</f>
        <v>Connection application</v>
      </c>
      <c r="F48" s="80" t="str">
        <f>'Calc|Fee Based'!F46</f>
        <v/>
      </c>
      <c r="G48" s="80" t="str">
        <f>'Calc|Fee Based'!G46</f>
        <v/>
      </c>
      <c r="H48" s="80">
        <f>'Calc|Fee Based'!H46</f>
        <v>654.36000000000013</v>
      </c>
      <c r="I48" s="139">
        <f>IF(AND(B48='Calc|Fee Based'!B46,C48='Calc|Fee Based'!C46,D48='Calc|Fee Based'!D46,E48='Calc|Fee Based'!E46, F48='Calc|Fee Based'!F46,G48='Calc|Fee Based'!G46, H48='Calc|Fee Based'!H46),0,1)</f>
        <v>0</v>
      </c>
    </row>
    <row r="49" spans="1:9" ht="12.75" customHeight="1" x14ac:dyDescent="0.2">
      <c r="A49" s="16">
        <v>38</v>
      </c>
      <c r="B49" s="55" t="str">
        <f>'Calc|Fee Based'!B47</f>
        <v/>
      </c>
      <c r="C49" s="55" t="str">
        <f>'Calc|Fee Based'!C47</f>
        <v>Commissioning assets - Simple</v>
      </c>
      <c r="D49" s="55" t="str">
        <f>'Calc|Fee Based'!D47</f>
        <v>Business hours</v>
      </c>
      <c r="E49" s="55" t="str">
        <f>'Calc|Fee Based'!E47</f>
        <v>Network commissioning and decomissioning</v>
      </c>
      <c r="F49" s="80" t="str">
        <f>'Calc|Fee Based'!F47</f>
        <v/>
      </c>
      <c r="G49" s="80" t="str">
        <f>'Calc|Fee Based'!G47</f>
        <v/>
      </c>
      <c r="H49" s="80">
        <f>'Calc|Fee Based'!H47</f>
        <v>2077.1800000000007</v>
      </c>
      <c r="I49" s="139">
        <f>IF(AND(B49='Calc|Fee Based'!B47,C49='Calc|Fee Based'!C47,D49='Calc|Fee Based'!D47,E49='Calc|Fee Based'!E47, F49='Calc|Fee Based'!F47,G49='Calc|Fee Based'!G47, H49='Calc|Fee Based'!H47),0,1)</f>
        <v>0</v>
      </c>
    </row>
    <row r="50" spans="1:9" ht="12.75" x14ac:dyDescent="0.2">
      <c r="A50" s="16">
        <v>39</v>
      </c>
      <c r="B50" s="55" t="str">
        <f>'Calc|Fee Based'!B48</f>
        <v/>
      </c>
      <c r="C50" s="55" t="str">
        <f>'Calc|Fee Based'!C48</f>
        <v>Commissioning assets - Standard</v>
      </c>
      <c r="D50" s="55" t="str">
        <f>'Calc|Fee Based'!D48</f>
        <v>Business hours</v>
      </c>
      <c r="E50" s="55" t="str">
        <f>'Calc|Fee Based'!E48</f>
        <v>Network commissioning and decomissioning</v>
      </c>
      <c r="F50" s="80" t="str">
        <f>'Calc|Fee Based'!F48</f>
        <v/>
      </c>
      <c r="G50" s="80" t="str">
        <f>'Calc|Fee Based'!G48</f>
        <v/>
      </c>
      <c r="H50" s="80">
        <f>'Calc|Fee Based'!H48</f>
        <v>3993.0800000000013</v>
      </c>
      <c r="I50" s="139">
        <f>IF(AND(B50='Calc|Fee Based'!B48,C50='Calc|Fee Based'!C48,D50='Calc|Fee Based'!D48,E50='Calc|Fee Based'!E48, F50='Calc|Fee Based'!F48,G50='Calc|Fee Based'!G48, H50='Calc|Fee Based'!H48),0,1)</f>
        <v>0</v>
      </c>
    </row>
    <row r="51" spans="1:9" ht="12.75" customHeight="1" x14ac:dyDescent="0.2">
      <c r="A51" s="16">
        <v>40</v>
      </c>
      <c r="B51" s="55" t="str">
        <f>'Calc|Fee Based'!B49</f>
        <v/>
      </c>
      <c r="C51" s="55" t="str">
        <f>'Calc|Fee Based'!C49</f>
        <v>Simple network access permit,clearance to work or notification to work</v>
      </c>
      <c r="D51" s="55" t="str">
        <f>'Calc|Fee Based'!D49</f>
        <v>Business hours</v>
      </c>
      <c r="E51" s="55" t="str">
        <f>'Calc|Fee Based'!E49</f>
        <v xml:space="preserve">Access permits, oversight and facilitation </v>
      </c>
      <c r="F51" s="80" t="str">
        <f>'Calc|Fee Based'!F49</f>
        <v/>
      </c>
      <c r="G51" s="80" t="str">
        <f>'Calc|Fee Based'!G49</f>
        <v/>
      </c>
      <c r="H51" s="80">
        <f>'Calc|Fee Based'!H49</f>
        <v>1534.9600000000005</v>
      </c>
      <c r="I51" s="139">
        <f>IF(AND(B51='Calc|Fee Based'!B49,C51='Calc|Fee Based'!C49,D51='Calc|Fee Based'!D49,E51='Calc|Fee Based'!E49, F51='Calc|Fee Based'!F49,G51='Calc|Fee Based'!G49, H51='Calc|Fee Based'!H49),0,1)</f>
        <v>0</v>
      </c>
    </row>
    <row r="52" spans="1:9" ht="12.75" x14ac:dyDescent="0.2">
      <c r="A52" s="16">
        <v>41</v>
      </c>
      <c r="B52" s="55" t="str">
        <f>'Calc|Fee Based'!B50</f>
        <v/>
      </c>
      <c r="C52" s="55" t="str">
        <f>'Calc|Fee Based'!C50</f>
        <v>Network access permit or clearance to work - cancellation - simple</v>
      </c>
      <c r="D52" s="55" t="str">
        <f>'Calc|Fee Based'!D50</f>
        <v>Business hours</v>
      </c>
      <c r="E52" s="55" t="str">
        <f>'Calc|Fee Based'!E50</f>
        <v xml:space="preserve">Access permits, oversight and facilitation </v>
      </c>
      <c r="F52" s="80" t="str">
        <f>'Calc|Fee Based'!F50</f>
        <v/>
      </c>
      <c r="G52" s="80" t="str">
        <f>'Calc|Fee Based'!G50</f>
        <v/>
      </c>
      <c r="H52" s="80">
        <f>'Calc|Fee Based'!H50</f>
        <v>594.79700000000025</v>
      </c>
      <c r="I52" s="139">
        <f>IF(AND(B52='Calc|Fee Based'!B50,C52='Calc|Fee Based'!C50,D52='Calc|Fee Based'!D50,E52='Calc|Fee Based'!E50, F52='Calc|Fee Based'!F50,G52='Calc|Fee Based'!G50, H52='Calc|Fee Based'!H50),0,1)</f>
        <v>0</v>
      </c>
    </row>
    <row r="53" spans="1:9" ht="12.75" x14ac:dyDescent="0.2">
      <c r="A53" s="16">
        <v>42</v>
      </c>
      <c r="B53" s="55" t="str">
        <f>'Calc|Fee Based'!B51</f>
        <v/>
      </c>
      <c r="C53" s="55" t="str">
        <f>'Calc|Fee Based'!C51</f>
        <v>Network access permit or clearance to work - cancellation - complex</v>
      </c>
      <c r="D53" s="55" t="str">
        <f>'Calc|Fee Based'!D51</f>
        <v>Business hours</v>
      </c>
      <c r="E53" s="55" t="str">
        <f>'Calc|Fee Based'!E51</f>
        <v xml:space="preserve">Access permits, oversight and facilitation </v>
      </c>
      <c r="F53" s="80" t="str">
        <f>'Calc|Fee Based'!F51</f>
        <v/>
      </c>
      <c r="G53" s="80" t="str">
        <f>'Calc|Fee Based'!G51</f>
        <v/>
      </c>
      <c r="H53" s="80">
        <f>'Calc|Fee Based'!H51</f>
        <v>1362.2770000000005</v>
      </c>
      <c r="I53" s="139">
        <f>IF(AND(B53='Calc|Fee Based'!B51,C53='Calc|Fee Based'!C51,D53='Calc|Fee Based'!D51,E53='Calc|Fee Based'!E51, F53='Calc|Fee Based'!F51,G53='Calc|Fee Based'!G51, H53='Calc|Fee Based'!H51),0,1)</f>
        <v>0</v>
      </c>
    </row>
    <row r="54" spans="1:9" ht="12.75" x14ac:dyDescent="0.2">
      <c r="A54" s="16">
        <v>43</v>
      </c>
      <c r="B54" s="55" t="str">
        <f>'Calc|Fee Based'!B52</f>
        <v/>
      </c>
      <c r="C54" s="55" t="str">
        <f>'Calc|Fee Based'!C52</f>
        <v>Development application approvals - Simple</v>
      </c>
      <c r="D54" s="55" t="str">
        <f>'Calc|Fee Based'!D52</f>
        <v>Business hours</v>
      </c>
      <c r="E54" s="55" t="str">
        <f>'Calc|Fee Based'!E52</f>
        <v xml:space="preserve">Access permits, oversight and facilitation </v>
      </c>
      <c r="F54" s="80" t="str">
        <f>'Calc|Fee Based'!F52</f>
        <v/>
      </c>
      <c r="G54" s="80" t="str">
        <f>'Calc|Fee Based'!G52</f>
        <v/>
      </c>
      <c r="H54" s="80">
        <f>'Calc|Fee Based'!H52</f>
        <v>59.85000000000003</v>
      </c>
      <c r="I54" s="139">
        <f>IF(AND(B54='Calc|Fee Based'!B52,C54='Calc|Fee Based'!C52,D54='Calc|Fee Based'!D52,E54='Calc|Fee Based'!E52, F54='Calc|Fee Based'!F52,G54='Calc|Fee Based'!G52, H54='Calc|Fee Based'!H52),0,1)</f>
        <v>0</v>
      </c>
    </row>
    <row r="55" spans="1:9" ht="12.75" x14ac:dyDescent="0.2">
      <c r="A55" s="16">
        <v>44</v>
      </c>
      <c r="B55" s="55" t="str">
        <f>'Calc|Fee Based'!B53</f>
        <v/>
      </c>
      <c r="C55" s="55" t="str">
        <f>'Calc|Fee Based'!C53</f>
        <v>Development application approvals - complex</v>
      </c>
      <c r="D55" s="55" t="str">
        <f>'Calc|Fee Based'!D53</f>
        <v>Business hours</v>
      </c>
      <c r="E55" s="55" t="str">
        <f>'Calc|Fee Based'!E53</f>
        <v xml:space="preserve">Access permits, oversight and facilitation </v>
      </c>
      <c r="F55" s="80" t="str">
        <f>'Calc|Fee Based'!F53</f>
        <v/>
      </c>
      <c r="G55" s="80" t="str">
        <f>'Calc|Fee Based'!G53</f>
        <v/>
      </c>
      <c r="H55" s="80">
        <f>'Calc|Fee Based'!H53</f>
        <v>191.87000000000006</v>
      </c>
      <c r="I55" s="139">
        <f>IF(AND(B55='Calc|Fee Based'!B53,C55='Calc|Fee Based'!C53,D55='Calc|Fee Based'!D53,E55='Calc|Fee Based'!E53, F55='Calc|Fee Based'!F53,G55='Calc|Fee Based'!G53, H55='Calc|Fee Based'!H53),0,1)</f>
        <v>0</v>
      </c>
    </row>
    <row r="56" spans="1:9" ht="12.75" x14ac:dyDescent="0.2">
      <c r="A56" s="16">
        <v>45</v>
      </c>
      <c r="B56" s="55" t="str">
        <f>'Calc|Fee Based'!B54</f>
        <v/>
      </c>
      <c r="C56" s="55" t="str">
        <f>'Calc|Fee Based'!C54</f>
        <v>Notification of arrangements</v>
      </c>
      <c r="D56" s="55" t="str">
        <f>'Calc|Fee Based'!D54</f>
        <v>Business hours</v>
      </c>
      <c r="E56" s="55" t="str">
        <f>'Calc|Fee Based'!E54</f>
        <v>Notifcation of arrangements</v>
      </c>
      <c r="F56" s="80" t="str">
        <f>'Calc|Fee Based'!F54</f>
        <v/>
      </c>
      <c r="G56" s="80" t="str">
        <f>'Calc|Fee Based'!G54</f>
        <v/>
      </c>
      <c r="H56" s="80">
        <f>'Calc|Fee Based'!H54</f>
        <v>585.20000000000027</v>
      </c>
      <c r="I56" s="139">
        <f>IF(AND(B56='Calc|Fee Based'!B54,C56='Calc|Fee Based'!C54,D56='Calc|Fee Based'!D54,E56='Calc|Fee Based'!E54, F56='Calc|Fee Based'!F54,G56='Calc|Fee Based'!G54, H56='Calc|Fee Based'!H54),0,1)</f>
        <v>0</v>
      </c>
    </row>
    <row r="57" spans="1:9" ht="12.75" x14ac:dyDescent="0.2">
      <c r="A57" s="16">
        <v>46</v>
      </c>
      <c r="B57" s="55" t="str">
        <f>'Calc|Fee Based'!B55</f>
        <v/>
      </c>
      <c r="C57" s="55" t="str">
        <f>'Calc|Fee Based'!C55</f>
        <v>Supply of conveyancing information</v>
      </c>
      <c r="D57" s="55" t="str">
        <f>'Calc|Fee Based'!D55</f>
        <v>Business hours</v>
      </c>
      <c r="E57" s="55" t="str">
        <f>'Calc|Fee Based'!E55</f>
        <v>Network related property services</v>
      </c>
      <c r="F57" s="80" t="str">
        <f>'Calc|Fee Based'!F55</f>
        <v/>
      </c>
      <c r="G57" s="80" t="str">
        <f>'Calc|Fee Based'!G55</f>
        <v/>
      </c>
      <c r="H57" s="80">
        <f>'Calc|Fee Based'!H55</f>
        <v>63.411088239054394</v>
      </c>
      <c r="I57" s="139">
        <f>IF(AND(B57='Calc|Fee Based'!B55,C57='Calc|Fee Based'!C55,D57='Calc|Fee Based'!D55,E57='Calc|Fee Based'!E55, F57='Calc|Fee Based'!F55,G57='Calc|Fee Based'!G55, H57='Calc|Fee Based'!H55),0,1)</f>
        <v>0</v>
      </c>
    </row>
    <row r="58" spans="1:9" ht="12.75" x14ac:dyDescent="0.2">
      <c r="A58" s="16">
        <v>47</v>
      </c>
      <c r="B58" s="55" t="str">
        <f>'Calc|Fee Based'!B56</f>
        <v/>
      </c>
      <c r="C58" s="55" t="str">
        <f>'Calc|Fee Based'!C56</f>
        <v>Level 2 ASP works (NOSW) - A Grade</v>
      </c>
      <c r="D58" s="55" t="str">
        <f>'Calc|Fee Based'!D56</f>
        <v>Business hours</v>
      </c>
      <c r="E58" s="55" t="str">
        <f>'Calc|Fee Based'!E56</f>
        <v>Inspection services</v>
      </c>
      <c r="F58" s="80" t="str">
        <f>'Calc|Fee Based'!F56</f>
        <v/>
      </c>
      <c r="G58" s="80" t="str">
        <f>'Calc|Fee Based'!G56</f>
        <v/>
      </c>
      <c r="H58" s="80">
        <f>'Calc|Fee Based'!H56</f>
        <v>37.599800000000016</v>
      </c>
      <c r="I58" s="139">
        <f>IF(AND(B58='Calc|Fee Based'!B56,C58='Calc|Fee Based'!C56,D58='Calc|Fee Based'!D56,E58='Calc|Fee Based'!E56, F58='Calc|Fee Based'!F56,G58='Calc|Fee Based'!G56, H58='Calc|Fee Based'!H56),0,1)</f>
        <v>0</v>
      </c>
    </row>
    <row r="59" spans="1:9" ht="12.75" x14ac:dyDescent="0.2">
      <c r="A59" s="16">
        <v>48</v>
      </c>
      <c r="B59" s="55" t="str">
        <f>'Calc|Fee Based'!B57</f>
        <v/>
      </c>
      <c r="C59" s="55" t="str">
        <f>'Calc|Fee Based'!C57</f>
        <v>Level 2 ASP works (NOSW) - B Grade</v>
      </c>
      <c r="D59" s="55" t="str">
        <f>'Calc|Fee Based'!D57</f>
        <v>Business hours</v>
      </c>
      <c r="E59" s="55" t="str">
        <f>'Calc|Fee Based'!E57</f>
        <v>Inspection services</v>
      </c>
      <c r="F59" s="80" t="str">
        <f>'Calc|Fee Based'!F57</f>
        <v/>
      </c>
      <c r="G59" s="80" t="str">
        <f>'Calc|Fee Based'!G57</f>
        <v/>
      </c>
      <c r="H59" s="80">
        <f>'Calc|Fee Based'!H57</f>
        <v>68.299000000000035</v>
      </c>
      <c r="I59" s="139">
        <f>IF(AND(B59='Calc|Fee Based'!B57,C59='Calc|Fee Based'!C57,D59='Calc|Fee Based'!D57,E59='Calc|Fee Based'!E57, F59='Calc|Fee Based'!F57,G59='Calc|Fee Based'!G57, H59='Calc|Fee Based'!H57),0,1)</f>
        <v>0</v>
      </c>
    </row>
    <row r="60" spans="1:9" ht="12.75" x14ac:dyDescent="0.2">
      <c r="A60" s="16">
        <v>49</v>
      </c>
      <c r="B60" s="55" t="str">
        <f>'Calc|Fee Based'!B58</f>
        <v/>
      </c>
      <c r="C60" s="55" t="str">
        <f>'Calc|Fee Based'!C58</f>
        <v>Level 2 ASP works (NOSW) - C Grade</v>
      </c>
      <c r="D60" s="55" t="str">
        <f>'Calc|Fee Based'!D58</f>
        <v>Business hours</v>
      </c>
      <c r="E60" s="55" t="str">
        <f>'Calc|Fee Based'!E58</f>
        <v>Inspection services</v>
      </c>
      <c r="F60" s="80" t="str">
        <f>'Calc|Fee Based'!F58</f>
        <v/>
      </c>
      <c r="G60" s="80" t="str">
        <f>'Calc|Fee Based'!G58</f>
        <v/>
      </c>
      <c r="H60" s="80">
        <f>'Calc|Fee Based'!H58</f>
        <v>221.79500000000007</v>
      </c>
      <c r="I60" s="139">
        <f>IF(AND(B60='Calc|Fee Based'!B58,C60='Calc|Fee Based'!C58,D60='Calc|Fee Based'!D58,E60='Calc|Fee Based'!E58, F60='Calc|Fee Based'!F58,G60='Calc|Fee Based'!G58, H60='Calc|Fee Based'!H58),0,1)</f>
        <v>0</v>
      </c>
    </row>
    <row r="61" spans="1:9" ht="12.75" x14ac:dyDescent="0.2">
      <c r="A61" s="16">
        <v>50</v>
      </c>
      <c r="B61" s="55" t="str">
        <f>'Calc|Fee Based'!B59</f>
        <v/>
      </c>
      <c r="C61" s="55" t="str">
        <f>'Calc|Fee Based'!C59</f>
        <v>ASP level 1/2 - Individual authorisation - Initial</v>
      </c>
      <c r="D61" s="55" t="str">
        <f>'Calc|Fee Based'!D59</f>
        <v>Business hours</v>
      </c>
      <c r="E61" s="55" t="str">
        <f>'Calc|Fee Based'!E59</f>
        <v>Authorisations of ASPs</v>
      </c>
      <c r="F61" s="80" t="str">
        <f>'Calc|Fee Based'!F59</f>
        <v/>
      </c>
      <c r="G61" s="80" t="str">
        <f>'Calc|Fee Based'!G59</f>
        <v/>
      </c>
      <c r="H61" s="80">
        <f>'Calc|Fee Based'!H59</f>
        <v>140.17126673626905</v>
      </c>
      <c r="I61" s="139">
        <f>IF(AND(B61='Calc|Fee Based'!B59,C61='Calc|Fee Based'!C59,D61='Calc|Fee Based'!D59,E61='Calc|Fee Based'!E59, F61='Calc|Fee Based'!F59,G61='Calc|Fee Based'!G59, H61='Calc|Fee Based'!H59),0,1)</f>
        <v>0</v>
      </c>
    </row>
    <row r="62" spans="1:9" ht="12.75" customHeight="1" x14ac:dyDescent="0.2">
      <c r="A62" s="16">
        <v>51</v>
      </c>
      <c r="B62" s="55" t="str">
        <f>'Calc|Fee Based'!B60</f>
        <v/>
      </c>
      <c r="C62" s="55" t="str">
        <f>'Calc|Fee Based'!C60</f>
        <v>ASP level 1/2 - Individual authorisation - Maintain</v>
      </c>
      <c r="D62" s="55" t="str">
        <f>'Calc|Fee Based'!D60</f>
        <v>Business hours</v>
      </c>
      <c r="E62" s="55" t="str">
        <f>'Calc|Fee Based'!E60</f>
        <v>Authorisations of ASPs</v>
      </c>
      <c r="F62" s="80" t="str">
        <f>'Calc|Fee Based'!F60</f>
        <v/>
      </c>
      <c r="G62" s="80" t="str">
        <f>'Calc|Fee Based'!G60</f>
        <v/>
      </c>
      <c r="H62" s="80">
        <f>'Calc|Fee Based'!H60</f>
        <v>58.865358532666711</v>
      </c>
      <c r="I62" s="139">
        <f>IF(AND(B62='Calc|Fee Based'!B60,C62='Calc|Fee Based'!C60,D62='Calc|Fee Based'!D60,E62='Calc|Fee Based'!E60, F62='Calc|Fee Based'!F60,G62='Calc|Fee Based'!G60, H62='Calc|Fee Based'!H60),0,1)</f>
        <v>0</v>
      </c>
    </row>
    <row r="63" spans="1:9" ht="12.75" x14ac:dyDescent="0.2">
      <c r="A63" s="16">
        <v>52</v>
      </c>
      <c r="B63" s="55" t="str">
        <f>'Calc|Fee Based'!B61</f>
        <v/>
      </c>
      <c r="C63" s="55" t="str">
        <f>'Calc|Fee Based'!C61</f>
        <v>ASP level 1 - Company Authorisation - Initial</v>
      </c>
      <c r="D63" s="55" t="str">
        <f>'Calc|Fee Based'!D61</f>
        <v>Business hours</v>
      </c>
      <c r="E63" s="55" t="str">
        <f>'Calc|Fee Based'!E61</f>
        <v>Authorisations of ASPs</v>
      </c>
      <c r="F63" s="80" t="str">
        <f>'Calc|Fee Based'!F61</f>
        <v/>
      </c>
      <c r="G63" s="80" t="str">
        <f>'Calc|Fee Based'!G61</f>
        <v/>
      </c>
      <c r="H63" s="80">
        <f>'Calc|Fee Based'!H61</f>
        <v>1097.4304023939119</v>
      </c>
      <c r="I63" s="139">
        <f>IF(AND(B63='Calc|Fee Based'!B61,C63='Calc|Fee Based'!C61,D63='Calc|Fee Based'!D61,E63='Calc|Fee Based'!E61, F63='Calc|Fee Based'!F61,G63='Calc|Fee Based'!G61, H63='Calc|Fee Based'!H61),0,1)</f>
        <v>0</v>
      </c>
    </row>
    <row r="64" spans="1:9" ht="12.75" x14ac:dyDescent="0.2">
      <c r="A64" s="16">
        <v>53</v>
      </c>
      <c r="B64" s="55" t="str">
        <f>'Calc|Fee Based'!B62</f>
        <v/>
      </c>
      <c r="C64" s="55" t="str">
        <f>'Calc|Fee Based'!C62</f>
        <v>ASP level 2 - Company Authorisation - Initial</v>
      </c>
      <c r="D64" s="55" t="str">
        <f>'Calc|Fee Based'!D62</f>
        <v>Business hours</v>
      </c>
      <c r="E64" s="55" t="str">
        <f>'Calc|Fee Based'!E62</f>
        <v>Authorisations of ASPs</v>
      </c>
      <c r="F64" s="80" t="str">
        <f>'Calc|Fee Based'!F62</f>
        <v/>
      </c>
      <c r="G64" s="80" t="str">
        <f>'Calc|Fee Based'!G62</f>
        <v/>
      </c>
      <c r="H64" s="80">
        <f>'Calc|Fee Based'!H62</f>
        <v>638.58040239391164</v>
      </c>
      <c r="I64" s="139">
        <f>IF(AND(B64='Calc|Fee Based'!B62,C64='Calc|Fee Based'!C62,D64='Calc|Fee Based'!D62,E64='Calc|Fee Based'!E62, F64='Calc|Fee Based'!F62,G64='Calc|Fee Based'!G62, H64='Calc|Fee Based'!H62),0,1)</f>
        <v>0</v>
      </c>
    </row>
    <row r="65" spans="1:9" ht="12.75" customHeight="1" x14ac:dyDescent="0.2">
      <c r="A65" s="16">
        <v>54</v>
      </c>
      <c r="B65" s="55" t="str">
        <f>'Calc|Fee Based'!B63</f>
        <v/>
      </c>
      <c r="C65" s="55" t="str">
        <f>'Calc|Fee Based'!C63</f>
        <v>ASP level 1/2- Company Authorisation - Maintain</v>
      </c>
      <c r="D65" s="55" t="str">
        <f>'Calc|Fee Based'!D63</f>
        <v>Business hours</v>
      </c>
      <c r="E65" s="55" t="str">
        <f>'Calc|Fee Based'!E63</f>
        <v>Authorisations of ASPs</v>
      </c>
      <c r="F65" s="80" t="str">
        <f>'Calc|Fee Based'!F63</f>
        <v/>
      </c>
      <c r="G65" s="80" t="str">
        <f>'Calc|Fee Based'!G63</f>
        <v/>
      </c>
      <c r="H65" s="80">
        <f>'Calc|Fee Based'!H63</f>
        <v>191.70040239391147</v>
      </c>
      <c r="I65" s="139">
        <f>IF(AND(B65='Calc|Fee Based'!B63,C65='Calc|Fee Based'!C63,D65='Calc|Fee Based'!D63,E65='Calc|Fee Based'!E63, F65='Calc|Fee Based'!F63,G65='Calc|Fee Based'!G63, H65='Calc|Fee Based'!H63),0,1)</f>
        <v>0</v>
      </c>
    </row>
    <row r="66" spans="1:9" ht="12.75" x14ac:dyDescent="0.2">
      <c r="A66" s="16">
        <v>55</v>
      </c>
      <c r="B66" s="55" t="str">
        <f>'Calc|Fee Based'!B64</f>
        <v/>
      </c>
      <c r="C66" s="55" t="str">
        <f>'Calc|Fee Based'!C64</f>
        <v>ASP Level 3 - Authorisation/Re-authorisation (Bi-annual Fee)</v>
      </c>
      <c r="D66" s="55" t="str">
        <f>'Calc|Fee Based'!D64</f>
        <v>Business hours</v>
      </c>
      <c r="E66" s="55" t="str">
        <f>'Calc|Fee Based'!E64</f>
        <v>Authorisations of ASPs</v>
      </c>
      <c r="F66" s="80" t="str">
        <f>'Calc|Fee Based'!F64</f>
        <v/>
      </c>
      <c r="G66" s="80" t="str">
        <f>'Calc|Fee Based'!G64</f>
        <v/>
      </c>
      <c r="H66" s="80">
        <f>'Calc|Fee Based'!H64</f>
        <v>149.62500000000006</v>
      </c>
      <c r="I66" s="139">
        <f>IF(AND(B66='Calc|Fee Based'!B64,C66='Calc|Fee Based'!C64,D66='Calc|Fee Based'!D64,E66='Calc|Fee Based'!E64, F66='Calc|Fee Based'!F64,G66='Calc|Fee Based'!G64, H66='Calc|Fee Based'!H64),0,1)</f>
        <v>0</v>
      </c>
    </row>
    <row r="67" spans="1:9" ht="12.75" x14ac:dyDescent="0.2">
      <c r="A67" s="16">
        <v>56</v>
      </c>
      <c r="B67" s="55" t="str">
        <f>'Calc|Fee Based'!B65</f>
        <v/>
      </c>
      <c r="C67" s="55" t="str">
        <f>'Calc|Fee Based'!C65</f>
        <v>Network related access/compliance training - Half day/per student</v>
      </c>
      <c r="D67" s="55" t="str">
        <f>'Calc|Fee Based'!D65</f>
        <v>Business hours</v>
      </c>
      <c r="E67" s="55" t="str">
        <f>'Calc|Fee Based'!E65</f>
        <v>Training</v>
      </c>
      <c r="F67" s="80" t="str">
        <f>'Calc|Fee Based'!F65</f>
        <v/>
      </c>
      <c r="G67" s="80" t="str">
        <f>'Calc|Fee Based'!G65</f>
        <v/>
      </c>
      <c r="H67" s="80">
        <f>'Calc|Fee Based'!H65</f>
        <v>185.3846012243169</v>
      </c>
      <c r="I67" s="139">
        <f>IF(AND(B67='Calc|Fee Based'!B65,C67='Calc|Fee Based'!C65,D67='Calc|Fee Based'!D65,E67='Calc|Fee Based'!E65, F67='Calc|Fee Based'!F65,G67='Calc|Fee Based'!G65, H67='Calc|Fee Based'!H65),0,1)</f>
        <v>0</v>
      </c>
    </row>
    <row r="68" spans="1:9" ht="12.75" customHeight="1" x14ac:dyDescent="0.2">
      <c r="A68" s="16">
        <v>57</v>
      </c>
      <c r="B68" s="55" t="str">
        <f>'Calc|Fee Based'!B66</f>
        <v/>
      </c>
      <c r="C68" s="55" t="str">
        <f>'Calc|Fee Based'!C66</f>
        <v>Network related access/compliance training - Full day/per student</v>
      </c>
      <c r="D68" s="55" t="str">
        <f>'Calc|Fee Based'!D66</f>
        <v>Business hours</v>
      </c>
      <c r="E68" s="55" t="str">
        <f>'Calc|Fee Based'!E66</f>
        <v>Training</v>
      </c>
      <c r="F68" s="80" t="str">
        <f>'Calc|Fee Based'!F66</f>
        <v/>
      </c>
      <c r="G68" s="80" t="str">
        <f>'Calc|Fee Based'!G66</f>
        <v/>
      </c>
      <c r="H68" s="80">
        <f>'Calc|Fee Based'!H66</f>
        <v>363.28795244863375</v>
      </c>
      <c r="I68" s="139">
        <f>IF(AND(B68='Calc|Fee Based'!B66,C68='Calc|Fee Based'!C66,D68='Calc|Fee Based'!D66,E68='Calc|Fee Based'!E66, F68='Calc|Fee Based'!F66,G68='Calc|Fee Based'!G66, H68='Calc|Fee Based'!H66),0,1)</f>
        <v>0</v>
      </c>
    </row>
    <row r="69" spans="1:9" ht="12.75" x14ac:dyDescent="0.2">
      <c r="A69" s="16">
        <v>58</v>
      </c>
      <c r="B69" s="55" t="str">
        <f>'Calc|Fee Based'!B67</f>
        <v/>
      </c>
      <c r="C69" s="55" t="str">
        <f>'Calc|Fee Based'!C67</f>
        <v>Small Light  -installation</v>
      </c>
      <c r="D69" s="55" t="str">
        <f>'Calc|Fee Based'!D67</f>
        <v>Business hours</v>
      </c>
      <c r="E69" s="55" t="str">
        <f>'Calc|Fee Based'!E67</f>
        <v>Security lighting</v>
      </c>
      <c r="F69" s="80" t="str">
        <f>'Calc|Fee Based'!F67</f>
        <v/>
      </c>
      <c r="G69" s="80" t="str">
        <f>'Calc|Fee Based'!G67</f>
        <v/>
      </c>
      <c r="H69" s="80">
        <f>'Calc|Fee Based'!H67</f>
        <v>520.37272891784221</v>
      </c>
      <c r="I69" s="139">
        <f>IF(AND(B69='Calc|Fee Based'!B67,C69='Calc|Fee Based'!C67,D69='Calc|Fee Based'!D67,E69='Calc|Fee Based'!E67, F69='Calc|Fee Based'!F67,G69='Calc|Fee Based'!G67, H69='Calc|Fee Based'!H67),0,1)</f>
        <v>0</v>
      </c>
    </row>
    <row r="70" spans="1:9" ht="12.75" x14ac:dyDescent="0.2">
      <c r="A70" s="16">
        <v>59</v>
      </c>
      <c r="B70" s="55" t="str">
        <f>'Calc|Fee Based'!B68</f>
        <v/>
      </c>
      <c r="C70" s="55" t="str">
        <f>'Calc|Fee Based'!C68</f>
        <v>Medium Light - installation</v>
      </c>
      <c r="D70" s="55" t="str">
        <f>'Calc|Fee Based'!D68</f>
        <v>Business hours</v>
      </c>
      <c r="E70" s="55" t="str">
        <f>'Calc|Fee Based'!E68</f>
        <v>Security lighting</v>
      </c>
      <c r="F70" s="80" t="str">
        <f>'Calc|Fee Based'!F68</f>
        <v/>
      </c>
      <c r="G70" s="80" t="str">
        <f>'Calc|Fee Based'!G68</f>
        <v/>
      </c>
      <c r="H70" s="80">
        <f>'Calc|Fee Based'!H68</f>
        <v>520.37272891784221</v>
      </c>
      <c r="I70" s="139">
        <f>IF(AND(B70='Calc|Fee Based'!B68,C70='Calc|Fee Based'!C68,D70='Calc|Fee Based'!D68,E70='Calc|Fee Based'!E68, F70='Calc|Fee Based'!F68,G70='Calc|Fee Based'!G68, H70='Calc|Fee Based'!H68),0,1)</f>
        <v>0</v>
      </c>
    </row>
    <row r="71" spans="1:9" ht="12.75" x14ac:dyDescent="0.2">
      <c r="A71" s="16">
        <v>60</v>
      </c>
      <c r="B71" s="55" t="str">
        <f>'Calc|Fee Based'!B69</f>
        <v/>
      </c>
      <c r="C71" s="55" t="str">
        <f>'Calc|Fee Based'!C69</f>
        <v>Large Light - installation</v>
      </c>
      <c r="D71" s="55" t="str">
        <f>'Calc|Fee Based'!D69</f>
        <v>Business hours</v>
      </c>
      <c r="E71" s="55" t="str">
        <f>'Calc|Fee Based'!E69</f>
        <v>Security lighting</v>
      </c>
      <c r="F71" s="80" t="str">
        <f>'Calc|Fee Based'!F69</f>
        <v/>
      </c>
      <c r="G71" s="80" t="str">
        <f>'Calc|Fee Based'!G69</f>
        <v/>
      </c>
      <c r="H71" s="80">
        <f>'Calc|Fee Based'!H69</f>
        <v>520.37272891784221</v>
      </c>
      <c r="I71" s="139">
        <f>IF(AND(B71='Calc|Fee Based'!B69,C71='Calc|Fee Based'!C69,D71='Calc|Fee Based'!D69,E71='Calc|Fee Based'!E69, F71='Calc|Fee Based'!F69,G71='Calc|Fee Based'!G69, H71='Calc|Fee Based'!H69),0,1)</f>
        <v>0</v>
      </c>
    </row>
    <row r="72" spans="1:9" ht="12.75" x14ac:dyDescent="0.2">
      <c r="A72" s="16">
        <v>61</v>
      </c>
      <c r="B72" s="55" t="str">
        <f>'Calc|Fee Based'!B70</f>
        <v/>
      </c>
      <c r="C72" s="55" t="str">
        <f>'Calc|Fee Based'!C70</f>
        <v xml:space="preserve">Small Light - monthly charge </v>
      </c>
      <c r="D72" s="55" t="str">
        <f>'Calc|Fee Based'!D70</f>
        <v>Business hours</v>
      </c>
      <c r="E72" s="55" t="str">
        <f>'Calc|Fee Based'!E70</f>
        <v>Security lighting</v>
      </c>
      <c r="F72" s="80" t="str">
        <f>'Calc|Fee Based'!F70</f>
        <v/>
      </c>
      <c r="G72" s="80" t="str">
        <f>'Calc|Fee Based'!G70</f>
        <v/>
      </c>
      <c r="H72" s="80">
        <f>'Calc|Fee Based'!H70</f>
        <v>58.655090445221958</v>
      </c>
      <c r="I72" s="139">
        <f>IF(AND(B72='Calc|Fee Based'!B70,C72='Calc|Fee Based'!C70,D72='Calc|Fee Based'!D70,E72='Calc|Fee Based'!E70, F72='Calc|Fee Based'!F70,G72='Calc|Fee Based'!G70, H72='Calc|Fee Based'!H70),0,1)</f>
        <v>0</v>
      </c>
    </row>
    <row r="73" spans="1:9" ht="12.75" x14ac:dyDescent="0.2">
      <c r="A73" s="16">
        <v>62</v>
      </c>
      <c r="B73" s="55" t="str">
        <f>'Calc|Fee Based'!B71</f>
        <v/>
      </c>
      <c r="C73" s="55" t="str">
        <f>'Calc|Fee Based'!C71</f>
        <v>Medium Light - monthly charge</v>
      </c>
      <c r="D73" s="55" t="str">
        <f>'Calc|Fee Based'!D71</f>
        <v>Business hours</v>
      </c>
      <c r="E73" s="55" t="str">
        <f>'Calc|Fee Based'!E71</f>
        <v>Security lighting</v>
      </c>
      <c r="F73" s="80" t="str">
        <f>'Calc|Fee Based'!F71</f>
        <v/>
      </c>
      <c r="G73" s="80" t="str">
        <f>'Calc|Fee Based'!G71</f>
        <v/>
      </c>
      <c r="H73" s="80">
        <f>'Calc|Fee Based'!H71</f>
        <v>75.592131365296581</v>
      </c>
      <c r="I73" s="139">
        <f>IF(AND(B73='Calc|Fee Based'!B71,C73='Calc|Fee Based'!C71,D73='Calc|Fee Based'!D71,E73='Calc|Fee Based'!E71, F73='Calc|Fee Based'!F71,G73='Calc|Fee Based'!G71, H73='Calc|Fee Based'!H71),0,1)</f>
        <v>0</v>
      </c>
    </row>
    <row r="74" spans="1:9" ht="12.75" x14ac:dyDescent="0.2">
      <c r="A74" s="16">
        <v>63</v>
      </c>
      <c r="B74" s="55" t="str">
        <f>'Calc|Fee Based'!B72</f>
        <v/>
      </c>
      <c r="C74" s="55" t="str">
        <f>'Calc|Fee Based'!C72</f>
        <v xml:space="preserve">Large Light - monthly charge </v>
      </c>
      <c r="D74" s="55" t="str">
        <f>'Calc|Fee Based'!D72</f>
        <v>Business hours</v>
      </c>
      <c r="E74" s="55" t="str">
        <f>'Calc|Fee Based'!E72</f>
        <v>Security lighting</v>
      </c>
      <c r="F74" s="80" t="str">
        <f>'Calc|Fee Based'!F72</f>
        <v/>
      </c>
      <c r="G74" s="80" t="str">
        <f>'Calc|Fee Based'!G72</f>
        <v/>
      </c>
      <c r="H74" s="80">
        <f>'Calc|Fee Based'!H72</f>
        <v>148.67188813438011</v>
      </c>
      <c r="I74" s="139">
        <f>IF(AND(B74='Calc|Fee Based'!B72,C74='Calc|Fee Based'!C72,D74='Calc|Fee Based'!D72,E74='Calc|Fee Based'!E72, F74='Calc|Fee Based'!F72,G74='Calc|Fee Based'!G72, H74='Calc|Fee Based'!H72),0,1)</f>
        <v>0</v>
      </c>
    </row>
    <row r="75" spans="1:9" ht="12.75" x14ac:dyDescent="0.2">
      <c r="A75" s="16">
        <v>64</v>
      </c>
      <c r="B75" s="55" t="str">
        <f>'Calc|Fee Based'!B73</f>
        <v/>
      </c>
      <c r="C75" s="55" t="str">
        <f>'Calc|Fee Based'!C73</f>
        <v/>
      </c>
      <c r="D75" s="55" t="str">
        <f>'Calc|Fee Based'!D73</f>
        <v/>
      </c>
      <c r="E75" s="55" t="str">
        <f>'Calc|Fee Based'!E73</f>
        <v/>
      </c>
      <c r="F75" s="80" t="str">
        <f>'Calc|Fee Based'!F73</f>
        <v/>
      </c>
      <c r="G75" s="80" t="str">
        <f>'Calc|Fee Based'!G73</f>
        <v/>
      </c>
      <c r="H75" s="80">
        <f>'Calc|Fee Based'!H73</f>
        <v>0</v>
      </c>
      <c r="I75" s="139">
        <f>IF(AND(B75='Calc|Fee Based'!B73,C75='Calc|Fee Based'!C73,D75='Calc|Fee Based'!D73,E75='Calc|Fee Based'!E73, F75='Calc|Fee Based'!F73,G75='Calc|Fee Based'!G73, H75='Calc|Fee Based'!H73),0,1)</f>
        <v>0</v>
      </c>
    </row>
    <row r="76" spans="1:9" ht="12.75" x14ac:dyDescent="0.2">
      <c r="A76" s="16">
        <v>65</v>
      </c>
      <c r="B76" s="55" t="str">
        <f>'Calc|Fee Based'!B74</f>
        <v/>
      </c>
      <c r="C76" s="55" t="str">
        <f>'Calc|Fee Based'!C74</f>
        <v/>
      </c>
      <c r="D76" s="55" t="str">
        <f>'Calc|Fee Based'!D74</f>
        <v/>
      </c>
      <c r="E76" s="55" t="str">
        <f>'Calc|Fee Based'!E74</f>
        <v/>
      </c>
      <c r="F76" s="80" t="str">
        <f>'Calc|Fee Based'!F74</f>
        <v/>
      </c>
      <c r="G76" s="80" t="str">
        <f>'Calc|Fee Based'!G74</f>
        <v/>
      </c>
      <c r="H76" s="80">
        <f>'Calc|Fee Based'!H74</f>
        <v>0</v>
      </c>
      <c r="I76" s="139">
        <f>IF(AND(B76='Calc|Fee Based'!B74,C76='Calc|Fee Based'!C74,D76='Calc|Fee Based'!D74,E76='Calc|Fee Based'!E74, F76='Calc|Fee Based'!F74,G76='Calc|Fee Based'!G74, H76='Calc|Fee Based'!H74),0,1)</f>
        <v>0</v>
      </c>
    </row>
    <row r="77" spans="1:9" ht="12.75" x14ac:dyDescent="0.2">
      <c r="A77" s="16">
        <v>66</v>
      </c>
      <c r="B77" s="55" t="str">
        <f>'Calc|Fee Based'!B75</f>
        <v/>
      </c>
      <c r="C77" s="55" t="str">
        <f>'Calc|Fee Based'!C75</f>
        <v/>
      </c>
      <c r="D77" s="55" t="str">
        <f>'Calc|Fee Based'!D75</f>
        <v/>
      </c>
      <c r="E77" s="55" t="str">
        <f>'Calc|Fee Based'!E75</f>
        <v/>
      </c>
      <c r="F77" s="80" t="str">
        <f>'Calc|Fee Based'!F75</f>
        <v/>
      </c>
      <c r="G77" s="80" t="str">
        <f>'Calc|Fee Based'!G75</f>
        <v/>
      </c>
      <c r="H77" s="80">
        <f>'Calc|Fee Based'!H75</f>
        <v>0</v>
      </c>
      <c r="I77" s="139">
        <f>IF(AND(B77='Calc|Fee Based'!B75,C77='Calc|Fee Based'!C75,D77='Calc|Fee Based'!D75,E77='Calc|Fee Based'!E75, F77='Calc|Fee Based'!F75,G77='Calc|Fee Based'!G75, H77='Calc|Fee Based'!H75),0,1)</f>
        <v>0</v>
      </c>
    </row>
    <row r="78" spans="1:9" ht="12.75" x14ac:dyDescent="0.2">
      <c r="A78" s="16">
        <v>67</v>
      </c>
      <c r="B78" s="55" t="str">
        <f>'Calc|Fee Based'!B76</f>
        <v/>
      </c>
      <c r="C78" s="55" t="str">
        <f>'Calc|Fee Based'!C76</f>
        <v/>
      </c>
      <c r="D78" s="55" t="str">
        <f>'Calc|Fee Based'!D76</f>
        <v/>
      </c>
      <c r="E78" s="55" t="str">
        <f>'Calc|Fee Based'!E76</f>
        <v/>
      </c>
      <c r="F78" s="80" t="str">
        <f>'Calc|Fee Based'!F76</f>
        <v/>
      </c>
      <c r="G78" s="80" t="str">
        <f>'Calc|Fee Based'!G76</f>
        <v/>
      </c>
      <c r="H78" s="80">
        <f>'Calc|Fee Based'!H76</f>
        <v>0</v>
      </c>
      <c r="I78" s="139">
        <f>IF(AND(B78='Calc|Fee Based'!B76,C78='Calc|Fee Based'!C76,D78='Calc|Fee Based'!D76,E78='Calc|Fee Based'!E76, F78='Calc|Fee Based'!F76,G78='Calc|Fee Based'!G76, H78='Calc|Fee Based'!H76),0,1)</f>
        <v>0</v>
      </c>
    </row>
    <row r="79" spans="1:9" ht="12.75" x14ac:dyDescent="0.2">
      <c r="A79" s="16">
        <v>68</v>
      </c>
      <c r="B79" s="55" t="str">
        <f>'Calc|Fee Based'!B77</f>
        <v/>
      </c>
      <c r="C79" s="55" t="str">
        <f>'Calc|Fee Based'!C77</f>
        <v/>
      </c>
      <c r="D79" s="55" t="str">
        <f>'Calc|Fee Based'!D77</f>
        <v/>
      </c>
      <c r="E79" s="55" t="str">
        <f>'Calc|Fee Based'!E77</f>
        <v/>
      </c>
      <c r="F79" s="80" t="str">
        <f>'Calc|Fee Based'!F77</f>
        <v/>
      </c>
      <c r="G79" s="80" t="str">
        <f>'Calc|Fee Based'!G77</f>
        <v/>
      </c>
      <c r="H79" s="80">
        <f>'Calc|Fee Based'!H77</f>
        <v>0</v>
      </c>
      <c r="I79" s="139">
        <f>IF(AND(B79='Calc|Fee Based'!B77,C79='Calc|Fee Based'!C77,D79='Calc|Fee Based'!D77,E79='Calc|Fee Based'!E77, F79='Calc|Fee Based'!F77,G79='Calc|Fee Based'!G77, H79='Calc|Fee Based'!H77),0,1)</f>
        <v>0</v>
      </c>
    </row>
    <row r="80" spans="1:9" ht="12.75" x14ac:dyDescent="0.2">
      <c r="A80" s="16">
        <v>69</v>
      </c>
      <c r="B80" s="55" t="str">
        <f>'Calc|Fee Based'!B78</f>
        <v/>
      </c>
      <c r="C80" s="55" t="str">
        <f>'Calc|Fee Based'!C78</f>
        <v/>
      </c>
      <c r="D80" s="55" t="str">
        <f>'Calc|Fee Based'!D78</f>
        <v/>
      </c>
      <c r="E80" s="55" t="str">
        <f>'Calc|Fee Based'!E78</f>
        <v/>
      </c>
      <c r="F80" s="80" t="str">
        <f>'Calc|Fee Based'!F78</f>
        <v/>
      </c>
      <c r="G80" s="80" t="str">
        <f>'Calc|Fee Based'!G78</f>
        <v/>
      </c>
      <c r="H80" s="80">
        <f>'Calc|Fee Based'!H78</f>
        <v>0</v>
      </c>
      <c r="I80" s="139">
        <f>IF(AND(B80='Calc|Fee Based'!B78,C80='Calc|Fee Based'!C78,D80='Calc|Fee Based'!D78,E80='Calc|Fee Based'!E78, F80='Calc|Fee Based'!F78,G80='Calc|Fee Based'!G78, H80='Calc|Fee Based'!H78),0,1)</f>
        <v>0</v>
      </c>
    </row>
    <row r="81" spans="1:9" ht="12.75" x14ac:dyDescent="0.2">
      <c r="A81" s="16">
        <v>70</v>
      </c>
      <c r="B81" s="55" t="str">
        <f>'Calc|Fee Based'!B79</f>
        <v/>
      </c>
      <c r="C81" s="55" t="str">
        <f>'Calc|Fee Based'!C79</f>
        <v/>
      </c>
      <c r="D81" s="55" t="str">
        <f>'Calc|Fee Based'!D79</f>
        <v/>
      </c>
      <c r="E81" s="55" t="str">
        <f>'Calc|Fee Based'!E79</f>
        <v/>
      </c>
      <c r="F81" s="80" t="str">
        <f>'Calc|Fee Based'!F79</f>
        <v/>
      </c>
      <c r="G81" s="80" t="str">
        <f>'Calc|Fee Based'!G79</f>
        <v/>
      </c>
      <c r="H81" s="80">
        <f>'Calc|Fee Based'!H79</f>
        <v>0</v>
      </c>
      <c r="I81" s="139">
        <f>IF(AND(B81='Calc|Fee Based'!B79,C81='Calc|Fee Based'!C79,D81='Calc|Fee Based'!D79,E81='Calc|Fee Based'!E79, F81='Calc|Fee Based'!F79,G81='Calc|Fee Based'!G79, H81='Calc|Fee Based'!H79),0,1)</f>
        <v>0</v>
      </c>
    </row>
    <row r="82" spans="1:9" ht="12.75" x14ac:dyDescent="0.2">
      <c r="A82" s="16">
        <v>71</v>
      </c>
      <c r="B82" s="55" t="str">
        <f>'Calc|Fee Based'!B80</f>
        <v/>
      </c>
      <c r="C82" s="55" t="str">
        <f>'Calc|Fee Based'!C80</f>
        <v/>
      </c>
      <c r="D82" s="55" t="str">
        <f>'Calc|Fee Based'!D80</f>
        <v/>
      </c>
      <c r="E82" s="55" t="str">
        <f>'Calc|Fee Based'!E80</f>
        <v/>
      </c>
      <c r="F82" s="80" t="str">
        <f>'Calc|Fee Based'!F80</f>
        <v/>
      </c>
      <c r="G82" s="80" t="str">
        <f>'Calc|Fee Based'!G80</f>
        <v/>
      </c>
      <c r="H82" s="80">
        <f>'Calc|Fee Based'!H80</f>
        <v>0</v>
      </c>
      <c r="I82" s="139">
        <f>IF(AND(B82='Calc|Fee Based'!B80,C82='Calc|Fee Based'!C80,D82='Calc|Fee Based'!D80,E82='Calc|Fee Based'!E80, F82='Calc|Fee Based'!F80,G82='Calc|Fee Based'!G80, H82='Calc|Fee Based'!H80),0,1)</f>
        <v>0</v>
      </c>
    </row>
    <row r="83" spans="1:9" ht="12.75" x14ac:dyDescent="0.2">
      <c r="A83" s="16">
        <v>72</v>
      </c>
      <c r="B83" s="55" t="str">
        <f>'Calc|Fee Based'!B81</f>
        <v/>
      </c>
      <c r="C83" s="55" t="str">
        <f>'Calc|Fee Based'!C81</f>
        <v/>
      </c>
      <c r="D83" s="55" t="str">
        <f>'Calc|Fee Based'!D81</f>
        <v/>
      </c>
      <c r="E83" s="55" t="str">
        <f>'Calc|Fee Based'!E81</f>
        <v/>
      </c>
      <c r="F83" s="80" t="str">
        <f>'Calc|Fee Based'!F81</f>
        <v/>
      </c>
      <c r="G83" s="80" t="str">
        <f>'Calc|Fee Based'!G81</f>
        <v/>
      </c>
      <c r="H83" s="80">
        <f>'Calc|Fee Based'!H81</f>
        <v>0</v>
      </c>
      <c r="I83" s="139">
        <f>IF(AND(B83='Calc|Fee Based'!B81,C83='Calc|Fee Based'!C81,D83='Calc|Fee Based'!D81,E83='Calc|Fee Based'!E81, F83='Calc|Fee Based'!F81,G83='Calc|Fee Based'!G81, H83='Calc|Fee Based'!H81),0,1)</f>
        <v>0</v>
      </c>
    </row>
    <row r="84" spans="1:9" ht="12.75" x14ac:dyDescent="0.2">
      <c r="A84" s="16">
        <v>73</v>
      </c>
      <c r="B84" s="55" t="str">
        <f>'Calc|Fee Based'!B82</f>
        <v/>
      </c>
      <c r="C84" s="55" t="str">
        <f>'Calc|Fee Based'!C82</f>
        <v/>
      </c>
      <c r="D84" s="55" t="str">
        <f>'Calc|Fee Based'!D82</f>
        <v/>
      </c>
      <c r="E84" s="55" t="str">
        <f>'Calc|Fee Based'!E82</f>
        <v/>
      </c>
      <c r="F84" s="80" t="str">
        <f>'Calc|Fee Based'!F82</f>
        <v/>
      </c>
      <c r="G84" s="80" t="str">
        <f>'Calc|Fee Based'!G82</f>
        <v/>
      </c>
      <c r="H84" s="80">
        <f>'Calc|Fee Based'!H82</f>
        <v>0</v>
      </c>
      <c r="I84" s="139">
        <f>IF(AND(B84='Calc|Fee Based'!B82,C84='Calc|Fee Based'!C82,D84='Calc|Fee Based'!D82,E84='Calc|Fee Based'!E82, F84='Calc|Fee Based'!F82,G84='Calc|Fee Based'!G82, H84='Calc|Fee Based'!H82),0,1)</f>
        <v>0</v>
      </c>
    </row>
    <row r="85" spans="1:9" ht="12.75" x14ac:dyDescent="0.2">
      <c r="A85" s="16">
        <v>74</v>
      </c>
      <c r="B85" s="55" t="str">
        <f>'Calc|Fee Based'!B83</f>
        <v/>
      </c>
      <c r="C85" s="55" t="str">
        <f>'Calc|Fee Based'!C83</f>
        <v/>
      </c>
      <c r="D85" s="55" t="str">
        <f>'Calc|Fee Based'!D83</f>
        <v/>
      </c>
      <c r="E85" s="55" t="str">
        <f>'Calc|Fee Based'!E83</f>
        <v/>
      </c>
      <c r="F85" s="80" t="str">
        <f>'Calc|Fee Based'!F83</f>
        <v/>
      </c>
      <c r="G85" s="80" t="str">
        <f>'Calc|Fee Based'!G83</f>
        <v/>
      </c>
      <c r="H85" s="80">
        <f>'Calc|Fee Based'!H83</f>
        <v>0</v>
      </c>
      <c r="I85" s="139">
        <f>IF(AND(B85='Calc|Fee Based'!B83,C85='Calc|Fee Based'!C83,D85='Calc|Fee Based'!D83,E85='Calc|Fee Based'!E83, F85='Calc|Fee Based'!F83,G85='Calc|Fee Based'!G83, H85='Calc|Fee Based'!H83),0,1)</f>
        <v>0</v>
      </c>
    </row>
    <row r="86" spans="1:9" ht="12.75" x14ac:dyDescent="0.2">
      <c r="A86" s="16">
        <v>75</v>
      </c>
      <c r="B86" s="55" t="str">
        <f>'Calc|Fee Based'!B84</f>
        <v/>
      </c>
      <c r="C86" s="55" t="str">
        <f>'Calc|Fee Based'!C84</f>
        <v/>
      </c>
      <c r="D86" s="55" t="str">
        <f>'Calc|Fee Based'!D84</f>
        <v/>
      </c>
      <c r="E86" s="55" t="str">
        <f>'Calc|Fee Based'!E84</f>
        <v/>
      </c>
      <c r="F86" s="80" t="str">
        <f>'Calc|Fee Based'!F84</f>
        <v/>
      </c>
      <c r="G86" s="80" t="str">
        <f>'Calc|Fee Based'!G84</f>
        <v/>
      </c>
      <c r="H86" s="80">
        <f>'Calc|Fee Based'!H84</f>
        <v>0</v>
      </c>
      <c r="I86" s="139">
        <f>IF(AND(B86='Calc|Fee Based'!B84,C86='Calc|Fee Based'!C84,D86='Calc|Fee Based'!D84,E86='Calc|Fee Based'!E84, F86='Calc|Fee Based'!F84,G86='Calc|Fee Based'!G84, H86='Calc|Fee Based'!H84),0,1)</f>
        <v>0</v>
      </c>
    </row>
    <row r="87" spans="1:9" ht="12.75" x14ac:dyDescent="0.2">
      <c r="A87" s="16">
        <v>76</v>
      </c>
      <c r="B87" s="55" t="str">
        <f>'Calc|Fee Based'!B85</f>
        <v/>
      </c>
      <c r="C87" s="55" t="str">
        <f>'Calc|Fee Based'!C85</f>
        <v/>
      </c>
      <c r="D87" s="55" t="str">
        <f>'Calc|Fee Based'!D85</f>
        <v/>
      </c>
      <c r="E87" s="55" t="str">
        <f>'Calc|Fee Based'!E85</f>
        <v/>
      </c>
      <c r="F87" s="80" t="str">
        <f>'Calc|Fee Based'!F85</f>
        <v/>
      </c>
      <c r="G87" s="80" t="str">
        <f>'Calc|Fee Based'!G85</f>
        <v/>
      </c>
      <c r="H87" s="80">
        <f>'Calc|Fee Based'!H85</f>
        <v>0</v>
      </c>
      <c r="I87" s="139">
        <f>IF(AND(B87='Calc|Fee Based'!B85,C87='Calc|Fee Based'!C85,D87='Calc|Fee Based'!D85,E87='Calc|Fee Based'!E85, F87='Calc|Fee Based'!F85,G87='Calc|Fee Based'!G85, H87='Calc|Fee Based'!H85),0,1)</f>
        <v>0</v>
      </c>
    </row>
    <row r="88" spans="1:9" ht="12.75" x14ac:dyDescent="0.2">
      <c r="A88" s="16">
        <v>77</v>
      </c>
      <c r="B88" s="55" t="str">
        <f>'Calc|Fee Based'!B86</f>
        <v/>
      </c>
      <c r="C88" s="55" t="str">
        <f>'Calc|Fee Based'!C86</f>
        <v/>
      </c>
      <c r="D88" s="55" t="str">
        <f>'Calc|Fee Based'!D86</f>
        <v/>
      </c>
      <c r="E88" s="55" t="str">
        <f>'Calc|Fee Based'!E86</f>
        <v/>
      </c>
      <c r="F88" s="80" t="str">
        <f>'Calc|Fee Based'!F86</f>
        <v/>
      </c>
      <c r="G88" s="80" t="str">
        <f>'Calc|Fee Based'!G86</f>
        <v/>
      </c>
      <c r="H88" s="80">
        <f>'Calc|Fee Based'!H86</f>
        <v>0</v>
      </c>
      <c r="I88" s="139">
        <f>IF(AND(B88='Calc|Fee Based'!B86,C88='Calc|Fee Based'!C86,D88='Calc|Fee Based'!D86,E88='Calc|Fee Based'!E86, F88='Calc|Fee Based'!F86,G88='Calc|Fee Based'!G86, H88='Calc|Fee Based'!H86),0,1)</f>
        <v>0</v>
      </c>
    </row>
    <row r="89" spans="1:9" ht="12.75" x14ac:dyDescent="0.2">
      <c r="A89" s="16">
        <v>78</v>
      </c>
      <c r="B89" s="55" t="str">
        <f>'Calc|Fee Based'!B87</f>
        <v/>
      </c>
      <c r="C89" s="55" t="str">
        <f>'Calc|Fee Based'!C87</f>
        <v/>
      </c>
      <c r="D89" s="55" t="str">
        <f>'Calc|Fee Based'!D87</f>
        <v/>
      </c>
      <c r="E89" s="55" t="str">
        <f>'Calc|Fee Based'!E87</f>
        <v/>
      </c>
      <c r="F89" s="80" t="str">
        <f>'Calc|Fee Based'!F87</f>
        <v/>
      </c>
      <c r="G89" s="80" t="str">
        <f>'Calc|Fee Based'!G87</f>
        <v/>
      </c>
      <c r="H89" s="80">
        <f>'Calc|Fee Based'!H87</f>
        <v>0</v>
      </c>
      <c r="I89" s="139">
        <f>IF(AND(B89='Calc|Fee Based'!B87,C89='Calc|Fee Based'!C87,D89='Calc|Fee Based'!D87,E89='Calc|Fee Based'!E87, F89='Calc|Fee Based'!F87,G89='Calc|Fee Based'!G87, H89='Calc|Fee Based'!H87),0,1)</f>
        <v>0</v>
      </c>
    </row>
    <row r="90" spans="1:9" ht="12.75" x14ac:dyDescent="0.2">
      <c r="A90" s="16">
        <v>79</v>
      </c>
      <c r="B90" s="55" t="str">
        <f>'Calc|Fee Based'!B88</f>
        <v/>
      </c>
      <c r="C90" s="55" t="str">
        <f>'Calc|Fee Based'!C88</f>
        <v/>
      </c>
      <c r="D90" s="55" t="str">
        <f>'Calc|Fee Based'!D88</f>
        <v/>
      </c>
      <c r="E90" s="55" t="str">
        <f>'Calc|Fee Based'!E88</f>
        <v/>
      </c>
      <c r="F90" s="80" t="str">
        <f>'Calc|Fee Based'!F88</f>
        <v/>
      </c>
      <c r="G90" s="80" t="str">
        <f>'Calc|Fee Based'!G88</f>
        <v/>
      </c>
      <c r="H90" s="80">
        <f>'Calc|Fee Based'!H88</f>
        <v>0</v>
      </c>
      <c r="I90" s="139">
        <f>IF(AND(B90='Calc|Fee Based'!B88,C90='Calc|Fee Based'!C88,D90='Calc|Fee Based'!D88,E90='Calc|Fee Based'!E88, F90='Calc|Fee Based'!F88,G90='Calc|Fee Based'!G88, H90='Calc|Fee Based'!H88),0,1)</f>
        <v>0</v>
      </c>
    </row>
    <row r="91" spans="1:9" ht="12.75" x14ac:dyDescent="0.2">
      <c r="A91" s="16">
        <v>80</v>
      </c>
      <c r="B91" s="55" t="str">
        <f>'Calc|Fee Based'!B89</f>
        <v/>
      </c>
      <c r="C91" s="55" t="str">
        <f>'Calc|Fee Based'!C89</f>
        <v/>
      </c>
      <c r="D91" s="55" t="str">
        <f>'Calc|Fee Based'!D89</f>
        <v/>
      </c>
      <c r="E91" s="55" t="str">
        <f>'Calc|Fee Based'!E89</f>
        <v/>
      </c>
      <c r="F91" s="80" t="str">
        <f>'Calc|Fee Based'!F89</f>
        <v/>
      </c>
      <c r="G91" s="80" t="str">
        <f>'Calc|Fee Based'!G89</f>
        <v/>
      </c>
      <c r="H91" s="80">
        <f>'Calc|Fee Based'!H89</f>
        <v>0</v>
      </c>
      <c r="I91" s="139">
        <f>IF(AND(B91='Calc|Fee Based'!B89,C91='Calc|Fee Based'!C89,D91='Calc|Fee Based'!D89,E91='Calc|Fee Based'!E89, F91='Calc|Fee Based'!F89,G91='Calc|Fee Based'!G89, H91='Calc|Fee Based'!H89),0,1)</f>
        <v>0</v>
      </c>
    </row>
    <row r="92" spans="1:9" ht="12.75" x14ac:dyDescent="0.2">
      <c r="A92" s="16">
        <v>81</v>
      </c>
      <c r="B92" s="55" t="str">
        <f>'Calc|Fee Based'!B90</f>
        <v/>
      </c>
      <c r="C92" s="55" t="str">
        <f>'Calc|Fee Based'!C90</f>
        <v/>
      </c>
      <c r="D92" s="55" t="str">
        <f>'Calc|Fee Based'!D90</f>
        <v/>
      </c>
      <c r="E92" s="55" t="str">
        <f>'Calc|Fee Based'!E90</f>
        <v/>
      </c>
      <c r="F92" s="80" t="str">
        <f>'Calc|Fee Based'!F90</f>
        <v/>
      </c>
      <c r="G92" s="80" t="str">
        <f>'Calc|Fee Based'!G90</f>
        <v/>
      </c>
      <c r="H92" s="80">
        <f>'Calc|Fee Based'!H90</f>
        <v>0</v>
      </c>
      <c r="I92" s="139">
        <f>IF(AND(B92='Calc|Fee Based'!B90,C92='Calc|Fee Based'!C90,D92='Calc|Fee Based'!D90,E92='Calc|Fee Based'!E90, F92='Calc|Fee Based'!F90,G92='Calc|Fee Based'!G90, H92='Calc|Fee Based'!H90),0,1)</f>
        <v>0</v>
      </c>
    </row>
    <row r="93" spans="1:9" ht="12.75" x14ac:dyDescent="0.2">
      <c r="A93" s="16">
        <v>82</v>
      </c>
      <c r="B93" s="55" t="str">
        <f>'Calc|Fee Based'!B91</f>
        <v/>
      </c>
      <c r="C93" s="55" t="str">
        <f>'Calc|Fee Based'!C91</f>
        <v/>
      </c>
      <c r="D93" s="55" t="str">
        <f>'Calc|Fee Based'!D91</f>
        <v/>
      </c>
      <c r="E93" s="55" t="str">
        <f>'Calc|Fee Based'!E91</f>
        <v/>
      </c>
      <c r="F93" s="80" t="str">
        <f>'Calc|Fee Based'!F91</f>
        <v/>
      </c>
      <c r="G93" s="80" t="str">
        <f>'Calc|Fee Based'!G91</f>
        <v/>
      </c>
      <c r="H93" s="80">
        <f>'Calc|Fee Based'!H91</f>
        <v>0</v>
      </c>
      <c r="I93" s="139">
        <f>IF(AND(B93='Calc|Fee Based'!B91,C93='Calc|Fee Based'!C91,D93='Calc|Fee Based'!D91,E93='Calc|Fee Based'!E91, F93='Calc|Fee Based'!F91,G93='Calc|Fee Based'!G91, H93='Calc|Fee Based'!H91),0,1)</f>
        <v>0</v>
      </c>
    </row>
    <row r="94" spans="1:9" ht="12.75" x14ac:dyDescent="0.2">
      <c r="A94" s="16">
        <v>83</v>
      </c>
      <c r="B94" s="55" t="str">
        <f>'Calc|Fee Based'!B92</f>
        <v/>
      </c>
      <c r="C94" s="55" t="str">
        <f>'Calc|Fee Based'!C92</f>
        <v/>
      </c>
      <c r="D94" s="55" t="str">
        <f>'Calc|Fee Based'!D92</f>
        <v/>
      </c>
      <c r="E94" s="55" t="str">
        <f>'Calc|Fee Based'!E92</f>
        <v/>
      </c>
      <c r="F94" s="80" t="str">
        <f>'Calc|Fee Based'!F92</f>
        <v/>
      </c>
      <c r="G94" s="80" t="str">
        <f>'Calc|Fee Based'!G92</f>
        <v/>
      </c>
      <c r="H94" s="80">
        <f>'Calc|Fee Based'!H92</f>
        <v>0</v>
      </c>
      <c r="I94" s="139">
        <f>IF(AND(B94='Calc|Fee Based'!B92,C94='Calc|Fee Based'!C92,D94='Calc|Fee Based'!D92,E94='Calc|Fee Based'!E92, F94='Calc|Fee Based'!F92,G94='Calc|Fee Based'!G92, H94='Calc|Fee Based'!H92),0,1)</f>
        <v>0</v>
      </c>
    </row>
    <row r="95" spans="1:9" ht="12.75" x14ac:dyDescent="0.2">
      <c r="A95" s="16">
        <v>84</v>
      </c>
      <c r="B95" s="55" t="str">
        <f>'Calc|Fee Based'!B93</f>
        <v/>
      </c>
      <c r="C95" s="55" t="str">
        <f>'Calc|Fee Based'!C93</f>
        <v/>
      </c>
      <c r="D95" s="55" t="str">
        <f>'Calc|Fee Based'!D93</f>
        <v/>
      </c>
      <c r="E95" s="55" t="str">
        <f>'Calc|Fee Based'!E93</f>
        <v/>
      </c>
      <c r="F95" s="80" t="str">
        <f>'Calc|Fee Based'!F93</f>
        <v/>
      </c>
      <c r="G95" s="80" t="str">
        <f>'Calc|Fee Based'!G93</f>
        <v/>
      </c>
      <c r="H95" s="80">
        <f>'Calc|Fee Based'!H93</f>
        <v>0</v>
      </c>
      <c r="I95" s="139">
        <f>IF(AND(B95='Calc|Fee Based'!B93,C95='Calc|Fee Based'!C93,D95='Calc|Fee Based'!D93,E95='Calc|Fee Based'!E93, F95='Calc|Fee Based'!F93,G95='Calc|Fee Based'!G93, H95='Calc|Fee Based'!H93),0,1)</f>
        <v>0</v>
      </c>
    </row>
    <row r="96" spans="1:9" ht="12.75" x14ac:dyDescent="0.2">
      <c r="A96" s="16">
        <v>85</v>
      </c>
      <c r="B96" s="55" t="str">
        <f>'Calc|Fee Based'!B94</f>
        <v/>
      </c>
      <c r="C96" s="55" t="str">
        <f>'Calc|Fee Based'!C94</f>
        <v/>
      </c>
      <c r="D96" s="55" t="str">
        <f>'Calc|Fee Based'!D94</f>
        <v/>
      </c>
      <c r="E96" s="55" t="str">
        <f>'Calc|Fee Based'!E94</f>
        <v/>
      </c>
      <c r="F96" s="80" t="str">
        <f>'Calc|Fee Based'!F94</f>
        <v/>
      </c>
      <c r="G96" s="80" t="str">
        <f>'Calc|Fee Based'!G94</f>
        <v/>
      </c>
      <c r="H96" s="80">
        <f>'Calc|Fee Based'!H94</f>
        <v>0</v>
      </c>
      <c r="I96" s="139">
        <f>IF(AND(B96='Calc|Fee Based'!B94,C96='Calc|Fee Based'!C94,D96='Calc|Fee Based'!D94,E96='Calc|Fee Based'!E94, F96='Calc|Fee Based'!F94,G96='Calc|Fee Based'!G94, H96='Calc|Fee Based'!H94),0,1)</f>
        <v>0</v>
      </c>
    </row>
    <row r="97" spans="1:9" ht="12.75" x14ac:dyDescent="0.2">
      <c r="A97" s="16">
        <v>86</v>
      </c>
      <c r="B97" s="55" t="str">
        <f>'Calc|Fee Based'!B95</f>
        <v/>
      </c>
      <c r="C97" s="55" t="str">
        <f>'Calc|Fee Based'!C95</f>
        <v/>
      </c>
      <c r="D97" s="55" t="str">
        <f>'Calc|Fee Based'!D95</f>
        <v/>
      </c>
      <c r="E97" s="55" t="str">
        <f>'Calc|Fee Based'!E95</f>
        <v/>
      </c>
      <c r="F97" s="80" t="str">
        <f>'Calc|Fee Based'!F95</f>
        <v/>
      </c>
      <c r="G97" s="80" t="str">
        <f>'Calc|Fee Based'!G95</f>
        <v/>
      </c>
      <c r="H97" s="80">
        <f>'Calc|Fee Based'!H95</f>
        <v>0</v>
      </c>
      <c r="I97" s="139">
        <f>IF(AND(B97='Calc|Fee Based'!B95,C97='Calc|Fee Based'!C95,D97='Calc|Fee Based'!D95,E97='Calc|Fee Based'!E95, F97='Calc|Fee Based'!F95,G97='Calc|Fee Based'!G95, H97='Calc|Fee Based'!H95),0,1)</f>
        <v>0</v>
      </c>
    </row>
    <row r="98" spans="1:9" ht="12.75" x14ac:dyDescent="0.2">
      <c r="A98" s="16">
        <v>87</v>
      </c>
      <c r="B98" s="55" t="str">
        <f>'Calc|Fee Based'!B96</f>
        <v/>
      </c>
      <c r="C98" s="55" t="str">
        <f>'Calc|Fee Based'!C96</f>
        <v/>
      </c>
      <c r="D98" s="55" t="str">
        <f>'Calc|Fee Based'!D96</f>
        <v/>
      </c>
      <c r="E98" s="55" t="str">
        <f>'Calc|Fee Based'!E96</f>
        <v/>
      </c>
      <c r="F98" s="80" t="str">
        <f>'Calc|Fee Based'!F96</f>
        <v/>
      </c>
      <c r="G98" s="80" t="str">
        <f>'Calc|Fee Based'!G96</f>
        <v/>
      </c>
      <c r="H98" s="80">
        <f>'Calc|Fee Based'!H96</f>
        <v>0</v>
      </c>
      <c r="I98" s="139">
        <f>IF(AND(B98='Calc|Fee Based'!B96,C98='Calc|Fee Based'!C96,D98='Calc|Fee Based'!D96,E98='Calc|Fee Based'!E96, F98='Calc|Fee Based'!F96,G98='Calc|Fee Based'!G96, H98='Calc|Fee Based'!H96),0,1)</f>
        <v>0</v>
      </c>
    </row>
    <row r="99" spans="1:9" ht="12.75" x14ac:dyDescent="0.2">
      <c r="A99" s="16">
        <v>88</v>
      </c>
      <c r="B99" s="55" t="str">
        <f>'Calc|Fee Based'!B97</f>
        <v/>
      </c>
      <c r="C99" s="55" t="str">
        <f>'Calc|Fee Based'!C97</f>
        <v/>
      </c>
      <c r="D99" s="55" t="str">
        <f>'Calc|Fee Based'!D97</f>
        <v/>
      </c>
      <c r="E99" s="55" t="str">
        <f>'Calc|Fee Based'!E97</f>
        <v/>
      </c>
      <c r="F99" s="80" t="str">
        <f>'Calc|Fee Based'!F97</f>
        <v/>
      </c>
      <c r="G99" s="80" t="str">
        <f>'Calc|Fee Based'!G97</f>
        <v/>
      </c>
      <c r="H99" s="80">
        <f>'Calc|Fee Based'!H97</f>
        <v>0</v>
      </c>
      <c r="I99" s="139">
        <f>IF(AND(B99='Calc|Fee Based'!B97,C99='Calc|Fee Based'!C97,D99='Calc|Fee Based'!D97,E99='Calc|Fee Based'!E97, F99='Calc|Fee Based'!F97,G99='Calc|Fee Based'!G97, H99='Calc|Fee Based'!H97),0,1)</f>
        <v>0</v>
      </c>
    </row>
    <row r="100" spans="1:9" ht="12.75" x14ac:dyDescent="0.2">
      <c r="A100" s="16">
        <v>89</v>
      </c>
      <c r="B100" s="55" t="str">
        <f>'Calc|Fee Based'!B98</f>
        <v/>
      </c>
      <c r="C100" s="55" t="str">
        <f>'Calc|Fee Based'!C98</f>
        <v/>
      </c>
      <c r="D100" s="55" t="str">
        <f>'Calc|Fee Based'!D98</f>
        <v/>
      </c>
      <c r="E100" s="55" t="str">
        <f>'Calc|Fee Based'!E98</f>
        <v/>
      </c>
      <c r="F100" s="80" t="str">
        <f>'Calc|Fee Based'!F98</f>
        <v/>
      </c>
      <c r="G100" s="80" t="str">
        <f>'Calc|Fee Based'!G98</f>
        <v/>
      </c>
      <c r="H100" s="80">
        <f>'Calc|Fee Based'!H98</f>
        <v>0</v>
      </c>
      <c r="I100" s="139">
        <f>IF(AND(B100='Calc|Fee Based'!B98,C100='Calc|Fee Based'!C98,D100='Calc|Fee Based'!D98,E100='Calc|Fee Based'!E98, F100='Calc|Fee Based'!F98,G100='Calc|Fee Based'!G98, H100='Calc|Fee Based'!H98),0,1)</f>
        <v>0</v>
      </c>
    </row>
    <row r="101" spans="1:9" ht="12.75" x14ac:dyDescent="0.2">
      <c r="A101" s="16">
        <v>90</v>
      </c>
      <c r="B101" s="55" t="str">
        <f>'Calc|Fee Based'!B99</f>
        <v/>
      </c>
      <c r="C101" s="55" t="str">
        <f>'Calc|Fee Based'!C99</f>
        <v/>
      </c>
      <c r="D101" s="55" t="str">
        <f>'Calc|Fee Based'!D99</f>
        <v/>
      </c>
      <c r="E101" s="55" t="str">
        <f>'Calc|Fee Based'!E99</f>
        <v/>
      </c>
      <c r="F101" s="80" t="str">
        <f>'Calc|Fee Based'!F99</f>
        <v/>
      </c>
      <c r="G101" s="80" t="str">
        <f>'Calc|Fee Based'!G99</f>
        <v/>
      </c>
      <c r="H101" s="80">
        <f>'Calc|Fee Based'!H99</f>
        <v>0</v>
      </c>
      <c r="I101" s="139">
        <f>IF(AND(B101='Calc|Fee Based'!B99,C101='Calc|Fee Based'!C99,D101='Calc|Fee Based'!D99,E101='Calc|Fee Based'!E99, F101='Calc|Fee Based'!F99,G101='Calc|Fee Based'!G99, H101='Calc|Fee Based'!H99),0,1)</f>
        <v>0</v>
      </c>
    </row>
    <row r="102" spans="1:9" ht="12.75" x14ac:dyDescent="0.2">
      <c r="A102" s="16">
        <v>91</v>
      </c>
      <c r="B102" s="55" t="str">
        <f>'Calc|Fee Based'!B100</f>
        <v/>
      </c>
      <c r="C102" s="55" t="str">
        <f>'Calc|Fee Based'!C100</f>
        <v/>
      </c>
      <c r="D102" s="55" t="str">
        <f>'Calc|Fee Based'!D100</f>
        <v/>
      </c>
      <c r="E102" s="55" t="str">
        <f>'Calc|Fee Based'!E100</f>
        <v/>
      </c>
      <c r="F102" s="80" t="str">
        <f>'Calc|Fee Based'!F100</f>
        <v/>
      </c>
      <c r="G102" s="80" t="str">
        <f>'Calc|Fee Based'!G100</f>
        <v/>
      </c>
      <c r="H102" s="80">
        <f>'Calc|Fee Based'!H100</f>
        <v>0</v>
      </c>
      <c r="I102" s="139">
        <f>IF(AND(B102='Calc|Fee Based'!B100,C102='Calc|Fee Based'!C100,D102='Calc|Fee Based'!D100,E102='Calc|Fee Based'!E100, F102='Calc|Fee Based'!F100,G102='Calc|Fee Based'!G100, H102='Calc|Fee Based'!H100),0,1)</f>
        <v>0</v>
      </c>
    </row>
    <row r="103" spans="1:9" ht="12.75" x14ac:dyDescent="0.2">
      <c r="A103" s="16">
        <v>92</v>
      </c>
      <c r="B103" s="55" t="str">
        <f>'Calc|Fee Based'!B101</f>
        <v/>
      </c>
      <c r="C103" s="55" t="str">
        <f>'Calc|Fee Based'!C101</f>
        <v/>
      </c>
      <c r="D103" s="55" t="str">
        <f>'Calc|Fee Based'!D101</f>
        <v/>
      </c>
      <c r="E103" s="55" t="str">
        <f>'Calc|Fee Based'!E101</f>
        <v/>
      </c>
      <c r="F103" s="80" t="str">
        <f>'Calc|Fee Based'!F101</f>
        <v/>
      </c>
      <c r="G103" s="80" t="str">
        <f>'Calc|Fee Based'!G101</f>
        <v/>
      </c>
      <c r="H103" s="80">
        <f>'Calc|Fee Based'!H101</f>
        <v>0</v>
      </c>
      <c r="I103" s="139">
        <f>IF(AND(B103='Calc|Fee Based'!B101,C103='Calc|Fee Based'!C101,D103='Calc|Fee Based'!D101,E103='Calc|Fee Based'!E101, F103='Calc|Fee Based'!F101,G103='Calc|Fee Based'!G101, H103='Calc|Fee Based'!H101),0,1)</f>
        <v>0</v>
      </c>
    </row>
    <row r="104" spans="1:9" ht="12.75" x14ac:dyDescent="0.2">
      <c r="A104" s="16">
        <v>93</v>
      </c>
      <c r="B104" s="55" t="str">
        <f>'Calc|Fee Based'!B102</f>
        <v/>
      </c>
      <c r="C104" s="55" t="str">
        <f>'Calc|Fee Based'!C102</f>
        <v/>
      </c>
      <c r="D104" s="55" t="str">
        <f>'Calc|Fee Based'!D102</f>
        <v/>
      </c>
      <c r="E104" s="55" t="str">
        <f>'Calc|Fee Based'!E102</f>
        <v/>
      </c>
      <c r="F104" s="80" t="str">
        <f>'Calc|Fee Based'!F102</f>
        <v/>
      </c>
      <c r="G104" s="80" t="str">
        <f>'Calc|Fee Based'!G102</f>
        <v/>
      </c>
      <c r="H104" s="80">
        <f>'Calc|Fee Based'!H102</f>
        <v>0</v>
      </c>
      <c r="I104" s="139">
        <f>IF(AND(B104='Calc|Fee Based'!B102,C104='Calc|Fee Based'!C102,D104='Calc|Fee Based'!D102,E104='Calc|Fee Based'!E102, F104='Calc|Fee Based'!F102,G104='Calc|Fee Based'!G102, H104='Calc|Fee Based'!H102),0,1)</f>
        <v>0</v>
      </c>
    </row>
    <row r="105" spans="1:9" ht="12.75" x14ac:dyDescent="0.2">
      <c r="A105" s="16">
        <v>94</v>
      </c>
      <c r="B105" s="55" t="str">
        <f>'Calc|Fee Based'!B103</f>
        <v/>
      </c>
      <c r="C105" s="55" t="str">
        <f>'Calc|Fee Based'!C103</f>
        <v/>
      </c>
      <c r="D105" s="55" t="str">
        <f>'Calc|Fee Based'!D103</f>
        <v/>
      </c>
      <c r="E105" s="55" t="str">
        <f>'Calc|Fee Based'!E103</f>
        <v/>
      </c>
      <c r="F105" s="80" t="str">
        <f>'Calc|Fee Based'!F103</f>
        <v/>
      </c>
      <c r="G105" s="80" t="str">
        <f>'Calc|Fee Based'!G103</f>
        <v/>
      </c>
      <c r="H105" s="80">
        <f>'Calc|Fee Based'!H103</f>
        <v>0</v>
      </c>
      <c r="I105" s="139">
        <f>IF(AND(B105='Calc|Fee Based'!B103,C105='Calc|Fee Based'!C103,D105='Calc|Fee Based'!D103,E105='Calc|Fee Based'!E103, F105='Calc|Fee Based'!F103,G105='Calc|Fee Based'!G103, H105='Calc|Fee Based'!H103),0,1)</f>
        <v>0</v>
      </c>
    </row>
    <row r="106" spans="1:9" ht="12.75" x14ac:dyDescent="0.2">
      <c r="A106" s="16">
        <v>95</v>
      </c>
      <c r="B106" s="55" t="str">
        <f>'Calc|Fee Based'!B104</f>
        <v/>
      </c>
      <c r="C106" s="55" t="str">
        <f>'Calc|Fee Based'!C104</f>
        <v/>
      </c>
      <c r="D106" s="55" t="str">
        <f>'Calc|Fee Based'!D104</f>
        <v/>
      </c>
      <c r="E106" s="55" t="str">
        <f>'Calc|Fee Based'!E104</f>
        <v/>
      </c>
      <c r="F106" s="80" t="str">
        <f>'Calc|Fee Based'!F104</f>
        <v/>
      </c>
      <c r="G106" s="80" t="str">
        <f>'Calc|Fee Based'!G104</f>
        <v/>
      </c>
      <c r="H106" s="80">
        <f>'Calc|Fee Based'!H104</f>
        <v>0</v>
      </c>
      <c r="I106" s="139">
        <f>IF(AND(B106='Calc|Fee Based'!B104,C106='Calc|Fee Based'!C104,D106='Calc|Fee Based'!D104,E106='Calc|Fee Based'!E104, F106='Calc|Fee Based'!F104,G106='Calc|Fee Based'!G104, H106='Calc|Fee Based'!H104),0,1)</f>
        <v>0</v>
      </c>
    </row>
    <row r="107" spans="1:9" ht="12.75" x14ac:dyDescent="0.2">
      <c r="A107" s="16">
        <v>96</v>
      </c>
      <c r="B107" s="55" t="str">
        <f>'Calc|Fee Based'!B105</f>
        <v/>
      </c>
      <c r="C107" s="55" t="str">
        <f>'Calc|Fee Based'!C105</f>
        <v/>
      </c>
      <c r="D107" s="55" t="str">
        <f>'Calc|Fee Based'!D105</f>
        <v/>
      </c>
      <c r="E107" s="55" t="str">
        <f>'Calc|Fee Based'!E105</f>
        <v/>
      </c>
      <c r="F107" s="80" t="str">
        <f>'Calc|Fee Based'!F105</f>
        <v/>
      </c>
      <c r="G107" s="80" t="str">
        <f>'Calc|Fee Based'!G105</f>
        <v/>
      </c>
      <c r="H107" s="80">
        <f>'Calc|Fee Based'!H105</f>
        <v>0</v>
      </c>
      <c r="I107" s="139">
        <f>IF(AND(B107='Calc|Fee Based'!B105,C107='Calc|Fee Based'!C105,D107='Calc|Fee Based'!D105,E107='Calc|Fee Based'!E105, F107='Calc|Fee Based'!F105,G107='Calc|Fee Based'!G105, H107='Calc|Fee Based'!H105),0,1)</f>
        <v>0</v>
      </c>
    </row>
    <row r="108" spans="1:9" ht="12.75" x14ac:dyDescent="0.2">
      <c r="A108" s="16">
        <v>97</v>
      </c>
      <c r="B108" s="55" t="str">
        <f>'Calc|Fee Based'!B106</f>
        <v/>
      </c>
      <c r="C108" s="55" t="str">
        <f>'Calc|Fee Based'!C106</f>
        <v/>
      </c>
      <c r="D108" s="55" t="str">
        <f>'Calc|Fee Based'!D106</f>
        <v/>
      </c>
      <c r="E108" s="55" t="str">
        <f>'Calc|Fee Based'!E106</f>
        <v/>
      </c>
      <c r="F108" s="80" t="str">
        <f>'Calc|Fee Based'!F106</f>
        <v/>
      </c>
      <c r="G108" s="80" t="str">
        <f>'Calc|Fee Based'!G106</f>
        <v/>
      </c>
      <c r="H108" s="80">
        <f>'Calc|Fee Based'!H106</f>
        <v>0</v>
      </c>
      <c r="I108" s="139">
        <f>IF(AND(B108='Calc|Fee Based'!B106,C108='Calc|Fee Based'!C106,D108='Calc|Fee Based'!D106,E108='Calc|Fee Based'!E106, F108='Calc|Fee Based'!F106,G108='Calc|Fee Based'!G106, H108='Calc|Fee Based'!H106),0,1)</f>
        <v>0</v>
      </c>
    </row>
    <row r="109" spans="1:9" ht="12.75" x14ac:dyDescent="0.2">
      <c r="A109" s="16">
        <v>98</v>
      </c>
      <c r="B109" s="55" t="str">
        <f>'Calc|Fee Based'!B107</f>
        <v/>
      </c>
      <c r="C109" s="55" t="str">
        <f>'Calc|Fee Based'!C107</f>
        <v/>
      </c>
      <c r="D109" s="55" t="str">
        <f>'Calc|Fee Based'!D107</f>
        <v/>
      </c>
      <c r="E109" s="55" t="str">
        <f>'Calc|Fee Based'!E107</f>
        <v/>
      </c>
      <c r="F109" s="80" t="str">
        <f>'Calc|Fee Based'!F107</f>
        <v/>
      </c>
      <c r="G109" s="80" t="str">
        <f>'Calc|Fee Based'!G107</f>
        <v/>
      </c>
      <c r="H109" s="80">
        <f>'Calc|Fee Based'!H107</f>
        <v>0</v>
      </c>
      <c r="I109" s="139">
        <f>IF(AND(B109='Calc|Fee Based'!B107,C109='Calc|Fee Based'!C107,D109='Calc|Fee Based'!D107,E109='Calc|Fee Based'!E107, F109='Calc|Fee Based'!F107,G109='Calc|Fee Based'!G107, H109='Calc|Fee Based'!H107),0,1)</f>
        <v>0</v>
      </c>
    </row>
    <row r="110" spans="1:9" ht="12.75" x14ac:dyDescent="0.2">
      <c r="A110" s="16">
        <v>99</v>
      </c>
      <c r="B110" s="55" t="str">
        <f>'Calc|Fee Based'!B108</f>
        <v/>
      </c>
      <c r="C110" s="55" t="str">
        <f>'Calc|Fee Based'!C108</f>
        <v/>
      </c>
      <c r="D110" s="55" t="str">
        <f>'Calc|Fee Based'!D108</f>
        <v/>
      </c>
      <c r="E110" s="55" t="str">
        <f>'Calc|Fee Based'!E108</f>
        <v/>
      </c>
      <c r="F110" s="80" t="str">
        <f>'Calc|Fee Based'!F108</f>
        <v/>
      </c>
      <c r="G110" s="80" t="str">
        <f>'Calc|Fee Based'!G108</f>
        <v/>
      </c>
      <c r="H110" s="80">
        <f>'Calc|Fee Based'!H108</f>
        <v>0</v>
      </c>
      <c r="I110" s="139">
        <f>IF(AND(B110='Calc|Fee Based'!B108,C110='Calc|Fee Based'!C108,D110='Calc|Fee Based'!D108,E110='Calc|Fee Based'!E108, F110='Calc|Fee Based'!F108,G110='Calc|Fee Based'!G108, H110='Calc|Fee Based'!H108),0,1)</f>
        <v>0</v>
      </c>
    </row>
    <row r="111" spans="1:9" ht="12.75" x14ac:dyDescent="0.2">
      <c r="A111" s="16">
        <v>100</v>
      </c>
      <c r="B111" s="55" t="str">
        <f>'Calc|Fee Based'!B109</f>
        <v/>
      </c>
      <c r="C111" s="55" t="str">
        <f>'Calc|Fee Based'!C109</f>
        <v/>
      </c>
      <c r="D111" s="55" t="str">
        <f>'Calc|Fee Based'!D109</f>
        <v/>
      </c>
      <c r="E111" s="55" t="str">
        <f>'Calc|Fee Based'!E109</f>
        <v/>
      </c>
      <c r="F111" s="80" t="str">
        <f>'Calc|Fee Based'!F109</f>
        <v/>
      </c>
      <c r="G111" s="80" t="str">
        <f>'Calc|Fee Based'!G109</f>
        <v/>
      </c>
      <c r="H111" s="80">
        <f>'Calc|Fee Based'!H109</f>
        <v>0</v>
      </c>
      <c r="I111" s="139">
        <f>IF(AND(B111='Calc|Fee Based'!B109,C111='Calc|Fee Based'!C109,D111='Calc|Fee Based'!D109,E111='Calc|Fee Based'!E109, F111='Calc|Fee Based'!F109,G111='Calc|Fee Based'!G109, H111='Calc|Fee Based'!H109),0,1)</f>
        <v>0</v>
      </c>
    </row>
    <row r="112" spans="1:9" ht="12.75" x14ac:dyDescent="0.2">
      <c r="A112" s="16">
        <v>101</v>
      </c>
      <c r="B112" s="55" t="str">
        <f>'Calc|Fee Based'!B110</f>
        <v/>
      </c>
      <c r="C112" s="55" t="str">
        <f>'Calc|Fee Based'!C110</f>
        <v/>
      </c>
      <c r="D112" s="55" t="str">
        <f>'Calc|Fee Based'!D110</f>
        <v/>
      </c>
      <c r="E112" s="55" t="str">
        <f>'Calc|Fee Based'!E110</f>
        <v/>
      </c>
      <c r="F112" s="80" t="str">
        <f>'Calc|Fee Based'!F110</f>
        <v/>
      </c>
      <c r="G112" s="80" t="str">
        <f>'Calc|Fee Based'!G110</f>
        <v/>
      </c>
      <c r="H112" s="80">
        <f>'Calc|Fee Based'!H110</f>
        <v>0</v>
      </c>
      <c r="I112" s="139">
        <f>IF(AND(B112='Calc|Fee Based'!B110,C112='Calc|Fee Based'!C110,D112='Calc|Fee Based'!D110,E112='Calc|Fee Based'!E110, F112='Calc|Fee Based'!F110,G112='Calc|Fee Based'!G110, H112='Calc|Fee Based'!H110),0,1)</f>
        <v>0</v>
      </c>
    </row>
    <row r="113" spans="1:9" ht="12.75" x14ac:dyDescent="0.2">
      <c r="A113" s="16">
        <v>102</v>
      </c>
      <c r="B113" s="55" t="str">
        <f>'Calc|Fee Based'!B111</f>
        <v/>
      </c>
      <c r="C113" s="55" t="str">
        <f>'Calc|Fee Based'!C111</f>
        <v/>
      </c>
      <c r="D113" s="55" t="str">
        <f>'Calc|Fee Based'!D111</f>
        <v/>
      </c>
      <c r="E113" s="55" t="str">
        <f>'Calc|Fee Based'!E111</f>
        <v/>
      </c>
      <c r="F113" s="80" t="str">
        <f>'Calc|Fee Based'!F111</f>
        <v/>
      </c>
      <c r="G113" s="80" t="str">
        <f>'Calc|Fee Based'!G111</f>
        <v/>
      </c>
      <c r="H113" s="80">
        <f>'Calc|Fee Based'!H111</f>
        <v>0</v>
      </c>
      <c r="I113" s="139">
        <f>IF(AND(B113='Calc|Fee Based'!B111,C113='Calc|Fee Based'!C111,D113='Calc|Fee Based'!D111,E113='Calc|Fee Based'!E111, F113='Calc|Fee Based'!F111,G113='Calc|Fee Based'!G111, H113='Calc|Fee Based'!H111),0,1)</f>
        <v>0</v>
      </c>
    </row>
    <row r="114" spans="1:9" ht="12.75" x14ac:dyDescent="0.2">
      <c r="A114" s="16">
        <v>103</v>
      </c>
      <c r="B114" s="55" t="str">
        <f>'Calc|Fee Based'!B112</f>
        <v/>
      </c>
      <c r="C114" s="55" t="str">
        <f>'Calc|Fee Based'!C112</f>
        <v/>
      </c>
      <c r="D114" s="55" t="str">
        <f>'Calc|Fee Based'!D112</f>
        <v/>
      </c>
      <c r="E114" s="55" t="str">
        <f>'Calc|Fee Based'!E112</f>
        <v/>
      </c>
      <c r="F114" s="80" t="str">
        <f>'Calc|Fee Based'!F112</f>
        <v/>
      </c>
      <c r="G114" s="80" t="str">
        <f>'Calc|Fee Based'!G112</f>
        <v/>
      </c>
      <c r="H114" s="80">
        <f>'Calc|Fee Based'!H112</f>
        <v>0</v>
      </c>
      <c r="I114" s="139">
        <f>IF(AND(B114='Calc|Fee Based'!B112,C114='Calc|Fee Based'!C112,D114='Calc|Fee Based'!D112,E114='Calc|Fee Based'!E112, F114='Calc|Fee Based'!F112,G114='Calc|Fee Based'!G112, H114='Calc|Fee Based'!H112),0,1)</f>
        <v>0</v>
      </c>
    </row>
    <row r="115" spans="1:9" ht="12.75" x14ac:dyDescent="0.2">
      <c r="A115" s="16">
        <v>104</v>
      </c>
      <c r="B115" s="55" t="str">
        <f>'Calc|Fee Based'!B113</f>
        <v/>
      </c>
      <c r="C115" s="55" t="str">
        <f>'Calc|Fee Based'!C113</f>
        <v/>
      </c>
      <c r="D115" s="55" t="str">
        <f>'Calc|Fee Based'!D113</f>
        <v/>
      </c>
      <c r="E115" s="55" t="str">
        <f>'Calc|Fee Based'!E113</f>
        <v/>
      </c>
      <c r="F115" s="80" t="str">
        <f>'Calc|Fee Based'!F113</f>
        <v/>
      </c>
      <c r="G115" s="80" t="str">
        <f>'Calc|Fee Based'!G113</f>
        <v/>
      </c>
      <c r="H115" s="80">
        <f>'Calc|Fee Based'!H113</f>
        <v>0</v>
      </c>
      <c r="I115" s="139">
        <f>IF(AND(B115='Calc|Fee Based'!B113,C115='Calc|Fee Based'!C113,D115='Calc|Fee Based'!D113,E115='Calc|Fee Based'!E113, F115='Calc|Fee Based'!F113,G115='Calc|Fee Based'!G113, H115='Calc|Fee Based'!H113),0,1)</f>
        <v>0</v>
      </c>
    </row>
    <row r="116" spans="1:9" ht="12.75" x14ac:dyDescent="0.2">
      <c r="A116" s="16">
        <v>105</v>
      </c>
      <c r="B116" s="55" t="str">
        <f>'Calc|Fee Based'!B114</f>
        <v/>
      </c>
      <c r="C116" s="55" t="str">
        <f>'Calc|Fee Based'!C114</f>
        <v/>
      </c>
      <c r="D116" s="55" t="str">
        <f>'Calc|Fee Based'!D114</f>
        <v/>
      </c>
      <c r="E116" s="55" t="str">
        <f>'Calc|Fee Based'!E114</f>
        <v/>
      </c>
      <c r="F116" s="80" t="str">
        <f>'Calc|Fee Based'!F114</f>
        <v/>
      </c>
      <c r="G116" s="80" t="str">
        <f>'Calc|Fee Based'!G114</f>
        <v/>
      </c>
      <c r="H116" s="80">
        <f>'Calc|Fee Based'!H114</f>
        <v>0</v>
      </c>
      <c r="I116" s="139">
        <f>IF(AND(B116='Calc|Fee Based'!B114,C116='Calc|Fee Based'!C114,D116='Calc|Fee Based'!D114,E116='Calc|Fee Based'!E114, F116='Calc|Fee Based'!F114,G116='Calc|Fee Based'!G114, H116='Calc|Fee Based'!H114),0,1)</f>
        <v>0</v>
      </c>
    </row>
    <row r="117" spans="1:9" ht="12.75" x14ac:dyDescent="0.2">
      <c r="A117" s="16">
        <v>106</v>
      </c>
      <c r="B117" s="55" t="str">
        <f>'Calc|Fee Based'!B115</f>
        <v/>
      </c>
      <c r="C117" s="55" t="str">
        <f>'Calc|Fee Based'!C115</f>
        <v/>
      </c>
      <c r="D117" s="55" t="str">
        <f>'Calc|Fee Based'!D115</f>
        <v/>
      </c>
      <c r="E117" s="55" t="str">
        <f>'Calc|Fee Based'!E115</f>
        <v/>
      </c>
      <c r="F117" s="80" t="str">
        <f>'Calc|Fee Based'!F115</f>
        <v/>
      </c>
      <c r="G117" s="80" t="str">
        <f>'Calc|Fee Based'!G115</f>
        <v/>
      </c>
      <c r="H117" s="80">
        <f>'Calc|Fee Based'!H115</f>
        <v>0</v>
      </c>
      <c r="I117" s="139">
        <f>IF(AND(B117='Calc|Fee Based'!B115,C117='Calc|Fee Based'!C115,D117='Calc|Fee Based'!D115,E117='Calc|Fee Based'!E115, F117='Calc|Fee Based'!F115,G117='Calc|Fee Based'!G115, H117='Calc|Fee Based'!H115),0,1)</f>
        <v>0</v>
      </c>
    </row>
    <row r="118" spans="1:9" ht="12.75" x14ac:dyDescent="0.2">
      <c r="A118" s="16">
        <v>107</v>
      </c>
      <c r="B118" s="55" t="str">
        <f>'Calc|Fee Based'!B116</f>
        <v/>
      </c>
      <c r="C118" s="55" t="str">
        <f>'Calc|Fee Based'!C116</f>
        <v/>
      </c>
      <c r="D118" s="55" t="str">
        <f>'Calc|Fee Based'!D116</f>
        <v/>
      </c>
      <c r="E118" s="55" t="str">
        <f>'Calc|Fee Based'!E116</f>
        <v/>
      </c>
      <c r="F118" s="80" t="str">
        <f>'Calc|Fee Based'!F116</f>
        <v/>
      </c>
      <c r="G118" s="80" t="str">
        <f>'Calc|Fee Based'!G116</f>
        <v/>
      </c>
      <c r="H118" s="80">
        <f>'Calc|Fee Based'!H116</f>
        <v>0</v>
      </c>
      <c r="I118" s="139">
        <f>IF(AND(B118='Calc|Fee Based'!B116,C118='Calc|Fee Based'!C116,D118='Calc|Fee Based'!D116,E118='Calc|Fee Based'!E116, F118='Calc|Fee Based'!F116,G118='Calc|Fee Based'!G116, H118='Calc|Fee Based'!H116),0,1)</f>
        <v>0</v>
      </c>
    </row>
    <row r="119" spans="1:9" ht="12.75" x14ac:dyDescent="0.2">
      <c r="A119" s="16">
        <v>108</v>
      </c>
      <c r="B119" s="55" t="str">
        <f>'Calc|Fee Based'!B117</f>
        <v/>
      </c>
      <c r="C119" s="55" t="str">
        <f>'Calc|Fee Based'!C117</f>
        <v/>
      </c>
      <c r="D119" s="55" t="str">
        <f>'Calc|Fee Based'!D117</f>
        <v/>
      </c>
      <c r="E119" s="55" t="str">
        <f>'Calc|Fee Based'!E117</f>
        <v/>
      </c>
      <c r="F119" s="80" t="str">
        <f>'Calc|Fee Based'!F117</f>
        <v/>
      </c>
      <c r="G119" s="80" t="str">
        <f>'Calc|Fee Based'!G117</f>
        <v/>
      </c>
      <c r="H119" s="80">
        <f>'Calc|Fee Based'!H117</f>
        <v>0</v>
      </c>
      <c r="I119" s="139">
        <f>IF(AND(B119='Calc|Fee Based'!B117,C119='Calc|Fee Based'!C117,D119='Calc|Fee Based'!D117,E119='Calc|Fee Based'!E117, F119='Calc|Fee Based'!F117,G119='Calc|Fee Based'!G117, H119='Calc|Fee Based'!H117),0,1)</f>
        <v>0</v>
      </c>
    </row>
    <row r="120" spans="1:9" ht="12.75" x14ac:dyDescent="0.2">
      <c r="A120" s="16">
        <v>109</v>
      </c>
      <c r="B120" s="55" t="str">
        <f>'Calc|Fee Based'!B118</f>
        <v/>
      </c>
      <c r="C120" s="55" t="str">
        <f>'Calc|Fee Based'!C118</f>
        <v/>
      </c>
      <c r="D120" s="55" t="str">
        <f>'Calc|Fee Based'!D118</f>
        <v/>
      </c>
      <c r="E120" s="55" t="str">
        <f>'Calc|Fee Based'!E118</f>
        <v/>
      </c>
      <c r="F120" s="80" t="str">
        <f>'Calc|Fee Based'!F118</f>
        <v/>
      </c>
      <c r="G120" s="80" t="str">
        <f>'Calc|Fee Based'!G118</f>
        <v/>
      </c>
      <c r="H120" s="80">
        <f>'Calc|Fee Based'!H118</f>
        <v>0</v>
      </c>
      <c r="I120" s="139">
        <f>IF(AND(B120='Calc|Fee Based'!B118,C120='Calc|Fee Based'!C118,D120='Calc|Fee Based'!D118,E120='Calc|Fee Based'!E118, F120='Calc|Fee Based'!F118,G120='Calc|Fee Based'!G118, H120='Calc|Fee Based'!H118),0,1)</f>
        <v>0</v>
      </c>
    </row>
    <row r="121" spans="1:9" ht="12.75" x14ac:dyDescent="0.2">
      <c r="A121" s="16">
        <v>110</v>
      </c>
      <c r="B121" s="55" t="str">
        <f>'Calc|Fee Based'!B119</f>
        <v/>
      </c>
      <c r="C121" s="55" t="str">
        <f>'Calc|Fee Based'!C119</f>
        <v/>
      </c>
      <c r="D121" s="55" t="str">
        <f>'Calc|Fee Based'!D119</f>
        <v/>
      </c>
      <c r="E121" s="55" t="str">
        <f>'Calc|Fee Based'!E119</f>
        <v/>
      </c>
      <c r="F121" s="80" t="str">
        <f>'Calc|Fee Based'!F119</f>
        <v/>
      </c>
      <c r="G121" s="80" t="str">
        <f>'Calc|Fee Based'!G119</f>
        <v/>
      </c>
      <c r="H121" s="80">
        <f>'Calc|Fee Based'!H119</f>
        <v>0</v>
      </c>
      <c r="I121" s="139">
        <f>IF(AND(B121='Calc|Fee Based'!B119,C121='Calc|Fee Based'!C119,D121='Calc|Fee Based'!D119,E121='Calc|Fee Based'!E119, F121='Calc|Fee Based'!F119,G121='Calc|Fee Based'!G119, H121='Calc|Fee Based'!H119),0,1)</f>
        <v>0</v>
      </c>
    </row>
    <row r="122" spans="1:9" ht="12.75" x14ac:dyDescent="0.2">
      <c r="A122" s="16">
        <v>111</v>
      </c>
      <c r="B122" s="55" t="str">
        <f>'Calc|Fee Based'!B120</f>
        <v/>
      </c>
      <c r="C122" s="55" t="str">
        <f>'Calc|Fee Based'!C120</f>
        <v/>
      </c>
      <c r="D122" s="55" t="str">
        <f>'Calc|Fee Based'!D120</f>
        <v/>
      </c>
      <c r="E122" s="55" t="str">
        <f>'Calc|Fee Based'!E120</f>
        <v/>
      </c>
      <c r="F122" s="80" t="str">
        <f>'Calc|Fee Based'!F120</f>
        <v/>
      </c>
      <c r="G122" s="80" t="str">
        <f>'Calc|Fee Based'!G120</f>
        <v/>
      </c>
      <c r="H122" s="80">
        <f>'Calc|Fee Based'!H120</f>
        <v>0</v>
      </c>
      <c r="I122" s="139">
        <f>IF(AND(B122='Calc|Fee Based'!B120,C122='Calc|Fee Based'!C120,D122='Calc|Fee Based'!D120,E122='Calc|Fee Based'!E120, F122='Calc|Fee Based'!F120,G122='Calc|Fee Based'!G120, H122='Calc|Fee Based'!H120),0,1)</f>
        <v>0</v>
      </c>
    </row>
    <row r="123" spans="1:9" ht="12.75" x14ac:dyDescent="0.2">
      <c r="A123" s="16">
        <v>112</v>
      </c>
      <c r="B123" s="55" t="str">
        <f>'Calc|Fee Based'!B121</f>
        <v/>
      </c>
      <c r="C123" s="55" t="str">
        <f>'Calc|Fee Based'!C121</f>
        <v/>
      </c>
      <c r="D123" s="55" t="str">
        <f>'Calc|Fee Based'!D121</f>
        <v/>
      </c>
      <c r="E123" s="55" t="str">
        <f>'Calc|Fee Based'!E121</f>
        <v/>
      </c>
      <c r="F123" s="80" t="str">
        <f>'Calc|Fee Based'!F121</f>
        <v/>
      </c>
      <c r="G123" s="80" t="str">
        <f>'Calc|Fee Based'!G121</f>
        <v/>
      </c>
      <c r="H123" s="80">
        <f>'Calc|Fee Based'!H121</f>
        <v>0</v>
      </c>
      <c r="I123" s="139">
        <f>IF(AND(B123='Calc|Fee Based'!B121,C123='Calc|Fee Based'!C121,D123='Calc|Fee Based'!D121,E123='Calc|Fee Based'!E121, F123='Calc|Fee Based'!F121,G123='Calc|Fee Based'!G121, H123='Calc|Fee Based'!H121),0,1)</f>
        <v>0</v>
      </c>
    </row>
    <row r="124" spans="1:9" ht="12.75" x14ac:dyDescent="0.2">
      <c r="A124" s="16">
        <v>113</v>
      </c>
      <c r="B124" s="55" t="str">
        <f>'Calc|Fee Based'!B122</f>
        <v/>
      </c>
      <c r="C124" s="55" t="str">
        <f>'Calc|Fee Based'!C122</f>
        <v/>
      </c>
      <c r="D124" s="55" t="str">
        <f>'Calc|Fee Based'!D122</f>
        <v/>
      </c>
      <c r="E124" s="55" t="str">
        <f>'Calc|Fee Based'!E122</f>
        <v/>
      </c>
      <c r="F124" s="80" t="str">
        <f>'Calc|Fee Based'!F122</f>
        <v/>
      </c>
      <c r="G124" s="80" t="str">
        <f>'Calc|Fee Based'!G122</f>
        <v/>
      </c>
      <c r="H124" s="80">
        <f>'Calc|Fee Based'!H122</f>
        <v>0</v>
      </c>
      <c r="I124" s="139">
        <f>IF(AND(B124='Calc|Fee Based'!B122,C124='Calc|Fee Based'!C122,D124='Calc|Fee Based'!D122,E124='Calc|Fee Based'!E122, F124='Calc|Fee Based'!F122,G124='Calc|Fee Based'!G122, H124='Calc|Fee Based'!H122),0,1)</f>
        <v>0</v>
      </c>
    </row>
    <row r="125" spans="1:9" ht="12.75" x14ac:dyDescent="0.2">
      <c r="A125" s="16">
        <v>114</v>
      </c>
      <c r="B125" s="55" t="str">
        <f>'Calc|Fee Based'!B123</f>
        <v/>
      </c>
      <c r="C125" s="55" t="str">
        <f>'Calc|Fee Based'!C123</f>
        <v/>
      </c>
      <c r="D125" s="55" t="str">
        <f>'Calc|Fee Based'!D123</f>
        <v/>
      </c>
      <c r="E125" s="55" t="str">
        <f>'Calc|Fee Based'!E123</f>
        <v/>
      </c>
      <c r="F125" s="80" t="str">
        <f>'Calc|Fee Based'!F123</f>
        <v/>
      </c>
      <c r="G125" s="80" t="str">
        <f>'Calc|Fee Based'!G123</f>
        <v/>
      </c>
      <c r="H125" s="80">
        <f>'Calc|Fee Based'!H123</f>
        <v>0</v>
      </c>
      <c r="I125" s="139">
        <f>IF(AND(B125='Calc|Fee Based'!B123,C125='Calc|Fee Based'!C123,D125='Calc|Fee Based'!D123,E125='Calc|Fee Based'!E123, F125='Calc|Fee Based'!F123,G125='Calc|Fee Based'!G123, H125='Calc|Fee Based'!H123),0,1)</f>
        <v>0</v>
      </c>
    </row>
    <row r="126" spans="1:9" ht="12.75" x14ac:dyDescent="0.2">
      <c r="A126" s="16">
        <v>115</v>
      </c>
      <c r="B126" s="55" t="str">
        <f>'Calc|Fee Based'!B124</f>
        <v/>
      </c>
      <c r="C126" s="55" t="str">
        <f>'Calc|Fee Based'!C124</f>
        <v/>
      </c>
      <c r="D126" s="55" t="str">
        <f>'Calc|Fee Based'!D124</f>
        <v/>
      </c>
      <c r="E126" s="55" t="str">
        <f>'Calc|Fee Based'!E124</f>
        <v/>
      </c>
      <c r="F126" s="80" t="str">
        <f>'Calc|Fee Based'!F124</f>
        <v/>
      </c>
      <c r="G126" s="80" t="str">
        <f>'Calc|Fee Based'!G124</f>
        <v/>
      </c>
      <c r="H126" s="80">
        <f>'Calc|Fee Based'!H124</f>
        <v>0</v>
      </c>
      <c r="I126" s="139">
        <f>IF(AND(B126='Calc|Fee Based'!B124,C126='Calc|Fee Based'!C124,D126='Calc|Fee Based'!D124,E126='Calc|Fee Based'!E124, F126='Calc|Fee Based'!F124,G126='Calc|Fee Based'!G124, H126='Calc|Fee Based'!H124),0,1)</f>
        <v>0</v>
      </c>
    </row>
    <row r="127" spans="1:9" ht="12.75" x14ac:dyDescent="0.2">
      <c r="A127" s="16">
        <v>116</v>
      </c>
      <c r="B127" s="55" t="str">
        <f>'Calc|Fee Based'!B125</f>
        <v/>
      </c>
      <c r="C127" s="55" t="str">
        <f>'Calc|Fee Based'!C125</f>
        <v/>
      </c>
      <c r="D127" s="55" t="str">
        <f>'Calc|Fee Based'!D125</f>
        <v/>
      </c>
      <c r="E127" s="55" t="str">
        <f>'Calc|Fee Based'!E125</f>
        <v/>
      </c>
      <c r="F127" s="80" t="str">
        <f>'Calc|Fee Based'!F125</f>
        <v/>
      </c>
      <c r="G127" s="80" t="str">
        <f>'Calc|Fee Based'!G125</f>
        <v/>
      </c>
      <c r="H127" s="80">
        <f>'Calc|Fee Based'!H125</f>
        <v>0</v>
      </c>
      <c r="I127" s="139">
        <f>IF(AND(B127='Calc|Fee Based'!B125,C127='Calc|Fee Based'!C125,D127='Calc|Fee Based'!D125,E127='Calc|Fee Based'!E125, F127='Calc|Fee Based'!F125,G127='Calc|Fee Based'!G125, H127='Calc|Fee Based'!H125),0,1)</f>
        <v>0</v>
      </c>
    </row>
    <row r="128" spans="1:9" ht="12.75" x14ac:dyDescent="0.2">
      <c r="A128" s="16">
        <v>117</v>
      </c>
      <c r="B128" s="55" t="str">
        <f>'Calc|Fee Based'!B126</f>
        <v/>
      </c>
      <c r="C128" s="55" t="str">
        <f>'Calc|Fee Based'!C126</f>
        <v/>
      </c>
      <c r="D128" s="55" t="str">
        <f>'Calc|Fee Based'!D126</f>
        <v/>
      </c>
      <c r="E128" s="55" t="str">
        <f>'Calc|Fee Based'!E126</f>
        <v/>
      </c>
      <c r="F128" s="80" t="str">
        <f>'Calc|Fee Based'!F126</f>
        <v/>
      </c>
      <c r="G128" s="80" t="str">
        <f>'Calc|Fee Based'!G126</f>
        <v/>
      </c>
      <c r="H128" s="80">
        <f>'Calc|Fee Based'!H126</f>
        <v>0</v>
      </c>
      <c r="I128" s="139">
        <f>IF(AND(B128='Calc|Fee Based'!B126,C128='Calc|Fee Based'!C126,D128='Calc|Fee Based'!D126,E128='Calc|Fee Based'!E126, F128='Calc|Fee Based'!F126,G128='Calc|Fee Based'!G126, H128='Calc|Fee Based'!H126),0,1)</f>
        <v>0</v>
      </c>
    </row>
    <row r="129" spans="1:9" ht="12.75" x14ac:dyDescent="0.2">
      <c r="A129" s="16">
        <v>118</v>
      </c>
      <c r="B129" s="55" t="str">
        <f>'Calc|Fee Based'!B127</f>
        <v/>
      </c>
      <c r="C129" s="55" t="str">
        <f>'Calc|Fee Based'!C127</f>
        <v/>
      </c>
      <c r="D129" s="55" t="str">
        <f>'Calc|Fee Based'!D127</f>
        <v/>
      </c>
      <c r="E129" s="55" t="str">
        <f>'Calc|Fee Based'!E127</f>
        <v/>
      </c>
      <c r="F129" s="80" t="str">
        <f>'Calc|Fee Based'!F127</f>
        <v/>
      </c>
      <c r="G129" s="80" t="str">
        <f>'Calc|Fee Based'!G127</f>
        <v/>
      </c>
      <c r="H129" s="80">
        <f>'Calc|Fee Based'!H127</f>
        <v>0</v>
      </c>
      <c r="I129" s="139">
        <f>IF(AND(B129='Calc|Fee Based'!B127,C129='Calc|Fee Based'!C127,D129='Calc|Fee Based'!D127,E129='Calc|Fee Based'!E127, F129='Calc|Fee Based'!F127,G129='Calc|Fee Based'!G127, H129='Calc|Fee Based'!H127),0,1)</f>
        <v>0</v>
      </c>
    </row>
    <row r="130" spans="1:9" ht="12.75" x14ac:dyDescent="0.2">
      <c r="A130" s="16">
        <v>119</v>
      </c>
      <c r="B130" s="55" t="str">
        <f>'Calc|Fee Based'!B128</f>
        <v/>
      </c>
      <c r="C130" s="55" t="str">
        <f>'Calc|Fee Based'!C128</f>
        <v/>
      </c>
      <c r="D130" s="55" t="str">
        <f>'Calc|Fee Based'!D128</f>
        <v/>
      </c>
      <c r="E130" s="55" t="str">
        <f>'Calc|Fee Based'!E128</f>
        <v/>
      </c>
      <c r="F130" s="80" t="str">
        <f>'Calc|Fee Based'!F128</f>
        <v/>
      </c>
      <c r="G130" s="80" t="str">
        <f>'Calc|Fee Based'!G128</f>
        <v/>
      </c>
      <c r="H130" s="80">
        <f>'Calc|Fee Based'!H128</f>
        <v>0</v>
      </c>
      <c r="I130" s="139">
        <f>IF(AND(B130='Calc|Fee Based'!B128,C130='Calc|Fee Based'!C128,D130='Calc|Fee Based'!D128,E130='Calc|Fee Based'!E128, F130='Calc|Fee Based'!F128,G130='Calc|Fee Based'!G128, H130='Calc|Fee Based'!H128),0,1)</f>
        <v>0</v>
      </c>
    </row>
    <row r="131" spans="1:9" ht="12.75" x14ac:dyDescent="0.2">
      <c r="A131" s="16">
        <v>120</v>
      </c>
      <c r="B131" s="55" t="str">
        <f>'Calc|Fee Based'!B129</f>
        <v/>
      </c>
      <c r="C131" s="55" t="str">
        <f>'Calc|Fee Based'!C129</f>
        <v/>
      </c>
      <c r="D131" s="55" t="str">
        <f>'Calc|Fee Based'!D129</f>
        <v/>
      </c>
      <c r="E131" s="55" t="str">
        <f>'Calc|Fee Based'!E129</f>
        <v/>
      </c>
      <c r="F131" s="80" t="str">
        <f>'Calc|Fee Based'!F129</f>
        <v/>
      </c>
      <c r="G131" s="80" t="str">
        <f>'Calc|Fee Based'!G129</f>
        <v/>
      </c>
      <c r="H131" s="80">
        <f>'Calc|Fee Based'!H129</f>
        <v>0</v>
      </c>
      <c r="I131" s="139">
        <f>IF(AND(B131='Calc|Fee Based'!B129,C131='Calc|Fee Based'!C129,D131='Calc|Fee Based'!D129,E131='Calc|Fee Based'!E129, F131='Calc|Fee Based'!F129,G131='Calc|Fee Based'!G129, H131='Calc|Fee Based'!H129),0,1)</f>
        <v>0</v>
      </c>
    </row>
    <row r="132" spans="1:9" ht="12.75" x14ac:dyDescent="0.2">
      <c r="A132" s="16">
        <v>121</v>
      </c>
      <c r="B132" s="55" t="str">
        <f>'Calc|Fee Based'!B130</f>
        <v/>
      </c>
      <c r="C132" s="55" t="str">
        <f>'Calc|Fee Based'!C130</f>
        <v/>
      </c>
      <c r="D132" s="55" t="str">
        <f>'Calc|Fee Based'!D130</f>
        <v/>
      </c>
      <c r="E132" s="55" t="str">
        <f>'Calc|Fee Based'!E130</f>
        <v/>
      </c>
      <c r="F132" s="80" t="str">
        <f>'Calc|Fee Based'!F130</f>
        <v/>
      </c>
      <c r="G132" s="80" t="str">
        <f>'Calc|Fee Based'!G130</f>
        <v/>
      </c>
      <c r="H132" s="80">
        <f>'Calc|Fee Based'!H130</f>
        <v>0</v>
      </c>
      <c r="I132" s="139">
        <f>IF(AND(B132='Calc|Fee Based'!B130,C132='Calc|Fee Based'!C130,D132='Calc|Fee Based'!D130,E132='Calc|Fee Based'!E130, F132='Calc|Fee Based'!F130,G132='Calc|Fee Based'!G130, H132='Calc|Fee Based'!H130),0,1)</f>
        <v>0</v>
      </c>
    </row>
    <row r="133" spans="1:9" ht="12.75" x14ac:dyDescent="0.2">
      <c r="A133" s="16">
        <v>122</v>
      </c>
      <c r="B133" s="55" t="str">
        <f>'Calc|Fee Based'!B131</f>
        <v/>
      </c>
      <c r="C133" s="55" t="str">
        <f>'Calc|Fee Based'!C131</f>
        <v/>
      </c>
      <c r="D133" s="55" t="str">
        <f>'Calc|Fee Based'!D131</f>
        <v/>
      </c>
      <c r="E133" s="55" t="str">
        <f>'Calc|Fee Based'!E131</f>
        <v/>
      </c>
      <c r="F133" s="80" t="str">
        <f>'Calc|Fee Based'!F131</f>
        <v/>
      </c>
      <c r="G133" s="80" t="str">
        <f>'Calc|Fee Based'!G131</f>
        <v/>
      </c>
      <c r="H133" s="80">
        <f>'Calc|Fee Based'!H131</f>
        <v>0</v>
      </c>
      <c r="I133" s="139">
        <f>IF(AND(B133='Calc|Fee Based'!B131,C133='Calc|Fee Based'!C131,D133='Calc|Fee Based'!D131,E133='Calc|Fee Based'!E131, F133='Calc|Fee Based'!F131,G133='Calc|Fee Based'!G131, H133='Calc|Fee Based'!H131),0,1)</f>
        <v>0</v>
      </c>
    </row>
    <row r="134" spans="1:9" ht="12.75" x14ac:dyDescent="0.2">
      <c r="A134" s="16">
        <v>123</v>
      </c>
      <c r="B134" s="55" t="str">
        <f>'Calc|Fee Based'!B132</f>
        <v/>
      </c>
      <c r="C134" s="55" t="str">
        <f>'Calc|Fee Based'!C132</f>
        <v/>
      </c>
      <c r="D134" s="55" t="str">
        <f>'Calc|Fee Based'!D132</f>
        <v/>
      </c>
      <c r="E134" s="55" t="str">
        <f>'Calc|Fee Based'!E132</f>
        <v/>
      </c>
      <c r="F134" s="80" t="str">
        <f>'Calc|Fee Based'!F132</f>
        <v/>
      </c>
      <c r="G134" s="80" t="str">
        <f>'Calc|Fee Based'!G132</f>
        <v/>
      </c>
      <c r="H134" s="80">
        <f>'Calc|Fee Based'!H132</f>
        <v>0</v>
      </c>
      <c r="I134" s="139">
        <f>IF(AND(B134='Calc|Fee Based'!B132,C134='Calc|Fee Based'!C132,D134='Calc|Fee Based'!D132,E134='Calc|Fee Based'!E132, F134='Calc|Fee Based'!F132,G134='Calc|Fee Based'!G132, H134='Calc|Fee Based'!H132),0,1)</f>
        <v>0</v>
      </c>
    </row>
    <row r="135" spans="1:9" ht="12.75" x14ac:dyDescent="0.2">
      <c r="A135" s="16">
        <v>124</v>
      </c>
      <c r="B135" s="55" t="str">
        <f>'Calc|Fee Based'!B133</f>
        <v/>
      </c>
      <c r="C135" s="55" t="str">
        <f>'Calc|Fee Based'!C133</f>
        <v/>
      </c>
      <c r="D135" s="55" t="str">
        <f>'Calc|Fee Based'!D133</f>
        <v/>
      </c>
      <c r="E135" s="55" t="str">
        <f>'Calc|Fee Based'!E133</f>
        <v/>
      </c>
      <c r="F135" s="80" t="str">
        <f>'Calc|Fee Based'!F133</f>
        <v/>
      </c>
      <c r="G135" s="80" t="str">
        <f>'Calc|Fee Based'!G133</f>
        <v/>
      </c>
      <c r="H135" s="80">
        <f>'Calc|Fee Based'!H133</f>
        <v>0</v>
      </c>
      <c r="I135" s="139">
        <f>IF(AND(B135='Calc|Fee Based'!B133,C135='Calc|Fee Based'!C133,D135='Calc|Fee Based'!D133,E135='Calc|Fee Based'!E133, F135='Calc|Fee Based'!F133,G135='Calc|Fee Based'!G133, H135='Calc|Fee Based'!H133),0,1)</f>
        <v>0</v>
      </c>
    </row>
    <row r="136" spans="1:9" ht="12.75" x14ac:dyDescent="0.2">
      <c r="A136" s="16">
        <v>125</v>
      </c>
      <c r="B136" s="55" t="str">
        <f>'Calc|Fee Based'!B134</f>
        <v/>
      </c>
      <c r="C136" s="55" t="str">
        <f>'Calc|Fee Based'!C134</f>
        <v/>
      </c>
      <c r="D136" s="55" t="str">
        <f>'Calc|Fee Based'!D134</f>
        <v/>
      </c>
      <c r="E136" s="55" t="str">
        <f>'Calc|Fee Based'!E134</f>
        <v/>
      </c>
      <c r="F136" s="80" t="str">
        <f>'Calc|Fee Based'!F134</f>
        <v/>
      </c>
      <c r="G136" s="80" t="str">
        <f>'Calc|Fee Based'!G134</f>
        <v/>
      </c>
      <c r="H136" s="80">
        <f>'Calc|Fee Based'!H134</f>
        <v>0</v>
      </c>
      <c r="I136" s="139">
        <f>IF(AND(B136='Calc|Fee Based'!B134,C136='Calc|Fee Based'!C134,D136='Calc|Fee Based'!D134,E136='Calc|Fee Based'!E134, F136='Calc|Fee Based'!F134,G136='Calc|Fee Based'!G134, H136='Calc|Fee Based'!H134),0,1)</f>
        <v>0</v>
      </c>
    </row>
    <row r="137" spans="1:9" ht="12.75" x14ac:dyDescent="0.2">
      <c r="A137" s="16">
        <v>126</v>
      </c>
      <c r="B137" s="55" t="str">
        <f>'Calc|Fee Based'!B135</f>
        <v/>
      </c>
      <c r="C137" s="55" t="str">
        <f>'Calc|Fee Based'!C135</f>
        <v/>
      </c>
      <c r="D137" s="55" t="str">
        <f>'Calc|Fee Based'!D135</f>
        <v/>
      </c>
      <c r="E137" s="55" t="str">
        <f>'Calc|Fee Based'!E135</f>
        <v/>
      </c>
      <c r="F137" s="80" t="str">
        <f>'Calc|Fee Based'!F135</f>
        <v/>
      </c>
      <c r="G137" s="80" t="str">
        <f>'Calc|Fee Based'!G135</f>
        <v/>
      </c>
      <c r="H137" s="80">
        <f>'Calc|Fee Based'!H135</f>
        <v>0</v>
      </c>
      <c r="I137" s="139">
        <f>IF(AND(B137='Calc|Fee Based'!B135,C137='Calc|Fee Based'!C135,D137='Calc|Fee Based'!D135,E137='Calc|Fee Based'!E135, F137='Calc|Fee Based'!F135,G137='Calc|Fee Based'!G135, H137='Calc|Fee Based'!H135),0,1)</f>
        <v>0</v>
      </c>
    </row>
    <row r="138" spans="1:9" ht="12.75" x14ac:dyDescent="0.2">
      <c r="A138" s="16">
        <v>127</v>
      </c>
      <c r="B138" s="55" t="str">
        <f>'Calc|Fee Based'!B136</f>
        <v/>
      </c>
      <c r="C138" s="55" t="str">
        <f>'Calc|Fee Based'!C136</f>
        <v/>
      </c>
      <c r="D138" s="55" t="str">
        <f>'Calc|Fee Based'!D136</f>
        <v/>
      </c>
      <c r="E138" s="55" t="str">
        <f>'Calc|Fee Based'!E136</f>
        <v/>
      </c>
      <c r="F138" s="80" t="str">
        <f>'Calc|Fee Based'!F136</f>
        <v/>
      </c>
      <c r="G138" s="80" t="str">
        <f>'Calc|Fee Based'!G136</f>
        <v/>
      </c>
      <c r="H138" s="80">
        <f>'Calc|Fee Based'!H136</f>
        <v>0</v>
      </c>
      <c r="I138" s="139">
        <f>IF(AND(B138='Calc|Fee Based'!B136,C138='Calc|Fee Based'!C136,D138='Calc|Fee Based'!D136,E138='Calc|Fee Based'!E136, F138='Calc|Fee Based'!F136,G138='Calc|Fee Based'!G136, H138='Calc|Fee Based'!H136),0,1)</f>
        <v>0</v>
      </c>
    </row>
    <row r="139" spans="1:9" ht="12.75" x14ac:dyDescent="0.2">
      <c r="A139" s="16">
        <v>128</v>
      </c>
      <c r="B139" s="55" t="str">
        <f>'Calc|Fee Based'!B137</f>
        <v/>
      </c>
      <c r="C139" s="55" t="str">
        <f>'Calc|Fee Based'!C137</f>
        <v/>
      </c>
      <c r="D139" s="55" t="str">
        <f>'Calc|Fee Based'!D137</f>
        <v/>
      </c>
      <c r="E139" s="55" t="str">
        <f>'Calc|Fee Based'!E137</f>
        <v/>
      </c>
      <c r="F139" s="80" t="str">
        <f>'Calc|Fee Based'!F137</f>
        <v/>
      </c>
      <c r="G139" s="80" t="str">
        <f>'Calc|Fee Based'!G137</f>
        <v/>
      </c>
      <c r="H139" s="80">
        <f>'Calc|Fee Based'!H137</f>
        <v>0</v>
      </c>
      <c r="I139" s="139">
        <f>IF(AND(B139='Calc|Fee Based'!B137,C139='Calc|Fee Based'!C137,D139='Calc|Fee Based'!D137,E139='Calc|Fee Based'!E137, F139='Calc|Fee Based'!F137,G139='Calc|Fee Based'!G137, H139='Calc|Fee Based'!H137),0,1)</f>
        <v>0</v>
      </c>
    </row>
    <row r="140" spans="1:9" ht="12.75" x14ac:dyDescent="0.2">
      <c r="A140" s="16">
        <v>129</v>
      </c>
      <c r="B140" s="55" t="str">
        <f>'Calc|Fee Based'!B138</f>
        <v/>
      </c>
      <c r="C140" s="55" t="str">
        <f>'Calc|Fee Based'!C138</f>
        <v/>
      </c>
      <c r="D140" s="55" t="str">
        <f>'Calc|Fee Based'!D138</f>
        <v/>
      </c>
      <c r="E140" s="55" t="str">
        <f>'Calc|Fee Based'!E138</f>
        <v/>
      </c>
      <c r="F140" s="80" t="str">
        <f>'Calc|Fee Based'!F138</f>
        <v/>
      </c>
      <c r="G140" s="80" t="str">
        <f>'Calc|Fee Based'!G138</f>
        <v/>
      </c>
      <c r="H140" s="80">
        <f>'Calc|Fee Based'!H138</f>
        <v>0</v>
      </c>
      <c r="I140" s="139">
        <f>IF(AND(B140='Calc|Fee Based'!B138,C140='Calc|Fee Based'!C138,D140='Calc|Fee Based'!D138,E140='Calc|Fee Based'!E138, F140='Calc|Fee Based'!F138,G140='Calc|Fee Based'!G138, H140='Calc|Fee Based'!H138),0,1)</f>
        <v>0</v>
      </c>
    </row>
    <row r="141" spans="1:9" ht="12.75" x14ac:dyDescent="0.2">
      <c r="A141" s="16">
        <v>130</v>
      </c>
      <c r="B141" s="55" t="str">
        <f>'Calc|Fee Based'!B139</f>
        <v/>
      </c>
      <c r="C141" s="55" t="str">
        <f>'Calc|Fee Based'!C139</f>
        <v/>
      </c>
      <c r="D141" s="55" t="str">
        <f>'Calc|Fee Based'!D139</f>
        <v/>
      </c>
      <c r="E141" s="55" t="str">
        <f>'Calc|Fee Based'!E139</f>
        <v/>
      </c>
      <c r="F141" s="80" t="str">
        <f>'Calc|Fee Based'!F139</f>
        <v/>
      </c>
      <c r="G141" s="80" t="str">
        <f>'Calc|Fee Based'!G139</f>
        <v/>
      </c>
      <c r="H141" s="80">
        <f>'Calc|Fee Based'!H139</f>
        <v>0</v>
      </c>
      <c r="I141" s="139">
        <f>IF(AND(B141='Calc|Fee Based'!B139,C141='Calc|Fee Based'!C139,D141='Calc|Fee Based'!D139,E141='Calc|Fee Based'!E139, F141='Calc|Fee Based'!F139,G141='Calc|Fee Based'!G139, H141='Calc|Fee Based'!H139),0,1)</f>
        <v>0</v>
      </c>
    </row>
    <row r="142" spans="1:9" ht="12.75" x14ac:dyDescent="0.2">
      <c r="A142" s="16">
        <v>131</v>
      </c>
      <c r="B142" s="55" t="str">
        <f>'Calc|Fee Based'!B140</f>
        <v/>
      </c>
      <c r="C142" s="55" t="str">
        <f>'Calc|Fee Based'!C140</f>
        <v/>
      </c>
      <c r="D142" s="55" t="str">
        <f>'Calc|Fee Based'!D140</f>
        <v/>
      </c>
      <c r="E142" s="55" t="str">
        <f>'Calc|Fee Based'!E140</f>
        <v/>
      </c>
      <c r="F142" s="80" t="str">
        <f>'Calc|Fee Based'!F140</f>
        <v/>
      </c>
      <c r="G142" s="80" t="str">
        <f>'Calc|Fee Based'!G140</f>
        <v/>
      </c>
      <c r="H142" s="80">
        <f>'Calc|Fee Based'!H140</f>
        <v>0</v>
      </c>
      <c r="I142" s="139">
        <f>IF(AND(B142='Calc|Fee Based'!B140,C142='Calc|Fee Based'!C140,D142='Calc|Fee Based'!D140,E142='Calc|Fee Based'!E140, F142='Calc|Fee Based'!F140,G142='Calc|Fee Based'!G140, H142='Calc|Fee Based'!H140),0,1)</f>
        <v>0</v>
      </c>
    </row>
    <row r="143" spans="1:9" ht="12.75" x14ac:dyDescent="0.2">
      <c r="A143" s="16">
        <v>132</v>
      </c>
      <c r="B143" s="55" t="str">
        <f>'Calc|Fee Based'!B141</f>
        <v/>
      </c>
      <c r="C143" s="55" t="str">
        <f>'Calc|Fee Based'!C141</f>
        <v/>
      </c>
      <c r="D143" s="55" t="str">
        <f>'Calc|Fee Based'!D141</f>
        <v/>
      </c>
      <c r="E143" s="55" t="str">
        <f>'Calc|Fee Based'!E141</f>
        <v/>
      </c>
      <c r="F143" s="80" t="str">
        <f>'Calc|Fee Based'!F141</f>
        <v/>
      </c>
      <c r="G143" s="80" t="str">
        <f>'Calc|Fee Based'!G141</f>
        <v/>
      </c>
      <c r="H143" s="80">
        <f>'Calc|Fee Based'!H141</f>
        <v>0</v>
      </c>
      <c r="I143" s="139">
        <f>IF(AND(B143='Calc|Fee Based'!B141,C143='Calc|Fee Based'!C141,D143='Calc|Fee Based'!D141,E143='Calc|Fee Based'!E141, F143='Calc|Fee Based'!F141,G143='Calc|Fee Based'!G141, H143='Calc|Fee Based'!H141),0,1)</f>
        <v>0</v>
      </c>
    </row>
    <row r="144" spans="1:9" ht="12.75" x14ac:dyDescent="0.2">
      <c r="A144" s="16">
        <v>133</v>
      </c>
      <c r="B144" s="55" t="str">
        <f>'Calc|Fee Based'!B142</f>
        <v/>
      </c>
      <c r="C144" s="55" t="str">
        <f>'Calc|Fee Based'!C142</f>
        <v/>
      </c>
      <c r="D144" s="55" t="str">
        <f>'Calc|Fee Based'!D142</f>
        <v/>
      </c>
      <c r="E144" s="55" t="str">
        <f>'Calc|Fee Based'!E142</f>
        <v/>
      </c>
      <c r="F144" s="80" t="str">
        <f>'Calc|Fee Based'!F142</f>
        <v/>
      </c>
      <c r="G144" s="80" t="str">
        <f>'Calc|Fee Based'!G142</f>
        <v/>
      </c>
      <c r="H144" s="80">
        <f>'Calc|Fee Based'!H142</f>
        <v>0</v>
      </c>
      <c r="I144" s="139">
        <f>IF(AND(B144='Calc|Fee Based'!B142,C144='Calc|Fee Based'!C142,D144='Calc|Fee Based'!D142,E144='Calc|Fee Based'!E142, F144='Calc|Fee Based'!F142,G144='Calc|Fee Based'!G142, H144='Calc|Fee Based'!H142),0,1)</f>
        <v>0</v>
      </c>
    </row>
    <row r="145" spans="1:9" ht="12.75" x14ac:dyDescent="0.2">
      <c r="A145" s="16">
        <v>134</v>
      </c>
      <c r="B145" s="55" t="str">
        <f>'Calc|Fee Based'!B143</f>
        <v/>
      </c>
      <c r="C145" s="55" t="str">
        <f>'Calc|Fee Based'!C143</f>
        <v/>
      </c>
      <c r="D145" s="55" t="str">
        <f>'Calc|Fee Based'!D143</f>
        <v/>
      </c>
      <c r="E145" s="55" t="str">
        <f>'Calc|Fee Based'!E143</f>
        <v/>
      </c>
      <c r="F145" s="80" t="str">
        <f>'Calc|Fee Based'!F143</f>
        <v/>
      </c>
      <c r="G145" s="80" t="str">
        <f>'Calc|Fee Based'!G143</f>
        <v/>
      </c>
      <c r="H145" s="80">
        <f>'Calc|Fee Based'!H143</f>
        <v>0</v>
      </c>
      <c r="I145" s="139">
        <f>IF(AND(B145='Calc|Fee Based'!B143,C145='Calc|Fee Based'!C143,D145='Calc|Fee Based'!D143,E145='Calc|Fee Based'!E143, F145='Calc|Fee Based'!F143,G145='Calc|Fee Based'!G143, H145='Calc|Fee Based'!H143),0,1)</f>
        <v>0</v>
      </c>
    </row>
    <row r="146" spans="1:9" ht="12.75" x14ac:dyDescent="0.2">
      <c r="A146" s="16">
        <v>135</v>
      </c>
      <c r="B146" s="55" t="str">
        <f>'Calc|Fee Based'!B144</f>
        <v/>
      </c>
      <c r="C146" s="55" t="str">
        <f>'Calc|Fee Based'!C144</f>
        <v/>
      </c>
      <c r="D146" s="55" t="str">
        <f>'Calc|Fee Based'!D144</f>
        <v/>
      </c>
      <c r="E146" s="55" t="str">
        <f>'Calc|Fee Based'!E144</f>
        <v/>
      </c>
      <c r="F146" s="80" t="str">
        <f>'Calc|Fee Based'!F144</f>
        <v/>
      </c>
      <c r="G146" s="80" t="str">
        <f>'Calc|Fee Based'!G144</f>
        <v/>
      </c>
      <c r="H146" s="80">
        <f>'Calc|Fee Based'!H144</f>
        <v>0</v>
      </c>
      <c r="I146" s="139">
        <f>IF(AND(B146='Calc|Fee Based'!B144,C146='Calc|Fee Based'!C144,D146='Calc|Fee Based'!D144,E146='Calc|Fee Based'!E144, F146='Calc|Fee Based'!F144,G146='Calc|Fee Based'!G144, H146='Calc|Fee Based'!H144),0,1)</f>
        <v>0</v>
      </c>
    </row>
    <row r="147" spans="1:9" ht="12.75" x14ac:dyDescent="0.2">
      <c r="A147" s="16">
        <v>136</v>
      </c>
      <c r="B147" s="55" t="str">
        <f>'Calc|Fee Based'!B145</f>
        <v/>
      </c>
      <c r="C147" s="55" t="str">
        <f>'Calc|Fee Based'!C145</f>
        <v/>
      </c>
      <c r="D147" s="55" t="str">
        <f>'Calc|Fee Based'!D145</f>
        <v/>
      </c>
      <c r="E147" s="55" t="str">
        <f>'Calc|Fee Based'!E145</f>
        <v/>
      </c>
      <c r="F147" s="80" t="str">
        <f>'Calc|Fee Based'!F145</f>
        <v/>
      </c>
      <c r="G147" s="80" t="str">
        <f>'Calc|Fee Based'!G145</f>
        <v/>
      </c>
      <c r="H147" s="80">
        <f>'Calc|Fee Based'!H145</f>
        <v>0</v>
      </c>
      <c r="I147" s="139">
        <f>IF(AND(B147='Calc|Fee Based'!B145,C147='Calc|Fee Based'!C145,D147='Calc|Fee Based'!D145,E147='Calc|Fee Based'!E145, F147='Calc|Fee Based'!F145,G147='Calc|Fee Based'!G145, H147='Calc|Fee Based'!H145),0,1)</f>
        <v>0</v>
      </c>
    </row>
    <row r="148" spans="1:9" ht="12.75" x14ac:dyDescent="0.2">
      <c r="A148" s="16">
        <v>137</v>
      </c>
      <c r="B148" s="55" t="str">
        <f>'Calc|Fee Based'!B146</f>
        <v/>
      </c>
      <c r="C148" s="55" t="str">
        <f>'Calc|Fee Based'!C146</f>
        <v/>
      </c>
      <c r="D148" s="55" t="str">
        <f>'Calc|Fee Based'!D146</f>
        <v/>
      </c>
      <c r="E148" s="55" t="str">
        <f>'Calc|Fee Based'!E146</f>
        <v/>
      </c>
      <c r="F148" s="80" t="str">
        <f>'Calc|Fee Based'!F146</f>
        <v/>
      </c>
      <c r="G148" s="80" t="str">
        <f>'Calc|Fee Based'!G146</f>
        <v/>
      </c>
      <c r="H148" s="80">
        <f>'Calc|Fee Based'!H146</f>
        <v>0</v>
      </c>
      <c r="I148" s="139">
        <f>IF(AND(B148='Calc|Fee Based'!B146,C148='Calc|Fee Based'!C146,D148='Calc|Fee Based'!D146,E148='Calc|Fee Based'!E146, F148='Calc|Fee Based'!F146,G148='Calc|Fee Based'!G146, H148='Calc|Fee Based'!H146),0,1)</f>
        <v>0</v>
      </c>
    </row>
    <row r="149" spans="1:9" ht="12.75" x14ac:dyDescent="0.2">
      <c r="A149" s="16">
        <v>138</v>
      </c>
      <c r="B149" s="55" t="str">
        <f>'Calc|Fee Based'!B147</f>
        <v/>
      </c>
      <c r="C149" s="55" t="str">
        <f>'Calc|Fee Based'!C147</f>
        <v/>
      </c>
      <c r="D149" s="55" t="str">
        <f>'Calc|Fee Based'!D147</f>
        <v/>
      </c>
      <c r="E149" s="55" t="str">
        <f>'Calc|Fee Based'!E147</f>
        <v/>
      </c>
      <c r="F149" s="80" t="str">
        <f>'Calc|Fee Based'!F147</f>
        <v/>
      </c>
      <c r="G149" s="80" t="str">
        <f>'Calc|Fee Based'!G147</f>
        <v/>
      </c>
      <c r="H149" s="80">
        <f>'Calc|Fee Based'!H147</f>
        <v>0</v>
      </c>
      <c r="I149" s="139">
        <f>IF(AND(B149='Calc|Fee Based'!B147,C149='Calc|Fee Based'!C147,D149='Calc|Fee Based'!D147,E149='Calc|Fee Based'!E147, F149='Calc|Fee Based'!F147,G149='Calc|Fee Based'!G147, H149='Calc|Fee Based'!H147),0,1)</f>
        <v>0</v>
      </c>
    </row>
    <row r="150" spans="1:9" ht="12.75" x14ac:dyDescent="0.2">
      <c r="A150" s="16">
        <v>139</v>
      </c>
      <c r="B150" s="55" t="str">
        <f>'Calc|Fee Based'!B148</f>
        <v/>
      </c>
      <c r="C150" s="55" t="str">
        <f>'Calc|Fee Based'!C148</f>
        <v/>
      </c>
      <c r="D150" s="55" t="str">
        <f>'Calc|Fee Based'!D148</f>
        <v/>
      </c>
      <c r="E150" s="55" t="str">
        <f>'Calc|Fee Based'!E148</f>
        <v/>
      </c>
      <c r="F150" s="80" t="str">
        <f>'Calc|Fee Based'!F148</f>
        <v/>
      </c>
      <c r="G150" s="80" t="str">
        <f>'Calc|Fee Based'!G148</f>
        <v/>
      </c>
      <c r="H150" s="80">
        <f>'Calc|Fee Based'!H148</f>
        <v>0</v>
      </c>
      <c r="I150" s="139">
        <f>IF(AND(B150='Calc|Fee Based'!B148,C150='Calc|Fee Based'!C148,D150='Calc|Fee Based'!D148,E150='Calc|Fee Based'!E148, F150='Calc|Fee Based'!F148,G150='Calc|Fee Based'!G148, H150='Calc|Fee Based'!H148),0,1)</f>
        <v>0</v>
      </c>
    </row>
    <row r="151" spans="1:9" ht="12.75" x14ac:dyDescent="0.2">
      <c r="A151" s="16">
        <v>140</v>
      </c>
      <c r="B151" s="55" t="str">
        <f>'Calc|Fee Based'!B149</f>
        <v/>
      </c>
      <c r="C151" s="55" t="str">
        <f>'Calc|Fee Based'!C149</f>
        <v/>
      </c>
      <c r="D151" s="55" t="str">
        <f>'Calc|Fee Based'!D149</f>
        <v/>
      </c>
      <c r="E151" s="55" t="str">
        <f>'Calc|Fee Based'!E149</f>
        <v/>
      </c>
      <c r="F151" s="80" t="str">
        <f>'Calc|Fee Based'!F149</f>
        <v/>
      </c>
      <c r="G151" s="80" t="str">
        <f>'Calc|Fee Based'!G149</f>
        <v/>
      </c>
      <c r="H151" s="80">
        <f>'Calc|Fee Based'!H149</f>
        <v>0</v>
      </c>
      <c r="I151" s="139">
        <f>IF(AND(B151='Calc|Fee Based'!B149,C151='Calc|Fee Based'!C149,D151='Calc|Fee Based'!D149,E151='Calc|Fee Based'!E149, F151='Calc|Fee Based'!F149,G151='Calc|Fee Based'!G149, H151='Calc|Fee Based'!H149),0,1)</f>
        <v>0</v>
      </c>
    </row>
    <row r="152" spans="1:9" ht="12.75" x14ac:dyDescent="0.2">
      <c r="A152" s="16">
        <v>141</v>
      </c>
      <c r="B152" s="55" t="str">
        <f>'Calc|Fee Based'!B150</f>
        <v/>
      </c>
      <c r="C152" s="55" t="str">
        <f>'Calc|Fee Based'!C150</f>
        <v/>
      </c>
      <c r="D152" s="55" t="str">
        <f>'Calc|Fee Based'!D150</f>
        <v/>
      </c>
      <c r="E152" s="55" t="str">
        <f>'Calc|Fee Based'!E150</f>
        <v/>
      </c>
      <c r="F152" s="80" t="str">
        <f>'Calc|Fee Based'!F150</f>
        <v/>
      </c>
      <c r="G152" s="80" t="str">
        <f>'Calc|Fee Based'!G150</f>
        <v/>
      </c>
      <c r="H152" s="80">
        <f>'Calc|Fee Based'!H150</f>
        <v>0</v>
      </c>
      <c r="I152" s="139">
        <f>IF(AND(B152='Calc|Fee Based'!B150,C152='Calc|Fee Based'!C150,D152='Calc|Fee Based'!D150,E152='Calc|Fee Based'!E150, F152='Calc|Fee Based'!F150,G152='Calc|Fee Based'!G150, H152='Calc|Fee Based'!H150),0,1)</f>
        <v>0</v>
      </c>
    </row>
    <row r="153" spans="1:9" ht="12.75" x14ac:dyDescent="0.2">
      <c r="A153" s="16">
        <v>142</v>
      </c>
      <c r="B153" s="55" t="str">
        <f>'Calc|Fee Based'!B151</f>
        <v/>
      </c>
      <c r="C153" s="55" t="str">
        <f>'Calc|Fee Based'!C151</f>
        <v/>
      </c>
      <c r="D153" s="55" t="str">
        <f>'Calc|Fee Based'!D151</f>
        <v/>
      </c>
      <c r="E153" s="55" t="str">
        <f>'Calc|Fee Based'!E151</f>
        <v/>
      </c>
      <c r="F153" s="80" t="str">
        <f>'Calc|Fee Based'!F151</f>
        <v/>
      </c>
      <c r="G153" s="80" t="str">
        <f>'Calc|Fee Based'!G151</f>
        <v/>
      </c>
      <c r="H153" s="80">
        <f>'Calc|Fee Based'!H151</f>
        <v>0</v>
      </c>
      <c r="I153" s="139">
        <f>IF(AND(B153='Calc|Fee Based'!B151,C153='Calc|Fee Based'!C151,D153='Calc|Fee Based'!D151,E153='Calc|Fee Based'!E151, F153='Calc|Fee Based'!F151,G153='Calc|Fee Based'!G151, H153='Calc|Fee Based'!H151),0,1)</f>
        <v>0</v>
      </c>
    </row>
    <row r="154" spans="1:9" ht="12.75" x14ac:dyDescent="0.2">
      <c r="A154" s="16">
        <v>143</v>
      </c>
      <c r="B154" s="55" t="str">
        <f>'Calc|Fee Based'!B152</f>
        <v/>
      </c>
      <c r="C154" s="55" t="str">
        <f>'Calc|Fee Based'!C152</f>
        <v/>
      </c>
      <c r="D154" s="55" t="str">
        <f>'Calc|Fee Based'!D152</f>
        <v/>
      </c>
      <c r="E154" s="55" t="str">
        <f>'Calc|Fee Based'!E152</f>
        <v/>
      </c>
      <c r="F154" s="80" t="str">
        <f>'Calc|Fee Based'!F152</f>
        <v/>
      </c>
      <c r="G154" s="80" t="str">
        <f>'Calc|Fee Based'!G152</f>
        <v/>
      </c>
      <c r="H154" s="80">
        <f>'Calc|Fee Based'!H152</f>
        <v>0</v>
      </c>
      <c r="I154" s="139">
        <f>IF(AND(B154='Calc|Fee Based'!B152,C154='Calc|Fee Based'!C152,D154='Calc|Fee Based'!D152,E154='Calc|Fee Based'!E152, F154='Calc|Fee Based'!F152,G154='Calc|Fee Based'!G152, H154='Calc|Fee Based'!H152),0,1)</f>
        <v>0</v>
      </c>
    </row>
    <row r="155" spans="1:9" ht="12.75" x14ac:dyDescent="0.2">
      <c r="A155" s="16">
        <v>144</v>
      </c>
      <c r="B155" s="55" t="str">
        <f>'Calc|Fee Based'!B153</f>
        <v/>
      </c>
      <c r="C155" s="55" t="str">
        <f>'Calc|Fee Based'!C153</f>
        <v/>
      </c>
      <c r="D155" s="55" t="str">
        <f>'Calc|Fee Based'!D153</f>
        <v/>
      </c>
      <c r="E155" s="55" t="str">
        <f>'Calc|Fee Based'!E153</f>
        <v/>
      </c>
      <c r="F155" s="80" t="str">
        <f>'Calc|Fee Based'!F153</f>
        <v/>
      </c>
      <c r="G155" s="80" t="str">
        <f>'Calc|Fee Based'!G153</f>
        <v/>
      </c>
      <c r="H155" s="80">
        <f>'Calc|Fee Based'!H153</f>
        <v>0</v>
      </c>
      <c r="I155" s="139">
        <f>IF(AND(B155='Calc|Fee Based'!B153,C155='Calc|Fee Based'!C153,D155='Calc|Fee Based'!D153,E155='Calc|Fee Based'!E153, F155='Calc|Fee Based'!F153,G155='Calc|Fee Based'!G153, H155='Calc|Fee Based'!H153),0,1)</f>
        <v>0</v>
      </c>
    </row>
    <row r="156" spans="1:9" ht="12.75" x14ac:dyDescent="0.2">
      <c r="A156" s="16">
        <v>145</v>
      </c>
      <c r="B156" s="55" t="str">
        <f>'Calc|Fee Based'!B154</f>
        <v/>
      </c>
      <c r="C156" s="55" t="str">
        <f>'Calc|Fee Based'!C154</f>
        <v/>
      </c>
      <c r="D156" s="55" t="str">
        <f>'Calc|Fee Based'!D154</f>
        <v/>
      </c>
      <c r="E156" s="55" t="str">
        <f>'Calc|Fee Based'!E154</f>
        <v/>
      </c>
      <c r="F156" s="80" t="str">
        <f>'Calc|Fee Based'!F154</f>
        <v/>
      </c>
      <c r="G156" s="80" t="str">
        <f>'Calc|Fee Based'!G154</f>
        <v/>
      </c>
      <c r="H156" s="80">
        <f>'Calc|Fee Based'!H154</f>
        <v>0</v>
      </c>
      <c r="I156" s="139">
        <f>IF(AND(B156='Calc|Fee Based'!B154,C156='Calc|Fee Based'!C154,D156='Calc|Fee Based'!D154,E156='Calc|Fee Based'!E154, F156='Calc|Fee Based'!F154,G156='Calc|Fee Based'!G154, H156='Calc|Fee Based'!H154),0,1)</f>
        <v>0</v>
      </c>
    </row>
    <row r="157" spans="1:9" ht="12.75" x14ac:dyDescent="0.2">
      <c r="A157" s="16">
        <v>146</v>
      </c>
      <c r="B157" s="55" t="str">
        <f>'Calc|Fee Based'!B155</f>
        <v/>
      </c>
      <c r="C157" s="55" t="str">
        <f>'Calc|Fee Based'!C155</f>
        <v/>
      </c>
      <c r="D157" s="55" t="str">
        <f>'Calc|Fee Based'!D155</f>
        <v/>
      </c>
      <c r="E157" s="55" t="str">
        <f>'Calc|Fee Based'!E155</f>
        <v/>
      </c>
      <c r="F157" s="80" t="str">
        <f>'Calc|Fee Based'!F155</f>
        <v/>
      </c>
      <c r="G157" s="80" t="str">
        <f>'Calc|Fee Based'!G155</f>
        <v/>
      </c>
      <c r="H157" s="80">
        <f>'Calc|Fee Based'!H155</f>
        <v>0</v>
      </c>
      <c r="I157" s="139">
        <f>IF(AND(B157='Calc|Fee Based'!B155,C157='Calc|Fee Based'!C155,D157='Calc|Fee Based'!D155,E157='Calc|Fee Based'!E155, F157='Calc|Fee Based'!F155,G157='Calc|Fee Based'!G155, H157='Calc|Fee Based'!H155),0,1)</f>
        <v>0</v>
      </c>
    </row>
    <row r="158" spans="1:9" ht="12.75" x14ac:dyDescent="0.2">
      <c r="A158" s="16">
        <v>147</v>
      </c>
      <c r="B158" s="55" t="str">
        <f>'Calc|Fee Based'!B156</f>
        <v/>
      </c>
      <c r="C158" s="55" t="str">
        <f>'Calc|Fee Based'!C156</f>
        <v/>
      </c>
      <c r="D158" s="55" t="str">
        <f>'Calc|Fee Based'!D156</f>
        <v/>
      </c>
      <c r="E158" s="55" t="str">
        <f>'Calc|Fee Based'!E156</f>
        <v/>
      </c>
      <c r="F158" s="80" t="str">
        <f>'Calc|Fee Based'!F156</f>
        <v/>
      </c>
      <c r="G158" s="80" t="str">
        <f>'Calc|Fee Based'!G156</f>
        <v/>
      </c>
      <c r="H158" s="80">
        <f>'Calc|Fee Based'!H156</f>
        <v>0</v>
      </c>
      <c r="I158" s="139">
        <f>IF(AND(B158='Calc|Fee Based'!B156,C158='Calc|Fee Based'!C156,D158='Calc|Fee Based'!D156,E158='Calc|Fee Based'!E156, F158='Calc|Fee Based'!F156,G158='Calc|Fee Based'!G156, H158='Calc|Fee Based'!H156),0,1)</f>
        <v>0</v>
      </c>
    </row>
    <row r="159" spans="1:9" ht="12.75" x14ac:dyDescent="0.2">
      <c r="A159" s="16">
        <v>148</v>
      </c>
      <c r="B159" s="55" t="str">
        <f>'Calc|Fee Based'!B157</f>
        <v/>
      </c>
      <c r="C159" s="55" t="str">
        <f>'Calc|Fee Based'!C157</f>
        <v/>
      </c>
      <c r="D159" s="55" t="str">
        <f>'Calc|Fee Based'!D157</f>
        <v/>
      </c>
      <c r="E159" s="55" t="str">
        <f>'Calc|Fee Based'!E157</f>
        <v/>
      </c>
      <c r="F159" s="80" t="str">
        <f>'Calc|Fee Based'!F157</f>
        <v/>
      </c>
      <c r="G159" s="80" t="str">
        <f>'Calc|Fee Based'!G157</f>
        <v/>
      </c>
      <c r="H159" s="80">
        <f>'Calc|Fee Based'!H157</f>
        <v>0</v>
      </c>
      <c r="I159" s="139">
        <f>IF(AND(B159='Calc|Fee Based'!B157,C159='Calc|Fee Based'!C157,D159='Calc|Fee Based'!D157,E159='Calc|Fee Based'!E157, F159='Calc|Fee Based'!F157,G159='Calc|Fee Based'!G157, H159='Calc|Fee Based'!H157),0,1)</f>
        <v>0</v>
      </c>
    </row>
    <row r="160" spans="1:9" ht="12.75" x14ac:dyDescent="0.2">
      <c r="A160" s="16">
        <v>149</v>
      </c>
      <c r="B160" s="55" t="str">
        <f>'Calc|Fee Based'!B158</f>
        <v/>
      </c>
      <c r="C160" s="55" t="str">
        <f>'Calc|Fee Based'!C158</f>
        <v/>
      </c>
      <c r="D160" s="55" t="str">
        <f>'Calc|Fee Based'!D158</f>
        <v/>
      </c>
      <c r="E160" s="55" t="str">
        <f>'Calc|Fee Based'!E158</f>
        <v/>
      </c>
      <c r="F160" s="80" t="str">
        <f>'Calc|Fee Based'!F158</f>
        <v/>
      </c>
      <c r="G160" s="80" t="str">
        <f>'Calc|Fee Based'!G158</f>
        <v/>
      </c>
      <c r="H160" s="80">
        <f>'Calc|Fee Based'!H158</f>
        <v>0</v>
      </c>
      <c r="I160" s="139">
        <f>IF(AND(B160='Calc|Fee Based'!B158,C160='Calc|Fee Based'!C158,D160='Calc|Fee Based'!D158,E160='Calc|Fee Based'!E158, F160='Calc|Fee Based'!F158,G160='Calc|Fee Based'!G158, H160='Calc|Fee Based'!H158),0,1)</f>
        <v>0</v>
      </c>
    </row>
    <row r="161" spans="1:9" ht="12.75" x14ac:dyDescent="0.2">
      <c r="A161" s="16">
        <v>150</v>
      </c>
      <c r="B161" s="55" t="str">
        <f>'Calc|Fee Based'!B159</f>
        <v/>
      </c>
      <c r="C161" s="55" t="str">
        <f>'Calc|Fee Based'!C159</f>
        <v/>
      </c>
      <c r="D161" s="55" t="str">
        <f>'Calc|Fee Based'!D159</f>
        <v/>
      </c>
      <c r="E161" s="55" t="str">
        <f>'Calc|Fee Based'!E159</f>
        <v/>
      </c>
      <c r="F161" s="80" t="str">
        <f>'Calc|Fee Based'!F159</f>
        <v/>
      </c>
      <c r="G161" s="80" t="str">
        <f>'Calc|Fee Based'!G159</f>
        <v/>
      </c>
      <c r="H161" s="80">
        <f>'Calc|Fee Based'!H159</f>
        <v>0</v>
      </c>
      <c r="I161" s="139">
        <f>IF(AND(B161='Calc|Fee Based'!B159,C161='Calc|Fee Based'!C159,D161='Calc|Fee Based'!D159,E161='Calc|Fee Based'!E159, F161='Calc|Fee Based'!F159,G161='Calc|Fee Based'!G159, H161='Calc|Fee Based'!H159),0,1)</f>
        <v>0</v>
      </c>
    </row>
    <row r="162" spans="1:9" ht="12.75" x14ac:dyDescent="0.2">
      <c r="A162" s="16">
        <v>151</v>
      </c>
      <c r="B162" s="55" t="str">
        <f>'Calc|Fee Based'!B160</f>
        <v/>
      </c>
      <c r="C162" s="55" t="str">
        <f>'Calc|Fee Based'!C160</f>
        <v/>
      </c>
      <c r="D162" s="55" t="str">
        <f>'Calc|Fee Based'!D160</f>
        <v/>
      </c>
      <c r="E162" s="55" t="str">
        <f>'Calc|Fee Based'!E160</f>
        <v/>
      </c>
      <c r="F162" s="80" t="str">
        <f>'Calc|Fee Based'!F160</f>
        <v/>
      </c>
      <c r="G162" s="80" t="str">
        <f>'Calc|Fee Based'!G160</f>
        <v/>
      </c>
      <c r="H162" s="80">
        <f>'Calc|Fee Based'!H160</f>
        <v>0</v>
      </c>
      <c r="I162" s="139">
        <f>IF(AND(B162='Calc|Fee Based'!B160,C162='Calc|Fee Based'!C160,D162='Calc|Fee Based'!D160,E162='Calc|Fee Based'!E160, F162='Calc|Fee Based'!F160,G162='Calc|Fee Based'!G160, H162='Calc|Fee Based'!H160),0,1)</f>
        <v>0</v>
      </c>
    </row>
    <row r="163" spans="1:9" ht="12.75" x14ac:dyDescent="0.2">
      <c r="A163" s="16">
        <v>152</v>
      </c>
      <c r="B163" s="55" t="str">
        <f>'Calc|Fee Based'!B161</f>
        <v/>
      </c>
      <c r="C163" s="55" t="str">
        <f>'Calc|Fee Based'!C161</f>
        <v/>
      </c>
      <c r="D163" s="55" t="str">
        <f>'Calc|Fee Based'!D161</f>
        <v/>
      </c>
      <c r="E163" s="55" t="str">
        <f>'Calc|Fee Based'!E161</f>
        <v/>
      </c>
      <c r="F163" s="80" t="str">
        <f>'Calc|Fee Based'!F161</f>
        <v/>
      </c>
      <c r="G163" s="80" t="str">
        <f>'Calc|Fee Based'!G161</f>
        <v/>
      </c>
      <c r="H163" s="80">
        <f>'Calc|Fee Based'!H161</f>
        <v>0</v>
      </c>
      <c r="I163" s="139">
        <f>IF(AND(B163='Calc|Fee Based'!B161,C163='Calc|Fee Based'!C161,D163='Calc|Fee Based'!D161,E163='Calc|Fee Based'!E161, F163='Calc|Fee Based'!F161,G163='Calc|Fee Based'!G161, H163='Calc|Fee Based'!H161),0,1)</f>
        <v>0</v>
      </c>
    </row>
    <row r="164" spans="1:9" ht="12.75" x14ac:dyDescent="0.2">
      <c r="A164" s="16">
        <v>153</v>
      </c>
      <c r="B164" s="55" t="str">
        <f>'Calc|Fee Based'!B162</f>
        <v/>
      </c>
      <c r="C164" s="55" t="str">
        <f>'Calc|Fee Based'!C162</f>
        <v/>
      </c>
      <c r="D164" s="55" t="str">
        <f>'Calc|Fee Based'!D162</f>
        <v/>
      </c>
      <c r="E164" s="55" t="str">
        <f>'Calc|Fee Based'!E162</f>
        <v/>
      </c>
      <c r="F164" s="80" t="str">
        <f>'Calc|Fee Based'!F162</f>
        <v/>
      </c>
      <c r="G164" s="80" t="str">
        <f>'Calc|Fee Based'!G162</f>
        <v/>
      </c>
      <c r="H164" s="80">
        <f>'Calc|Fee Based'!H162</f>
        <v>0</v>
      </c>
      <c r="I164" s="139">
        <f>IF(AND(B164='Calc|Fee Based'!B162,C164='Calc|Fee Based'!C162,D164='Calc|Fee Based'!D162,E164='Calc|Fee Based'!E162, F164='Calc|Fee Based'!F162,G164='Calc|Fee Based'!G162, H164='Calc|Fee Based'!H162),0,1)</f>
        <v>0</v>
      </c>
    </row>
    <row r="165" spans="1:9" ht="12.75" x14ac:dyDescent="0.2">
      <c r="A165" s="16">
        <v>154</v>
      </c>
      <c r="B165" s="55" t="str">
        <f>'Calc|Fee Based'!B163</f>
        <v/>
      </c>
      <c r="C165" s="55" t="str">
        <f>'Calc|Fee Based'!C163</f>
        <v/>
      </c>
      <c r="D165" s="55" t="str">
        <f>'Calc|Fee Based'!D163</f>
        <v/>
      </c>
      <c r="E165" s="55" t="str">
        <f>'Calc|Fee Based'!E163</f>
        <v/>
      </c>
      <c r="F165" s="80" t="str">
        <f>'Calc|Fee Based'!F163</f>
        <v/>
      </c>
      <c r="G165" s="80" t="str">
        <f>'Calc|Fee Based'!G163</f>
        <v/>
      </c>
      <c r="H165" s="80">
        <f>'Calc|Fee Based'!H163</f>
        <v>0</v>
      </c>
      <c r="I165" s="139">
        <f>IF(AND(B165='Calc|Fee Based'!B163,C165='Calc|Fee Based'!C163,D165='Calc|Fee Based'!D163,E165='Calc|Fee Based'!E163, F165='Calc|Fee Based'!F163,G165='Calc|Fee Based'!G163, H165='Calc|Fee Based'!H163),0,1)</f>
        <v>0</v>
      </c>
    </row>
    <row r="166" spans="1:9" ht="12.75" x14ac:dyDescent="0.2">
      <c r="A166" s="16">
        <v>155</v>
      </c>
      <c r="B166" s="55" t="str">
        <f>'Calc|Fee Based'!B164</f>
        <v/>
      </c>
      <c r="C166" s="55" t="str">
        <f>'Calc|Fee Based'!C164</f>
        <v/>
      </c>
      <c r="D166" s="55" t="str">
        <f>'Calc|Fee Based'!D164</f>
        <v/>
      </c>
      <c r="E166" s="55" t="str">
        <f>'Calc|Fee Based'!E164</f>
        <v/>
      </c>
      <c r="F166" s="80" t="str">
        <f>'Calc|Fee Based'!F164</f>
        <v/>
      </c>
      <c r="G166" s="80" t="str">
        <f>'Calc|Fee Based'!G164</f>
        <v/>
      </c>
      <c r="H166" s="80">
        <f>'Calc|Fee Based'!H164</f>
        <v>0</v>
      </c>
      <c r="I166" s="139">
        <f>IF(AND(B166='Calc|Fee Based'!B164,C166='Calc|Fee Based'!C164,D166='Calc|Fee Based'!D164,E166='Calc|Fee Based'!E164, F166='Calc|Fee Based'!F164,G166='Calc|Fee Based'!G164, H166='Calc|Fee Based'!H164),0,1)</f>
        <v>0</v>
      </c>
    </row>
    <row r="167" spans="1:9" ht="12.75" x14ac:dyDescent="0.2">
      <c r="A167" s="16">
        <v>156</v>
      </c>
      <c r="B167" s="55" t="str">
        <f>'Calc|Fee Based'!B165</f>
        <v/>
      </c>
      <c r="C167" s="55" t="str">
        <f>'Calc|Fee Based'!C165</f>
        <v/>
      </c>
      <c r="D167" s="55" t="str">
        <f>'Calc|Fee Based'!D165</f>
        <v/>
      </c>
      <c r="E167" s="55" t="str">
        <f>'Calc|Fee Based'!E165</f>
        <v/>
      </c>
      <c r="F167" s="80" t="str">
        <f>'Calc|Fee Based'!F165</f>
        <v/>
      </c>
      <c r="G167" s="80" t="str">
        <f>'Calc|Fee Based'!G165</f>
        <v/>
      </c>
      <c r="H167" s="80">
        <f>'Calc|Fee Based'!H165</f>
        <v>0</v>
      </c>
      <c r="I167" s="139">
        <f>IF(AND(B167='Calc|Fee Based'!B165,C167='Calc|Fee Based'!C165,D167='Calc|Fee Based'!D165,E167='Calc|Fee Based'!E165, F167='Calc|Fee Based'!F165,G167='Calc|Fee Based'!G165, H167='Calc|Fee Based'!H165),0,1)</f>
        <v>0</v>
      </c>
    </row>
    <row r="168" spans="1:9" ht="12.75" x14ac:dyDescent="0.2">
      <c r="A168" s="16">
        <v>157</v>
      </c>
      <c r="B168" s="55" t="str">
        <f>'Calc|Fee Based'!B166</f>
        <v/>
      </c>
      <c r="C168" s="55" t="str">
        <f>'Calc|Fee Based'!C166</f>
        <v/>
      </c>
      <c r="D168" s="55" t="str">
        <f>'Calc|Fee Based'!D166</f>
        <v/>
      </c>
      <c r="E168" s="55" t="str">
        <f>'Calc|Fee Based'!E166</f>
        <v/>
      </c>
      <c r="F168" s="80" t="str">
        <f>'Calc|Fee Based'!F166</f>
        <v/>
      </c>
      <c r="G168" s="80" t="str">
        <f>'Calc|Fee Based'!G166</f>
        <v/>
      </c>
      <c r="H168" s="80">
        <f>'Calc|Fee Based'!H166</f>
        <v>0</v>
      </c>
      <c r="I168" s="139">
        <f>IF(AND(B168='Calc|Fee Based'!B166,C168='Calc|Fee Based'!C166,D168='Calc|Fee Based'!D166,E168='Calc|Fee Based'!E166, F168='Calc|Fee Based'!F166,G168='Calc|Fee Based'!G166, H168='Calc|Fee Based'!H166),0,1)</f>
        <v>0</v>
      </c>
    </row>
    <row r="169" spans="1:9" ht="12.75" x14ac:dyDescent="0.2">
      <c r="A169" s="16">
        <v>158</v>
      </c>
      <c r="B169" s="55" t="str">
        <f>'Calc|Fee Based'!B167</f>
        <v/>
      </c>
      <c r="C169" s="55" t="str">
        <f>'Calc|Fee Based'!C167</f>
        <v/>
      </c>
      <c r="D169" s="55" t="str">
        <f>'Calc|Fee Based'!D167</f>
        <v/>
      </c>
      <c r="E169" s="55" t="str">
        <f>'Calc|Fee Based'!E167</f>
        <v/>
      </c>
      <c r="F169" s="80" t="str">
        <f>'Calc|Fee Based'!F167</f>
        <v/>
      </c>
      <c r="G169" s="80" t="str">
        <f>'Calc|Fee Based'!G167</f>
        <v/>
      </c>
      <c r="H169" s="80">
        <f>'Calc|Fee Based'!H167</f>
        <v>0</v>
      </c>
      <c r="I169" s="139">
        <f>IF(AND(B169='Calc|Fee Based'!B167,C169='Calc|Fee Based'!C167,D169='Calc|Fee Based'!D167,E169='Calc|Fee Based'!E167, F169='Calc|Fee Based'!F167,G169='Calc|Fee Based'!G167, H169='Calc|Fee Based'!H167),0,1)</f>
        <v>0</v>
      </c>
    </row>
    <row r="170" spans="1:9" ht="12.75" x14ac:dyDescent="0.2">
      <c r="A170" s="16">
        <v>159</v>
      </c>
      <c r="B170" s="55" t="str">
        <f>'Calc|Fee Based'!B168</f>
        <v/>
      </c>
      <c r="C170" s="55" t="str">
        <f>'Calc|Fee Based'!C168</f>
        <v/>
      </c>
      <c r="D170" s="55" t="str">
        <f>'Calc|Fee Based'!D168</f>
        <v/>
      </c>
      <c r="E170" s="55" t="str">
        <f>'Calc|Fee Based'!E168</f>
        <v/>
      </c>
      <c r="F170" s="80" t="str">
        <f>'Calc|Fee Based'!F168</f>
        <v/>
      </c>
      <c r="G170" s="80" t="str">
        <f>'Calc|Fee Based'!G168</f>
        <v/>
      </c>
      <c r="H170" s="80">
        <f>'Calc|Fee Based'!H168</f>
        <v>0</v>
      </c>
      <c r="I170" s="139">
        <f>IF(AND(B170='Calc|Fee Based'!B168,C170='Calc|Fee Based'!C168,D170='Calc|Fee Based'!D168,E170='Calc|Fee Based'!E168, F170='Calc|Fee Based'!F168,G170='Calc|Fee Based'!G168, H170='Calc|Fee Based'!H168),0,1)</f>
        <v>0</v>
      </c>
    </row>
    <row r="171" spans="1:9" ht="12.75" x14ac:dyDescent="0.2">
      <c r="A171" s="16">
        <v>160</v>
      </c>
      <c r="B171" s="55" t="str">
        <f>'Calc|Fee Based'!B169</f>
        <v/>
      </c>
      <c r="C171" s="55" t="str">
        <f>'Calc|Fee Based'!C169</f>
        <v/>
      </c>
      <c r="D171" s="55" t="str">
        <f>'Calc|Fee Based'!D169</f>
        <v/>
      </c>
      <c r="E171" s="55" t="str">
        <f>'Calc|Fee Based'!E169</f>
        <v/>
      </c>
      <c r="F171" s="80" t="str">
        <f>'Calc|Fee Based'!F169</f>
        <v/>
      </c>
      <c r="G171" s="80" t="str">
        <f>'Calc|Fee Based'!G169</f>
        <v/>
      </c>
      <c r="H171" s="80">
        <f>'Calc|Fee Based'!H169</f>
        <v>0</v>
      </c>
      <c r="I171" s="139">
        <f>IF(AND(B171='Calc|Fee Based'!B169,C171='Calc|Fee Based'!C169,D171='Calc|Fee Based'!D169,E171='Calc|Fee Based'!E169, F171='Calc|Fee Based'!F169,G171='Calc|Fee Based'!G169, H171='Calc|Fee Based'!H169),0,1)</f>
        <v>0</v>
      </c>
    </row>
    <row r="172" spans="1:9" ht="12.75" x14ac:dyDescent="0.2">
      <c r="A172" s="16">
        <v>161</v>
      </c>
      <c r="B172" s="55" t="str">
        <f>'Calc|Fee Based'!B170</f>
        <v/>
      </c>
      <c r="C172" s="55" t="str">
        <f>'Calc|Fee Based'!C170</f>
        <v/>
      </c>
      <c r="D172" s="55" t="str">
        <f>'Calc|Fee Based'!D170</f>
        <v/>
      </c>
      <c r="E172" s="55" t="str">
        <f>'Calc|Fee Based'!E170</f>
        <v/>
      </c>
      <c r="F172" s="80" t="str">
        <f>'Calc|Fee Based'!F170</f>
        <v/>
      </c>
      <c r="G172" s="80" t="str">
        <f>'Calc|Fee Based'!G170</f>
        <v/>
      </c>
      <c r="H172" s="80">
        <f>'Calc|Fee Based'!H170</f>
        <v>0</v>
      </c>
      <c r="I172" s="139">
        <f>IF(AND(B172='Calc|Fee Based'!B170,C172='Calc|Fee Based'!C170,D172='Calc|Fee Based'!D170,E172='Calc|Fee Based'!E170, F172='Calc|Fee Based'!F170,G172='Calc|Fee Based'!G170, H172='Calc|Fee Based'!H170),0,1)</f>
        <v>0</v>
      </c>
    </row>
    <row r="173" spans="1:9" ht="12.75" x14ac:dyDescent="0.2">
      <c r="A173" s="16">
        <v>162</v>
      </c>
      <c r="B173" s="55" t="str">
        <f>'Calc|Fee Based'!B171</f>
        <v/>
      </c>
      <c r="C173" s="55" t="str">
        <f>'Calc|Fee Based'!C171</f>
        <v/>
      </c>
      <c r="D173" s="55" t="str">
        <f>'Calc|Fee Based'!D171</f>
        <v/>
      </c>
      <c r="E173" s="55" t="str">
        <f>'Calc|Fee Based'!E171</f>
        <v/>
      </c>
      <c r="F173" s="80" t="str">
        <f>'Calc|Fee Based'!F171</f>
        <v/>
      </c>
      <c r="G173" s="80" t="str">
        <f>'Calc|Fee Based'!G171</f>
        <v/>
      </c>
      <c r="H173" s="80">
        <f>'Calc|Fee Based'!H171</f>
        <v>0</v>
      </c>
      <c r="I173" s="139">
        <f>IF(AND(B173='Calc|Fee Based'!B171,C173='Calc|Fee Based'!C171,D173='Calc|Fee Based'!D171,E173='Calc|Fee Based'!E171, F173='Calc|Fee Based'!F171,G173='Calc|Fee Based'!G171, H173='Calc|Fee Based'!H171),0,1)</f>
        <v>0</v>
      </c>
    </row>
    <row r="174" spans="1:9" ht="12.75" x14ac:dyDescent="0.2">
      <c r="A174" s="16">
        <v>163</v>
      </c>
      <c r="B174" s="55" t="str">
        <f>'Calc|Fee Based'!B172</f>
        <v/>
      </c>
      <c r="C174" s="55" t="str">
        <f>'Calc|Fee Based'!C172</f>
        <v/>
      </c>
      <c r="D174" s="55" t="str">
        <f>'Calc|Fee Based'!D172</f>
        <v/>
      </c>
      <c r="E174" s="55" t="str">
        <f>'Calc|Fee Based'!E172</f>
        <v/>
      </c>
      <c r="F174" s="80" t="str">
        <f>'Calc|Fee Based'!F172</f>
        <v/>
      </c>
      <c r="G174" s="80" t="str">
        <f>'Calc|Fee Based'!G172</f>
        <v/>
      </c>
      <c r="H174" s="80">
        <f>'Calc|Fee Based'!H172</f>
        <v>0</v>
      </c>
      <c r="I174" s="139">
        <f>IF(AND(B174='Calc|Fee Based'!B172,C174='Calc|Fee Based'!C172,D174='Calc|Fee Based'!D172,E174='Calc|Fee Based'!E172, F174='Calc|Fee Based'!F172,G174='Calc|Fee Based'!G172, H174='Calc|Fee Based'!H172),0,1)</f>
        <v>0</v>
      </c>
    </row>
    <row r="175" spans="1:9" ht="12.75" x14ac:dyDescent="0.2">
      <c r="A175" s="16">
        <v>164</v>
      </c>
      <c r="B175" s="55" t="str">
        <f>'Calc|Fee Based'!B173</f>
        <v/>
      </c>
      <c r="C175" s="55" t="str">
        <f>'Calc|Fee Based'!C173</f>
        <v/>
      </c>
      <c r="D175" s="55" t="str">
        <f>'Calc|Fee Based'!D173</f>
        <v/>
      </c>
      <c r="E175" s="55" t="str">
        <f>'Calc|Fee Based'!E173</f>
        <v/>
      </c>
      <c r="F175" s="80" t="str">
        <f>'Calc|Fee Based'!F173</f>
        <v/>
      </c>
      <c r="G175" s="80" t="str">
        <f>'Calc|Fee Based'!G173</f>
        <v/>
      </c>
      <c r="H175" s="80">
        <f>'Calc|Fee Based'!H173</f>
        <v>0</v>
      </c>
      <c r="I175" s="139">
        <f>IF(AND(B175='Calc|Fee Based'!B173,C175='Calc|Fee Based'!C173,D175='Calc|Fee Based'!D173,E175='Calc|Fee Based'!E173, F175='Calc|Fee Based'!F173,G175='Calc|Fee Based'!G173, H175='Calc|Fee Based'!H173),0,1)</f>
        <v>0</v>
      </c>
    </row>
    <row r="176" spans="1:9" ht="12.75" x14ac:dyDescent="0.2">
      <c r="A176" s="16">
        <v>165</v>
      </c>
      <c r="B176" s="55" t="str">
        <f>'Calc|Fee Based'!B174</f>
        <v/>
      </c>
      <c r="C176" s="55" t="str">
        <f>'Calc|Fee Based'!C174</f>
        <v/>
      </c>
      <c r="D176" s="55" t="str">
        <f>'Calc|Fee Based'!D174</f>
        <v/>
      </c>
      <c r="E176" s="55" t="str">
        <f>'Calc|Fee Based'!E174</f>
        <v/>
      </c>
      <c r="F176" s="80" t="str">
        <f>'Calc|Fee Based'!F174</f>
        <v/>
      </c>
      <c r="G176" s="80" t="str">
        <f>'Calc|Fee Based'!G174</f>
        <v/>
      </c>
      <c r="H176" s="80">
        <f>'Calc|Fee Based'!H174</f>
        <v>0</v>
      </c>
      <c r="I176" s="139">
        <f>IF(AND(B176='Calc|Fee Based'!B174,C176='Calc|Fee Based'!C174,D176='Calc|Fee Based'!D174,E176='Calc|Fee Based'!E174, F176='Calc|Fee Based'!F174,G176='Calc|Fee Based'!G174, H176='Calc|Fee Based'!H174),0,1)</f>
        <v>0</v>
      </c>
    </row>
    <row r="177" spans="1:9" ht="12.75" x14ac:dyDescent="0.2">
      <c r="A177" s="16">
        <v>166</v>
      </c>
      <c r="B177" s="55" t="str">
        <f>'Calc|Fee Based'!B175</f>
        <v/>
      </c>
      <c r="C177" s="55" t="str">
        <f>'Calc|Fee Based'!C175</f>
        <v/>
      </c>
      <c r="D177" s="55" t="str">
        <f>'Calc|Fee Based'!D175</f>
        <v/>
      </c>
      <c r="E177" s="55" t="str">
        <f>'Calc|Fee Based'!E175</f>
        <v/>
      </c>
      <c r="F177" s="80" t="str">
        <f>'Calc|Fee Based'!F175</f>
        <v/>
      </c>
      <c r="G177" s="80" t="str">
        <f>'Calc|Fee Based'!G175</f>
        <v/>
      </c>
      <c r="H177" s="80">
        <f>'Calc|Fee Based'!H175</f>
        <v>0</v>
      </c>
      <c r="I177" s="139">
        <f>IF(AND(B177='Calc|Fee Based'!B175,C177='Calc|Fee Based'!C175,D177='Calc|Fee Based'!D175,E177='Calc|Fee Based'!E175, F177='Calc|Fee Based'!F175,G177='Calc|Fee Based'!G175, H177='Calc|Fee Based'!H175),0,1)</f>
        <v>0</v>
      </c>
    </row>
    <row r="178" spans="1:9" ht="12.75" x14ac:dyDescent="0.2">
      <c r="A178" s="16">
        <v>167</v>
      </c>
      <c r="B178" s="55" t="str">
        <f>'Calc|Fee Based'!B176</f>
        <v/>
      </c>
      <c r="C178" s="55" t="str">
        <f>'Calc|Fee Based'!C176</f>
        <v/>
      </c>
      <c r="D178" s="55" t="str">
        <f>'Calc|Fee Based'!D176</f>
        <v/>
      </c>
      <c r="E178" s="55" t="str">
        <f>'Calc|Fee Based'!E176</f>
        <v/>
      </c>
      <c r="F178" s="80" t="str">
        <f>'Calc|Fee Based'!F176</f>
        <v/>
      </c>
      <c r="G178" s="80" t="str">
        <f>'Calc|Fee Based'!G176</f>
        <v/>
      </c>
      <c r="H178" s="80">
        <f>'Calc|Fee Based'!H176</f>
        <v>0</v>
      </c>
      <c r="I178" s="139">
        <f>IF(AND(B178='Calc|Fee Based'!B176,C178='Calc|Fee Based'!C176,D178='Calc|Fee Based'!D176,E178='Calc|Fee Based'!E176, F178='Calc|Fee Based'!F176,G178='Calc|Fee Based'!G176, H178='Calc|Fee Based'!H176),0,1)</f>
        <v>0</v>
      </c>
    </row>
    <row r="179" spans="1:9" ht="12.75" x14ac:dyDescent="0.2">
      <c r="A179" s="16">
        <v>168</v>
      </c>
      <c r="B179" s="55" t="str">
        <f>'Calc|Fee Based'!B177</f>
        <v/>
      </c>
      <c r="C179" s="55" t="str">
        <f>'Calc|Fee Based'!C177</f>
        <v/>
      </c>
      <c r="D179" s="55" t="str">
        <f>'Calc|Fee Based'!D177</f>
        <v/>
      </c>
      <c r="E179" s="55" t="str">
        <f>'Calc|Fee Based'!E177</f>
        <v/>
      </c>
      <c r="F179" s="80" t="str">
        <f>'Calc|Fee Based'!F177</f>
        <v/>
      </c>
      <c r="G179" s="80" t="str">
        <f>'Calc|Fee Based'!G177</f>
        <v/>
      </c>
      <c r="H179" s="80">
        <f>'Calc|Fee Based'!H177</f>
        <v>0</v>
      </c>
      <c r="I179" s="139">
        <f>IF(AND(B179='Calc|Fee Based'!B177,C179='Calc|Fee Based'!C177,D179='Calc|Fee Based'!D177,E179='Calc|Fee Based'!E177, F179='Calc|Fee Based'!F177,G179='Calc|Fee Based'!G177, H179='Calc|Fee Based'!H177),0,1)</f>
        <v>0</v>
      </c>
    </row>
    <row r="180" spans="1:9" ht="12.75" x14ac:dyDescent="0.2">
      <c r="A180" s="16">
        <v>169</v>
      </c>
      <c r="B180" s="55" t="str">
        <f>'Calc|Fee Based'!B178</f>
        <v/>
      </c>
      <c r="C180" s="55" t="str">
        <f>'Calc|Fee Based'!C178</f>
        <v/>
      </c>
      <c r="D180" s="55" t="str">
        <f>'Calc|Fee Based'!D178</f>
        <v/>
      </c>
      <c r="E180" s="55" t="str">
        <f>'Calc|Fee Based'!E178</f>
        <v/>
      </c>
      <c r="F180" s="80" t="str">
        <f>'Calc|Fee Based'!F178</f>
        <v/>
      </c>
      <c r="G180" s="80" t="str">
        <f>'Calc|Fee Based'!G178</f>
        <v/>
      </c>
      <c r="H180" s="80">
        <f>'Calc|Fee Based'!H178</f>
        <v>0</v>
      </c>
      <c r="I180" s="139">
        <f>IF(AND(B180='Calc|Fee Based'!B178,C180='Calc|Fee Based'!C178,D180='Calc|Fee Based'!D178,E180='Calc|Fee Based'!E178, F180='Calc|Fee Based'!F178,G180='Calc|Fee Based'!G178, H180='Calc|Fee Based'!H178),0,1)</f>
        <v>0</v>
      </c>
    </row>
    <row r="181" spans="1:9" ht="12.75" x14ac:dyDescent="0.2">
      <c r="A181" s="16">
        <v>170</v>
      </c>
      <c r="B181" s="55" t="str">
        <f>'Calc|Fee Based'!B179</f>
        <v/>
      </c>
      <c r="C181" s="55" t="str">
        <f>'Calc|Fee Based'!C179</f>
        <v/>
      </c>
      <c r="D181" s="55" t="str">
        <f>'Calc|Fee Based'!D179</f>
        <v/>
      </c>
      <c r="E181" s="55" t="str">
        <f>'Calc|Fee Based'!E179</f>
        <v/>
      </c>
      <c r="F181" s="80" t="str">
        <f>'Calc|Fee Based'!F179</f>
        <v/>
      </c>
      <c r="G181" s="80" t="str">
        <f>'Calc|Fee Based'!G179</f>
        <v/>
      </c>
      <c r="H181" s="80">
        <f>'Calc|Fee Based'!H179</f>
        <v>0</v>
      </c>
      <c r="I181" s="139">
        <f>IF(AND(B181='Calc|Fee Based'!B179,C181='Calc|Fee Based'!C179,D181='Calc|Fee Based'!D179,E181='Calc|Fee Based'!E179, F181='Calc|Fee Based'!F179,G181='Calc|Fee Based'!G179, H181='Calc|Fee Based'!H179),0,1)</f>
        <v>0</v>
      </c>
    </row>
    <row r="182" spans="1:9" ht="12.75" x14ac:dyDescent="0.2">
      <c r="A182" s="16">
        <v>171</v>
      </c>
      <c r="B182" s="55" t="str">
        <f>'Calc|Fee Based'!B180</f>
        <v/>
      </c>
      <c r="C182" s="55" t="str">
        <f>'Calc|Fee Based'!C180</f>
        <v/>
      </c>
      <c r="D182" s="55" t="str">
        <f>'Calc|Fee Based'!D180</f>
        <v/>
      </c>
      <c r="E182" s="55" t="str">
        <f>'Calc|Fee Based'!E180</f>
        <v/>
      </c>
      <c r="F182" s="80" t="str">
        <f>'Calc|Fee Based'!F180</f>
        <v/>
      </c>
      <c r="G182" s="80" t="str">
        <f>'Calc|Fee Based'!G180</f>
        <v/>
      </c>
      <c r="H182" s="80">
        <f>'Calc|Fee Based'!H180</f>
        <v>0</v>
      </c>
      <c r="I182" s="139">
        <f>IF(AND(B182='Calc|Fee Based'!B180,C182='Calc|Fee Based'!C180,D182='Calc|Fee Based'!D180,E182='Calc|Fee Based'!E180, F182='Calc|Fee Based'!F180,G182='Calc|Fee Based'!G180, H182='Calc|Fee Based'!H180),0,1)</f>
        <v>0</v>
      </c>
    </row>
    <row r="183" spans="1:9" ht="12.75" x14ac:dyDescent="0.2">
      <c r="A183" s="16">
        <v>172</v>
      </c>
      <c r="B183" s="55" t="str">
        <f>'Calc|Fee Based'!B181</f>
        <v/>
      </c>
      <c r="C183" s="55" t="str">
        <f>'Calc|Fee Based'!C181</f>
        <v/>
      </c>
      <c r="D183" s="55" t="str">
        <f>'Calc|Fee Based'!D181</f>
        <v/>
      </c>
      <c r="E183" s="55" t="str">
        <f>'Calc|Fee Based'!E181</f>
        <v/>
      </c>
      <c r="F183" s="80" t="str">
        <f>'Calc|Fee Based'!F181</f>
        <v/>
      </c>
      <c r="G183" s="80" t="str">
        <f>'Calc|Fee Based'!G181</f>
        <v/>
      </c>
      <c r="H183" s="80">
        <f>'Calc|Fee Based'!H181</f>
        <v>0</v>
      </c>
      <c r="I183" s="139">
        <f>IF(AND(B183='Calc|Fee Based'!B181,C183='Calc|Fee Based'!C181,D183='Calc|Fee Based'!D181,E183='Calc|Fee Based'!E181, F183='Calc|Fee Based'!F181,G183='Calc|Fee Based'!G181, H183='Calc|Fee Based'!H181),0,1)</f>
        <v>0</v>
      </c>
    </row>
    <row r="184" spans="1:9" ht="12.75" x14ac:dyDescent="0.2">
      <c r="A184" s="16">
        <v>173</v>
      </c>
      <c r="B184" s="55" t="str">
        <f>'Calc|Fee Based'!B182</f>
        <v/>
      </c>
      <c r="C184" s="55" t="str">
        <f>'Calc|Fee Based'!C182</f>
        <v/>
      </c>
      <c r="D184" s="55" t="str">
        <f>'Calc|Fee Based'!D182</f>
        <v/>
      </c>
      <c r="E184" s="55" t="str">
        <f>'Calc|Fee Based'!E182</f>
        <v/>
      </c>
      <c r="F184" s="80" t="str">
        <f>'Calc|Fee Based'!F182</f>
        <v/>
      </c>
      <c r="G184" s="80" t="str">
        <f>'Calc|Fee Based'!G182</f>
        <v/>
      </c>
      <c r="H184" s="80">
        <f>'Calc|Fee Based'!H182</f>
        <v>0</v>
      </c>
      <c r="I184" s="139">
        <f>IF(AND(B184='Calc|Fee Based'!B182,C184='Calc|Fee Based'!C182,D184='Calc|Fee Based'!D182,E184='Calc|Fee Based'!E182, F184='Calc|Fee Based'!F182,G184='Calc|Fee Based'!G182, H184='Calc|Fee Based'!H182),0,1)</f>
        <v>0</v>
      </c>
    </row>
    <row r="185" spans="1:9" ht="12.75" x14ac:dyDescent="0.2">
      <c r="A185" s="16">
        <v>174</v>
      </c>
      <c r="B185" s="55" t="str">
        <f>'Calc|Fee Based'!B183</f>
        <v/>
      </c>
      <c r="C185" s="55" t="str">
        <f>'Calc|Fee Based'!C183</f>
        <v/>
      </c>
      <c r="D185" s="55" t="str">
        <f>'Calc|Fee Based'!D183</f>
        <v/>
      </c>
      <c r="E185" s="55" t="str">
        <f>'Calc|Fee Based'!E183</f>
        <v/>
      </c>
      <c r="F185" s="80" t="str">
        <f>'Calc|Fee Based'!F183</f>
        <v/>
      </c>
      <c r="G185" s="80" t="str">
        <f>'Calc|Fee Based'!G183</f>
        <v/>
      </c>
      <c r="H185" s="80">
        <f>'Calc|Fee Based'!H183</f>
        <v>0</v>
      </c>
      <c r="I185" s="139">
        <f>IF(AND(B185='Calc|Fee Based'!B183,C185='Calc|Fee Based'!C183,D185='Calc|Fee Based'!D183,E185='Calc|Fee Based'!E183, F185='Calc|Fee Based'!F183,G185='Calc|Fee Based'!G183, H185='Calc|Fee Based'!H183),0,1)</f>
        <v>0</v>
      </c>
    </row>
    <row r="186" spans="1:9" ht="12.75" x14ac:dyDescent="0.2">
      <c r="A186" s="16">
        <v>175</v>
      </c>
      <c r="B186" s="55" t="str">
        <f>'Calc|Fee Based'!B184</f>
        <v/>
      </c>
      <c r="C186" s="55" t="str">
        <f>'Calc|Fee Based'!C184</f>
        <v/>
      </c>
      <c r="D186" s="55" t="str">
        <f>'Calc|Fee Based'!D184</f>
        <v/>
      </c>
      <c r="E186" s="55" t="str">
        <f>'Calc|Fee Based'!E184</f>
        <v/>
      </c>
      <c r="F186" s="80" t="str">
        <f>'Calc|Fee Based'!F184</f>
        <v/>
      </c>
      <c r="G186" s="80" t="str">
        <f>'Calc|Fee Based'!G184</f>
        <v/>
      </c>
      <c r="H186" s="80">
        <f>'Calc|Fee Based'!H184</f>
        <v>0</v>
      </c>
      <c r="I186" s="139">
        <f>IF(AND(B186='Calc|Fee Based'!B184,C186='Calc|Fee Based'!C184,D186='Calc|Fee Based'!D184,E186='Calc|Fee Based'!E184, F186='Calc|Fee Based'!F184,G186='Calc|Fee Based'!G184, H186='Calc|Fee Based'!H184),0,1)</f>
        <v>0</v>
      </c>
    </row>
    <row r="187" spans="1:9" ht="12.75" x14ac:dyDescent="0.2">
      <c r="A187" s="16">
        <v>176</v>
      </c>
      <c r="B187" s="55" t="str">
        <f>'Calc|Fee Based'!B185</f>
        <v/>
      </c>
      <c r="C187" s="55" t="str">
        <f>'Calc|Fee Based'!C185</f>
        <v/>
      </c>
      <c r="D187" s="55" t="str">
        <f>'Calc|Fee Based'!D185</f>
        <v/>
      </c>
      <c r="E187" s="55" t="str">
        <f>'Calc|Fee Based'!E185</f>
        <v/>
      </c>
      <c r="F187" s="80" t="str">
        <f>'Calc|Fee Based'!F185</f>
        <v/>
      </c>
      <c r="G187" s="80" t="str">
        <f>'Calc|Fee Based'!G185</f>
        <v/>
      </c>
      <c r="H187" s="80">
        <f>'Calc|Fee Based'!H185</f>
        <v>0</v>
      </c>
      <c r="I187" s="139">
        <f>IF(AND(B187='Calc|Fee Based'!B185,C187='Calc|Fee Based'!C185,D187='Calc|Fee Based'!D185,E187='Calc|Fee Based'!E185, F187='Calc|Fee Based'!F185,G187='Calc|Fee Based'!G185, H187='Calc|Fee Based'!H185),0,1)</f>
        <v>0</v>
      </c>
    </row>
    <row r="188" spans="1:9" ht="12.75" x14ac:dyDescent="0.2">
      <c r="A188" s="16">
        <v>177</v>
      </c>
      <c r="B188" s="55" t="str">
        <f>'Calc|Fee Based'!B186</f>
        <v/>
      </c>
      <c r="C188" s="55" t="str">
        <f>'Calc|Fee Based'!C186</f>
        <v/>
      </c>
      <c r="D188" s="55" t="str">
        <f>'Calc|Fee Based'!D186</f>
        <v/>
      </c>
      <c r="E188" s="55" t="str">
        <f>'Calc|Fee Based'!E186</f>
        <v/>
      </c>
      <c r="F188" s="80" t="str">
        <f>'Calc|Fee Based'!F186</f>
        <v/>
      </c>
      <c r="G188" s="80" t="str">
        <f>'Calc|Fee Based'!G186</f>
        <v/>
      </c>
      <c r="H188" s="80">
        <f>'Calc|Fee Based'!H186</f>
        <v>0</v>
      </c>
      <c r="I188" s="139">
        <f>IF(AND(B188='Calc|Fee Based'!B186,C188='Calc|Fee Based'!C186,D188='Calc|Fee Based'!D186,E188='Calc|Fee Based'!E186, F188='Calc|Fee Based'!F186,G188='Calc|Fee Based'!G186, H188='Calc|Fee Based'!H186),0,1)</f>
        <v>0</v>
      </c>
    </row>
    <row r="189" spans="1:9" ht="12.75" x14ac:dyDescent="0.2">
      <c r="A189" s="16">
        <v>178</v>
      </c>
      <c r="B189" s="55" t="str">
        <f>'Calc|Fee Based'!B187</f>
        <v/>
      </c>
      <c r="C189" s="55" t="str">
        <f>'Calc|Fee Based'!C187</f>
        <v/>
      </c>
      <c r="D189" s="55" t="str">
        <f>'Calc|Fee Based'!D187</f>
        <v/>
      </c>
      <c r="E189" s="55" t="str">
        <f>'Calc|Fee Based'!E187</f>
        <v/>
      </c>
      <c r="F189" s="80" t="str">
        <f>'Calc|Fee Based'!F187</f>
        <v/>
      </c>
      <c r="G189" s="80" t="str">
        <f>'Calc|Fee Based'!G187</f>
        <v/>
      </c>
      <c r="H189" s="80">
        <f>'Calc|Fee Based'!H187</f>
        <v>0</v>
      </c>
      <c r="I189" s="139">
        <f>IF(AND(B189='Calc|Fee Based'!B187,C189='Calc|Fee Based'!C187,D189='Calc|Fee Based'!D187,E189='Calc|Fee Based'!E187, F189='Calc|Fee Based'!F187,G189='Calc|Fee Based'!G187, H189='Calc|Fee Based'!H187),0,1)</f>
        <v>0</v>
      </c>
    </row>
    <row r="190" spans="1:9" ht="12.75" x14ac:dyDescent="0.2">
      <c r="A190" s="16">
        <v>179</v>
      </c>
      <c r="B190" s="55" t="str">
        <f>'Calc|Fee Based'!B188</f>
        <v/>
      </c>
      <c r="C190" s="55" t="str">
        <f>'Calc|Fee Based'!C188</f>
        <v/>
      </c>
      <c r="D190" s="55" t="str">
        <f>'Calc|Fee Based'!D188</f>
        <v/>
      </c>
      <c r="E190" s="55" t="str">
        <f>'Calc|Fee Based'!E188</f>
        <v/>
      </c>
      <c r="F190" s="80" t="str">
        <f>'Calc|Fee Based'!F188</f>
        <v/>
      </c>
      <c r="G190" s="80" t="str">
        <f>'Calc|Fee Based'!G188</f>
        <v/>
      </c>
      <c r="H190" s="80">
        <f>'Calc|Fee Based'!H188</f>
        <v>0</v>
      </c>
      <c r="I190" s="139">
        <f>IF(AND(B190='Calc|Fee Based'!B188,C190='Calc|Fee Based'!C188,D190='Calc|Fee Based'!D188,E190='Calc|Fee Based'!E188, F190='Calc|Fee Based'!F188,G190='Calc|Fee Based'!G188, H190='Calc|Fee Based'!H188),0,1)</f>
        <v>0</v>
      </c>
    </row>
    <row r="191" spans="1:9" ht="12.75" x14ac:dyDescent="0.2">
      <c r="A191" s="16">
        <v>180</v>
      </c>
      <c r="B191" s="55" t="str">
        <f>'Calc|Fee Based'!B189</f>
        <v/>
      </c>
      <c r="C191" s="55" t="str">
        <f>'Calc|Fee Based'!C189</f>
        <v/>
      </c>
      <c r="D191" s="55" t="str">
        <f>'Calc|Fee Based'!D189</f>
        <v/>
      </c>
      <c r="E191" s="55" t="str">
        <f>'Calc|Fee Based'!E189</f>
        <v/>
      </c>
      <c r="F191" s="80" t="str">
        <f>'Calc|Fee Based'!F189</f>
        <v/>
      </c>
      <c r="G191" s="80" t="str">
        <f>'Calc|Fee Based'!G189</f>
        <v/>
      </c>
      <c r="H191" s="80">
        <f>'Calc|Fee Based'!H189</f>
        <v>0</v>
      </c>
      <c r="I191" s="139">
        <f>IF(AND(B191='Calc|Fee Based'!B189,C191='Calc|Fee Based'!C189,D191='Calc|Fee Based'!D189,E191='Calc|Fee Based'!E189, F191='Calc|Fee Based'!F189,G191='Calc|Fee Based'!G189, H191='Calc|Fee Based'!H189),0,1)</f>
        <v>0</v>
      </c>
    </row>
    <row r="192" spans="1:9" ht="12.75" x14ac:dyDescent="0.2">
      <c r="A192" s="16">
        <v>181</v>
      </c>
      <c r="B192" s="55" t="str">
        <f>'Calc|Fee Based'!B190</f>
        <v/>
      </c>
      <c r="C192" s="55" t="str">
        <f>'Calc|Fee Based'!C190</f>
        <v/>
      </c>
      <c r="D192" s="55" t="str">
        <f>'Calc|Fee Based'!D190</f>
        <v/>
      </c>
      <c r="E192" s="55" t="str">
        <f>'Calc|Fee Based'!E190</f>
        <v/>
      </c>
      <c r="F192" s="80" t="str">
        <f>'Calc|Fee Based'!F190</f>
        <v/>
      </c>
      <c r="G192" s="80" t="str">
        <f>'Calc|Fee Based'!G190</f>
        <v/>
      </c>
      <c r="H192" s="80">
        <f>'Calc|Fee Based'!H190</f>
        <v>0</v>
      </c>
      <c r="I192" s="139">
        <f>IF(AND(B192='Calc|Fee Based'!B190,C192='Calc|Fee Based'!C190,D192='Calc|Fee Based'!D190,E192='Calc|Fee Based'!E190, F192='Calc|Fee Based'!F190,G192='Calc|Fee Based'!G190, H192='Calc|Fee Based'!H190),0,1)</f>
        <v>0</v>
      </c>
    </row>
    <row r="193" spans="1:9" ht="12.75" x14ac:dyDescent="0.2">
      <c r="A193" s="16">
        <v>182</v>
      </c>
      <c r="B193" s="55" t="str">
        <f>'Calc|Fee Based'!B191</f>
        <v/>
      </c>
      <c r="C193" s="55" t="str">
        <f>'Calc|Fee Based'!C191</f>
        <v/>
      </c>
      <c r="D193" s="55" t="str">
        <f>'Calc|Fee Based'!D191</f>
        <v/>
      </c>
      <c r="E193" s="55" t="str">
        <f>'Calc|Fee Based'!E191</f>
        <v/>
      </c>
      <c r="F193" s="80" t="str">
        <f>'Calc|Fee Based'!F191</f>
        <v/>
      </c>
      <c r="G193" s="80" t="str">
        <f>'Calc|Fee Based'!G191</f>
        <v/>
      </c>
      <c r="H193" s="80">
        <f>'Calc|Fee Based'!H191</f>
        <v>0</v>
      </c>
      <c r="I193" s="139">
        <f>IF(AND(B193='Calc|Fee Based'!B191,C193='Calc|Fee Based'!C191,D193='Calc|Fee Based'!D191,E193='Calc|Fee Based'!E191, F193='Calc|Fee Based'!F191,G193='Calc|Fee Based'!G191, H193='Calc|Fee Based'!H191),0,1)</f>
        <v>0</v>
      </c>
    </row>
    <row r="194" spans="1:9" ht="12.75" x14ac:dyDescent="0.2">
      <c r="A194" s="16">
        <v>183</v>
      </c>
      <c r="B194" s="55" t="str">
        <f>'Calc|Fee Based'!B192</f>
        <v/>
      </c>
      <c r="C194" s="55" t="str">
        <f>'Calc|Fee Based'!C192</f>
        <v/>
      </c>
      <c r="D194" s="55" t="str">
        <f>'Calc|Fee Based'!D192</f>
        <v/>
      </c>
      <c r="E194" s="55" t="str">
        <f>'Calc|Fee Based'!E192</f>
        <v/>
      </c>
      <c r="F194" s="80" t="str">
        <f>'Calc|Fee Based'!F192</f>
        <v/>
      </c>
      <c r="G194" s="80" t="str">
        <f>'Calc|Fee Based'!G192</f>
        <v/>
      </c>
      <c r="H194" s="80">
        <f>'Calc|Fee Based'!H192</f>
        <v>0</v>
      </c>
      <c r="I194" s="139">
        <f>IF(AND(B194='Calc|Fee Based'!B192,C194='Calc|Fee Based'!C192,D194='Calc|Fee Based'!D192,E194='Calc|Fee Based'!E192, F194='Calc|Fee Based'!F192,G194='Calc|Fee Based'!G192, H194='Calc|Fee Based'!H192),0,1)</f>
        <v>0</v>
      </c>
    </row>
    <row r="195" spans="1:9" ht="12.75" x14ac:dyDescent="0.2">
      <c r="A195" s="16">
        <v>184</v>
      </c>
      <c r="B195" s="55" t="str">
        <f>'Calc|Fee Based'!B193</f>
        <v/>
      </c>
      <c r="C195" s="55" t="str">
        <f>'Calc|Fee Based'!C193</f>
        <v/>
      </c>
      <c r="D195" s="55" t="str">
        <f>'Calc|Fee Based'!D193</f>
        <v/>
      </c>
      <c r="E195" s="55" t="str">
        <f>'Calc|Fee Based'!E193</f>
        <v/>
      </c>
      <c r="F195" s="80" t="str">
        <f>'Calc|Fee Based'!F193</f>
        <v/>
      </c>
      <c r="G195" s="80" t="str">
        <f>'Calc|Fee Based'!G193</f>
        <v/>
      </c>
      <c r="H195" s="80">
        <f>'Calc|Fee Based'!H193</f>
        <v>0</v>
      </c>
      <c r="I195" s="139">
        <f>IF(AND(B195='Calc|Fee Based'!B193,C195='Calc|Fee Based'!C193,D195='Calc|Fee Based'!D193,E195='Calc|Fee Based'!E193, F195='Calc|Fee Based'!F193,G195='Calc|Fee Based'!G193, H195='Calc|Fee Based'!H193),0,1)</f>
        <v>0</v>
      </c>
    </row>
    <row r="196" spans="1:9" ht="12.75" x14ac:dyDescent="0.2">
      <c r="A196" s="16">
        <v>185</v>
      </c>
      <c r="B196" s="55" t="str">
        <f>'Calc|Fee Based'!B194</f>
        <v/>
      </c>
      <c r="C196" s="55" t="str">
        <f>'Calc|Fee Based'!C194</f>
        <v/>
      </c>
      <c r="D196" s="55" t="str">
        <f>'Calc|Fee Based'!D194</f>
        <v/>
      </c>
      <c r="E196" s="55" t="str">
        <f>'Calc|Fee Based'!E194</f>
        <v/>
      </c>
      <c r="F196" s="80" t="str">
        <f>'Calc|Fee Based'!F194</f>
        <v/>
      </c>
      <c r="G196" s="80" t="str">
        <f>'Calc|Fee Based'!G194</f>
        <v/>
      </c>
      <c r="H196" s="80">
        <f>'Calc|Fee Based'!H194</f>
        <v>0</v>
      </c>
      <c r="I196" s="139">
        <f>IF(AND(B196='Calc|Fee Based'!B194,C196='Calc|Fee Based'!C194,D196='Calc|Fee Based'!D194,E196='Calc|Fee Based'!E194, F196='Calc|Fee Based'!F194,G196='Calc|Fee Based'!G194, H196='Calc|Fee Based'!H194),0,1)</f>
        <v>0</v>
      </c>
    </row>
    <row r="197" spans="1:9" ht="12.75" x14ac:dyDescent="0.2">
      <c r="A197" s="16">
        <v>186</v>
      </c>
      <c r="B197" s="55" t="str">
        <f>'Calc|Fee Based'!B195</f>
        <v/>
      </c>
      <c r="C197" s="55" t="str">
        <f>'Calc|Fee Based'!C195</f>
        <v/>
      </c>
      <c r="D197" s="55" t="str">
        <f>'Calc|Fee Based'!D195</f>
        <v/>
      </c>
      <c r="E197" s="55" t="str">
        <f>'Calc|Fee Based'!E195</f>
        <v/>
      </c>
      <c r="F197" s="80" t="str">
        <f>'Calc|Fee Based'!F195</f>
        <v/>
      </c>
      <c r="G197" s="80" t="str">
        <f>'Calc|Fee Based'!G195</f>
        <v/>
      </c>
      <c r="H197" s="80">
        <f>'Calc|Fee Based'!H195</f>
        <v>0</v>
      </c>
      <c r="I197" s="139">
        <f>IF(AND(B197='Calc|Fee Based'!B195,C197='Calc|Fee Based'!C195,D197='Calc|Fee Based'!D195,E197='Calc|Fee Based'!E195, F197='Calc|Fee Based'!F195,G197='Calc|Fee Based'!G195, H197='Calc|Fee Based'!H195),0,1)</f>
        <v>0</v>
      </c>
    </row>
    <row r="198" spans="1:9" ht="12.75" x14ac:dyDescent="0.2">
      <c r="A198" s="16">
        <v>187</v>
      </c>
      <c r="B198" s="55" t="str">
        <f>'Calc|Fee Based'!B196</f>
        <v/>
      </c>
      <c r="C198" s="55" t="str">
        <f>'Calc|Fee Based'!C196</f>
        <v/>
      </c>
      <c r="D198" s="55" t="str">
        <f>'Calc|Fee Based'!D196</f>
        <v/>
      </c>
      <c r="E198" s="55" t="str">
        <f>'Calc|Fee Based'!E196</f>
        <v/>
      </c>
      <c r="F198" s="80" t="str">
        <f>'Calc|Fee Based'!F196</f>
        <v/>
      </c>
      <c r="G198" s="80" t="str">
        <f>'Calc|Fee Based'!G196</f>
        <v/>
      </c>
      <c r="H198" s="80">
        <f>'Calc|Fee Based'!H196</f>
        <v>0</v>
      </c>
      <c r="I198" s="139">
        <f>IF(AND(B198='Calc|Fee Based'!B196,C198='Calc|Fee Based'!C196,D198='Calc|Fee Based'!D196,E198='Calc|Fee Based'!E196, F198='Calc|Fee Based'!F196,G198='Calc|Fee Based'!G196, H198='Calc|Fee Based'!H196),0,1)</f>
        <v>0</v>
      </c>
    </row>
    <row r="199" spans="1:9" ht="12.75" x14ac:dyDescent="0.2">
      <c r="A199" s="16">
        <v>188</v>
      </c>
      <c r="B199" s="55" t="str">
        <f>'Calc|Fee Based'!B197</f>
        <v/>
      </c>
      <c r="C199" s="55" t="str">
        <f>'Calc|Fee Based'!C197</f>
        <v/>
      </c>
      <c r="D199" s="55" t="str">
        <f>'Calc|Fee Based'!D197</f>
        <v/>
      </c>
      <c r="E199" s="55" t="str">
        <f>'Calc|Fee Based'!E197</f>
        <v/>
      </c>
      <c r="F199" s="80" t="str">
        <f>'Calc|Fee Based'!F197</f>
        <v/>
      </c>
      <c r="G199" s="80" t="str">
        <f>'Calc|Fee Based'!G197</f>
        <v/>
      </c>
      <c r="H199" s="80">
        <f>'Calc|Fee Based'!H197</f>
        <v>0</v>
      </c>
      <c r="I199" s="139">
        <f>IF(AND(B199='Calc|Fee Based'!B197,C199='Calc|Fee Based'!C197,D199='Calc|Fee Based'!D197,E199='Calc|Fee Based'!E197, F199='Calc|Fee Based'!F197,G199='Calc|Fee Based'!G197, H199='Calc|Fee Based'!H197),0,1)</f>
        <v>0</v>
      </c>
    </row>
    <row r="200" spans="1:9" ht="12.75" x14ac:dyDescent="0.2">
      <c r="A200" s="16">
        <v>189</v>
      </c>
      <c r="B200" s="55" t="str">
        <f>'Calc|Fee Based'!B198</f>
        <v/>
      </c>
      <c r="C200" s="55" t="str">
        <f>'Calc|Fee Based'!C198</f>
        <v/>
      </c>
      <c r="D200" s="55" t="str">
        <f>'Calc|Fee Based'!D198</f>
        <v/>
      </c>
      <c r="E200" s="55" t="str">
        <f>'Calc|Fee Based'!E198</f>
        <v/>
      </c>
      <c r="F200" s="80" t="str">
        <f>'Calc|Fee Based'!F198</f>
        <v/>
      </c>
      <c r="G200" s="80" t="str">
        <f>'Calc|Fee Based'!G198</f>
        <v/>
      </c>
      <c r="H200" s="80">
        <f>'Calc|Fee Based'!H198</f>
        <v>0</v>
      </c>
      <c r="I200" s="139">
        <f>IF(AND(B200='Calc|Fee Based'!B198,C200='Calc|Fee Based'!C198,D200='Calc|Fee Based'!D198,E200='Calc|Fee Based'!E198, F200='Calc|Fee Based'!F198,G200='Calc|Fee Based'!G198, H200='Calc|Fee Based'!H198),0,1)</f>
        <v>0</v>
      </c>
    </row>
    <row r="201" spans="1:9" ht="12.75" x14ac:dyDescent="0.2">
      <c r="A201" s="16">
        <v>190</v>
      </c>
      <c r="B201" s="55" t="str">
        <f>'Calc|Fee Based'!B199</f>
        <v/>
      </c>
      <c r="C201" s="55" t="str">
        <f>'Calc|Fee Based'!C199</f>
        <v/>
      </c>
      <c r="D201" s="55" t="str">
        <f>'Calc|Fee Based'!D199</f>
        <v/>
      </c>
      <c r="E201" s="55" t="str">
        <f>'Calc|Fee Based'!E199</f>
        <v/>
      </c>
      <c r="F201" s="80" t="str">
        <f>'Calc|Fee Based'!F199</f>
        <v/>
      </c>
      <c r="G201" s="80" t="str">
        <f>'Calc|Fee Based'!G199</f>
        <v/>
      </c>
      <c r="H201" s="80">
        <f>'Calc|Fee Based'!H199</f>
        <v>0</v>
      </c>
      <c r="I201" s="139">
        <f>IF(AND(B201='Calc|Fee Based'!B199,C201='Calc|Fee Based'!C199,D201='Calc|Fee Based'!D199,E201='Calc|Fee Based'!E199, F201='Calc|Fee Based'!F199,G201='Calc|Fee Based'!G199, H201='Calc|Fee Based'!H199),0,1)</f>
        <v>0</v>
      </c>
    </row>
    <row r="202" spans="1:9" ht="12.75" x14ac:dyDescent="0.2">
      <c r="A202" s="16">
        <v>191</v>
      </c>
      <c r="B202" s="55" t="str">
        <f>'Calc|Fee Based'!B200</f>
        <v/>
      </c>
      <c r="C202" s="55" t="str">
        <f>'Calc|Fee Based'!C200</f>
        <v/>
      </c>
      <c r="D202" s="55" t="str">
        <f>'Calc|Fee Based'!D200</f>
        <v/>
      </c>
      <c r="E202" s="55" t="str">
        <f>'Calc|Fee Based'!E200</f>
        <v/>
      </c>
      <c r="F202" s="80" t="str">
        <f>'Calc|Fee Based'!F200</f>
        <v/>
      </c>
      <c r="G202" s="80" t="str">
        <f>'Calc|Fee Based'!G200</f>
        <v/>
      </c>
      <c r="H202" s="80">
        <f>'Calc|Fee Based'!H200</f>
        <v>0</v>
      </c>
      <c r="I202" s="139">
        <f>IF(AND(B202='Calc|Fee Based'!B200,C202='Calc|Fee Based'!C200,D202='Calc|Fee Based'!D200,E202='Calc|Fee Based'!E200, F202='Calc|Fee Based'!F200,G202='Calc|Fee Based'!G200, H202='Calc|Fee Based'!H200),0,1)</f>
        <v>0</v>
      </c>
    </row>
    <row r="203" spans="1:9" ht="12.75" x14ac:dyDescent="0.2">
      <c r="A203" s="16">
        <v>192</v>
      </c>
      <c r="B203" s="55" t="str">
        <f>'Calc|Fee Based'!B201</f>
        <v/>
      </c>
      <c r="C203" s="55" t="str">
        <f>'Calc|Fee Based'!C201</f>
        <v/>
      </c>
      <c r="D203" s="55" t="str">
        <f>'Calc|Fee Based'!D201</f>
        <v/>
      </c>
      <c r="E203" s="55" t="str">
        <f>'Calc|Fee Based'!E201</f>
        <v/>
      </c>
      <c r="F203" s="80" t="str">
        <f>'Calc|Fee Based'!F201</f>
        <v/>
      </c>
      <c r="G203" s="80" t="str">
        <f>'Calc|Fee Based'!G201</f>
        <v/>
      </c>
      <c r="H203" s="80">
        <f>'Calc|Fee Based'!H201</f>
        <v>0</v>
      </c>
      <c r="I203" s="139">
        <f>IF(AND(B203='Calc|Fee Based'!B201,C203='Calc|Fee Based'!C201,D203='Calc|Fee Based'!D201,E203='Calc|Fee Based'!E201, F203='Calc|Fee Based'!F201,G203='Calc|Fee Based'!G201, H203='Calc|Fee Based'!H201),0,1)</f>
        <v>0</v>
      </c>
    </row>
    <row r="204" spans="1:9" ht="12.75" x14ac:dyDescent="0.2">
      <c r="A204" s="16">
        <v>193</v>
      </c>
      <c r="B204" s="55" t="str">
        <f>'Calc|Fee Based'!B202</f>
        <v/>
      </c>
      <c r="C204" s="55" t="str">
        <f>'Calc|Fee Based'!C202</f>
        <v/>
      </c>
      <c r="D204" s="55" t="str">
        <f>'Calc|Fee Based'!D202</f>
        <v/>
      </c>
      <c r="E204" s="55" t="str">
        <f>'Calc|Fee Based'!E202</f>
        <v/>
      </c>
      <c r="F204" s="80" t="str">
        <f>'Calc|Fee Based'!F202</f>
        <v/>
      </c>
      <c r="G204" s="80" t="str">
        <f>'Calc|Fee Based'!G202</f>
        <v/>
      </c>
      <c r="H204" s="80">
        <f>'Calc|Fee Based'!H202</f>
        <v>0</v>
      </c>
      <c r="I204" s="139">
        <f>IF(AND(B204='Calc|Fee Based'!B202,C204='Calc|Fee Based'!C202,D204='Calc|Fee Based'!D202,E204='Calc|Fee Based'!E202, F204='Calc|Fee Based'!F202,G204='Calc|Fee Based'!G202, H204='Calc|Fee Based'!H202),0,1)</f>
        <v>0</v>
      </c>
    </row>
    <row r="205" spans="1:9" ht="12.75" x14ac:dyDescent="0.2">
      <c r="A205" s="16">
        <v>194</v>
      </c>
      <c r="B205" s="55" t="str">
        <f>'Calc|Fee Based'!B203</f>
        <v/>
      </c>
      <c r="C205" s="55" t="str">
        <f>'Calc|Fee Based'!C203</f>
        <v/>
      </c>
      <c r="D205" s="55" t="str">
        <f>'Calc|Fee Based'!D203</f>
        <v/>
      </c>
      <c r="E205" s="55" t="str">
        <f>'Calc|Fee Based'!E203</f>
        <v/>
      </c>
      <c r="F205" s="80" t="str">
        <f>'Calc|Fee Based'!F203</f>
        <v/>
      </c>
      <c r="G205" s="80" t="str">
        <f>'Calc|Fee Based'!G203</f>
        <v/>
      </c>
      <c r="H205" s="80">
        <f>'Calc|Fee Based'!H203</f>
        <v>0</v>
      </c>
      <c r="I205" s="139">
        <f>IF(AND(B205='Calc|Fee Based'!B203,C205='Calc|Fee Based'!C203,D205='Calc|Fee Based'!D203,E205='Calc|Fee Based'!E203, F205='Calc|Fee Based'!F203,G205='Calc|Fee Based'!G203, H205='Calc|Fee Based'!H203),0,1)</f>
        <v>0</v>
      </c>
    </row>
    <row r="206" spans="1:9" ht="12.75" x14ac:dyDescent="0.2">
      <c r="A206" s="16">
        <v>195</v>
      </c>
      <c r="B206" s="55" t="str">
        <f>'Calc|Fee Based'!B204</f>
        <v/>
      </c>
      <c r="C206" s="55" t="str">
        <f>'Calc|Fee Based'!C204</f>
        <v/>
      </c>
      <c r="D206" s="55" t="str">
        <f>'Calc|Fee Based'!D204</f>
        <v/>
      </c>
      <c r="E206" s="55" t="str">
        <f>'Calc|Fee Based'!E204</f>
        <v/>
      </c>
      <c r="F206" s="80" t="str">
        <f>'Calc|Fee Based'!F204</f>
        <v/>
      </c>
      <c r="G206" s="80" t="str">
        <f>'Calc|Fee Based'!G204</f>
        <v/>
      </c>
      <c r="H206" s="80">
        <f>'Calc|Fee Based'!H204</f>
        <v>0</v>
      </c>
      <c r="I206" s="139">
        <f>IF(AND(B206='Calc|Fee Based'!B204,C206='Calc|Fee Based'!C204,D206='Calc|Fee Based'!D204,E206='Calc|Fee Based'!E204, F206='Calc|Fee Based'!F204,G206='Calc|Fee Based'!G204, H206='Calc|Fee Based'!H204),0,1)</f>
        <v>0</v>
      </c>
    </row>
    <row r="207" spans="1:9" ht="12.75" x14ac:dyDescent="0.2">
      <c r="A207" s="16">
        <v>196</v>
      </c>
      <c r="B207" s="55" t="str">
        <f>'Calc|Fee Based'!B205</f>
        <v/>
      </c>
      <c r="C207" s="55" t="str">
        <f>'Calc|Fee Based'!C205</f>
        <v/>
      </c>
      <c r="D207" s="55" t="str">
        <f>'Calc|Fee Based'!D205</f>
        <v/>
      </c>
      <c r="E207" s="55" t="str">
        <f>'Calc|Fee Based'!E205</f>
        <v/>
      </c>
      <c r="F207" s="80" t="str">
        <f>'Calc|Fee Based'!F205</f>
        <v/>
      </c>
      <c r="G207" s="80" t="str">
        <f>'Calc|Fee Based'!G205</f>
        <v/>
      </c>
      <c r="H207" s="80">
        <f>'Calc|Fee Based'!H205</f>
        <v>0</v>
      </c>
      <c r="I207" s="139">
        <f>IF(AND(B207='Calc|Fee Based'!B205,C207='Calc|Fee Based'!C205,D207='Calc|Fee Based'!D205,E207='Calc|Fee Based'!E205, F207='Calc|Fee Based'!F205,G207='Calc|Fee Based'!G205, H207='Calc|Fee Based'!H205),0,1)</f>
        <v>0</v>
      </c>
    </row>
    <row r="208" spans="1:9" ht="12.75" x14ac:dyDescent="0.2">
      <c r="A208" s="16">
        <v>197</v>
      </c>
      <c r="B208" s="55" t="str">
        <f>'Calc|Fee Based'!B206</f>
        <v/>
      </c>
      <c r="C208" s="55" t="str">
        <f>'Calc|Fee Based'!C206</f>
        <v/>
      </c>
      <c r="D208" s="55" t="str">
        <f>'Calc|Fee Based'!D206</f>
        <v/>
      </c>
      <c r="E208" s="55" t="str">
        <f>'Calc|Fee Based'!E206</f>
        <v/>
      </c>
      <c r="F208" s="80" t="str">
        <f>'Calc|Fee Based'!F206</f>
        <v/>
      </c>
      <c r="G208" s="80" t="str">
        <f>'Calc|Fee Based'!G206</f>
        <v/>
      </c>
      <c r="H208" s="80">
        <f>'Calc|Fee Based'!H206</f>
        <v>0</v>
      </c>
      <c r="I208" s="139">
        <f>IF(AND(B208='Calc|Fee Based'!B206,C208='Calc|Fee Based'!C206,D208='Calc|Fee Based'!D206,E208='Calc|Fee Based'!E206, F208='Calc|Fee Based'!F206,G208='Calc|Fee Based'!G206, H208='Calc|Fee Based'!H206),0,1)</f>
        <v>0</v>
      </c>
    </row>
    <row r="209" spans="1:9" ht="12.75" x14ac:dyDescent="0.2">
      <c r="A209" s="16">
        <v>198</v>
      </c>
      <c r="B209" s="55" t="str">
        <f>'Calc|Fee Based'!B207</f>
        <v/>
      </c>
      <c r="C209" s="55" t="str">
        <f>'Calc|Fee Based'!C207</f>
        <v/>
      </c>
      <c r="D209" s="55" t="str">
        <f>'Calc|Fee Based'!D207</f>
        <v/>
      </c>
      <c r="E209" s="55" t="str">
        <f>'Calc|Fee Based'!E207</f>
        <v/>
      </c>
      <c r="F209" s="80" t="str">
        <f>'Calc|Fee Based'!F207</f>
        <v/>
      </c>
      <c r="G209" s="80" t="str">
        <f>'Calc|Fee Based'!G207</f>
        <v/>
      </c>
      <c r="H209" s="80">
        <f>'Calc|Fee Based'!H207</f>
        <v>0</v>
      </c>
      <c r="I209" s="139">
        <f>IF(AND(B209='Calc|Fee Based'!B207,C209='Calc|Fee Based'!C207,D209='Calc|Fee Based'!D207,E209='Calc|Fee Based'!E207, F209='Calc|Fee Based'!F207,G209='Calc|Fee Based'!G207, H209='Calc|Fee Based'!H207),0,1)</f>
        <v>0</v>
      </c>
    </row>
    <row r="210" spans="1:9" ht="12.75" x14ac:dyDescent="0.2">
      <c r="A210" s="16">
        <v>199</v>
      </c>
      <c r="B210" s="55" t="str">
        <f>'Calc|Fee Based'!B208</f>
        <v/>
      </c>
      <c r="C210" s="55" t="str">
        <f>'Calc|Fee Based'!C208</f>
        <v/>
      </c>
      <c r="D210" s="55" t="str">
        <f>'Calc|Fee Based'!D208</f>
        <v/>
      </c>
      <c r="E210" s="55" t="str">
        <f>'Calc|Fee Based'!E208</f>
        <v/>
      </c>
      <c r="F210" s="80" t="str">
        <f>'Calc|Fee Based'!F208</f>
        <v/>
      </c>
      <c r="G210" s="80" t="str">
        <f>'Calc|Fee Based'!G208</f>
        <v/>
      </c>
      <c r="H210" s="80">
        <f>'Calc|Fee Based'!H208</f>
        <v>0</v>
      </c>
      <c r="I210" s="139">
        <f>IF(AND(B210='Calc|Fee Based'!B208,C210='Calc|Fee Based'!C208,D210='Calc|Fee Based'!D208,E210='Calc|Fee Based'!E208, F210='Calc|Fee Based'!F208,G210='Calc|Fee Based'!G208, H210='Calc|Fee Based'!H208),0,1)</f>
        <v>0</v>
      </c>
    </row>
    <row r="211" spans="1:9" ht="12.75" x14ac:dyDescent="0.2">
      <c r="A211" s="16">
        <v>200</v>
      </c>
      <c r="B211" s="55" t="str">
        <f>'Calc|Fee Based'!B209</f>
        <v/>
      </c>
      <c r="C211" s="55" t="str">
        <f>'Calc|Fee Based'!C209</f>
        <v/>
      </c>
      <c r="D211" s="55" t="str">
        <f>'Calc|Fee Based'!D209</f>
        <v/>
      </c>
      <c r="E211" s="55" t="str">
        <f>'Calc|Fee Based'!E209</f>
        <v/>
      </c>
      <c r="F211" s="80" t="str">
        <f>'Calc|Fee Based'!F209</f>
        <v/>
      </c>
      <c r="G211" s="80" t="str">
        <f>'Calc|Fee Based'!G209</f>
        <v/>
      </c>
      <c r="H211" s="80">
        <f>'Calc|Fee Based'!H209</f>
        <v>0</v>
      </c>
      <c r="I211" s="139">
        <f>IF(AND(B211='Calc|Fee Based'!B209,C211='Calc|Fee Based'!C209,D211='Calc|Fee Based'!D209,E211='Calc|Fee Based'!E209, F211='Calc|Fee Based'!F209,G211='Calc|Fee Based'!G209, H211='Calc|Fee Based'!H209),0,1)</f>
        <v>0</v>
      </c>
    </row>
    <row r="212" spans="1:9" ht="12.75" x14ac:dyDescent="0.2">
      <c r="A212" s="16">
        <v>201</v>
      </c>
      <c r="B212" s="55" t="str">
        <f>'Calc|Fee Based'!B210</f>
        <v/>
      </c>
      <c r="C212" s="55" t="str">
        <f>'Calc|Fee Based'!C210</f>
        <v/>
      </c>
      <c r="D212" s="55" t="str">
        <f>'Calc|Fee Based'!D210</f>
        <v/>
      </c>
      <c r="E212" s="55" t="str">
        <f>'Calc|Fee Based'!E210</f>
        <v/>
      </c>
      <c r="F212" s="80" t="str">
        <f>'Calc|Fee Based'!F210</f>
        <v/>
      </c>
      <c r="G212" s="80" t="str">
        <f>'Calc|Fee Based'!G210</f>
        <v/>
      </c>
      <c r="H212" s="80">
        <f>'Calc|Fee Based'!H210</f>
        <v>0</v>
      </c>
      <c r="I212" s="139">
        <f>IF(AND(B212='Calc|Fee Based'!B210,C212='Calc|Fee Based'!C210,D212='Calc|Fee Based'!D210,E212='Calc|Fee Based'!E210, F212='Calc|Fee Based'!F210,G212='Calc|Fee Based'!G210, H212='Calc|Fee Based'!H210),0,1)</f>
        <v>0</v>
      </c>
    </row>
    <row r="213" spans="1:9" ht="12.75" x14ac:dyDescent="0.2">
      <c r="A213" s="16">
        <v>202</v>
      </c>
      <c r="B213" s="55" t="str">
        <f>'Calc|Fee Based'!B211</f>
        <v/>
      </c>
      <c r="C213" s="55" t="str">
        <f>'Calc|Fee Based'!C211</f>
        <v/>
      </c>
      <c r="D213" s="55" t="str">
        <f>'Calc|Fee Based'!D211</f>
        <v/>
      </c>
      <c r="E213" s="55" t="str">
        <f>'Calc|Fee Based'!E211</f>
        <v/>
      </c>
      <c r="F213" s="80" t="str">
        <f>'Calc|Fee Based'!F211</f>
        <v/>
      </c>
      <c r="G213" s="80" t="str">
        <f>'Calc|Fee Based'!G211</f>
        <v/>
      </c>
      <c r="H213" s="80">
        <f>'Calc|Fee Based'!H211</f>
        <v>0</v>
      </c>
      <c r="I213" s="139">
        <f>IF(AND(B213='Calc|Fee Based'!B211,C213='Calc|Fee Based'!C211,D213='Calc|Fee Based'!D211,E213='Calc|Fee Based'!E211, F213='Calc|Fee Based'!F211,G213='Calc|Fee Based'!G211, H213='Calc|Fee Based'!H211),0,1)</f>
        <v>0</v>
      </c>
    </row>
    <row r="214" spans="1:9" ht="12.75" x14ac:dyDescent="0.2">
      <c r="A214" s="16">
        <v>203</v>
      </c>
      <c r="B214" s="55" t="str">
        <f>'Calc|Fee Based'!B212</f>
        <v/>
      </c>
      <c r="C214" s="55" t="str">
        <f>'Calc|Fee Based'!C212</f>
        <v/>
      </c>
      <c r="D214" s="55" t="str">
        <f>'Calc|Fee Based'!D212</f>
        <v/>
      </c>
      <c r="E214" s="55" t="str">
        <f>'Calc|Fee Based'!E212</f>
        <v/>
      </c>
      <c r="F214" s="80" t="str">
        <f>'Calc|Fee Based'!F212</f>
        <v/>
      </c>
      <c r="G214" s="80" t="str">
        <f>'Calc|Fee Based'!G212</f>
        <v/>
      </c>
      <c r="H214" s="80">
        <f>'Calc|Fee Based'!H212</f>
        <v>0</v>
      </c>
      <c r="I214" s="139">
        <f>IF(AND(B214='Calc|Fee Based'!B212,C214='Calc|Fee Based'!C212,D214='Calc|Fee Based'!D212,E214='Calc|Fee Based'!E212, F214='Calc|Fee Based'!F212,G214='Calc|Fee Based'!G212, H214='Calc|Fee Based'!H212),0,1)</f>
        <v>0</v>
      </c>
    </row>
    <row r="215" spans="1:9" ht="12.75" x14ac:dyDescent="0.2">
      <c r="A215" s="16">
        <v>204</v>
      </c>
      <c r="B215" s="55" t="str">
        <f>'Calc|Fee Based'!B213</f>
        <v/>
      </c>
      <c r="C215" s="55" t="str">
        <f>'Calc|Fee Based'!C213</f>
        <v/>
      </c>
      <c r="D215" s="55" t="str">
        <f>'Calc|Fee Based'!D213</f>
        <v/>
      </c>
      <c r="E215" s="55" t="str">
        <f>'Calc|Fee Based'!E213</f>
        <v/>
      </c>
      <c r="F215" s="80" t="str">
        <f>'Calc|Fee Based'!F213</f>
        <v/>
      </c>
      <c r="G215" s="80" t="str">
        <f>'Calc|Fee Based'!G213</f>
        <v/>
      </c>
      <c r="H215" s="80">
        <f>'Calc|Fee Based'!H213</f>
        <v>0</v>
      </c>
      <c r="I215" s="139">
        <f>IF(AND(B215='Calc|Fee Based'!B213,C215='Calc|Fee Based'!C213,D215='Calc|Fee Based'!D213,E215='Calc|Fee Based'!E213, F215='Calc|Fee Based'!F213,G215='Calc|Fee Based'!G213, H215='Calc|Fee Based'!H213),0,1)</f>
        <v>0</v>
      </c>
    </row>
    <row r="216" spans="1:9" ht="12.75" x14ac:dyDescent="0.2">
      <c r="A216" s="16">
        <v>205</v>
      </c>
      <c r="B216" s="55" t="str">
        <f>'Calc|Fee Based'!B214</f>
        <v/>
      </c>
      <c r="C216" s="55" t="str">
        <f>'Calc|Fee Based'!C214</f>
        <v/>
      </c>
      <c r="D216" s="55" t="str">
        <f>'Calc|Fee Based'!D214</f>
        <v/>
      </c>
      <c r="E216" s="55" t="str">
        <f>'Calc|Fee Based'!E214</f>
        <v/>
      </c>
      <c r="F216" s="80" t="str">
        <f>'Calc|Fee Based'!F214</f>
        <v/>
      </c>
      <c r="G216" s="80" t="str">
        <f>'Calc|Fee Based'!G214</f>
        <v/>
      </c>
      <c r="H216" s="80">
        <f>'Calc|Fee Based'!H214</f>
        <v>0</v>
      </c>
      <c r="I216" s="139">
        <f>IF(AND(B216='Calc|Fee Based'!B214,C216='Calc|Fee Based'!C214,D216='Calc|Fee Based'!D214,E216='Calc|Fee Based'!E214, F216='Calc|Fee Based'!F214,G216='Calc|Fee Based'!G214, H216='Calc|Fee Based'!H214),0,1)</f>
        <v>0</v>
      </c>
    </row>
    <row r="217" spans="1:9" ht="12.75" x14ac:dyDescent="0.2">
      <c r="A217" s="16">
        <v>206</v>
      </c>
      <c r="B217" s="55" t="str">
        <f>'Calc|Fee Based'!B215</f>
        <v/>
      </c>
      <c r="C217" s="55" t="str">
        <f>'Calc|Fee Based'!C215</f>
        <v/>
      </c>
      <c r="D217" s="55" t="str">
        <f>'Calc|Fee Based'!D215</f>
        <v/>
      </c>
      <c r="E217" s="55" t="str">
        <f>'Calc|Fee Based'!E215</f>
        <v/>
      </c>
      <c r="F217" s="80" t="str">
        <f>'Calc|Fee Based'!F215</f>
        <v/>
      </c>
      <c r="G217" s="80" t="str">
        <f>'Calc|Fee Based'!G215</f>
        <v/>
      </c>
      <c r="H217" s="80">
        <f>'Calc|Fee Based'!H215</f>
        <v>0</v>
      </c>
      <c r="I217" s="139">
        <f>IF(AND(B217='Calc|Fee Based'!B215,C217='Calc|Fee Based'!C215,D217='Calc|Fee Based'!D215,E217='Calc|Fee Based'!E215, F217='Calc|Fee Based'!F215,G217='Calc|Fee Based'!G215, H217='Calc|Fee Based'!H215),0,1)</f>
        <v>0</v>
      </c>
    </row>
    <row r="218" spans="1:9" ht="12.75" x14ac:dyDescent="0.2">
      <c r="A218" s="16">
        <v>207</v>
      </c>
      <c r="B218" s="55" t="str">
        <f>'Calc|Fee Based'!B216</f>
        <v/>
      </c>
      <c r="C218" s="55" t="str">
        <f>'Calc|Fee Based'!C216</f>
        <v/>
      </c>
      <c r="D218" s="55" t="str">
        <f>'Calc|Fee Based'!D216</f>
        <v/>
      </c>
      <c r="E218" s="55" t="str">
        <f>'Calc|Fee Based'!E216</f>
        <v/>
      </c>
      <c r="F218" s="80" t="str">
        <f>'Calc|Fee Based'!F216</f>
        <v/>
      </c>
      <c r="G218" s="80" t="str">
        <f>'Calc|Fee Based'!G216</f>
        <v/>
      </c>
      <c r="H218" s="80">
        <f>'Calc|Fee Based'!H216</f>
        <v>0</v>
      </c>
      <c r="I218" s="139">
        <f>IF(AND(B218='Calc|Fee Based'!B216,C218='Calc|Fee Based'!C216,D218='Calc|Fee Based'!D216,E218='Calc|Fee Based'!E216, F218='Calc|Fee Based'!F216,G218='Calc|Fee Based'!G216, H218='Calc|Fee Based'!H216),0,1)</f>
        <v>0</v>
      </c>
    </row>
    <row r="219" spans="1:9" ht="12.75" x14ac:dyDescent="0.2">
      <c r="A219" s="16">
        <v>208</v>
      </c>
      <c r="B219" s="55" t="str">
        <f>'Calc|Fee Based'!B217</f>
        <v/>
      </c>
      <c r="C219" s="55" t="str">
        <f>'Calc|Fee Based'!C217</f>
        <v/>
      </c>
      <c r="D219" s="55" t="str">
        <f>'Calc|Fee Based'!D217</f>
        <v/>
      </c>
      <c r="E219" s="55" t="str">
        <f>'Calc|Fee Based'!E217</f>
        <v/>
      </c>
      <c r="F219" s="80" t="str">
        <f>'Calc|Fee Based'!F217</f>
        <v/>
      </c>
      <c r="G219" s="80" t="str">
        <f>'Calc|Fee Based'!G217</f>
        <v/>
      </c>
      <c r="H219" s="80">
        <f>'Calc|Fee Based'!H217</f>
        <v>0</v>
      </c>
      <c r="I219" s="139">
        <f>IF(AND(B219='Calc|Fee Based'!B217,C219='Calc|Fee Based'!C217,D219='Calc|Fee Based'!D217,E219='Calc|Fee Based'!E217, F219='Calc|Fee Based'!F217,G219='Calc|Fee Based'!G217, H219='Calc|Fee Based'!H217),0,1)</f>
        <v>0</v>
      </c>
    </row>
    <row r="220" spans="1:9" ht="12.75" x14ac:dyDescent="0.2">
      <c r="A220" s="16">
        <v>209</v>
      </c>
      <c r="B220" s="55" t="str">
        <f>'Calc|Fee Based'!B218</f>
        <v/>
      </c>
      <c r="C220" s="55" t="str">
        <f>'Calc|Fee Based'!C218</f>
        <v/>
      </c>
      <c r="D220" s="55" t="str">
        <f>'Calc|Fee Based'!D218</f>
        <v/>
      </c>
      <c r="E220" s="55" t="str">
        <f>'Calc|Fee Based'!E218</f>
        <v/>
      </c>
      <c r="F220" s="80" t="str">
        <f>'Calc|Fee Based'!F218</f>
        <v/>
      </c>
      <c r="G220" s="80" t="str">
        <f>'Calc|Fee Based'!G218</f>
        <v/>
      </c>
      <c r="H220" s="80">
        <f>'Calc|Fee Based'!H218</f>
        <v>0</v>
      </c>
      <c r="I220" s="139">
        <f>IF(AND(B220='Calc|Fee Based'!B218,C220='Calc|Fee Based'!C218,D220='Calc|Fee Based'!D218,E220='Calc|Fee Based'!E218, F220='Calc|Fee Based'!F218,G220='Calc|Fee Based'!G218, H220='Calc|Fee Based'!H218),0,1)</f>
        <v>0</v>
      </c>
    </row>
    <row r="221" spans="1:9" ht="12.75" x14ac:dyDescent="0.2">
      <c r="A221" s="16">
        <v>210</v>
      </c>
      <c r="B221" s="55" t="str">
        <f>'Calc|Fee Based'!B219</f>
        <v/>
      </c>
      <c r="C221" s="55" t="str">
        <f>'Calc|Fee Based'!C219</f>
        <v/>
      </c>
      <c r="D221" s="55" t="str">
        <f>'Calc|Fee Based'!D219</f>
        <v/>
      </c>
      <c r="E221" s="55" t="str">
        <f>'Calc|Fee Based'!E219</f>
        <v/>
      </c>
      <c r="F221" s="80" t="str">
        <f>'Calc|Fee Based'!F219</f>
        <v/>
      </c>
      <c r="G221" s="80" t="str">
        <f>'Calc|Fee Based'!G219</f>
        <v/>
      </c>
      <c r="H221" s="80">
        <f>'Calc|Fee Based'!H219</f>
        <v>0</v>
      </c>
      <c r="I221" s="139">
        <f>IF(AND(B221='Calc|Fee Based'!B219,C221='Calc|Fee Based'!C219,D221='Calc|Fee Based'!D219,E221='Calc|Fee Based'!E219, F221='Calc|Fee Based'!F219,G221='Calc|Fee Based'!G219, H221='Calc|Fee Based'!H219),0,1)</f>
        <v>0</v>
      </c>
    </row>
    <row r="222" spans="1:9" ht="12.75" x14ac:dyDescent="0.2">
      <c r="A222" s="16">
        <v>211</v>
      </c>
      <c r="B222" s="55" t="str">
        <f>'Calc|Fee Based'!B220</f>
        <v/>
      </c>
      <c r="C222" s="55" t="str">
        <f>'Calc|Fee Based'!C220</f>
        <v/>
      </c>
      <c r="D222" s="55" t="str">
        <f>'Calc|Fee Based'!D220</f>
        <v/>
      </c>
      <c r="E222" s="55" t="str">
        <f>'Calc|Fee Based'!E220</f>
        <v/>
      </c>
      <c r="F222" s="80" t="str">
        <f>'Calc|Fee Based'!F220</f>
        <v/>
      </c>
      <c r="G222" s="80" t="str">
        <f>'Calc|Fee Based'!G220</f>
        <v/>
      </c>
      <c r="H222" s="80">
        <f>'Calc|Fee Based'!H220</f>
        <v>0</v>
      </c>
      <c r="I222" s="139">
        <f>IF(AND(B222='Calc|Fee Based'!B220,C222='Calc|Fee Based'!C220,D222='Calc|Fee Based'!D220,E222='Calc|Fee Based'!E220, F222='Calc|Fee Based'!F220,G222='Calc|Fee Based'!G220, H222='Calc|Fee Based'!H220),0,1)</f>
        <v>0</v>
      </c>
    </row>
    <row r="223" spans="1:9" ht="12.75" x14ac:dyDescent="0.2">
      <c r="A223" s="16">
        <v>212</v>
      </c>
      <c r="B223" s="55" t="str">
        <f>'Calc|Fee Based'!B221</f>
        <v/>
      </c>
      <c r="C223" s="55" t="str">
        <f>'Calc|Fee Based'!C221</f>
        <v/>
      </c>
      <c r="D223" s="55" t="str">
        <f>'Calc|Fee Based'!D221</f>
        <v/>
      </c>
      <c r="E223" s="55" t="str">
        <f>'Calc|Fee Based'!E221</f>
        <v/>
      </c>
      <c r="F223" s="80" t="str">
        <f>'Calc|Fee Based'!F221</f>
        <v/>
      </c>
      <c r="G223" s="80" t="str">
        <f>'Calc|Fee Based'!G221</f>
        <v/>
      </c>
      <c r="H223" s="80">
        <f>'Calc|Fee Based'!H221</f>
        <v>0</v>
      </c>
      <c r="I223" s="139">
        <f>IF(AND(B223='Calc|Fee Based'!B221,C223='Calc|Fee Based'!C221,D223='Calc|Fee Based'!D221,E223='Calc|Fee Based'!E221, F223='Calc|Fee Based'!F221,G223='Calc|Fee Based'!G221, H223='Calc|Fee Based'!H221),0,1)</f>
        <v>0</v>
      </c>
    </row>
    <row r="224" spans="1:9" ht="12.75" x14ac:dyDescent="0.2">
      <c r="A224" s="16">
        <v>213</v>
      </c>
      <c r="B224" s="55" t="str">
        <f>'Calc|Fee Based'!B222</f>
        <v/>
      </c>
      <c r="C224" s="55" t="str">
        <f>'Calc|Fee Based'!C222</f>
        <v/>
      </c>
      <c r="D224" s="55" t="str">
        <f>'Calc|Fee Based'!D222</f>
        <v/>
      </c>
      <c r="E224" s="55" t="str">
        <f>'Calc|Fee Based'!E222</f>
        <v/>
      </c>
      <c r="F224" s="80" t="str">
        <f>'Calc|Fee Based'!F222</f>
        <v/>
      </c>
      <c r="G224" s="80" t="str">
        <f>'Calc|Fee Based'!G222</f>
        <v/>
      </c>
      <c r="H224" s="80">
        <f>'Calc|Fee Based'!H222</f>
        <v>0</v>
      </c>
      <c r="I224" s="139">
        <f>IF(AND(B224='Calc|Fee Based'!B222,C224='Calc|Fee Based'!C222,D224='Calc|Fee Based'!D222,E224='Calc|Fee Based'!E222, F224='Calc|Fee Based'!F222,G224='Calc|Fee Based'!G222, H224='Calc|Fee Based'!H222),0,1)</f>
        <v>0</v>
      </c>
    </row>
    <row r="225" spans="1:9" ht="12.75" x14ac:dyDescent="0.2">
      <c r="A225" s="16">
        <v>214</v>
      </c>
      <c r="B225" s="55" t="str">
        <f>'Calc|Fee Based'!B223</f>
        <v/>
      </c>
      <c r="C225" s="55" t="str">
        <f>'Calc|Fee Based'!C223</f>
        <v/>
      </c>
      <c r="D225" s="55" t="str">
        <f>'Calc|Fee Based'!D223</f>
        <v/>
      </c>
      <c r="E225" s="55" t="str">
        <f>'Calc|Fee Based'!E223</f>
        <v/>
      </c>
      <c r="F225" s="80" t="str">
        <f>'Calc|Fee Based'!F223</f>
        <v/>
      </c>
      <c r="G225" s="80" t="str">
        <f>'Calc|Fee Based'!G223</f>
        <v/>
      </c>
      <c r="H225" s="80">
        <f>'Calc|Fee Based'!H223</f>
        <v>0</v>
      </c>
      <c r="I225" s="139">
        <f>IF(AND(B225='Calc|Fee Based'!B223,C225='Calc|Fee Based'!C223,D225='Calc|Fee Based'!D223,E225='Calc|Fee Based'!E223, F225='Calc|Fee Based'!F223,G225='Calc|Fee Based'!G223, H225='Calc|Fee Based'!H223),0,1)</f>
        <v>0</v>
      </c>
    </row>
    <row r="226" spans="1:9" ht="12.75" x14ac:dyDescent="0.2">
      <c r="A226" s="16">
        <v>215</v>
      </c>
      <c r="B226" s="55" t="str">
        <f>'Calc|Fee Based'!B224</f>
        <v/>
      </c>
      <c r="C226" s="55" t="str">
        <f>'Calc|Fee Based'!C224</f>
        <v/>
      </c>
      <c r="D226" s="55" t="str">
        <f>'Calc|Fee Based'!D224</f>
        <v/>
      </c>
      <c r="E226" s="55" t="str">
        <f>'Calc|Fee Based'!E224</f>
        <v/>
      </c>
      <c r="F226" s="80" t="str">
        <f>'Calc|Fee Based'!F224</f>
        <v/>
      </c>
      <c r="G226" s="80" t="str">
        <f>'Calc|Fee Based'!G224</f>
        <v/>
      </c>
      <c r="H226" s="80">
        <f>'Calc|Fee Based'!H224</f>
        <v>0</v>
      </c>
      <c r="I226" s="139">
        <f>IF(AND(B226='Calc|Fee Based'!B224,C226='Calc|Fee Based'!C224,D226='Calc|Fee Based'!D224,E226='Calc|Fee Based'!E224, F226='Calc|Fee Based'!F224,G226='Calc|Fee Based'!G224, H226='Calc|Fee Based'!H224),0,1)</f>
        <v>0</v>
      </c>
    </row>
    <row r="227" spans="1:9" ht="12.75" x14ac:dyDescent="0.2">
      <c r="A227" s="16">
        <v>216</v>
      </c>
      <c r="B227" s="55" t="str">
        <f>'Calc|Fee Based'!B225</f>
        <v/>
      </c>
      <c r="C227" s="55" t="str">
        <f>'Calc|Fee Based'!C225</f>
        <v/>
      </c>
      <c r="D227" s="55" t="str">
        <f>'Calc|Fee Based'!D225</f>
        <v/>
      </c>
      <c r="E227" s="55" t="str">
        <f>'Calc|Fee Based'!E225</f>
        <v/>
      </c>
      <c r="F227" s="80" t="str">
        <f>'Calc|Fee Based'!F225</f>
        <v/>
      </c>
      <c r="G227" s="80" t="str">
        <f>'Calc|Fee Based'!G225</f>
        <v/>
      </c>
      <c r="H227" s="80">
        <f>'Calc|Fee Based'!H225</f>
        <v>0</v>
      </c>
      <c r="I227" s="139">
        <f>IF(AND(B227='Calc|Fee Based'!B225,C227='Calc|Fee Based'!C225,D227='Calc|Fee Based'!D225,E227='Calc|Fee Based'!E225, F227='Calc|Fee Based'!F225,G227='Calc|Fee Based'!G225, H227='Calc|Fee Based'!H225),0,1)</f>
        <v>0</v>
      </c>
    </row>
    <row r="228" spans="1:9" ht="12.75" x14ac:dyDescent="0.2">
      <c r="A228" s="16">
        <v>217</v>
      </c>
      <c r="B228" s="55" t="str">
        <f>'Calc|Fee Based'!B226</f>
        <v/>
      </c>
      <c r="C228" s="55" t="str">
        <f>'Calc|Fee Based'!C226</f>
        <v/>
      </c>
      <c r="D228" s="55" t="str">
        <f>'Calc|Fee Based'!D226</f>
        <v/>
      </c>
      <c r="E228" s="55" t="str">
        <f>'Calc|Fee Based'!E226</f>
        <v/>
      </c>
      <c r="F228" s="80" t="str">
        <f>'Calc|Fee Based'!F226</f>
        <v/>
      </c>
      <c r="G228" s="80" t="str">
        <f>'Calc|Fee Based'!G226</f>
        <v/>
      </c>
      <c r="H228" s="80">
        <f>'Calc|Fee Based'!H226</f>
        <v>0</v>
      </c>
      <c r="I228" s="139">
        <f>IF(AND(B228='Calc|Fee Based'!B226,C228='Calc|Fee Based'!C226,D228='Calc|Fee Based'!D226,E228='Calc|Fee Based'!E226, F228='Calc|Fee Based'!F226,G228='Calc|Fee Based'!G226, H228='Calc|Fee Based'!H226),0,1)</f>
        <v>0</v>
      </c>
    </row>
    <row r="229" spans="1:9" ht="12.75" x14ac:dyDescent="0.2">
      <c r="A229" s="16">
        <v>218</v>
      </c>
      <c r="B229" s="55" t="str">
        <f>'Calc|Fee Based'!B227</f>
        <v/>
      </c>
      <c r="C229" s="55" t="str">
        <f>'Calc|Fee Based'!C227</f>
        <v/>
      </c>
      <c r="D229" s="55" t="str">
        <f>'Calc|Fee Based'!D227</f>
        <v/>
      </c>
      <c r="E229" s="55" t="str">
        <f>'Calc|Fee Based'!E227</f>
        <v/>
      </c>
      <c r="F229" s="80" t="str">
        <f>'Calc|Fee Based'!F227</f>
        <v/>
      </c>
      <c r="G229" s="80" t="str">
        <f>'Calc|Fee Based'!G227</f>
        <v/>
      </c>
      <c r="H229" s="80">
        <f>'Calc|Fee Based'!H227</f>
        <v>0</v>
      </c>
      <c r="I229" s="139">
        <f>IF(AND(B229='Calc|Fee Based'!B227,C229='Calc|Fee Based'!C227,D229='Calc|Fee Based'!D227,E229='Calc|Fee Based'!E227, F229='Calc|Fee Based'!F227,G229='Calc|Fee Based'!G227, H229='Calc|Fee Based'!H227),0,1)</f>
        <v>0</v>
      </c>
    </row>
    <row r="230" spans="1:9" ht="12.75" x14ac:dyDescent="0.2">
      <c r="A230" s="16">
        <v>219</v>
      </c>
      <c r="B230" s="55" t="str">
        <f>'Calc|Fee Based'!B228</f>
        <v/>
      </c>
      <c r="C230" s="55" t="str">
        <f>'Calc|Fee Based'!C228</f>
        <v/>
      </c>
      <c r="D230" s="55" t="str">
        <f>'Calc|Fee Based'!D228</f>
        <v/>
      </c>
      <c r="E230" s="55" t="str">
        <f>'Calc|Fee Based'!E228</f>
        <v/>
      </c>
      <c r="F230" s="80" t="str">
        <f>'Calc|Fee Based'!F228</f>
        <v/>
      </c>
      <c r="G230" s="80" t="str">
        <f>'Calc|Fee Based'!G228</f>
        <v/>
      </c>
      <c r="H230" s="80">
        <f>'Calc|Fee Based'!H228</f>
        <v>0</v>
      </c>
      <c r="I230" s="139">
        <f>IF(AND(B230='Calc|Fee Based'!B228,C230='Calc|Fee Based'!C228,D230='Calc|Fee Based'!D228,E230='Calc|Fee Based'!E228, F230='Calc|Fee Based'!F228,G230='Calc|Fee Based'!G228, H230='Calc|Fee Based'!H228),0,1)</f>
        <v>0</v>
      </c>
    </row>
    <row r="231" spans="1:9" ht="12.75" x14ac:dyDescent="0.2">
      <c r="A231" s="16">
        <v>220</v>
      </c>
      <c r="B231" s="55" t="str">
        <f>'Calc|Fee Based'!B229</f>
        <v/>
      </c>
      <c r="C231" s="55" t="str">
        <f>'Calc|Fee Based'!C229</f>
        <v/>
      </c>
      <c r="D231" s="55" t="str">
        <f>'Calc|Fee Based'!D229</f>
        <v/>
      </c>
      <c r="E231" s="55" t="str">
        <f>'Calc|Fee Based'!E229</f>
        <v/>
      </c>
      <c r="F231" s="80" t="str">
        <f>'Calc|Fee Based'!F229</f>
        <v/>
      </c>
      <c r="G231" s="80" t="str">
        <f>'Calc|Fee Based'!G229</f>
        <v/>
      </c>
      <c r="H231" s="80">
        <f>'Calc|Fee Based'!H229</f>
        <v>0</v>
      </c>
      <c r="I231" s="139">
        <f>IF(AND(B231='Calc|Fee Based'!B229,C231='Calc|Fee Based'!C229,D231='Calc|Fee Based'!D229,E231='Calc|Fee Based'!E229, F231='Calc|Fee Based'!F229,G231='Calc|Fee Based'!G229, H231='Calc|Fee Based'!H229),0,1)</f>
        <v>0</v>
      </c>
    </row>
    <row r="232" spans="1:9" ht="12.75" x14ac:dyDescent="0.2">
      <c r="A232" s="16">
        <v>221</v>
      </c>
      <c r="B232" s="55" t="str">
        <f>'Calc|Fee Based'!B230</f>
        <v/>
      </c>
      <c r="C232" s="55" t="str">
        <f>'Calc|Fee Based'!C230</f>
        <v/>
      </c>
      <c r="D232" s="55" t="str">
        <f>'Calc|Fee Based'!D230</f>
        <v/>
      </c>
      <c r="E232" s="55" t="str">
        <f>'Calc|Fee Based'!E230</f>
        <v/>
      </c>
      <c r="F232" s="80" t="str">
        <f>'Calc|Fee Based'!F230</f>
        <v/>
      </c>
      <c r="G232" s="80" t="str">
        <f>'Calc|Fee Based'!G230</f>
        <v/>
      </c>
      <c r="H232" s="80">
        <f>'Calc|Fee Based'!H230</f>
        <v>0</v>
      </c>
      <c r="I232" s="139">
        <f>IF(AND(B232='Calc|Fee Based'!B230,C232='Calc|Fee Based'!C230,D232='Calc|Fee Based'!D230,E232='Calc|Fee Based'!E230, F232='Calc|Fee Based'!F230,G232='Calc|Fee Based'!G230, H232='Calc|Fee Based'!H230),0,1)</f>
        <v>0</v>
      </c>
    </row>
    <row r="233" spans="1:9" ht="12.75" x14ac:dyDescent="0.2">
      <c r="A233" s="16">
        <v>222</v>
      </c>
      <c r="B233" s="55" t="str">
        <f>'Calc|Fee Based'!B231</f>
        <v/>
      </c>
      <c r="C233" s="55" t="str">
        <f>'Calc|Fee Based'!C231</f>
        <v/>
      </c>
      <c r="D233" s="55" t="str">
        <f>'Calc|Fee Based'!D231</f>
        <v/>
      </c>
      <c r="E233" s="55" t="str">
        <f>'Calc|Fee Based'!E231</f>
        <v/>
      </c>
      <c r="F233" s="80" t="str">
        <f>'Calc|Fee Based'!F231</f>
        <v/>
      </c>
      <c r="G233" s="80" t="str">
        <f>'Calc|Fee Based'!G231</f>
        <v/>
      </c>
      <c r="H233" s="80">
        <f>'Calc|Fee Based'!H231</f>
        <v>0</v>
      </c>
      <c r="I233" s="139">
        <f>IF(AND(B233='Calc|Fee Based'!B231,C233='Calc|Fee Based'!C231,D233='Calc|Fee Based'!D231,E233='Calc|Fee Based'!E231, F233='Calc|Fee Based'!F231,G233='Calc|Fee Based'!G231, H233='Calc|Fee Based'!H231),0,1)</f>
        <v>0</v>
      </c>
    </row>
    <row r="234" spans="1:9" ht="12.75" x14ac:dyDescent="0.2">
      <c r="A234" s="16">
        <v>223</v>
      </c>
      <c r="B234" s="55" t="str">
        <f>'Calc|Fee Based'!B232</f>
        <v/>
      </c>
      <c r="C234" s="55" t="str">
        <f>'Calc|Fee Based'!C232</f>
        <v/>
      </c>
      <c r="D234" s="55" t="str">
        <f>'Calc|Fee Based'!D232</f>
        <v/>
      </c>
      <c r="E234" s="55" t="str">
        <f>'Calc|Fee Based'!E232</f>
        <v/>
      </c>
      <c r="F234" s="80" t="str">
        <f>'Calc|Fee Based'!F232</f>
        <v/>
      </c>
      <c r="G234" s="80" t="str">
        <f>'Calc|Fee Based'!G232</f>
        <v/>
      </c>
      <c r="H234" s="80">
        <f>'Calc|Fee Based'!H232</f>
        <v>0</v>
      </c>
      <c r="I234" s="139">
        <f>IF(AND(B234='Calc|Fee Based'!B232,C234='Calc|Fee Based'!C232,D234='Calc|Fee Based'!D232,E234='Calc|Fee Based'!E232, F234='Calc|Fee Based'!F232,G234='Calc|Fee Based'!G232, H234='Calc|Fee Based'!H232),0,1)</f>
        <v>0</v>
      </c>
    </row>
    <row r="235" spans="1:9" ht="12.75" x14ac:dyDescent="0.2">
      <c r="A235" s="16">
        <v>224</v>
      </c>
      <c r="B235" s="55" t="str">
        <f>'Calc|Fee Based'!B233</f>
        <v/>
      </c>
      <c r="C235" s="55" t="str">
        <f>'Calc|Fee Based'!C233</f>
        <v/>
      </c>
      <c r="D235" s="55" t="str">
        <f>'Calc|Fee Based'!D233</f>
        <v/>
      </c>
      <c r="E235" s="55" t="str">
        <f>'Calc|Fee Based'!E233</f>
        <v/>
      </c>
      <c r="F235" s="80" t="str">
        <f>'Calc|Fee Based'!F233</f>
        <v/>
      </c>
      <c r="G235" s="80" t="str">
        <f>'Calc|Fee Based'!G233</f>
        <v/>
      </c>
      <c r="H235" s="80">
        <f>'Calc|Fee Based'!H233</f>
        <v>0</v>
      </c>
      <c r="I235" s="139">
        <f>IF(AND(B235='Calc|Fee Based'!B233,C235='Calc|Fee Based'!C233,D235='Calc|Fee Based'!D233,E235='Calc|Fee Based'!E233, F235='Calc|Fee Based'!F233,G235='Calc|Fee Based'!G233, H235='Calc|Fee Based'!H233),0,1)</f>
        <v>0</v>
      </c>
    </row>
    <row r="236" spans="1:9" ht="12.75" x14ac:dyDescent="0.2">
      <c r="A236" s="16">
        <v>225</v>
      </c>
      <c r="B236" s="55" t="str">
        <f>'Calc|Fee Based'!B234</f>
        <v/>
      </c>
      <c r="C236" s="55" t="str">
        <f>'Calc|Fee Based'!C234</f>
        <v/>
      </c>
      <c r="D236" s="55" t="str">
        <f>'Calc|Fee Based'!D234</f>
        <v/>
      </c>
      <c r="E236" s="55" t="str">
        <f>'Calc|Fee Based'!E234</f>
        <v/>
      </c>
      <c r="F236" s="80" t="str">
        <f>'Calc|Fee Based'!F234</f>
        <v/>
      </c>
      <c r="G236" s="80" t="str">
        <f>'Calc|Fee Based'!G234</f>
        <v/>
      </c>
      <c r="H236" s="80">
        <f>'Calc|Fee Based'!H234</f>
        <v>0</v>
      </c>
      <c r="I236" s="139">
        <f>IF(AND(B236='Calc|Fee Based'!B234,C236='Calc|Fee Based'!C234,D236='Calc|Fee Based'!D234,E236='Calc|Fee Based'!E234, F236='Calc|Fee Based'!F234,G236='Calc|Fee Based'!G234, H236='Calc|Fee Based'!H234),0,1)</f>
        <v>0</v>
      </c>
    </row>
    <row r="237" spans="1:9" ht="12.75" x14ac:dyDescent="0.2">
      <c r="A237" s="16">
        <v>226</v>
      </c>
      <c r="B237" s="55" t="str">
        <f>'Calc|Fee Based'!B235</f>
        <v/>
      </c>
      <c r="C237" s="55" t="str">
        <f>'Calc|Fee Based'!C235</f>
        <v/>
      </c>
      <c r="D237" s="55" t="str">
        <f>'Calc|Fee Based'!D235</f>
        <v/>
      </c>
      <c r="E237" s="55" t="str">
        <f>'Calc|Fee Based'!E235</f>
        <v/>
      </c>
      <c r="F237" s="80" t="str">
        <f>'Calc|Fee Based'!F235</f>
        <v/>
      </c>
      <c r="G237" s="80" t="str">
        <f>'Calc|Fee Based'!G235</f>
        <v/>
      </c>
      <c r="H237" s="80">
        <f>'Calc|Fee Based'!H235</f>
        <v>0</v>
      </c>
      <c r="I237" s="139">
        <f>IF(AND(B237='Calc|Fee Based'!B235,C237='Calc|Fee Based'!C235,D237='Calc|Fee Based'!D235,E237='Calc|Fee Based'!E235, F237='Calc|Fee Based'!F235,G237='Calc|Fee Based'!G235, H237='Calc|Fee Based'!H235),0,1)</f>
        <v>0</v>
      </c>
    </row>
    <row r="238" spans="1:9" ht="12.75" x14ac:dyDescent="0.2">
      <c r="A238" s="16">
        <v>227</v>
      </c>
      <c r="B238" s="55" t="str">
        <f>'Calc|Fee Based'!B236</f>
        <v/>
      </c>
      <c r="C238" s="55" t="str">
        <f>'Calc|Fee Based'!C236</f>
        <v/>
      </c>
      <c r="D238" s="55" t="str">
        <f>'Calc|Fee Based'!D236</f>
        <v/>
      </c>
      <c r="E238" s="55" t="str">
        <f>'Calc|Fee Based'!E236</f>
        <v/>
      </c>
      <c r="F238" s="80" t="str">
        <f>'Calc|Fee Based'!F236</f>
        <v/>
      </c>
      <c r="G238" s="80" t="str">
        <f>'Calc|Fee Based'!G236</f>
        <v/>
      </c>
      <c r="H238" s="80">
        <f>'Calc|Fee Based'!H236</f>
        <v>0</v>
      </c>
      <c r="I238" s="139">
        <f>IF(AND(B238='Calc|Fee Based'!B236,C238='Calc|Fee Based'!C236,D238='Calc|Fee Based'!D236,E238='Calc|Fee Based'!E236, F238='Calc|Fee Based'!F236,G238='Calc|Fee Based'!G236, H238='Calc|Fee Based'!H236),0,1)</f>
        <v>0</v>
      </c>
    </row>
    <row r="239" spans="1:9" ht="12.75" x14ac:dyDescent="0.2">
      <c r="A239" s="16">
        <v>228</v>
      </c>
      <c r="B239" s="55" t="str">
        <f>'Calc|Fee Based'!B237</f>
        <v/>
      </c>
      <c r="C239" s="55" t="str">
        <f>'Calc|Fee Based'!C237</f>
        <v/>
      </c>
      <c r="D239" s="55" t="str">
        <f>'Calc|Fee Based'!D237</f>
        <v/>
      </c>
      <c r="E239" s="55" t="str">
        <f>'Calc|Fee Based'!E237</f>
        <v/>
      </c>
      <c r="F239" s="80" t="str">
        <f>'Calc|Fee Based'!F237</f>
        <v/>
      </c>
      <c r="G239" s="80" t="str">
        <f>'Calc|Fee Based'!G237</f>
        <v/>
      </c>
      <c r="H239" s="80">
        <f>'Calc|Fee Based'!H237</f>
        <v>0</v>
      </c>
      <c r="I239" s="139">
        <f>IF(AND(B239='Calc|Fee Based'!B237,C239='Calc|Fee Based'!C237,D239='Calc|Fee Based'!D237,E239='Calc|Fee Based'!E237, F239='Calc|Fee Based'!F237,G239='Calc|Fee Based'!G237, H239='Calc|Fee Based'!H237),0,1)</f>
        <v>0</v>
      </c>
    </row>
    <row r="240" spans="1:9" ht="12.75" x14ac:dyDescent="0.2">
      <c r="A240" s="16">
        <v>229</v>
      </c>
      <c r="B240" s="55" t="str">
        <f>'Calc|Fee Based'!B238</f>
        <v/>
      </c>
      <c r="C240" s="55" t="str">
        <f>'Calc|Fee Based'!C238</f>
        <v/>
      </c>
      <c r="D240" s="55" t="str">
        <f>'Calc|Fee Based'!D238</f>
        <v/>
      </c>
      <c r="E240" s="55" t="str">
        <f>'Calc|Fee Based'!E238</f>
        <v/>
      </c>
      <c r="F240" s="80" t="str">
        <f>'Calc|Fee Based'!F238</f>
        <v/>
      </c>
      <c r="G240" s="80" t="str">
        <f>'Calc|Fee Based'!G238</f>
        <v/>
      </c>
      <c r="H240" s="80">
        <f>'Calc|Fee Based'!H238</f>
        <v>0</v>
      </c>
      <c r="I240" s="139">
        <f>IF(AND(B240='Calc|Fee Based'!B238,C240='Calc|Fee Based'!C238,D240='Calc|Fee Based'!D238,E240='Calc|Fee Based'!E238, F240='Calc|Fee Based'!F238,G240='Calc|Fee Based'!G238, H240='Calc|Fee Based'!H238),0,1)</f>
        <v>0</v>
      </c>
    </row>
    <row r="241" spans="1:9" ht="12.75" x14ac:dyDescent="0.2">
      <c r="A241" s="16">
        <v>230</v>
      </c>
      <c r="B241" s="55" t="str">
        <f>'Calc|Fee Based'!B239</f>
        <v/>
      </c>
      <c r="C241" s="55" t="str">
        <f>'Calc|Fee Based'!C239</f>
        <v/>
      </c>
      <c r="D241" s="55" t="str">
        <f>'Calc|Fee Based'!D239</f>
        <v/>
      </c>
      <c r="E241" s="55" t="str">
        <f>'Calc|Fee Based'!E239</f>
        <v/>
      </c>
      <c r="F241" s="80" t="str">
        <f>'Calc|Fee Based'!F239</f>
        <v/>
      </c>
      <c r="G241" s="80" t="str">
        <f>'Calc|Fee Based'!G239</f>
        <v/>
      </c>
      <c r="H241" s="80">
        <f>'Calc|Fee Based'!H239</f>
        <v>0</v>
      </c>
      <c r="I241" s="139">
        <f>IF(AND(B241='Calc|Fee Based'!B239,C241='Calc|Fee Based'!C239,D241='Calc|Fee Based'!D239,E241='Calc|Fee Based'!E239, F241='Calc|Fee Based'!F239,G241='Calc|Fee Based'!G239, H241='Calc|Fee Based'!H239),0,1)</f>
        <v>0</v>
      </c>
    </row>
    <row r="242" spans="1:9" ht="12.75" x14ac:dyDescent="0.2">
      <c r="A242" s="16">
        <v>231</v>
      </c>
      <c r="B242" s="55" t="str">
        <f>'Calc|Fee Based'!B240</f>
        <v/>
      </c>
      <c r="C242" s="55" t="str">
        <f>'Calc|Fee Based'!C240</f>
        <v/>
      </c>
      <c r="D242" s="55" t="str">
        <f>'Calc|Fee Based'!D240</f>
        <v/>
      </c>
      <c r="E242" s="55" t="str">
        <f>'Calc|Fee Based'!E240</f>
        <v/>
      </c>
      <c r="F242" s="80" t="str">
        <f>'Calc|Fee Based'!F240</f>
        <v/>
      </c>
      <c r="G242" s="80" t="str">
        <f>'Calc|Fee Based'!G240</f>
        <v/>
      </c>
      <c r="H242" s="80">
        <f>'Calc|Fee Based'!H240</f>
        <v>0</v>
      </c>
      <c r="I242" s="139">
        <f>IF(AND(B242='Calc|Fee Based'!B240,C242='Calc|Fee Based'!C240,D242='Calc|Fee Based'!D240,E242='Calc|Fee Based'!E240, F242='Calc|Fee Based'!F240,G242='Calc|Fee Based'!G240, H242='Calc|Fee Based'!H240),0,1)</f>
        <v>0</v>
      </c>
    </row>
    <row r="243" spans="1:9" ht="12.75" x14ac:dyDescent="0.2">
      <c r="A243" s="16">
        <v>232</v>
      </c>
      <c r="B243" s="55" t="str">
        <f>'Calc|Fee Based'!B241</f>
        <v/>
      </c>
      <c r="C243" s="55" t="str">
        <f>'Calc|Fee Based'!C241</f>
        <v/>
      </c>
      <c r="D243" s="55" t="str">
        <f>'Calc|Fee Based'!D241</f>
        <v/>
      </c>
      <c r="E243" s="55" t="str">
        <f>'Calc|Fee Based'!E241</f>
        <v/>
      </c>
      <c r="F243" s="80" t="str">
        <f>'Calc|Fee Based'!F241</f>
        <v/>
      </c>
      <c r="G243" s="80" t="str">
        <f>'Calc|Fee Based'!G241</f>
        <v/>
      </c>
      <c r="H243" s="80">
        <f>'Calc|Fee Based'!H241</f>
        <v>0</v>
      </c>
      <c r="I243" s="139">
        <f>IF(AND(B243='Calc|Fee Based'!B241,C243='Calc|Fee Based'!C241,D243='Calc|Fee Based'!D241,E243='Calc|Fee Based'!E241, F243='Calc|Fee Based'!F241,G243='Calc|Fee Based'!G241, H243='Calc|Fee Based'!H241),0,1)</f>
        <v>0</v>
      </c>
    </row>
    <row r="244" spans="1:9" ht="12.75" x14ac:dyDescent="0.2">
      <c r="A244" s="16">
        <v>233</v>
      </c>
      <c r="B244" s="55" t="str">
        <f>'Calc|Fee Based'!B242</f>
        <v/>
      </c>
      <c r="C244" s="55" t="str">
        <f>'Calc|Fee Based'!C242</f>
        <v/>
      </c>
      <c r="D244" s="55" t="str">
        <f>'Calc|Fee Based'!D242</f>
        <v/>
      </c>
      <c r="E244" s="55" t="str">
        <f>'Calc|Fee Based'!E242</f>
        <v/>
      </c>
      <c r="F244" s="80" t="str">
        <f>'Calc|Fee Based'!F242</f>
        <v/>
      </c>
      <c r="G244" s="80" t="str">
        <f>'Calc|Fee Based'!G242</f>
        <v/>
      </c>
      <c r="H244" s="80">
        <f>'Calc|Fee Based'!H242</f>
        <v>0</v>
      </c>
      <c r="I244" s="139">
        <f>IF(AND(B244='Calc|Fee Based'!B242,C244='Calc|Fee Based'!C242,D244='Calc|Fee Based'!D242,E244='Calc|Fee Based'!E242, F244='Calc|Fee Based'!F242,G244='Calc|Fee Based'!G242, H244='Calc|Fee Based'!H242),0,1)</f>
        <v>0</v>
      </c>
    </row>
    <row r="245" spans="1:9" ht="12.75" x14ac:dyDescent="0.2">
      <c r="A245" s="16">
        <v>234</v>
      </c>
      <c r="B245" s="55" t="str">
        <f>'Calc|Fee Based'!B243</f>
        <v/>
      </c>
      <c r="C245" s="55" t="str">
        <f>'Calc|Fee Based'!C243</f>
        <v/>
      </c>
      <c r="D245" s="55" t="str">
        <f>'Calc|Fee Based'!D243</f>
        <v/>
      </c>
      <c r="E245" s="55" t="str">
        <f>'Calc|Fee Based'!E243</f>
        <v/>
      </c>
      <c r="F245" s="80" t="str">
        <f>'Calc|Fee Based'!F243</f>
        <v/>
      </c>
      <c r="G245" s="80" t="str">
        <f>'Calc|Fee Based'!G243</f>
        <v/>
      </c>
      <c r="H245" s="80">
        <f>'Calc|Fee Based'!H243</f>
        <v>0</v>
      </c>
      <c r="I245" s="139">
        <f>IF(AND(B245='Calc|Fee Based'!B243,C245='Calc|Fee Based'!C243,D245='Calc|Fee Based'!D243,E245='Calc|Fee Based'!E243, F245='Calc|Fee Based'!F243,G245='Calc|Fee Based'!G243, H245='Calc|Fee Based'!H243),0,1)</f>
        <v>0</v>
      </c>
    </row>
    <row r="246" spans="1:9" ht="12.75" x14ac:dyDescent="0.2">
      <c r="A246" s="16">
        <v>235</v>
      </c>
      <c r="B246" s="55" t="str">
        <f>'Calc|Fee Based'!B244</f>
        <v/>
      </c>
      <c r="C246" s="55" t="str">
        <f>'Calc|Fee Based'!C244</f>
        <v/>
      </c>
      <c r="D246" s="55" t="str">
        <f>'Calc|Fee Based'!D244</f>
        <v/>
      </c>
      <c r="E246" s="55" t="str">
        <f>'Calc|Fee Based'!E244</f>
        <v/>
      </c>
      <c r="F246" s="80" t="str">
        <f>'Calc|Fee Based'!F244</f>
        <v/>
      </c>
      <c r="G246" s="80" t="str">
        <f>'Calc|Fee Based'!G244</f>
        <v/>
      </c>
      <c r="H246" s="80">
        <f>'Calc|Fee Based'!H244</f>
        <v>0</v>
      </c>
      <c r="I246" s="139">
        <f>IF(AND(B246='Calc|Fee Based'!B244,C246='Calc|Fee Based'!C244,D246='Calc|Fee Based'!D244,E246='Calc|Fee Based'!E244, F246='Calc|Fee Based'!F244,G246='Calc|Fee Based'!G244, H246='Calc|Fee Based'!H244),0,1)</f>
        <v>0</v>
      </c>
    </row>
    <row r="247" spans="1:9" ht="12.75" x14ac:dyDescent="0.2">
      <c r="A247" s="16">
        <v>236</v>
      </c>
      <c r="B247" s="55" t="str">
        <f>'Calc|Fee Based'!B245</f>
        <v/>
      </c>
      <c r="C247" s="55" t="str">
        <f>'Calc|Fee Based'!C245</f>
        <v/>
      </c>
      <c r="D247" s="55" t="str">
        <f>'Calc|Fee Based'!D245</f>
        <v/>
      </c>
      <c r="E247" s="55" t="str">
        <f>'Calc|Fee Based'!E245</f>
        <v/>
      </c>
      <c r="F247" s="80" t="str">
        <f>'Calc|Fee Based'!F245</f>
        <v/>
      </c>
      <c r="G247" s="80" t="str">
        <f>'Calc|Fee Based'!G245</f>
        <v/>
      </c>
      <c r="H247" s="80">
        <f>'Calc|Fee Based'!H245</f>
        <v>0</v>
      </c>
      <c r="I247" s="139">
        <f>IF(AND(B247='Calc|Fee Based'!B245,C247='Calc|Fee Based'!C245,D247='Calc|Fee Based'!D245,E247='Calc|Fee Based'!E245, F247='Calc|Fee Based'!F245,G247='Calc|Fee Based'!G245, H247='Calc|Fee Based'!H245),0,1)</f>
        <v>0</v>
      </c>
    </row>
    <row r="248" spans="1:9" ht="12.75" x14ac:dyDescent="0.2">
      <c r="A248" s="16">
        <v>237</v>
      </c>
      <c r="B248" s="55" t="str">
        <f>'Calc|Fee Based'!B246</f>
        <v/>
      </c>
      <c r="C248" s="55" t="str">
        <f>'Calc|Fee Based'!C246</f>
        <v/>
      </c>
      <c r="D248" s="55" t="str">
        <f>'Calc|Fee Based'!D246</f>
        <v/>
      </c>
      <c r="E248" s="55" t="str">
        <f>'Calc|Fee Based'!E246</f>
        <v/>
      </c>
      <c r="F248" s="80" t="str">
        <f>'Calc|Fee Based'!F246</f>
        <v/>
      </c>
      <c r="G248" s="80" t="str">
        <f>'Calc|Fee Based'!G246</f>
        <v/>
      </c>
      <c r="H248" s="80">
        <f>'Calc|Fee Based'!H246</f>
        <v>0</v>
      </c>
      <c r="I248" s="139">
        <f>IF(AND(B248='Calc|Fee Based'!B246,C248='Calc|Fee Based'!C246,D248='Calc|Fee Based'!D246,E248='Calc|Fee Based'!E246, F248='Calc|Fee Based'!F246,G248='Calc|Fee Based'!G246, H248='Calc|Fee Based'!H246),0,1)</f>
        <v>0</v>
      </c>
    </row>
    <row r="249" spans="1:9" ht="12.75" x14ac:dyDescent="0.2">
      <c r="A249" s="16">
        <v>238</v>
      </c>
      <c r="B249" s="55" t="str">
        <f>'Calc|Fee Based'!B247</f>
        <v/>
      </c>
      <c r="C249" s="55" t="str">
        <f>'Calc|Fee Based'!C247</f>
        <v/>
      </c>
      <c r="D249" s="55" t="str">
        <f>'Calc|Fee Based'!D247</f>
        <v/>
      </c>
      <c r="E249" s="55" t="str">
        <f>'Calc|Fee Based'!E247</f>
        <v/>
      </c>
      <c r="F249" s="80" t="str">
        <f>'Calc|Fee Based'!F247</f>
        <v/>
      </c>
      <c r="G249" s="80" t="str">
        <f>'Calc|Fee Based'!G247</f>
        <v/>
      </c>
      <c r="H249" s="80">
        <f>'Calc|Fee Based'!H247</f>
        <v>0</v>
      </c>
      <c r="I249" s="139">
        <f>IF(AND(B249='Calc|Fee Based'!B247,C249='Calc|Fee Based'!C247,D249='Calc|Fee Based'!D247,E249='Calc|Fee Based'!E247, F249='Calc|Fee Based'!F247,G249='Calc|Fee Based'!G247, H249='Calc|Fee Based'!H247),0,1)</f>
        <v>0</v>
      </c>
    </row>
    <row r="250" spans="1:9" ht="12.75" x14ac:dyDescent="0.2">
      <c r="A250" s="16">
        <v>239</v>
      </c>
      <c r="B250" s="55" t="str">
        <f>'Calc|Fee Based'!B248</f>
        <v/>
      </c>
      <c r="C250" s="55" t="str">
        <f>'Calc|Fee Based'!C248</f>
        <v/>
      </c>
      <c r="D250" s="55" t="str">
        <f>'Calc|Fee Based'!D248</f>
        <v/>
      </c>
      <c r="E250" s="55" t="str">
        <f>'Calc|Fee Based'!E248</f>
        <v/>
      </c>
      <c r="F250" s="80" t="str">
        <f>'Calc|Fee Based'!F248</f>
        <v/>
      </c>
      <c r="G250" s="80" t="str">
        <f>'Calc|Fee Based'!G248</f>
        <v/>
      </c>
      <c r="H250" s="80">
        <f>'Calc|Fee Based'!H248</f>
        <v>0</v>
      </c>
      <c r="I250" s="139">
        <f>IF(AND(B250='Calc|Fee Based'!B248,C250='Calc|Fee Based'!C248,D250='Calc|Fee Based'!D248,E250='Calc|Fee Based'!E248, F250='Calc|Fee Based'!F248,G250='Calc|Fee Based'!G248, H250='Calc|Fee Based'!H248),0,1)</f>
        <v>0</v>
      </c>
    </row>
    <row r="251" spans="1:9" ht="12.75" x14ac:dyDescent="0.2">
      <c r="A251" s="16">
        <v>240</v>
      </c>
      <c r="B251" s="55" t="str">
        <f>'Calc|Fee Based'!B249</f>
        <v/>
      </c>
      <c r="C251" s="55" t="str">
        <f>'Calc|Fee Based'!C249</f>
        <v/>
      </c>
      <c r="D251" s="55" t="str">
        <f>'Calc|Fee Based'!D249</f>
        <v/>
      </c>
      <c r="E251" s="55" t="str">
        <f>'Calc|Fee Based'!E249</f>
        <v/>
      </c>
      <c r="F251" s="80" t="str">
        <f>'Calc|Fee Based'!F249</f>
        <v/>
      </c>
      <c r="G251" s="80" t="str">
        <f>'Calc|Fee Based'!G249</f>
        <v/>
      </c>
      <c r="H251" s="80">
        <f>'Calc|Fee Based'!H249</f>
        <v>0</v>
      </c>
      <c r="I251" s="139">
        <f>IF(AND(B251='Calc|Fee Based'!B249,C251='Calc|Fee Based'!C249,D251='Calc|Fee Based'!D249,E251='Calc|Fee Based'!E249, F251='Calc|Fee Based'!F249,G251='Calc|Fee Based'!G249, H251='Calc|Fee Based'!H249),0,1)</f>
        <v>0</v>
      </c>
    </row>
    <row r="252" spans="1:9" ht="12.75" x14ac:dyDescent="0.2">
      <c r="A252" s="16">
        <v>241</v>
      </c>
      <c r="B252" s="55" t="str">
        <f>'Calc|Fee Based'!B250</f>
        <v/>
      </c>
      <c r="C252" s="55" t="str">
        <f>'Calc|Fee Based'!C250</f>
        <v/>
      </c>
      <c r="D252" s="55" t="str">
        <f>'Calc|Fee Based'!D250</f>
        <v/>
      </c>
      <c r="E252" s="55" t="str">
        <f>'Calc|Fee Based'!E250</f>
        <v/>
      </c>
      <c r="F252" s="80" t="str">
        <f>'Calc|Fee Based'!F250</f>
        <v/>
      </c>
      <c r="G252" s="80" t="str">
        <f>'Calc|Fee Based'!G250</f>
        <v/>
      </c>
      <c r="H252" s="80">
        <f>'Calc|Fee Based'!H250</f>
        <v>0</v>
      </c>
      <c r="I252" s="139">
        <f>IF(AND(B252='Calc|Fee Based'!B250,C252='Calc|Fee Based'!C250,D252='Calc|Fee Based'!D250,E252='Calc|Fee Based'!E250, F252='Calc|Fee Based'!F250,G252='Calc|Fee Based'!G250, H252='Calc|Fee Based'!H250),0,1)</f>
        <v>0</v>
      </c>
    </row>
    <row r="253" spans="1:9" ht="12.75" x14ac:dyDescent="0.2">
      <c r="A253" s="16">
        <v>242</v>
      </c>
      <c r="B253" s="55" t="str">
        <f>'Calc|Fee Based'!B251</f>
        <v/>
      </c>
      <c r="C253" s="55" t="str">
        <f>'Calc|Fee Based'!C251</f>
        <v/>
      </c>
      <c r="D253" s="55" t="str">
        <f>'Calc|Fee Based'!D251</f>
        <v/>
      </c>
      <c r="E253" s="55" t="str">
        <f>'Calc|Fee Based'!E251</f>
        <v/>
      </c>
      <c r="F253" s="80" t="str">
        <f>'Calc|Fee Based'!F251</f>
        <v/>
      </c>
      <c r="G253" s="80" t="str">
        <f>'Calc|Fee Based'!G251</f>
        <v/>
      </c>
      <c r="H253" s="80">
        <f>'Calc|Fee Based'!H251</f>
        <v>0</v>
      </c>
      <c r="I253" s="139">
        <f>IF(AND(B253='Calc|Fee Based'!B251,C253='Calc|Fee Based'!C251,D253='Calc|Fee Based'!D251,E253='Calc|Fee Based'!E251, F253='Calc|Fee Based'!F251,G253='Calc|Fee Based'!G251, H253='Calc|Fee Based'!H251),0,1)</f>
        <v>0</v>
      </c>
    </row>
    <row r="254" spans="1:9" ht="12.75" x14ac:dyDescent="0.2">
      <c r="A254" s="16">
        <v>243</v>
      </c>
      <c r="B254" s="55" t="str">
        <f>'Calc|Fee Based'!B252</f>
        <v/>
      </c>
      <c r="C254" s="55" t="str">
        <f>'Calc|Fee Based'!C252</f>
        <v/>
      </c>
      <c r="D254" s="55" t="str">
        <f>'Calc|Fee Based'!D252</f>
        <v/>
      </c>
      <c r="E254" s="55" t="str">
        <f>'Calc|Fee Based'!E252</f>
        <v/>
      </c>
      <c r="F254" s="80" t="str">
        <f>'Calc|Fee Based'!F252</f>
        <v/>
      </c>
      <c r="G254" s="80" t="str">
        <f>'Calc|Fee Based'!G252</f>
        <v/>
      </c>
      <c r="H254" s="80">
        <f>'Calc|Fee Based'!H252</f>
        <v>0</v>
      </c>
      <c r="I254" s="139">
        <f>IF(AND(B254='Calc|Fee Based'!B252,C254='Calc|Fee Based'!C252,D254='Calc|Fee Based'!D252,E254='Calc|Fee Based'!E252, F254='Calc|Fee Based'!F252,G254='Calc|Fee Based'!G252, H254='Calc|Fee Based'!H252),0,1)</f>
        <v>0</v>
      </c>
    </row>
    <row r="255" spans="1:9" ht="12.75" x14ac:dyDescent="0.2">
      <c r="A255" s="16">
        <v>244</v>
      </c>
      <c r="B255" s="55" t="str">
        <f>'Calc|Fee Based'!B253</f>
        <v/>
      </c>
      <c r="C255" s="55" t="str">
        <f>'Calc|Fee Based'!C253</f>
        <v/>
      </c>
      <c r="D255" s="55" t="str">
        <f>'Calc|Fee Based'!D253</f>
        <v/>
      </c>
      <c r="E255" s="55" t="str">
        <f>'Calc|Fee Based'!E253</f>
        <v/>
      </c>
      <c r="F255" s="80" t="str">
        <f>'Calc|Fee Based'!F253</f>
        <v/>
      </c>
      <c r="G255" s="80" t="str">
        <f>'Calc|Fee Based'!G253</f>
        <v/>
      </c>
      <c r="H255" s="80">
        <f>'Calc|Fee Based'!H253</f>
        <v>0</v>
      </c>
      <c r="I255" s="139">
        <f>IF(AND(B255='Calc|Fee Based'!B253,C255='Calc|Fee Based'!C253,D255='Calc|Fee Based'!D253,E255='Calc|Fee Based'!E253, F255='Calc|Fee Based'!F253,G255='Calc|Fee Based'!G253, H255='Calc|Fee Based'!H253),0,1)</f>
        <v>0</v>
      </c>
    </row>
    <row r="256" spans="1:9" ht="12.75" x14ac:dyDescent="0.2">
      <c r="A256" s="16">
        <v>245</v>
      </c>
      <c r="B256" s="55" t="str">
        <f>'Calc|Fee Based'!B254</f>
        <v/>
      </c>
      <c r="C256" s="55" t="str">
        <f>'Calc|Fee Based'!C254</f>
        <v/>
      </c>
      <c r="D256" s="55" t="str">
        <f>'Calc|Fee Based'!D254</f>
        <v/>
      </c>
      <c r="E256" s="55" t="str">
        <f>'Calc|Fee Based'!E254</f>
        <v/>
      </c>
      <c r="F256" s="80" t="str">
        <f>'Calc|Fee Based'!F254</f>
        <v/>
      </c>
      <c r="G256" s="80" t="str">
        <f>'Calc|Fee Based'!G254</f>
        <v/>
      </c>
      <c r="H256" s="80">
        <f>'Calc|Fee Based'!H254</f>
        <v>0</v>
      </c>
      <c r="I256" s="139">
        <f>IF(AND(B256='Calc|Fee Based'!B254,C256='Calc|Fee Based'!C254,D256='Calc|Fee Based'!D254,E256='Calc|Fee Based'!E254, F256='Calc|Fee Based'!F254,G256='Calc|Fee Based'!G254, H256='Calc|Fee Based'!H254),0,1)</f>
        <v>0</v>
      </c>
    </row>
    <row r="257" spans="1:9" ht="12.75" x14ac:dyDescent="0.2">
      <c r="A257" s="16">
        <v>246</v>
      </c>
      <c r="B257" s="55" t="str">
        <f>'Calc|Fee Based'!B255</f>
        <v/>
      </c>
      <c r="C257" s="55" t="str">
        <f>'Calc|Fee Based'!C255</f>
        <v/>
      </c>
      <c r="D257" s="55" t="str">
        <f>'Calc|Fee Based'!D255</f>
        <v/>
      </c>
      <c r="E257" s="55" t="str">
        <f>'Calc|Fee Based'!E255</f>
        <v/>
      </c>
      <c r="F257" s="80" t="str">
        <f>'Calc|Fee Based'!F255</f>
        <v/>
      </c>
      <c r="G257" s="80" t="str">
        <f>'Calc|Fee Based'!G255</f>
        <v/>
      </c>
      <c r="H257" s="80">
        <f>'Calc|Fee Based'!H255</f>
        <v>0</v>
      </c>
      <c r="I257" s="139">
        <f>IF(AND(B257='Calc|Fee Based'!B255,C257='Calc|Fee Based'!C255,D257='Calc|Fee Based'!D255,E257='Calc|Fee Based'!E255, F257='Calc|Fee Based'!F255,G257='Calc|Fee Based'!G255, H257='Calc|Fee Based'!H255),0,1)</f>
        <v>0</v>
      </c>
    </row>
    <row r="258" spans="1:9" ht="12.75" x14ac:dyDescent="0.2">
      <c r="A258" s="16">
        <v>247</v>
      </c>
      <c r="B258" s="55" t="str">
        <f>'Calc|Fee Based'!B256</f>
        <v/>
      </c>
      <c r="C258" s="55" t="str">
        <f>'Calc|Fee Based'!C256</f>
        <v/>
      </c>
      <c r="D258" s="55" t="str">
        <f>'Calc|Fee Based'!D256</f>
        <v/>
      </c>
      <c r="E258" s="55" t="str">
        <f>'Calc|Fee Based'!E256</f>
        <v/>
      </c>
      <c r="F258" s="80" t="str">
        <f>'Calc|Fee Based'!F256</f>
        <v/>
      </c>
      <c r="G258" s="80" t="str">
        <f>'Calc|Fee Based'!G256</f>
        <v/>
      </c>
      <c r="H258" s="80">
        <f>'Calc|Fee Based'!H256</f>
        <v>0</v>
      </c>
      <c r="I258" s="139">
        <f>IF(AND(B258='Calc|Fee Based'!B256,C258='Calc|Fee Based'!C256,D258='Calc|Fee Based'!D256,E258='Calc|Fee Based'!E256, F258='Calc|Fee Based'!F256,G258='Calc|Fee Based'!G256, H258='Calc|Fee Based'!H256),0,1)</f>
        <v>0</v>
      </c>
    </row>
    <row r="259" spans="1:9" ht="12.75" x14ac:dyDescent="0.2">
      <c r="A259" s="16">
        <v>248</v>
      </c>
      <c r="B259" s="55" t="str">
        <f>'Calc|Fee Based'!B257</f>
        <v/>
      </c>
      <c r="C259" s="55" t="str">
        <f>'Calc|Fee Based'!C257</f>
        <v/>
      </c>
      <c r="D259" s="55" t="str">
        <f>'Calc|Fee Based'!D257</f>
        <v/>
      </c>
      <c r="E259" s="55" t="str">
        <f>'Calc|Fee Based'!E257</f>
        <v/>
      </c>
      <c r="F259" s="80" t="str">
        <f>'Calc|Fee Based'!F257</f>
        <v/>
      </c>
      <c r="G259" s="80" t="str">
        <f>'Calc|Fee Based'!G257</f>
        <v/>
      </c>
      <c r="H259" s="80">
        <f>'Calc|Fee Based'!H257</f>
        <v>0</v>
      </c>
      <c r="I259" s="139">
        <f>IF(AND(B259='Calc|Fee Based'!B257,C259='Calc|Fee Based'!C257,D259='Calc|Fee Based'!D257,E259='Calc|Fee Based'!E257, F259='Calc|Fee Based'!F257,G259='Calc|Fee Based'!G257, H259='Calc|Fee Based'!H257),0,1)</f>
        <v>0</v>
      </c>
    </row>
    <row r="260" spans="1:9" ht="12.75" x14ac:dyDescent="0.2">
      <c r="A260" s="16">
        <v>249</v>
      </c>
      <c r="B260" s="55" t="str">
        <f>'Calc|Fee Based'!B258</f>
        <v/>
      </c>
      <c r="C260" s="55" t="str">
        <f>'Calc|Fee Based'!C258</f>
        <v/>
      </c>
      <c r="D260" s="55" t="str">
        <f>'Calc|Fee Based'!D258</f>
        <v/>
      </c>
      <c r="E260" s="55" t="str">
        <f>'Calc|Fee Based'!E258</f>
        <v/>
      </c>
      <c r="F260" s="80" t="str">
        <f>'Calc|Fee Based'!F258</f>
        <v/>
      </c>
      <c r="G260" s="80" t="str">
        <f>'Calc|Fee Based'!G258</f>
        <v/>
      </c>
      <c r="H260" s="80">
        <f>'Calc|Fee Based'!H258</f>
        <v>0</v>
      </c>
      <c r="I260" s="139">
        <f>IF(AND(B260='Calc|Fee Based'!B258,C260='Calc|Fee Based'!C258,D260='Calc|Fee Based'!D258,E260='Calc|Fee Based'!E258, F260='Calc|Fee Based'!F258,G260='Calc|Fee Based'!G258, H260='Calc|Fee Based'!H258),0,1)</f>
        <v>0</v>
      </c>
    </row>
    <row r="261" spans="1:9" ht="12.75" x14ac:dyDescent="0.2">
      <c r="A261" s="16">
        <v>250</v>
      </c>
      <c r="B261" s="55" t="str">
        <f>'Calc|Fee Based'!B259</f>
        <v/>
      </c>
      <c r="C261" s="55" t="str">
        <f>'Calc|Fee Based'!C259</f>
        <v/>
      </c>
      <c r="D261" s="55" t="str">
        <f>'Calc|Fee Based'!D259</f>
        <v/>
      </c>
      <c r="E261" s="55" t="str">
        <f>'Calc|Fee Based'!E259</f>
        <v/>
      </c>
      <c r="F261" s="80" t="str">
        <f>'Calc|Fee Based'!F259</f>
        <v/>
      </c>
      <c r="G261" s="80" t="str">
        <f>'Calc|Fee Based'!G259</f>
        <v/>
      </c>
      <c r="H261" s="80">
        <f>'Calc|Fee Based'!H259</f>
        <v>0</v>
      </c>
      <c r="I261" s="139">
        <f>IF(AND(B261='Calc|Fee Based'!B259,C261='Calc|Fee Based'!C259,D261='Calc|Fee Based'!D259,E261='Calc|Fee Based'!E259, F261='Calc|Fee Based'!F259,G261='Calc|Fee Based'!G259, H261='Calc|Fee Based'!H259),0,1)</f>
        <v>0</v>
      </c>
    </row>
    <row r="262" spans="1:9" ht="12.75" x14ac:dyDescent="0.2">
      <c r="A262" s="16">
        <v>251</v>
      </c>
      <c r="B262" s="55" t="str">
        <f>'Calc|Fee Based'!B260</f>
        <v/>
      </c>
      <c r="C262" s="55" t="str">
        <f>'Calc|Fee Based'!C260</f>
        <v/>
      </c>
      <c r="D262" s="55" t="str">
        <f>'Calc|Fee Based'!D260</f>
        <v/>
      </c>
      <c r="E262" s="55" t="str">
        <f>'Calc|Fee Based'!E260</f>
        <v/>
      </c>
      <c r="F262" s="80" t="str">
        <f>'Calc|Fee Based'!F260</f>
        <v/>
      </c>
      <c r="G262" s="80" t="str">
        <f>'Calc|Fee Based'!G260</f>
        <v/>
      </c>
      <c r="H262" s="80">
        <f>'Calc|Fee Based'!H260</f>
        <v>0</v>
      </c>
      <c r="I262" s="139">
        <f>IF(AND(B262='Calc|Fee Based'!B260,C262='Calc|Fee Based'!C260,D262='Calc|Fee Based'!D260,E262='Calc|Fee Based'!E260, F262='Calc|Fee Based'!F260,G262='Calc|Fee Based'!G260, H262='Calc|Fee Based'!H260),0,1)</f>
        <v>0</v>
      </c>
    </row>
    <row r="263" spans="1:9" ht="12.75" x14ac:dyDescent="0.2">
      <c r="A263" s="16">
        <v>252</v>
      </c>
      <c r="B263" s="55" t="str">
        <f>'Calc|Fee Based'!B261</f>
        <v/>
      </c>
      <c r="C263" s="55" t="str">
        <f>'Calc|Fee Based'!C261</f>
        <v/>
      </c>
      <c r="D263" s="55" t="str">
        <f>'Calc|Fee Based'!D261</f>
        <v/>
      </c>
      <c r="E263" s="55" t="str">
        <f>'Calc|Fee Based'!E261</f>
        <v/>
      </c>
      <c r="F263" s="80" t="str">
        <f>'Calc|Fee Based'!F261</f>
        <v/>
      </c>
      <c r="G263" s="80" t="str">
        <f>'Calc|Fee Based'!G261</f>
        <v/>
      </c>
      <c r="H263" s="80">
        <f>'Calc|Fee Based'!H261</f>
        <v>0</v>
      </c>
      <c r="I263" s="139">
        <f>IF(AND(B263='Calc|Fee Based'!B261,C263='Calc|Fee Based'!C261,D263='Calc|Fee Based'!D261,E263='Calc|Fee Based'!E261, F263='Calc|Fee Based'!F261,G263='Calc|Fee Based'!G261, H263='Calc|Fee Based'!H261),0,1)</f>
        <v>0</v>
      </c>
    </row>
    <row r="264" spans="1:9" ht="12.75" x14ac:dyDescent="0.2">
      <c r="A264" s="16">
        <v>253</v>
      </c>
      <c r="B264" s="55" t="str">
        <f>'Calc|Fee Based'!B262</f>
        <v/>
      </c>
      <c r="C264" s="55" t="str">
        <f>'Calc|Fee Based'!C262</f>
        <v/>
      </c>
      <c r="D264" s="55" t="str">
        <f>'Calc|Fee Based'!D262</f>
        <v/>
      </c>
      <c r="E264" s="55" t="str">
        <f>'Calc|Fee Based'!E262</f>
        <v/>
      </c>
      <c r="F264" s="80" t="str">
        <f>'Calc|Fee Based'!F262</f>
        <v/>
      </c>
      <c r="G264" s="80" t="str">
        <f>'Calc|Fee Based'!G262</f>
        <v/>
      </c>
      <c r="H264" s="80">
        <f>'Calc|Fee Based'!H262</f>
        <v>0</v>
      </c>
      <c r="I264" s="139">
        <f>IF(AND(B264='Calc|Fee Based'!B262,C264='Calc|Fee Based'!C262,D264='Calc|Fee Based'!D262,E264='Calc|Fee Based'!E262, F264='Calc|Fee Based'!F262,G264='Calc|Fee Based'!G262, H264='Calc|Fee Based'!H262),0,1)</f>
        <v>0</v>
      </c>
    </row>
    <row r="265" spans="1:9" ht="12.75" x14ac:dyDescent="0.2">
      <c r="A265" s="16">
        <v>254</v>
      </c>
      <c r="B265" s="55" t="str">
        <f>'Calc|Fee Based'!B263</f>
        <v/>
      </c>
      <c r="C265" s="55" t="str">
        <f>'Calc|Fee Based'!C263</f>
        <v/>
      </c>
      <c r="D265" s="55" t="str">
        <f>'Calc|Fee Based'!D263</f>
        <v/>
      </c>
      <c r="E265" s="55" t="str">
        <f>'Calc|Fee Based'!E263</f>
        <v/>
      </c>
      <c r="F265" s="80" t="str">
        <f>'Calc|Fee Based'!F263</f>
        <v/>
      </c>
      <c r="G265" s="80" t="str">
        <f>'Calc|Fee Based'!G263</f>
        <v/>
      </c>
      <c r="H265" s="80">
        <f>'Calc|Fee Based'!H263</f>
        <v>0</v>
      </c>
      <c r="I265" s="139">
        <f>IF(AND(B265='Calc|Fee Based'!B263,C265='Calc|Fee Based'!C263,D265='Calc|Fee Based'!D263,E265='Calc|Fee Based'!E263, F265='Calc|Fee Based'!F263,G265='Calc|Fee Based'!G263, H265='Calc|Fee Based'!H263),0,1)</f>
        <v>0</v>
      </c>
    </row>
    <row r="266" spans="1:9" ht="12.75" x14ac:dyDescent="0.2">
      <c r="A266" s="16">
        <v>255</v>
      </c>
      <c r="B266" s="55" t="str">
        <f>'Calc|Fee Based'!B264</f>
        <v/>
      </c>
      <c r="C266" s="55" t="str">
        <f>'Calc|Fee Based'!C264</f>
        <v/>
      </c>
      <c r="D266" s="55" t="str">
        <f>'Calc|Fee Based'!D264</f>
        <v/>
      </c>
      <c r="E266" s="55" t="str">
        <f>'Calc|Fee Based'!E264</f>
        <v/>
      </c>
      <c r="F266" s="80" t="str">
        <f>'Calc|Fee Based'!F264</f>
        <v/>
      </c>
      <c r="G266" s="80" t="str">
        <f>'Calc|Fee Based'!G264</f>
        <v/>
      </c>
      <c r="H266" s="80">
        <f>'Calc|Fee Based'!H264</f>
        <v>0</v>
      </c>
      <c r="I266" s="139">
        <f>IF(AND(B266='Calc|Fee Based'!B264,C266='Calc|Fee Based'!C264,D266='Calc|Fee Based'!D264,E266='Calc|Fee Based'!E264, F266='Calc|Fee Based'!F264,G266='Calc|Fee Based'!G264, H266='Calc|Fee Based'!H264),0,1)</f>
        <v>0</v>
      </c>
    </row>
    <row r="267" spans="1:9" ht="12.75" x14ac:dyDescent="0.2">
      <c r="A267" s="16">
        <v>256</v>
      </c>
      <c r="B267" s="55" t="str">
        <f>'Calc|Fee Based'!B265</f>
        <v/>
      </c>
      <c r="C267" s="55" t="str">
        <f>'Calc|Fee Based'!C265</f>
        <v/>
      </c>
      <c r="D267" s="55" t="str">
        <f>'Calc|Fee Based'!D265</f>
        <v/>
      </c>
      <c r="E267" s="55" t="str">
        <f>'Calc|Fee Based'!E265</f>
        <v/>
      </c>
      <c r="F267" s="80" t="str">
        <f>'Calc|Fee Based'!F265</f>
        <v/>
      </c>
      <c r="G267" s="80" t="str">
        <f>'Calc|Fee Based'!G265</f>
        <v/>
      </c>
      <c r="H267" s="80">
        <f>'Calc|Fee Based'!H265</f>
        <v>0</v>
      </c>
      <c r="I267" s="139">
        <f>IF(AND(B267='Calc|Fee Based'!B265,C267='Calc|Fee Based'!C265,D267='Calc|Fee Based'!D265,E267='Calc|Fee Based'!E265, F267='Calc|Fee Based'!F265,G267='Calc|Fee Based'!G265, H267='Calc|Fee Based'!H265),0,1)</f>
        <v>0</v>
      </c>
    </row>
    <row r="268" spans="1:9" ht="12.75" x14ac:dyDescent="0.2">
      <c r="A268" s="16">
        <v>257</v>
      </c>
      <c r="B268" s="55" t="str">
        <f>'Calc|Fee Based'!B266</f>
        <v/>
      </c>
      <c r="C268" s="55" t="str">
        <f>'Calc|Fee Based'!C266</f>
        <v/>
      </c>
      <c r="D268" s="55" t="str">
        <f>'Calc|Fee Based'!D266</f>
        <v/>
      </c>
      <c r="E268" s="55" t="str">
        <f>'Calc|Fee Based'!E266</f>
        <v/>
      </c>
      <c r="F268" s="80" t="str">
        <f>'Calc|Fee Based'!F266</f>
        <v/>
      </c>
      <c r="G268" s="80" t="str">
        <f>'Calc|Fee Based'!G266</f>
        <v/>
      </c>
      <c r="H268" s="80">
        <f>'Calc|Fee Based'!H266</f>
        <v>0</v>
      </c>
      <c r="I268" s="139">
        <f>IF(AND(B268='Calc|Fee Based'!B266,C268='Calc|Fee Based'!C266,D268='Calc|Fee Based'!D266,E268='Calc|Fee Based'!E266, F268='Calc|Fee Based'!F266,G268='Calc|Fee Based'!G266, H268='Calc|Fee Based'!H266),0,1)</f>
        <v>0</v>
      </c>
    </row>
    <row r="269" spans="1:9" ht="12.75" x14ac:dyDescent="0.2">
      <c r="A269" s="16">
        <v>258</v>
      </c>
      <c r="B269" s="55" t="str">
        <f>'Calc|Fee Based'!B267</f>
        <v/>
      </c>
      <c r="C269" s="55" t="str">
        <f>'Calc|Fee Based'!C267</f>
        <v/>
      </c>
      <c r="D269" s="55" t="str">
        <f>'Calc|Fee Based'!D267</f>
        <v/>
      </c>
      <c r="E269" s="55" t="str">
        <f>'Calc|Fee Based'!E267</f>
        <v/>
      </c>
      <c r="F269" s="80" t="str">
        <f>'Calc|Fee Based'!F267</f>
        <v/>
      </c>
      <c r="G269" s="80" t="str">
        <f>'Calc|Fee Based'!G267</f>
        <v/>
      </c>
      <c r="H269" s="80">
        <f>'Calc|Fee Based'!H267</f>
        <v>0</v>
      </c>
      <c r="I269" s="139">
        <f>IF(AND(B269='Calc|Fee Based'!B267,C269='Calc|Fee Based'!C267,D269='Calc|Fee Based'!D267,E269='Calc|Fee Based'!E267, F269='Calc|Fee Based'!F267,G269='Calc|Fee Based'!G267, H269='Calc|Fee Based'!H267),0,1)</f>
        <v>0</v>
      </c>
    </row>
    <row r="270" spans="1:9" ht="12.75" x14ac:dyDescent="0.2">
      <c r="A270" s="16">
        <v>259</v>
      </c>
      <c r="B270" s="55" t="str">
        <f>'Calc|Fee Based'!B268</f>
        <v/>
      </c>
      <c r="C270" s="55" t="str">
        <f>'Calc|Fee Based'!C268</f>
        <v/>
      </c>
      <c r="D270" s="55" t="str">
        <f>'Calc|Fee Based'!D268</f>
        <v/>
      </c>
      <c r="E270" s="55" t="str">
        <f>'Calc|Fee Based'!E268</f>
        <v/>
      </c>
      <c r="F270" s="80" t="str">
        <f>'Calc|Fee Based'!F268</f>
        <v/>
      </c>
      <c r="G270" s="80" t="str">
        <f>'Calc|Fee Based'!G268</f>
        <v/>
      </c>
      <c r="H270" s="80">
        <f>'Calc|Fee Based'!H268</f>
        <v>0</v>
      </c>
      <c r="I270" s="139">
        <f>IF(AND(B270='Calc|Fee Based'!B268,C270='Calc|Fee Based'!C268,D270='Calc|Fee Based'!D268,E270='Calc|Fee Based'!E268, F270='Calc|Fee Based'!F268,G270='Calc|Fee Based'!G268, H270='Calc|Fee Based'!H268),0,1)</f>
        <v>0</v>
      </c>
    </row>
    <row r="271" spans="1:9" ht="12.75" x14ac:dyDescent="0.2">
      <c r="A271" s="16">
        <v>260</v>
      </c>
      <c r="B271" s="55" t="str">
        <f>'Calc|Fee Based'!B269</f>
        <v/>
      </c>
      <c r="C271" s="55" t="str">
        <f>'Calc|Fee Based'!C269</f>
        <v/>
      </c>
      <c r="D271" s="55" t="str">
        <f>'Calc|Fee Based'!D269</f>
        <v/>
      </c>
      <c r="E271" s="55" t="str">
        <f>'Calc|Fee Based'!E269</f>
        <v/>
      </c>
      <c r="F271" s="80" t="str">
        <f>'Calc|Fee Based'!F269</f>
        <v/>
      </c>
      <c r="G271" s="80" t="str">
        <f>'Calc|Fee Based'!G269</f>
        <v/>
      </c>
      <c r="H271" s="80">
        <f>'Calc|Fee Based'!H269</f>
        <v>0</v>
      </c>
      <c r="I271" s="139">
        <f>IF(AND(B271='Calc|Fee Based'!B269,C271='Calc|Fee Based'!C269,D271='Calc|Fee Based'!D269,E271='Calc|Fee Based'!E269, F271='Calc|Fee Based'!F269,G271='Calc|Fee Based'!G269, H271='Calc|Fee Based'!H269),0,1)</f>
        <v>0</v>
      </c>
    </row>
    <row r="272" spans="1:9" ht="12.75" x14ac:dyDescent="0.2">
      <c r="A272" s="16">
        <v>261</v>
      </c>
      <c r="B272" s="55" t="str">
        <f>'Calc|Fee Based'!B270</f>
        <v/>
      </c>
      <c r="C272" s="55" t="str">
        <f>'Calc|Fee Based'!C270</f>
        <v/>
      </c>
      <c r="D272" s="55" t="str">
        <f>'Calc|Fee Based'!D270</f>
        <v/>
      </c>
      <c r="E272" s="55" t="str">
        <f>'Calc|Fee Based'!E270</f>
        <v/>
      </c>
      <c r="F272" s="80" t="str">
        <f>'Calc|Fee Based'!F270</f>
        <v/>
      </c>
      <c r="G272" s="80" t="str">
        <f>'Calc|Fee Based'!G270</f>
        <v/>
      </c>
      <c r="H272" s="80">
        <f>'Calc|Fee Based'!H270</f>
        <v>0</v>
      </c>
      <c r="I272" s="139">
        <f>IF(AND(B272='Calc|Fee Based'!B270,C272='Calc|Fee Based'!C270,D272='Calc|Fee Based'!D270,E272='Calc|Fee Based'!E270, F272='Calc|Fee Based'!F270,G272='Calc|Fee Based'!G270, H272='Calc|Fee Based'!H270),0,1)</f>
        <v>0</v>
      </c>
    </row>
    <row r="273" spans="1:9" ht="12.75" x14ac:dyDescent="0.2">
      <c r="A273" s="16">
        <v>262</v>
      </c>
      <c r="B273" s="55" t="str">
        <f>'Calc|Fee Based'!B271</f>
        <v/>
      </c>
      <c r="C273" s="55" t="str">
        <f>'Calc|Fee Based'!C271</f>
        <v/>
      </c>
      <c r="D273" s="55" t="str">
        <f>'Calc|Fee Based'!D271</f>
        <v/>
      </c>
      <c r="E273" s="55" t="str">
        <f>'Calc|Fee Based'!E271</f>
        <v/>
      </c>
      <c r="F273" s="80" t="str">
        <f>'Calc|Fee Based'!F271</f>
        <v/>
      </c>
      <c r="G273" s="80" t="str">
        <f>'Calc|Fee Based'!G271</f>
        <v/>
      </c>
      <c r="H273" s="80">
        <f>'Calc|Fee Based'!H271</f>
        <v>0</v>
      </c>
      <c r="I273" s="139">
        <f>IF(AND(B273='Calc|Fee Based'!B271,C273='Calc|Fee Based'!C271,D273='Calc|Fee Based'!D271,E273='Calc|Fee Based'!E271, F273='Calc|Fee Based'!F271,G273='Calc|Fee Based'!G271, H273='Calc|Fee Based'!H271),0,1)</f>
        <v>0</v>
      </c>
    </row>
    <row r="274" spans="1:9" ht="12.75" x14ac:dyDescent="0.2">
      <c r="A274" s="16">
        <v>263</v>
      </c>
      <c r="B274" s="55" t="str">
        <f>'Calc|Fee Based'!B272</f>
        <v/>
      </c>
      <c r="C274" s="55" t="str">
        <f>'Calc|Fee Based'!C272</f>
        <v/>
      </c>
      <c r="D274" s="55" t="str">
        <f>'Calc|Fee Based'!D272</f>
        <v/>
      </c>
      <c r="E274" s="55" t="str">
        <f>'Calc|Fee Based'!E272</f>
        <v/>
      </c>
      <c r="F274" s="80" t="str">
        <f>'Calc|Fee Based'!F272</f>
        <v/>
      </c>
      <c r="G274" s="80" t="str">
        <f>'Calc|Fee Based'!G272</f>
        <v/>
      </c>
      <c r="H274" s="80">
        <f>'Calc|Fee Based'!H272</f>
        <v>0</v>
      </c>
      <c r="I274" s="139">
        <f>IF(AND(B274='Calc|Fee Based'!B272,C274='Calc|Fee Based'!C272,D274='Calc|Fee Based'!D272,E274='Calc|Fee Based'!E272, F274='Calc|Fee Based'!F272,G274='Calc|Fee Based'!G272, H274='Calc|Fee Based'!H272),0,1)</f>
        <v>0</v>
      </c>
    </row>
    <row r="275" spans="1:9" ht="12.75" x14ac:dyDescent="0.2">
      <c r="A275" s="16">
        <v>264</v>
      </c>
      <c r="B275" s="55" t="str">
        <f>'Calc|Fee Based'!B273</f>
        <v/>
      </c>
      <c r="C275" s="55" t="str">
        <f>'Calc|Fee Based'!C273</f>
        <v/>
      </c>
      <c r="D275" s="55" t="str">
        <f>'Calc|Fee Based'!D273</f>
        <v/>
      </c>
      <c r="E275" s="55" t="str">
        <f>'Calc|Fee Based'!E273</f>
        <v/>
      </c>
      <c r="F275" s="80" t="str">
        <f>'Calc|Fee Based'!F273</f>
        <v/>
      </c>
      <c r="G275" s="80" t="str">
        <f>'Calc|Fee Based'!G273</f>
        <v/>
      </c>
      <c r="H275" s="80">
        <f>'Calc|Fee Based'!H273</f>
        <v>0</v>
      </c>
      <c r="I275" s="139">
        <f>IF(AND(B275='Calc|Fee Based'!B273,C275='Calc|Fee Based'!C273,D275='Calc|Fee Based'!D273,E275='Calc|Fee Based'!E273, F275='Calc|Fee Based'!F273,G275='Calc|Fee Based'!G273, H275='Calc|Fee Based'!H273),0,1)</f>
        <v>0</v>
      </c>
    </row>
    <row r="276" spans="1:9" ht="12.75" x14ac:dyDescent="0.2">
      <c r="A276" s="16">
        <v>265</v>
      </c>
      <c r="B276" s="55" t="str">
        <f>'Calc|Fee Based'!B274</f>
        <v/>
      </c>
      <c r="C276" s="55" t="str">
        <f>'Calc|Fee Based'!C274</f>
        <v/>
      </c>
      <c r="D276" s="55" t="str">
        <f>'Calc|Fee Based'!D274</f>
        <v/>
      </c>
      <c r="E276" s="55" t="str">
        <f>'Calc|Fee Based'!E274</f>
        <v/>
      </c>
      <c r="F276" s="80" t="str">
        <f>'Calc|Fee Based'!F274</f>
        <v/>
      </c>
      <c r="G276" s="80" t="str">
        <f>'Calc|Fee Based'!G274</f>
        <v/>
      </c>
      <c r="H276" s="80">
        <f>'Calc|Fee Based'!H274</f>
        <v>0</v>
      </c>
      <c r="I276" s="139">
        <f>IF(AND(B276='Calc|Fee Based'!B274,C276='Calc|Fee Based'!C274,D276='Calc|Fee Based'!D274,E276='Calc|Fee Based'!E274, F276='Calc|Fee Based'!F274,G276='Calc|Fee Based'!G274, H276='Calc|Fee Based'!H274),0,1)</f>
        <v>0</v>
      </c>
    </row>
    <row r="277" spans="1:9" ht="12.75" x14ac:dyDescent="0.2">
      <c r="A277" s="16">
        <v>266</v>
      </c>
      <c r="B277" s="55" t="str">
        <f>'Calc|Fee Based'!B275</f>
        <v/>
      </c>
      <c r="C277" s="55" t="str">
        <f>'Calc|Fee Based'!C275</f>
        <v/>
      </c>
      <c r="D277" s="55" t="str">
        <f>'Calc|Fee Based'!D275</f>
        <v/>
      </c>
      <c r="E277" s="55" t="str">
        <f>'Calc|Fee Based'!E275</f>
        <v/>
      </c>
      <c r="F277" s="80" t="str">
        <f>'Calc|Fee Based'!F275</f>
        <v/>
      </c>
      <c r="G277" s="80" t="str">
        <f>'Calc|Fee Based'!G275</f>
        <v/>
      </c>
      <c r="H277" s="80">
        <f>'Calc|Fee Based'!H275</f>
        <v>0</v>
      </c>
      <c r="I277" s="139">
        <f>IF(AND(B277='Calc|Fee Based'!B275,C277='Calc|Fee Based'!C275,D277='Calc|Fee Based'!D275,E277='Calc|Fee Based'!E275, F277='Calc|Fee Based'!F275,G277='Calc|Fee Based'!G275, H277='Calc|Fee Based'!H275),0,1)</f>
        <v>0</v>
      </c>
    </row>
    <row r="278" spans="1:9" ht="12.75" x14ac:dyDescent="0.2">
      <c r="A278" s="16">
        <v>267</v>
      </c>
      <c r="B278" s="55" t="str">
        <f>'Calc|Fee Based'!B276</f>
        <v/>
      </c>
      <c r="C278" s="55" t="str">
        <f>'Calc|Fee Based'!C276</f>
        <v/>
      </c>
      <c r="D278" s="55" t="str">
        <f>'Calc|Fee Based'!D276</f>
        <v/>
      </c>
      <c r="E278" s="55" t="str">
        <f>'Calc|Fee Based'!E276</f>
        <v/>
      </c>
      <c r="F278" s="80" t="str">
        <f>'Calc|Fee Based'!F276</f>
        <v/>
      </c>
      <c r="G278" s="80" t="str">
        <f>'Calc|Fee Based'!G276</f>
        <v/>
      </c>
      <c r="H278" s="80">
        <f>'Calc|Fee Based'!H276</f>
        <v>0</v>
      </c>
      <c r="I278" s="139">
        <f>IF(AND(B278='Calc|Fee Based'!B276,C278='Calc|Fee Based'!C276,D278='Calc|Fee Based'!D276,E278='Calc|Fee Based'!E276, F278='Calc|Fee Based'!F276,G278='Calc|Fee Based'!G276, H278='Calc|Fee Based'!H276),0,1)</f>
        <v>0</v>
      </c>
    </row>
    <row r="279" spans="1:9" ht="12.75" x14ac:dyDescent="0.2">
      <c r="A279" s="16">
        <v>268</v>
      </c>
      <c r="B279" s="55" t="str">
        <f>'Calc|Fee Based'!B277</f>
        <v/>
      </c>
      <c r="C279" s="55" t="str">
        <f>'Calc|Fee Based'!C277</f>
        <v/>
      </c>
      <c r="D279" s="55" t="str">
        <f>'Calc|Fee Based'!D277</f>
        <v/>
      </c>
      <c r="E279" s="55" t="str">
        <f>'Calc|Fee Based'!E277</f>
        <v/>
      </c>
      <c r="F279" s="80" t="str">
        <f>'Calc|Fee Based'!F277</f>
        <v/>
      </c>
      <c r="G279" s="80" t="str">
        <f>'Calc|Fee Based'!G277</f>
        <v/>
      </c>
      <c r="H279" s="80">
        <f>'Calc|Fee Based'!H277</f>
        <v>0</v>
      </c>
      <c r="I279" s="139">
        <f>IF(AND(B279='Calc|Fee Based'!B277,C279='Calc|Fee Based'!C277,D279='Calc|Fee Based'!D277,E279='Calc|Fee Based'!E277, F279='Calc|Fee Based'!F277,G279='Calc|Fee Based'!G277, H279='Calc|Fee Based'!H277),0,1)</f>
        <v>0</v>
      </c>
    </row>
    <row r="280" spans="1:9" ht="12.75" x14ac:dyDescent="0.2">
      <c r="A280" s="16">
        <v>269</v>
      </c>
      <c r="B280" s="55" t="str">
        <f>'Calc|Fee Based'!B278</f>
        <v/>
      </c>
      <c r="C280" s="55" t="str">
        <f>'Calc|Fee Based'!C278</f>
        <v/>
      </c>
      <c r="D280" s="55" t="str">
        <f>'Calc|Fee Based'!D278</f>
        <v/>
      </c>
      <c r="E280" s="55" t="str">
        <f>'Calc|Fee Based'!E278</f>
        <v/>
      </c>
      <c r="F280" s="80" t="str">
        <f>'Calc|Fee Based'!F278</f>
        <v/>
      </c>
      <c r="G280" s="80" t="str">
        <f>'Calc|Fee Based'!G278</f>
        <v/>
      </c>
      <c r="H280" s="80">
        <f>'Calc|Fee Based'!H278</f>
        <v>0</v>
      </c>
      <c r="I280" s="139">
        <f>IF(AND(B280='Calc|Fee Based'!B278,C280='Calc|Fee Based'!C278,D280='Calc|Fee Based'!D278,E280='Calc|Fee Based'!E278, F280='Calc|Fee Based'!F278,G280='Calc|Fee Based'!G278, H280='Calc|Fee Based'!H278),0,1)</f>
        <v>0</v>
      </c>
    </row>
    <row r="281" spans="1:9" ht="12.75" x14ac:dyDescent="0.2">
      <c r="A281" s="16">
        <v>270</v>
      </c>
      <c r="B281" s="55" t="str">
        <f>'Calc|Fee Based'!B279</f>
        <v/>
      </c>
      <c r="C281" s="55" t="str">
        <f>'Calc|Fee Based'!C279</f>
        <v/>
      </c>
      <c r="D281" s="55" t="str">
        <f>'Calc|Fee Based'!D279</f>
        <v/>
      </c>
      <c r="E281" s="55" t="str">
        <f>'Calc|Fee Based'!E279</f>
        <v/>
      </c>
      <c r="F281" s="80" t="str">
        <f>'Calc|Fee Based'!F279</f>
        <v/>
      </c>
      <c r="G281" s="80" t="str">
        <f>'Calc|Fee Based'!G279</f>
        <v/>
      </c>
      <c r="H281" s="80">
        <f>'Calc|Fee Based'!H279</f>
        <v>0</v>
      </c>
      <c r="I281" s="139">
        <f>IF(AND(B281='Calc|Fee Based'!B279,C281='Calc|Fee Based'!C279,D281='Calc|Fee Based'!D279,E281='Calc|Fee Based'!E279, F281='Calc|Fee Based'!F279,G281='Calc|Fee Based'!G279, H281='Calc|Fee Based'!H279),0,1)</f>
        <v>0</v>
      </c>
    </row>
    <row r="282" spans="1:9" ht="12.75" x14ac:dyDescent="0.2">
      <c r="A282" s="16">
        <v>271</v>
      </c>
      <c r="B282" s="55" t="str">
        <f>'Calc|Fee Based'!B280</f>
        <v/>
      </c>
      <c r="C282" s="55" t="str">
        <f>'Calc|Fee Based'!C280</f>
        <v/>
      </c>
      <c r="D282" s="55" t="str">
        <f>'Calc|Fee Based'!D280</f>
        <v/>
      </c>
      <c r="E282" s="55" t="str">
        <f>'Calc|Fee Based'!E280</f>
        <v/>
      </c>
      <c r="F282" s="80" t="str">
        <f>'Calc|Fee Based'!F280</f>
        <v/>
      </c>
      <c r="G282" s="80" t="str">
        <f>'Calc|Fee Based'!G280</f>
        <v/>
      </c>
      <c r="H282" s="80">
        <f>'Calc|Fee Based'!H280</f>
        <v>0</v>
      </c>
      <c r="I282" s="139">
        <f>IF(AND(B282='Calc|Fee Based'!B280,C282='Calc|Fee Based'!C280,D282='Calc|Fee Based'!D280,E282='Calc|Fee Based'!E280, F282='Calc|Fee Based'!F280,G282='Calc|Fee Based'!G280, H282='Calc|Fee Based'!H280),0,1)</f>
        <v>0</v>
      </c>
    </row>
    <row r="283" spans="1:9" ht="12.75" x14ac:dyDescent="0.2">
      <c r="A283" s="16">
        <v>272</v>
      </c>
      <c r="B283" s="55" t="str">
        <f>'Calc|Fee Based'!B281</f>
        <v/>
      </c>
      <c r="C283" s="55" t="str">
        <f>'Calc|Fee Based'!C281</f>
        <v/>
      </c>
      <c r="D283" s="55" t="str">
        <f>'Calc|Fee Based'!D281</f>
        <v/>
      </c>
      <c r="E283" s="55" t="str">
        <f>'Calc|Fee Based'!E281</f>
        <v/>
      </c>
      <c r="F283" s="80" t="str">
        <f>'Calc|Fee Based'!F281</f>
        <v/>
      </c>
      <c r="G283" s="80" t="str">
        <f>'Calc|Fee Based'!G281</f>
        <v/>
      </c>
      <c r="H283" s="80">
        <f>'Calc|Fee Based'!H281</f>
        <v>0</v>
      </c>
      <c r="I283" s="139">
        <f>IF(AND(B283='Calc|Fee Based'!B281,C283='Calc|Fee Based'!C281,D283='Calc|Fee Based'!D281,E283='Calc|Fee Based'!E281, F283='Calc|Fee Based'!F281,G283='Calc|Fee Based'!G281, H283='Calc|Fee Based'!H281),0,1)</f>
        <v>0</v>
      </c>
    </row>
    <row r="284" spans="1:9" ht="12.75" x14ac:dyDescent="0.2">
      <c r="A284" s="16">
        <v>273</v>
      </c>
      <c r="B284" s="55" t="str">
        <f>'Calc|Fee Based'!B282</f>
        <v/>
      </c>
      <c r="C284" s="55" t="str">
        <f>'Calc|Fee Based'!C282</f>
        <v/>
      </c>
      <c r="D284" s="55" t="str">
        <f>'Calc|Fee Based'!D282</f>
        <v/>
      </c>
      <c r="E284" s="55" t="str">
        <f>'Calc|Fee Based'!E282</f>
        <v/>
      </c>
      <c r="F284" s="80" t="str">
        <f>'Calc|Fee Based'!F282</f>
        <v/>
      </c>
      <c r="G284" s="80" t="str">
        <f>'Calc|Fee Based'!G282</f>
        <v/>
      </c>
      <c r="H284" s="80">
        <f>'Calc|Fee Based'!H282</f>
        <v>0</v>
      </c>
      <c r="I284" s="139">
        <f>IF(AND(B284='Calc|Fee Based'!B282,C284='Calc|Fee Based'!C282,D284='Calc|Fee Based'!D282,E284='Calc|Fee Based'!E282, F284='Calc|Fee Based'!F282,G284='Calc|Fee Based'!G282, H284='Calc|Fee Based'!H282),0,1)</f>
        <v>0</v>
      </c>
    </row>
    <row r="285" spans="1:9" ht="12.75" x14ac:dyDescent="0.2">
      <c r="A285" s="16">
        <v>274</v>
      </c>
      <c r="B285" s="55" t="str">
        <f>'Calc|Fee Based'!B283</f>
        <v/>
      </c>
      <c r="C285" s="55" t="str">
        <f>'Calc|Fee Based'!C283</f>
        <v/>
      </c>
      <c r="D285" s="55" t="str">
        <f>'Calc|Fee Based'!D283</f>
        <v/>
      </c>
      <c r="E285" s="55" t="str">
        <f>'Calc|Fee Based'!E283</f>
        <v/>
      </c>
      <c r="F285" s="80" t="str">
        <f>'Calc|Fee Based'!F283</f>
        <v/>
      </c>
      <c r="G285" s="80" t="str">
        <f>'Calc|Fee Based'!G283</f>
        <v/>
      </c>
      <c r="H285" s="80">
        <f>'Calc|Fee Based'!H283</f>
        <v>0</v>
      </c>
      <c r="I285" s="139">
        <f>IF(AND(B285='Calc|Fee Based'!B283,C285='Calc|Fee Based'!C283,D285='Calc|Fee Based'!D283,E285='Calc|Fee Based'!E283, F285='Calc|Fee Based'!F283,G285='Calc|Fee Based'!G283, H285='Calc|Fee Based'!H283),0,1)</f>
        <v>0</v>
      </c>
    </row>
    <row r="286" spans="1:9" ht="12.75" x14ac:dyDescent="0.2">
      <c r="A286" s="16">
        <v>275</v>
      </c>
      <c r="B286" s="55" t="str">
        <f>'Calc|Fee Based'!B284</f>
        <v/>
      </c>
      <c r="C286" s="55" t="str">
        <f>'Calc|Fee Based'!C284</f>
        <v/>
      </c>
      <c r="D286" s="55" t="str">
        <f>'Calc|Fee Based'!D284</f>
        <v/>
      </c>
      <c r="E286" s="55" t="str">
        <f>'Calc|Fee Based'!E284</f>
        <v/>
      </c>
      <c r="F286" s="80" t="str">
        <f>'Calc|Fee Based'!F284</f>
        <v/>
      </c>
      <c r="G286" s="80" t="str">
        <f>'Calc|Fee Based'!G284</f>
        <v/>
      </c>
      <c r="H286" s="80">
        <f>'Calc|Fee Based'!H284</f>
        <v>0</v>
      </c>
      <c r="I286" s="139">
        <f>IF(AND(B286='Calc|Fee Based'!B284,C286='Calc|Fee Based'!C284,D286='Calc|Fee Based'!D284,E286='Calc|Fee Based'!E284, F286='Calc|Fee Based'!F284,G286='Calc|Fee Based'!G284, H286='Calc|Fee Based'!H284),0,1)</f>
        <v>0</v>
      </c>
    </row>
    <row r="287" spans="1:9" ht="12.75" x14ac:dyDescent="0.2">
      <c r="A287" s="16">
        <v>276</v>
      </c>
      <c r="B287" s="55" t="str">
        <f>'Calc|Fee Based'!B285</f>
        <v/>
      </c>
      <c r="C287" s="55" t="str">
        <f>'Calc|Fee Based'!C285</f>
        <v/>
      </c>
      <c r="D287" s="55" t="str">
        <f>'Calc|Fee Based'!D285</f>
        <v/>
      </c>
      <c r="E287" s="55" t="str">
        <f>'Calc|Fee Based'!E285</f>
        <v/>
      </c>
      <c r="F287" s="80" t="str">
        <f>'Calc|Fee Based'!F285</f>
        <v/>
      </c>
      <c r="G287" s="80" t="str">
        <f>'Calc|Fee Based'!G285</f>
        <v/>
      </c>
      <c r="H287" s="80">
        <f>'Calc|Fee Based'!H285</f>
        <v>0</v>
      </c>
      <c r="I287" s="139">
        <f>IF(AND(B287='Calc|Fee Based'!B285,C287='Calc|Fee Based'!C285,D287='Calc|Fee Based'!D285,E287='Calc|Fee Based'!E285, F287='Calc|Fee Based'!F285,G287='Calc|Fee Based'!G285, H287='Calc|Fee Based'!H285),0,1)</f>
        <v>0</v>
      </c>
    </row>
    <row r="288" spans="1:9" ht="12.75" x14ac:dyDescent="0.2">
      <c r="A288" s="16">
        <v>277</v>
      </c>
      <c r="B288" s="55" t="str">
        <f>'Calc|Fee Based'!B286</f>
        <v/>
      </c>
      <c r="C288" s="55" t="str">
        <f>'Calc|Fee Based'!C286</f>
        <v/>
      </c>
      <c r="D288" s="55" t="str">
        <f>'Calc|Fee Based'!D286</f>
        <v/>
      </c>
      <c r="E288" s="55" t="str">
        <f>'Calc|Fee Based'!E286</f>
        <v/>
      </c>
      <c r="F288" s="80" t="str">
        <f>'Calc|Fee Based'!F286</f>
        <v/>
      </c>
      <c r="G288" s="80" t="str">
        <f>'Calc|Fee Based'!G286</f>
        <v/>
      </c>
      <c r="H288" s="80">
        <f>'Calc|Fee Based'!H286</f>
        <v>0</v>
      </c>
      <c r="I288" s="139">
        <f>IF(AND(B288='Calc|Fee Based'!B286,C288='Calc|Fee Based'!C286,D288='Calc|Fee Based'!D286,E288='Calc|Fee Based'!E286, F288='Calc|Fee Based'!F286,G288='Calc|Fee Based'!G286, H288='Calc|Fee Based'!H286),0,1)</f>
        <v>0</v>
      </c>
    </row>
    <row r="289" spans="1:9" ht="12.75" x14ac:dyDescent="0.2">
      <c r="A289" s="16">
        <v>278</v>
      </c>
      <c r="B289" s="55" t="str">
        <f>'Calc|Fee Based'!B287</f>
        <v/>
      </c>
      <c r="C289" s="55" t="str">
        <f>'Calc|Fee Based'!C287</f>
        <v/>
      </c>
      <c r="D289" s="55" t="str">
        <f>'Calc|Fee Based'!D287</f>
        <v/>
      </c>
      <c r="E289" s="55" t="str">
        <f>'Calc|Fee Based'!E287</f>
        <v/>
      </c>
      <c r="F289" s="80" t="str">
        <f>'Calc|Fee Based'!F287</f>
        <v/>
      </c>
      <c r="G289" s="80" t="str">
        <f>'Calc|Fee Based'!G287</f>
        <v/>
      </c>
      <c r="H289" s="80">
        <f>'Calc|Fee Based'!H287</f>
        <v>0</v>
      </c>
      <c r="I289" s="139">
        <f>IF(AND(B289='Calc|Fee Based'!B287,C289='Calc|Fee Based'!C287,D289='Calc|Fee Based'!D287,E289='Calc|Fee Based'!E287, F289='Calc|Fee Based'!F287,G289='Calc|Fee Based'!G287, H289='Calc|Fee Based'!H287),0,1)</f>
        <v>0</v>
      </c>
    </row>
    <row r="290" spans="1:9" ht="12.75" x14ac:dyDescent="0.2">
      <c r="A290" s="16">
        <v>279</v>
      </c>
      <c r="B290" s="55" t="str">
        <f>'Calc|Fee Based'!B288</f>
        <v/>
      </c>
      <c r="C290" s="55" t="str">
        <f>'Calc|Fee Based'!C288</f>
        <v/>
      </c>
      <c r="D290" s="55" t="str">
        <f>'Calc|Fee Based'!D288</f>
        <v/>
      </c>
      <c r="E290" s="55" t="str">
        <f>'Calc|Fee Based'!E288</f>
        <v/>
      </c>
      <c r="F290" s="80" t="str">
        <f>'Calc|Fee Based'!F288</f>
        <v/>
      </c>
      <c r="G290" s="80" t="str">
        <f>'Calc|Fee Based'!G288</f>
        <v/>
      </c>
      <c r="H290" s="80">
        <f>'Calc|Fee Based'!H288</f>
        <v>0</v>
      </c>
      <c r="I290" s="139">
        <f>IF(AND(B290='Calc|Fee Based'!B288,C290='Calc|Fee Based'!C288,D290='Calc|Fee Based'!D288,E290='Calc|Fee Based'!E288, F290='Calc|Fee Based'!F288,G290='Calc|Fee Based'!G288, H290='Calc|Fee Based'!H288),0,1)</f>
        <v>0</v>
      </c>
    </row>
    <row r="291" spans="1:9" ht="12.75" x14ac:dyDescent="0.2">
      <c r="A291" s="16">
        <v>280</v>
      </c>
      <c r="B291" s="55" t="str">
        <f>'Calc|Fee Based'!B289</f>
        <v/>
      </c>
      <c r="C291" s="55" t="str">
        <f>'Calc|Fee Based'!C289</f>
        <v/>
      </c>
      <c r="D291" s="55" t="str">
        <f>'Calc|Fee Based'!D289</f>
        <v/>
      </c>
      <c r="E291" s="55" t="str">
        <f>'Calc|Fee Based'!E289</f>
        <v/>
      </c>
      <c r="F291" s="80" t="str">
        <f>'Calc|Fee Based'!F289</f>
        <v/>
      </c>
      <c r="G291" s="80" t="str">
        <f>'Calc|Fee Based'!G289</f>
        <v/>
      </c>
      <c r="H291" s="80">
        <f>'Calc|Fee Based'!H289</f>
        <v>0</v>
      </c>
      <c r="I291" s="139">
        <f>IF(AND(B291='Calc|Fee Based'!B289,C291='Calc|Fee Based'!C289,D291='Calc|Fee Based'!D289,E291='Calc|Fee Based'!E289, F291='Calc|Fee Based'!F289,G291='Calc|Fee Based'!G289, H291='Calc|Fee Based'!H289),0,1)</f>
        <v>0</v>
      </c>
    </row>
    <row r="292" spans="1:9" ht="12.75" x14ac:dyDescent="0.2">
      <c r="A292" s="16">
        <v>281</v>
      </c>
      <c r="B292" s="55" t="str">
        <f>'Calc|Fee Based'!B290</f>
        <v/>
      </c>
      <c r="C292" s="55" t="str">
        <f>'Calc|Fee Based'!C290</f>
        <v/>
      </c>
      <c r="D292" s="55" t="str">
        <f>'Calc|Fee Based'!D290</f>
        <v/>
      </c>
      <c r="E292" s="55" t="str">
        <f>'Calc|Fee Based'!E290</f>
        <v/>
      </c>
      <c r="F292" s="80" t="str">
        <f>'Calc|Fee Based'!F290</f>
        <v/>
      </c>
      <c r="G292" s="80" t="str">
        <f>'Calc|Fee Based'!G290</f>
        <v/>
      </c>
      <c r="H292" s="80">
        <f>'Calc|Fee Based'!H290</f>
        <v>0</v>
      </c>
      <c r="I292" s="139">
        <f>IF(AND(B292='Calc|Fee Based'!B290,C292='Calc|Fee Based'!C290,D292='Calc|Fee Based'!D290,E292='Calc|Fee Based'!E290, F292='Calc|Fee Based'!F290,G292='Calc|Fee Based'!G290, H292='Calc|Fee Based'!H290),0,1)</f>
        <v>0</v>
      </c>
    </row>
    <row r="293" spans="1:9" ht="12.75" x14ac:dyDescent="0.2">
      <c r="A293" s="16">
        <v>282</v>
      </c>
      <c r="B293" s="55" t="str">
        <f>'Calc|Fee Based'!B291</f>
        <v/>
      </c>
      <c r="C293" s="55" t="str">
        <f>'Calc|Fee Based'!C291</f>
        <v/>
      </c>
      <c r="D293" s="55" t="str">
        <f>'Calc|Fee Based'!D291</f>
        <v/>
      </c>
      <c r="E293" s="55" t="str">
        <f>'Calc|Fee Based'!E291</f>
        <v/>
      </c>
      <c r="F293" s="80" t="str">
        <f>'Calc|Fee Based'!F291</f>
        <v/>
      </c>
      <c r="G293" s="80" t="str">
        <f>'Calc|Fee Based'!G291</f>
        <v/>
      </c>
      <c r="H293" s="80">
        <f>'Calc|Fee Based'!H291</f>
        <v>0</v>
      </c>
      <c r="I293" s="139">
        <f>IF(AND(B293='Calc|Fee Based'!B291,C293='Calc|Fee Based'!C291,D293='Calc|Fee Based'!D291,E293='Calc|Fee Based'!E291, F293='Calc|Fee Based'!F291,G293='Calc|Fee Based'!G291, H293='Calc|Fee Based'!H291),0,1)</f>
        <v>0</v>
      </c>
    </row>
    <row r="294" spans="1:9" ht="12.75" x14ac:dyDescent="0.2">
      <c r="A294" s="16">
        <v>283</v>
      </c>
      <c r="B294" s="55" t="str">
        <f>'Calc|Fee Based'!B292</f>
        <v/>
      </c>
      <c r="C294" s="55" t="str">
        <f>'Calc|Fee Based'!C292</f>
        <v/>
      </c>
      <c r="D294" s="55" t="str">
        <f>'Calc|Fee Based'!D292</f>
        <v/>
      </c>
      <c r="E294" s="55" t="str">
        <f>'Calc|Fee Based'!E292</f>
        <v/>
      </c>
      <c r="F294" s="80" t="str">
        <f>'Calc|Fee Based'!F292</f>
        <v/>
      </c>
      <c r="G294" s="80" t="str">
        <f>'Calc|Fee Based'!G292</f>
        <v/>
      </c>
      <c r="H294" s="80">
        <f>'Calc|Fee Based'!H292</f>
        <v>0</v>
      </c>
      <c r="I294" s="139">
        <f>IF(AND(B294='Calc|Fee Based'!B292,C294='Calc|Fee Based'!C292,D294='Calc|Fee Based'!D292,E294='Calc|Fee Based'!E292, F294='Calc|Fee Based'!F292,G294='Calc|Fee Based'!G292, H294='Calc|Fee Based'!H292),0,1)</f>
        <v>0</v>
      </c>
    </row>
    <row r="295" spans="1:9" ht="12.75" x14ac:dyDescent="0.2">
      <c r="A295" s="16">
        <v>284</v>
      </c>
      <c r="B295" s="55" t="str">
        <f>'Calc|Fee Based'!B293</f>
        <v/>
      </c>
      <c r="C295" s="55" t="str">
        <f>'Calc|Fee Based'!C293</f>
        <v/>
      </c>
      <c r="D295" s="55" t="str">
        <f>'Calc|Fee Based'!D293</f>
        <v/>
      </c>
      <c r="E295" s="55" t="str">
        <f>'Calc|Fee Based'!E293</f>
        <v/>
      </c>
      <c r="F295" s="80" t="str">
        <f>'Calc|Fee Based'!F293</f>
        <v/>
      </c>
      <c r="G295" s="80" t="str">
        <f>'Calc|Fee Based'!G293</f>
        <v/>
      </c>
      <c r="H295" s="80">
        <f>'Calc|Fee Based'!H293</f>
        <v>0</v>
      </c>
      <c r="I295" s="139">
        <f>IF(AND(B295='Calc|Fee Based'!B293,C295='Calc|Fee Based'!C293,D295='Calc|Fee Based'!D293,E295='Calc|Fee Based'!E293, F295='Calc|Fee Based'!F293,G295='Calc|Fee Based'!G293, H295='Calc|Fee Based'!H293),0,1)</f>
        <v>0</v>
      </c>
    </row>
    <row r="296" spans="1:9" ht="12.75" x14ac:dyDescent="0.2">
      <c r="A296" s="16">
        <v>285</v>
      </c>
      <c r="B296" s="55" t="str">
        <f>'Calc|Fee Based'!B294</f>
        <v/>
      </c>
      <c r="C296" s="55" t="str">
        <f>'Calc|Fee Based'!C294</f>
        <v/>
      </c>
      <c r="D296" s="55" t="str">
        <f>'Calc|Fee Based'!D294</f>
        <v/>
      </c>
      <c r="E296" s="55" t="str">
        <f>'Calc|Fee Based'!E294</f>
        <v/>
      </c>
      <c r="F296" s="80" t="str">
        <f>'Calc|Fee Based'!F294</f>
        <v/>
      </c>
      <c r="G296" s="80" t="str">
        <f>'Calc|Fee Based'!G294</f>
        <v/>
      </c>
      <c r="H296" s="80">
        <f>'Calc|Fee Based'!H294</f>
        <v>0</v>
      </c>
      <c r="I296" s="139">
        <f>IF(AND(B296='Calc|Fee Based'!B294,C296='Calc|Fee Based'!C294,D296='Calc|Fee Based'!D294,E296='Calc|Fee Based'!E294, F296='Calc|Fee Based'!F294,G296='Calc|Fee Based'!G294, H296='Calc|Fee Based'!H294),0,1)</f>
        <v>0</v>
      </c>
    </row>
    <row r="297" spans="1:9" ht="12.75" x14ac:dyDescent="0.2">
      <c r="A297" s="16">
        <v>286</v>
      </c>
      <c r="B297" s="55" t="str">
        <f>'Calc|Fee Based'!B295</f>
        <v/>
      </c>
      <c r="C297" s="55" t="str">
        <f>'Calc|Fee Based'!C295</f>
        <v/>
      </c>
      <c r="D297" s="55" t="str">
        <f>'Calc|Fee Based'!D295</f>
        <v/>
      </c>
      <c r="E297" s="55" t="str">
        <f>'Calc|Fee Based'!E295</f>
        <v/>
      </c>
      <c r="F297" s="80" t="str">
        <f>'Calc|Fee Based'!F295</f>
        <v/>
      </c>
      <c r="G297" s="80" t="str">
        <f>'Calc|Fee Based'!G295</f>
        <v/>
      </c>
      <c r="H297" s="80">
        <f>'Calc|Fee Based'!H295</f>
        <v>0</v>
      </c>
      <c r="I297" s="139">
        <f>IF(AND(B297='Calc|Fee Based'!B295,C297='Calc|Fee Based'!C295,D297='Calc|Fee Based'!D295,E297='Calc|Fee Based'!E295, F297='Calc|Fee Based'!F295,G297='Calc|Fee Based'!G295, H297='Calc|Fee Based'!H295),0,1)</f>
        <v>0</v>
      </c>
    </row>
    <row r="298" spans="1:9" ht="12.75" x14ac:dyDescent="0.2">
      <c r="A298" s="16">
        <v>287</v>
      </c>
      <c r="B298" s="55" t="str">
        <f>'Calc|Fee Based'!B296</f>
        <v/>
      </c>
      <c r="C298" s="55" t="str">
        <f>'Calc|Fee Based'!C296</f>
        <v/>
      </c>
      <c r="D298" s="55" t="str">
        <f>'Calc|Fee Based'!D296</f>
        <v/>
      </c>
      <c r="E298" s="55" t="str">
        <f>'Calc|Fee Based'!E296</f>
        <v/>
      </c>
      <c r="F298" s="80" t="str">
        <f>'Calc|Fee Based'!F296</f>
        <v/>
      </c>
      <c r="G298" s="80" t="str">
        <f>'Calc|Fee Based'!G296</f>
        <v/>
      </c>
      <c r="H298" s="80">
        <f>'Calc|Fee Based'!H296</f>
        <v>0</v>
      </c>
      <c r="I298" s="139">
        <f>IF(AND(B298='Calc|Fee Based'!B296,C298='Calc|Fee Based'!C296,D298='Calc|Fee Based'!D296,E298='Calc|Fee Based'!E296, F298='Calc|Fee Based'!F296,G298='Calc|Fee Based'!G296, H298='Calc|Fee Based'!H296),0,1)</f>
        <v>0</v>
      </c>
    </row>
    <row r="299" spans="1:9" ht="12.75" x14ac:dyDescent="0.2">
      <c r="A299" s="16">
        <v>288</v>
      </c>
      <c r="B299" s="55" t="str">
        <f>'Calc|Fee Based'!B297</f>
        <v/>
      </c>
      <c r="C299" s="55" t="str">
        <f>'Calc|Fee Based'!C297</f>
        <v/>
      </c>
      <c r="D299" s="55" t="str">
        <f>'Calc|Fee Based'!D297</f>
        <v/>
      </c>
      <c r="E299" s="55" t="str">
        <f>'Calc|Fee Based'!E297</f>
        <v/>
      </c>
      <c r="F299" s="80" t="str">
        <f>'Calc|Fee Based'!F297</f>
        <v/>
      </c>
      <c r="G299" s="80" t="str">
        <f>'Calc|Fee Based'!G297</f>
        <v/>
      </c>
      <c r="H299" s="80">
        <f>'Calc|Fee Based'!H297</f>
        <v>0</v>
      </c>
      <c r="I299" s="139">
        <f>IF(AND(B299='Calc|Fee Based'!B297,C299='Calc|Fee Based'!C297,D299='Calc|Fee Based'!D297,E299='Calc|Fee Based'!E297, F299='Calc|Fee Based'!F297,G299='Calc|Fee Based'!G297, H299='Calc|Fee Based'!H297),0,1)</f>
        <v>0</v>
      </c>
    </row>
    <row r="300" spans="1:9" ht="12.75" x14ac:dyDescent="0.2">
      <c r="A300" s="16">
        <v>289</v>
      </c>
      <c r="B300" s="55" t="str">
        <f>'Calc|Fee Based'!B298</f>
        <v/>
      </c>
      <c r="C300" s="55" t="str">
        <f>'Calc|Fee Based'!C298</f>
        <v/>
      </c>
      <c r="D300" s="55" t="str">
        <f>'Calc|Fee Based'!D298</f>
        <v/>
      </c>
      <c r="E300" s="55" t="str">
        <f>'Calc|Fee Based'!E298</f>
        <v/>
      </c>
      <c r="F300" s="80" t="str">
        <f>'Calc|Fee Based'!F298</f>
        <v/>
      </c>
      <c r="G300" s="80" t="str">
        <f>'Calc|Fee Based'!G298</f>
        <v/>
      </c>
      <c r="H300" s="80">
        <f>'Calc|Fee Based'!H298</f>
        <v>0</v>
      </c>
      <c r="I300" s="139">
        <f>IF(AND(B300='Calc|Fee Based'!B298,C300='Calc|Fee Based'!C298,D300='Calc|Fee Based'!D298,E300='Calc|Fee Based'!E298, F300='Calc|Fee Based'!F298,G300='Calc|Fee Based'!G298, H300='Calc|Fee Based'!H298),0,1)</f>
        <v>0</v>
      </c>
    </row>
    <row r="301" spans="1:9" ht="12.75" x14ac:dyDescent="0.2">
      <c r="A301" s="16">
        <v>290</v>
      </c>
      <c r="B301" s="55" t="str">
        <f>'Calc|Fee Based'!B299</f>
        <v/>
      </c>
      <c r="C301" s="55" t="str">
        <f>'Calc|Fee Based'!C299</f>
        <v/>
      </c>
      <c r="D301" s="55" t="str">
        <f>'Calc|Fee Based'!D299</f>
        <v/>
      </c>
      <c r="E301" s="55" t="str">
        <f>'Calc|Fee Based'!E299</f>
        <v/>
      </c>
      <c r="F301" s="80" t="str">
        <f>'Calc|Fee Based'!F299</f>
        <v/>
      </c>
      <c r="G301" s="80" t="str">
        <f>'Calc|Fee Based'!G299</f>
        <v/>
      </c>
      <c r="H301" s="80">
        <f>'Calc|Fee Based'!H299</f>
        <v>0</v>
      </c>
      <c r="I301" s="139">
        <f>IF(AND(B301='Calc|Fee Based'!B299,C301='Calc|Fee Based'!C299,D301='Calc|Fee Based'!D299,E301='Calc|Fee Based'!E299, F301='Calc|Fee Based'!F299,G301='Calc|Fee Based'!G299, H301='Calc|Fee Based'!H299),0,1)</f>
        <v>0</v>
      </c>
    </row>
    <row r="302" spans="1:9" ht="12.75" x14ac:dyDescent="0.2">
      <c r="A302" s="16">
        <v>291</v>
      </c>
      <c r="B302" s="55" t="str">
        <f>'Calc|Fee Based'!B300</f>
        <v/>
      </c>
      <c r="C302" s="55" t="str">
        <f>'Calc|Fee Based'!C300</f>
        <v/>
      </c>
      <c r="D302" s="55" t="str">
        <f>'Calc|Fee Based'!D300</f>
        <v/>
      </c>
      <c r="E302" s="55" t="str">
        <f>'Calc|Fee Based'!E300</f>
        <v/>
      </c>
      <c r="F302" s="80" t="str">
        <f>'Calc|Fee Based'!F300</f>
        <v/>
      </c>
      <c r="G302" s="80" t="str">
        <f>'Calc|Fee Based'!G300</f>
        <v/>
      </c>
      <c r="H302" s="80">
        <f>'Calc|Fee Based'!H300</f>
        <v>0</v>
      </c>
      <c r="I302" s="139">
        <f>IF(AND(B302='Calc|Fee Based'!B300,C302='Calc|Fee Based'!C300,D302='Calc|Fee Based'!D300,E302='Calc|Fee Based'!E300, F302='Calc|Fee Based'!F300,G302='Calc|Fee Based'!G300, H302='Calc|Fee Based'!H300),0,1)</f>
        <v>0</v>
      </c>
    </row>
    <row r="303" spans="1:9" ht="12.75" x14ac:dyDescent="0.2">
      <c r="A303" s="16">
        <v>292</v>
      </c>
      <c r="B303" s="55" t="str">
        <f>'Calc|Fee Based'!B301</f>
        <v/>
      </c>
      <c r="C303" s="55" t="str">
        <f>'Calc|Fee Based'!C301</f>
        <v/>
      </c>
      <c r="D303" s="55" t="str">
        <f>'Calc|Fee Based'!D301</f>
        <v/>
      </c>
      <c r="E303" s="55" t="str">
        <f>'Calc|Fee Based'!E301</f>
        <v/>
      </c>
      <c r="F303" s="80" t="str">
        <f>'Calc|Fee Based'!F301</f>
        <v/>
      </c>
      <c r="G303" s="80" t="str">
        <f>'Calc|Fee Based'!G301</f>
        <v/>
      </c>
      <c r="H303" s="80">
        <f>'Calc|Fee Based'!H301</f>
        <v>0</v>
      </c>
      <c r="I303" s="139">
        <f>IF(AND(B303='Calc|Fee Based'!B301,C303='Calc|Fee Based'!C301,D303='Calc|Fee Based'!D301,E303='Calc|Fee Based'!E301, F303='Calc|Fee Based'!F301,G303='Calc|Fee Based'!G301, H303='Calc|Fee Based'!H301),0,1)</f>
        <v>0</v>
      </c>
    </row>
    <row r="304" spans="1:9" ht="12.75" x14ac:dyDescent="0.2">
      <c r="A304" s="16">
        <v>293</v>
      </c>
      <c r="B304" s="55" t="str">
        <f>'Calc|Fee Based'!B302</f>
        <v/>
      </c>
      <c r="C304" s="55" t="str">
        <f>'Calc|Fee Based'!C302</f>
        <v/>
      </c>
      <c r="D304" s="55" t="str">
        <f>'Calc|Fee Based'!D302</f>
        <v/>
      </c>
      <c r="E304" s="55" t="str">
        <f>'Calc|Fee Based'!E302</f>
        <v/>
      </c>
      <c r="F304" s="80" t="str">
        <f>'Calc|Fee Based'!F302</f>
        <v/>
      </c>
      <c r="G304" s="80" t="str">
        <f>'Calc|Fee Based'!G302</f>
        <v/>
      </c>
      <c r="H304" s="80">
        <f>'Calc|Fee Based'!H302</f>
        <v>0</v>
      </c>
      <c r="I304" s="139">
        <f>IF(AND(B304='Calc|Fee Based'!B302,C304='Calc|Fee Based'!C302,D304='Calc|Fee Based'!D302,E304='Calc|Fee Based'!E302, F304='Calc|Fee Based'!F302,G304='Calc|Fee Based'!G302, H304='Calc|Fee Based'!H302),0,1)</f>
        <v>0</v>
      </c>
    </row>
    <row r="305" spans="1:9" ht="12.75" x14ac:dyDescent="0.2">
      <c r="A305" s="16">
        <v>294</v>
      </c>
      <c r="B305" s="55" t="str">
        <f>'Calc|Fee Based'!B303</f>
        <v/>
      </c>
      <c r="C305" s="55" t="str">
        <f>'Calc|Fee Based'!C303</f>
        <v/>
      </c>
      <c r="D305" s="55" t="str">
        <f>'Calc|Fee Based'!D303</f>
        <v/>
      </c>
      <c r="E305" s="55" t="str">
        <f>'Calc|Fee Based'!E303</f>
        <v/>
      </c>
      <c r="F305" s="80" t="str">
        <f>'Calc|Fee Based'!F303</f>
        <v/>
      </c>
      <c r="G305" s="80" t="str">
        <f>'Calc|Fee Based'!G303</f>
        <v/>
      </c>
      <c r="H305" s="80">
        <f>'Calc|Fee Based'!H303</f>
        <v>0</v>
      </c>
      <c r="I305" s="139">
        <f>IF(AND(B305='Calc|Fee Based'!B303,C305='Calc|Fee Based'!C303,D305='Calc|Fee Based'!D303,E305='Calc|Fee Based'!E303, F305='Calc|Fee Based'!F303,G305='Calc|Fee Based'!G303, H305='Calc|Fee Based'!H303),0,1)</f>
        <v>0</v>
      </c>
    </row>
    <row r="306" spans="1:9" ht="12.75" x14ac:dyDescent="0.2">
      <c r="A306" s="16">
        <v>295</v>
      </c>
      <c r="B306" s="55" t="str">
        <f>'Calc|Fee Based'!B304</f>
        <v/>
      </c>
      <c r="C306" s="55" t="str">
        <f>'Calc|Fee Based'!C304</f>
        <v/>
      </c>
      <c r="D306" s="55" t="str">
        <f>'Calc|Fee Based'!D304</f>
        <v/>
      </c>
      <c r="E306" s="55" t="str">
        <f>'Calc|Fee Based'!E304</f>
        <v/>
      </c>
      <c r="F306" s="80" t="str">
        <f>'Calc|Fee Based'!F304</f>
        <v/>
      </c>
      <c r="G306" s="80" t="str">
        <f>'Calc|Fee Based'!G304</f>
        <v/>
      </c>
      <c r="H306" s="80">
        <f>'Calc|Fee Based'!H304</f>
        <v>0</v>
      </c>
      <c r="I306" s="139">
        <f>IF(AND(B306='Calc|Fee Based'!B304,C306='Calc|Fee Based'!C304,D306='Calc|Fee Based'!D304,E306='Calc|Fee Based'!E304, F306='Calc|Fee Based'!F304,G306='Calc|Fee Based'!G304, H306='Calc|Fee Based'!H304),0,1)</f>
        <v>0</v>
      </c>
    </row>
    <row r="307" spans="1:9" ht="12.75" x14ac:dyDescent="0.2">
      <c r="A307" s="16">
        <v>296</v>
      </c>
      <c r="B307" s="55" t="str">
        <f>'Calc|Fee Based'!B305</f>
        <v/>
      </c>
      <c r="C307" s="55" t="str">
        <f>'Calc|Fee Based'!C305</f>
        <v/>
      </c>
      <c r="D307" s="55" t="str">
        <f>'Calc|Fee Based'!D305</f>
        <v/>
      </c>
      <c r="E307" s="55" t="str">
        <f>'Calc|Fee Based'!E305</f>
        <v/>
      </c>
      <c r="F307" s="80" t="str">
        <f>'Calc|Fee Based'!F305</f>
        <v/>
      </c>
      <c r="G307" s="80" t="str">
        <f>'Calc|Fee Based'!G305</f>
        <v/>
      </c>
      <c r="H307" s="80">
        <f>'Calc|Fee Based'!H305</f>
        <v>0</v>
      </c>
      <c r="I307" s="139">
        <f>IF(AND(B307='Calc|Fee Based'!B305,C307='Calc|Fee Based'!C305,D307='Calc|Fee Based'!D305,E307='Calc|Fee Based'!E305, F307='Calc|Fee Based'!F305,G307='Calc|Fee Based'!G305, H307='Calc|Fee Based'!H305),0,1)</f>
        <v>0</v>
      </c>
    </row>
    <row r="308" spans="1:9" ht="12.75" x14ac:dyDescent="0.2">
      <c r="A308" s="16">
        <v>297</v>
      </c>
      <c r="B308" s="55" t="str">
        <f>'Calc|Fee Based'!B306</f>
        <v/>
      </c>
      <c r="C308" s="55" t="str">
        <f>'Calc|Fee Based'!C306</f>
        <v/>
      </c>
      <c r="D308" s="55" t="str">
        <f>'Calc|Fee Based'!D306</f>
        <v/>
      </c>
      <c r="E308" s="55" t="str">
        <f>'Calc|Fee Based'!E306</f>
        <v/>
      </c>
      <c r="F308" s="80" t="str">
        <f>'Calc|Fee Based'!F306</f>
        <v/>
      </c>
      <c r="G308" s="80" t="str">
        <f>'Calc|Fee Based'!G306</f>
        <v/>
      </c>
      <c r="H308" s="80">
        <f>'Calc|Fee Based'!H306</f>
        <v>0</v>
      </c>
      <c r="I308" s="139">
        <f>IF(AND(B308='Calc|Fee Based'!B306,C308='Calc|Fee Based'!C306,D308='Calc|Fee Based'!D306,E308='Calc|Fee Based'!E306, F308='Calc|Fee Based'!F306,G308='Calc|Fee Based'!G306, H308='Calc|Fee Based'!H306),0,1)</f>
        <v>0</v>
      </c>
    </row>
    <row r="309" spans="1:9" ht="12.75" x14ac:dyDescent="0.2">
      <c r="A309" s="16">
        <v>298</v>
      </c>
      <c r="B309" s="55" t="str">
        <f>'Calc|Fee Based'!B307</f>
        <v/>
      </c>
      <c r="C309" s="55" t="str">
        <f>'Calc|Fee Based'!C307</f>
        <v/>
      </c>
      <c r="D309" s="55" t="str">
        <f>'Calc|Fee Based'!D307</f>
        <v/>
      </c>
      <c r="E309" s="55" t="str">
        <f>'Calc|Fee Based'!E307</f>
        <v/>
      </c>
      <c r="F309" s="80" t="str">
        <f>'Calc|Fee Based'!F307</f>
        <v/>
      </c>
      <c r="G309" s="80" t="str">
        <f>'Calc|Fee Based'!G307</f>
        <v/>
      </c>
      <c r="H309" s="80">
        <f>'Calc|Fee Based'!H307</f>
        <v>0</v>
      </c>
      <c r="I309" s="139">
        <f>IF(AND(B309='Calc|Fee Based'!B307,C309='Calc|Fee Based'!C307,D309='Calc|Fee Based'!D307,E309='Calc|Fee Based'!E307, F309='Calc|Fee Based'!F307,G309='Calc|Fee Based'!G307, H309='Calc|Fee Based'!H307),0,1)</f>
        <v>0</v>
      </c>
    </row>
    <row r="310" spans="1:9" ht="12.75" x14ac:dyDescent="0.2">
      <c r="A310" s="16">
        <v>299</v>
      </c>
      <c r="B310" s="55" t="str">
        <f>'Calc|Fee Based'!B308</f>
        <v/>
      </c>
      <c r="C310" s="55" t="str">
        <f>'Calc|Fee Based'!C308</f>
        <v/>
      </c>
      <c r="D310" s="55" t="str">
        <f>'Calc|Fee Based'!D308</f>
        <v/>
      </c>
      <c r="E310" s="55" t="str">
        <f>'Calc|Fee Based'!E308</f>
        <v/>
      </c>
      <c r="F310" s="80" t="str">
        <f>'Calc|Fee Based'!F308</f>
        <v/>
      </c>
      <c r="G310" s="80" t="str">
        <f>'Calc|Fee Based'!G308</f>
        <v/>
      </c>
      <c r="H310" s="80">
        <f>'Calc|Fee Based'!H308</f>
        <v>0</v>
      </c>
      <c r="I310" s="139">
        <f>IF(AND(B310='Calc|Fee Based'!B308,C310='Calc|Fee Based'!C308,D310='Calc|Fee Based'!D308,E310='Calc|Fee Based'!E308, F310='Calc|Fee Based'!F308,G310='Calc|Fee Based'!G308, H310='Calc|Fee Based'!H308),0,1)</f>
        <v>0</v>
      </c>
    </row>
    <row r="311" spans="1:9" ht="12.75" x14ac:dyDescent="0.2">
      <c r="A311" s="16">
        <v>300</v>
      </c>
      <c r="B311" s="55" t="str">
        <f>'Calc|Fee Based'!B309</f>
        <v/>
      </c>
      <c r="C311" s="55" t="str">
        <f>'Calc|Fee Based'!C309</f>
        <v/>
      </c>
      <c r="D311" s="55" t="str">
        <f>'Calc|Fee Based'!D309</f>
        <v/>
      </c>
      <c r="E311" s="55" t="str">
        <f>'Calc|Fee Based'!E309</f>
        <v/>
      </c>
      <c r="F311" s="80" t="str">
        <f>'Calc|Fee Based'!F309</f>
        <v/>
      </c>
      <c r="G311" s="80" t="str">
        <f>'Calc|Fee Based'!G309</f>
        <v/>
      </c>
      <c r="H311" s="80">
        <f>'Calc|Fee Based'!H309</f>
        <v>0</v>
      </c>
      <c r="I311" s="139">
        <f>IF(AND(B311='Calc|Fee Based'!B309,C311='Calc|Fee Based'!C309,D311='Calc|Fee Based'!D309,E311='Calc|Fee Based'!E309, F311='Calc|Fee Based'!F309,G311='Calc|Fee Based'!G309, H311='Calc|Fee Based'!H309),0,1)</f>
        <v>0</v>
      </c>
    </row>
    <row r="312" spans="1:9" ht="12.75" x14ac:dyDescent="0.2">
      <c r="A312" s="16">
        <v>301</v>
      </c>
      <c r="B312" s="55" t="str">
        <f>'Calc|Fee Based'!B310</f>
        <v/>
      </c>
      <c r="C312" s="55" t="str">
        <f>'Calc|Fee Based'!C310</f>
        <v/>
      </c>
      <c r="D312" s="55" t="str">
        <f>'Calc|Fee Based'!D310</f>
        <v/>
      </c>
      <c r="E312" s="55" t="str">
        <f>'Calc|Fee Based'!E310</f>
        <v/>
      </c>
      <c r="F312" s="80" t="str">
        <f>'Calc|Fee Based'!F310</f>
        <v/>
      </c>
      <c r="G312" s="80" t="str">
        <f>'Calc|Fee Based'!G310</f>
        <v/>
      </c>
      <c r="H312" s="80">
        <f>'Calc|Fee Based'!H310</f>
        <v>0</v>
      </c>
      <c r="I312" s="139">
        <f>IF(AND(B312='Calc|Fee Based'!B310,C312='Calc|Fee Based'!C310,D312='Calc|Fee Based'!D310,E312='Calc|Fee Based'!E310, F312='Calc|Fee Based'!F310,G312='Calc|Fee Based'!G310, H312='Calc|Fee Based'!H310),0,1)</f>
        <v>0</v>
      </c>
    </row>
    <row r="313" spans="1:9" ht="12.75" x14ac:dyDescent="0.2">
      <c r="A313" s="16">
        <v>302</v>
      </c>
      <c r="B313" s="55" t="str">
        <f>'Calc|Fee Based'!B311</f>
        <v/>
      </c>
      <c r="C313" s="55" t="str">
        <f>'Calc|Fee Based'!C311</f>
        <v/>
      </c>
      <c r="D313" s="55" t="str">
        <f>'Calc|Fee Based'!D311</f>
        <v/>
      </c>
      <c r="E313" s="55" t="str">
        <f>'Calc|Fee Based'!E311</f>
        <v/>
      </c>
      <c r="F313" s="80" t="str">
        <f>'Calc|Fee Based'!F311</f>
        <v/>
      </c>
      <c r="G313" s="80" t="str">
        <f>'Calc|Fee Based'!G311</f>
        <v/>
      </c>
      <c r="H313" s="80">
        <f>'Calc|Fee Based'!H311</f>
        <v>0</v>
      </c>
      <c r="I313" s="139">
        <f>IF(AND(B313='Calc|Fee Based'!B311,C313='Calc|Fee Based'!C311,D313='Calc|Fee Based'!D311,E313='Calc|Fee Based'!E311, F313='Calc|Fee Based'!F311,G313='Calc|Fee Based'!G311, H313='Calc|Fee Based'!H311),0,1)</f>
        <v>0</v>
      </c>
    </row>
    <row r="314" spans="1:9" ht="12.75" x14ac:dyDescent="0.2">
      <c r="A314" s="16">
        <v>303</v>
      </c>
      <c r="B314" s="55" t="str">
        <f>'Calc|Fee Based'!B312</f>
        <v/>
      </c>
      <c r="C314" s="55" t="str">
        <f>'Calc|Fee Based'!C312</f>
        <v/>
      </c>
      <c r="D314" s="55" t="str">
        <f>'Calc|Fee Based'!D312</f>
        <v/>
      </c>
      <c r="E314" s="55" t="str">
        <f>'Calc|Fee Based'!E312</f>
        <v/>
      </c>
      <c r="F314" s="80" t="str">
        <f>'Calc|Fee Based'!F312</f>
        <v/>
      </c>
      <c r="G314" s="80" t="str">
        <f>'Calc|Fee Based'!G312</f>
        <v/>
      </c>
      <c r="H314" s="80">
        <f>'Calc|Fee Based'!H312</f>
        <v>0</v>
      </c>
      <c r="I314" s="139">
        <f>IF(AND(B314='Calc|Fee Based'!B312,C314='Calc|Fee Based'!C312,D314='Calc|Fee Based'!D312,E314='Calc|Fee Based'!E312, F314='Calc|Fee Based'!F312,G314='Calc|Fee Based'!G312, H314='Calc|Fee Based'!H312),0,1)</f>
        <v>0</v>
      </c>
    </row>
    <row r="315" spans="1:9" ht="12.75" x14ac:dyDescent="0.2">
      <c r="A315" s="16">
        <v>304</v>
      </c>
      <c r="B315" s="55" t="str">
        <f>'Calc|Fee Based'!B313</f>
        <v/>
      </c>
      <c r="C315" s="55" t="str">
        <f>'Calc|Fee Based'!C313</f>
        <v/>
      </c>
      <c r="D315" s="55" t="str">
        <f>'Calc|Fee Based'!D313</f>
        <v/>
      </c>
      <c r="E315" s="55" t="str">
        <f>'Calc|Fee Based'!E313</f>
        <v/>
      </c>
      <c r="F315" s="80" t="str">
        <f>'Calc|Fee Based'!F313</f>
        <v/>
      </c>
      <c r="G315" s="80" t="str">
        <f>'Calc|Fee Based'!G313</f>
        <v/>
      </c>
      <c r="H315" s="80">
        <f>'Calc|Fee Based'!H313</f>
        <v>0</v>
      </c>
      <c r="I315" s="139">
        <f>IF(AND(B315='Calc|Fee Based'!B313,C315='Calc|Fee Based'!C313,D315='Calc|Fee Based'!D313,E315='Calc|Fee Based'!E313, F315='Calc|Fee Based'!F313,G315='Calc|Fee Based'!G313, H315='Calc|Fee Based'!H313),0,1)</f>
        <v>0</v>
      </c>
    </row>
    <row r="316" spans="1:9" ht="12.75" x14ac:dyDescent="0.2">
      <c r="A316" s="16">
        <v>305</v>
      </c>
      <c r="B316" s="55" t="str">
        <f>'Calc|Fee Based'!B314</f>
        <v/>
      </c>
      <c r="C316" s="55" t="str">
        <f>'Calc|Fee Based'!C314</f>
        <v/>
      </c>
      <c r="D316" s="55" t="str">
        <f>'Calc|Fee Based'!D314</f>
        <v/>
      </c>
      <c r="E316" s="55" t="str">
        <f>'Calc|Fee Based'!E314</f>
        <v/>
      </c>
      <c r="F316" s="80" t="str">
        <f>'Calc|Fee Based'!F314</f>
        <v/>
      </c>
      <c r="G316" s="80" t="str">
        <f>'Calc|Fee Based'!G314</f>
        <v/>
      </c>
      <c r="H316" s="80">
        <f>'Calc|Fee Based'!H314</f>
        <v>0</v>
      </c>
      <c r="I316" s="139">
        <f>IF(AND(B316='Calc|Fee Based'!B314,C316='Calc|Fee Based'!C314,D316='Calc|Fee Based'!D314,E316='Calc|Fee Based'!E314, F316='Calc|Fee Based'!F314,G316='Calc|Fee Based'!G314, H316='Calc|Fee Based'!H314),0,1)</f>
        <v>0</v>
      </c>
    </row>
    <row r="317" spans="1:9" ht="12.75" x14ac:dyDescent="0.2">
      <c r="A317" s="16">
        <v>306</v>
      </c>
      <c r="B317" s="55" t="str">
        <f>'Calc|Fee Based'!B315</f>
        <v/>
      </c>
      <c r="C317" s="55" t="str">
        <f>'Calc|Fee Based'!C315</f>
        <v/>
      </c>
      <c r="D317" s="55" t="str">
        <f>'Calc|Fee Based'!D315</f>
        <v/>
      </c>
      <c r="E317" s="55" t="str">
        <f>'Calc|Fee Based'!E315</f>
        <v/>
      </c>
      <c r="F317" s="80" t="str">
        <f>'Calc|Fee Based'!F315</f>
        <v/>
      </c>
      <c r="G317" s="80" t="str">
        <f>'Calc|Fee Based'!G315</f>
        <v/>
      </c>
      <c r="H317" s="80">
        <f>'Calc|Fee Based'!H315</f>
        <v>0</v>
      </c>
      <c r="I317" s="139">
        <f>IF(AND(B317='Calc|Fee Based'!B315,C317='Calc|Fee Based'!C315,D317='Calc|Fee Based'!D315,E317='Calc|Fee Based'!E315, F317='Calc|Fee Based'!F315,G317='Calc|Fee Based'!G315, H317='Calc|Fee Based'!H315),0,1)</f>
        <v>0</v>
      </c>
    </row>
    <row r="318" spans="1:9" ht="12.75" x14ac:dyDescent="0.2">
      <c r="A318" s="16">
        <v>307</v>
      </c>
      <c r="B318" s="55" t="str">
        <f>'Calc|Fee Based'!B316</f>
        <v/>
      </c>
      <c r="C318" s="55" t="str">
        <f>'Calc|Fee Based'!C316</f>
        <v/>
      </c>
      <c r="D318" s="55" t="str">
        <f>'Calc|Fee Based'!D316</f>
        <v/>
      </c>
      <c r="E318" s="55" t="str">
        <f>'Calc|Fee Based'!E316</f>
        <v/>
      </c>
      <c r="F318" s="80" t="str">
        <f>'Calc|Fee Based'!F316</f>
        <v/>
      </c>
      <c r="G318" s="80" t="str">
        <f>'Calc|Fee Based'!G316</f>
        <v/>
      </c>
      <c r="H318" s="80">
        <f>'Calc|Fee Based'!H316</f>
        <v>0</v>
      </c>
      <c r="I318" s="139">
        <f>IF(AND(B318='Calc|Fee Based'!B316,C318='Calc|Fee Based'!C316,D318='Calc|Fee Based'!D316,E318='Calc|Fee Based'!E316, F318='Calc|Fee Based'!F316,G318='Calc|Fee Based'!G316, H318='Calc|Fee Based'!H316),0,1)</f>
        <v>0</v>
      </c>
    </row>
    <row r="319" spans="1:9" ht="12.75" x14ac:dyDescent="0.2">
      <c r="A319" s="16">
        <v>308</v>
      </c>
      <c r="B319" s="55" t="str">
        <f>'Calc|Fee Based'!B317</f>
        <v/>
      </c>
      <c r="C319" s="55" t="str">
        <f>'Calc|Fee Based'!C317</f>
        <v/>
      </c>
      <c r="D319" s="55" t="str">
        <f>'Calc|Fee Based'!D317</f>
        <v/>
      </c>
      <c r="E319" s="55" t="str">
        <f>'Calc|Fee Based'!E317</f>
        <v/>
      </c>
      <c r="F319" s="80" t="str">
        <f>'Calc|Fee Based'!F317</f>
        <v/>
      </c>
      <c r="G319" s="80" t="str">
        <f>'Calc|Fee Based'!G317</f>
        <v/>
      </c>
      <c r="H319" s="80">
        <f>'Calc|Fee Based'!H317</f>
        <v>0</v>
      </c>
      <c r="I319" s="139">
        <f>IF(AND(B319='Calc|Fee Based'!B317,C319='Calc|Fee Based'!C317,D319='Calc|Fee Based'!D317,E319='Calc|Fee Based'!E317, F319='Calc|Fee Based'!F317,G319='Calc|Fee Based'!G317, H319='Calc|Fee Based'!H317),0,1)</f>
        <v>0</v>
      </c>
    </row>
    <row r="320" spans="1:9" ht="12.75" x14ac:dyDescent="0.2">
      <c r="A320" s="16">
        <v>309</v>
      </c>
      <c r="B320" s="55" t="str">
        <f>'Calc|Fee Based'!B318</f>
        <v/>
      </c>
      <c r="C320" s="55" t="str">
        <f>'Calc|Fee Based'!C318</f>
        <v/>
      </c>
      <c r="D320" s="55" t="str">
        <f>'Calc|Fee Based'!D318</f>
        <v/>
      </c>
      <c r="E320" s="55" t="str">
        <f>'Calc|Fee Based'!E318</f>
        <v/>
      </c>
      <c r="F320" s="80" t="str">
        <f>'Calc|Fee Based'!F318</f>
        <v/>
      </c>
      <c r="G320" s="80" t="str">
        <f>'Calc|Fee Based'!G318</f>
        <v/>
      </c>
      <c r="H320" s="80">
        <f>'Calc|Fee Based'!H318</f>
        <v>0</v>
      </c>
      <c r="I320" s="139">
        <f>IF(AND(B320='Calc|Fee Based'!B318,C320='Calc|Fee Based'!C318,D320='Calc|Fee Based'!D318,E320='Calc|Fee Based'!E318, F320='Calc|Fee Based'!F318,G320='Calc|Fee Based'!G318, H320='Calc|Fee Based'!H318),0,1)</f>
        <v>0</v>
      </c>
    </row>
    <row r="321" spans="1:9" ht="12.75" x14ac:dyDescent="0.2">
      <c r="A321" s="16">
        <v>310</v>
      </c>
      <c r="B321" s="55" t="str">
        <f>'Calc|Fee Based'!B319</f>
        <v/>
      </c>
      <c r="C321" s="55" t="str">
        <f>'Calc|Fee Based'!C319</f>
        <v/>
      </c>
      <c r="D321" s="55" t="str">
        <f>'Calc|Fee Based'!D319</f>
        <v/>
      </c>
      <c r="E321" s="55" t="str">
        <f>'Calc|Fee Based'!E319</f>
        <v/>
      </c>
      <c r="F321" s="80" t="str">
        <f>'Calc|Fee Based'!F319</f>
        <v/>
      </c>
      <c r="G321" s="80" t="str">
        <f>'Calc|Fee Based'!G319</f>
        <v/>
      </c>
      <c r="H321" s="80">
        <f>'Calc|Fee Based'!H319</f>
        <v>0</v>
      </c>
      <c r="I321" s="139">
        <f>IF(AND(B321='Calc|Fee Based'!B319,C321='Calc|Fee Based'!C319,D321='Calc|Fee Based'!D319,E321='Calc|Fee Based'!E319, F321='Calc|Fee Based'!F319,G321='Calc|Fee Based'!G319, H321='Calc|Fee Based'!H319),0,1)</f>
        <v>0</v>
      </c>
    </row>
    <row r="322" spans="1:9" ht="12.75" x14ac:dyDescent="0.2">
      <c r="A322" s="16">
        <v>311</v>
      </c>
      <c r="B322" s="55" t="str">
        <f>'Calc|Fee Based'!B320</f>
        <v/>
      </c>
      <c r="C322" s="55" t="str">
        <f>'Calc|Fee Based'!C320</f>
        <v/>
      </c>
      <c r="D322" s="55" t="str">
        <f>'Calc|Fee Based'!D320</f>
        <v/>
      </c>
      <c r="E322" s="55" t="str">
        <f>'Calc|Fee Based'!E320</f>
        <v/>
      </c>
      <c r="F322" s="80" t="str">
        <f>'Calc|Fee Based'!F320</f>
        <v/>
      </c>
      <c r="G322" s="80" t="str">
        <f>'Calc|Fee Based'!G320</f>
        <v/>
      </c>
      <c r="H322" s="80">
        <f>'Calc|Fee Based'!H320</f>
        <v>0</v>
      </c>
      <c r="I322" s="139">
        <f>IF(AND(B322='Calc|Fee Based'!B320,C322='Calc|Fee Based'!C320,D322='Calc|Fee Based'!D320,E322='Calc|Fee Based'!E320, F322='Calc|Fee Based'!F320,G322='Calc|Fee Based'!G320, H322='Calc|Fee Based'!H320),0,1)</f>
        <v>0</v>
      </c>
    </row>
    <row r="323" spans="1:9" ht="12.75" x14ac:dyDescent="0.2">
      <c r="A323" s="16">
        <v>312</v>
      </c>
      <c r="B323" s="55" t="str">
        <f>'Calc|Fee Based'!B321</f>
        <v/>
      </c>
      <c r="C323" s="55" t="str">
        <f>'Calc|Fee Based'!C321</f>
        <v/>
      </c>
      <c r="D323" s="55" t="str">
        <f>'Calc|Fee Based'!D321</f>
        <v/>
      </c>
      <c r="E323" s="55" t="str">
        <f>'Calc|Fee Based'!E321</f>
        <v/>
      </c>
      <c r="F323" s="80" t="str">
        <f>'Calc|Fee Based'!F321</f>
        <v/>
      </c>
      <c r="G323" s="80" t="str">
        <f>'Calc|Fee Based'!G321</f>
        <v/>
      </c>
      <c r="H323" s="80">
        <f>'Calc|Fee Based'!H321</f>
        <v>0</v>
      </c>
      <c r="I323" s="139">
        <f>IF(AND(B323='Calc|Fee Based'!B321,C323='Calc|Fee Based'!C321,D323='Calc|Fee Based'!D321,E323='Calc|Fee Based'!E321, F323='Calc|Fee Based'!F321,G323='Calc|Fee Based'!G321, H323='Calc|Fee Based'!H321),0,1)</f>
        <v>0</v>
      </c>
    </row>
    <row r="324" spans="1:9" ht="12.75" x14ac:dyDescent="0.2">
      <c r="A324" s="16">
        <v>313</v>
      </c>
      <c r="B324" s="55" t="str">
        <f>'Calc|Fee Based'!B322</f>
        <v/>
      </c>
      <c r="C324" s="55" t="str">
        <f>'Calc|Fee Based'!C322</f>
        <v/>
      </c>
      <c r="D324" s="55" t="str">
        <f>'Calc|Fee Based'!D322</f>
        <v/>
      </c>
      <c r="E324" s="55" t="str">
        <f>'Calc|Fee Based'!E322</f>
        <v/>
      </c>
      <c r="F324" s="80" t="str">
        <f>'Calc|Fee Based'!F322</f>
        <v/>
      </c>
      <c r="G324" s="80" t="str">
        <f>'Calc|Fee Based'!G322</f>
        <v/>
      </c>
      <c r="H324" s="80">
        <f>'Calc|Fee Based'!H322</f>
        <v>0</v>
      </c>
      <c r="I324" s="139">
        <f>IF(AND(B324='Calc|Fee Based'!B322,C324='Calc|Fee Based'!C322,D324='Calc|Fee Based'!D322,E324='Calc|Fee Based'!E322, F324='Calc|Fee Based'!F322,G324='Calc|Fee Based'!G322, H324='Calc|Fee Based'!H322),0,1)</f>
        <v>0</v>
      </c>
    </row>
    <row r="325" spans="1:9" ht="12.75" x14ac:dyDescent="0.2">
      <c r="A325" s="16">
        <v>314</v>
      </c>
      <c r="B325" s="55" t="str">
        <f>'Calc|Fee Based'!B323</f>
        <v/>
      </c>
      <c r="C325" s="55" t="str">
        <f>'Calc|Fee Based'!C323</f>
        <v/>
      </c>
      <c r="D325" s="55" t="str">
        <f>'Calc|Fee Based'!D323</f>
        <v/>
      </c>
      <c r="E325" s="55" t="str">
        <f>'Calc|Fee Based'!E323</f>
        <v/>
      </c>
      <c r="F325" s="80" t="str">
        <f>'Calc|Fee Based'!F323</f>
        <v/>
      </c>
      <c r="G325" s="80" t="str">
        <f>'Calc|Fee Based'!G323</f>
        <v/>
      </c>
      <c r="H325" s="80">
        <f>'Calc|Fee Based'!H323</f>
        <v>0</v>
      </c>
      <c r="I325" s="139">
        <f>IF(AND(B325='Calc|Fee Based'!B323,C325='Calc|Fee Based'!C323,D325='Calc|Fee Based'!D323,E325='Calc|Fee Based'!E323, F325='Calc|Fee Based'!F323,G325='Calc|Fee Based'!G323, H325='Calc|Fee Based'!H323),0,1)</f>
        <v>0</v>
      </c>
    </row>
    <row r="326" spans="1:9" ht="12.75" x14ac:dyDescent="0.2">
      <c r="A326" s="16">
        <v>315</v>
      </c>
      <c r="B326" s="55" t="str">
        <f>'Calc|Fee Based'!B324</f>
        <v/>
      </c>
      <c r="C326" s="55" t="str">
        <f>'Calc|Fee Based'!C324</f>
        <v/>
      </c>
      <c r="D326" s="55" t="str">
        <f>'Calc|Fee Based'!D324</f>
        <v/>
      </c>
      <c r="E326" s="55" t="str">
        <f>'Calc|Fee Based'!E324</f>
        <v/>
      </c>
      <c r="F326" s="80" t="str">
        <f>'Calc|Fee Based'!F324</f>
        <v/>
      </c>
      <c r="G326" s="80" t="str">
        <f>'Calc|Fee Based'!G324</f>
        <v/>
      </c>
      <c r="H326" s="80">
        <f>'Calc|Fee Based'!H324</f>
        <v>0</v>
      </c>
      <c r="I326" s="139">
        <f>IF(AND(B326='Calc|Fee Based'!B324,C326='Calc|Fee Based'!C324,D326='Calc|Fee Based'!D324,E326='Calc|Fee Based'!E324, F326='Calc|Fee Based'!F324,G326='Calc|Fee Based'!G324, H326='Calc|Fee Based'!H324),0,1)</f>
        <v>0</v>
      </c>
    </row>
    <row r="327" spans="1:9" ht="12.75" x14ac:dyDescent="0.2">
      <c r="A327" s="16">
        <v>316</v>
      </c>
      <c r="B327" s="55" t="str">
        <f>'Calc|Fee Based'!B325</f>
        <v/>
      </c>
      <c r="C327" s="55" t="str">
        <f>'Calc|Fee Based'!C325</f>
        <v/>
      </c>
      <c r="D327" s="55" t="str">
        <f>'Calc|Fee Based'!D325</f>
        <v/>
      </c>
      <c r="E327" s="55" t="str">
        <f>'Calc|Fee Based'!E325</f>
        <v/>
      </c>
      <c r="F327" s="80" t="str">
        <f>'Calc|Fee Based'!F325</f>
        <v/>
      </c>
      <c r="G327" s="80" t="str">
        <f>'Calc|Fee Based'!G325</f>
        <v/>
      </c>
      <c r="H327" s="80">
        <f>'Calc|Fee Based'!H325</f>
        <v>0</v>
      </c>
      <c r="I327" s="139">
        <f>IF(AND(B327='Calc|Fee Based'!B325,C327='Calc|Fee Based'!C325,D327='Calc|Fee Based'!D325,E327='Calc|Fee Based'!E325, F327='Calc|Fee Based'!F325,G327='Calc|Fee Based'!G325, H327='Calc|Fee Based'!H325),0,1)</f>
        <v>0</v>
      </c>
    </row>
    <row r="328" spans="1:9" ht="12.75" x14ac:dyDescent="0.2">
      <c r="A328" s="16">
        <v>317</v>
      </c>
      <c r="B328" s="55" t="str">
        <f>'Calc|Fee Based'!B326</f>
        <v/>
      </c>
      <c r="C328" s="55" t="str">
        <f>'Calc|Fee Based'!C326</f>
        <v/>
      </c>
      <c r="D328" s="55" t="str">
        <f>'Calc|Fee Based'!D326</f>
        <v/>
      </c>
      <c r="E328" s="55" t="str">
        <f>'Calc|Fee Based'!E326</f>
        <v/>
      </c>
      <c r="F328" s="80" t="str">
        <f>'Calc|Fee Based'!F326</f>
        <v/>
      </c>
      <c r="G328" s="80" t="str">
        <f>'Calc|Fee Based'!G326</f>
        <v/>
      </c>
      <c r="H328" s="80">
        <f>'Calc|Fee Based'!H326</f>
        <v>0</v>
      </c>
      <c r="I328" s="139">
        <f>IF(AND(B328='Calc|Fee Based'!B326,C328='Calc|Fee Based'!C326,D328='Calc|Fee Based'!D326,E328='Calc|Fee Based'!E326, F328='Calc|Fee Based'!F326,G328='Calc|Fee Based'!G326, H328='Calc|Fee Based'!H326),0,1)</f>
        <v>0</v>
      </c>
    </row>
    <row r="329" spans="1:9" ht="12.75" x14ac:dyDescent="0.2">
      <c r="A329" s="16">
        <v>318</v>
      </c>
      <c r="B329" s="55" t="str">
        <f>'Calc|Fee Based'!B327</f>
        <v/>
      </c>
      <c r="C329" s="55" t="str">
        <f>'Calc|Fee Based'!C327</f>
        <v/>
      </c>
      <c r="D329" s="55" t="str">
        <f>'Calc|Fee Based'!D327</f>
        <v/>
      </c>
      <c r="E329" s="55" t="str">
        <f>'Calc|Fee Based'!E327</f>
        <v/>
      </c>
      <c r="F329" s="80" t="str">
        <f>'Calc|Fee Based'!F327</f>
        <v/>
      </c>
      <c r="G329" s="80" t="str">
        <f>'Calc|Fee Based'!G327</f>
        <v/>
      </c>
      <c r="H329" s="80">
        <f>'Calc|Fee Based'!H327</f>
        <v>0</v>
      </c>
      <c r="I329" s="139">
        <f>IF(AND(B329='Calc|Fee Based'!B327,C329='Calc|Fee Based'!C327,D329='Calc|Fee Based'!D327,E329='Calc|Fee Based'!E327, F329='Calc|Fee Based'!F327,G329='Calc|Fee Based'!G327, H329='Calc|Fee Based'!H327),0,1)</f>
        <v>0</v>
      </c>
    </row>
    <row r="330" spans="1:9" ht="12.75" x14ac:dyDescent="0.2">
      <c r="A330" s="16">
        <v>319</v>
      </c>
      <c r="B330" s="55" t="str">
        <f>'Calc|Fee Based'!B328</f>
        <v/>
      </c>
      <c r="C330" s="55" t="str">
        <f>'Calc|Fee Based'!C328</f>
        <v/>
      </c>
      <c r="D330" s="55" t="str">
        <f>'Calc|Fee Based'!D328</f>
        <v/>
      </c>
      <c r="E330" s="55" t="str">
        <f>'Calc|Fee Based'!E328</f>
        <v/>
      </c>
      <c r="F330" s="80" t="str">
        <f>'Calc|Fee Based'!F328</f>
        <v/>
      </c>
      <c r="G330" s="80" t="str">
        <f>'Calc|Fee Based'!G328</f>
        <v/>
      </c>
      <c r="H330" s="80">
        <f>'Calc|Fee Based'!H328</f>
        <v>0</v>
      </c>
      <c r="I330" s="139">
        <f>IF(AND(B330='Calc|Fee Based'!B328,C330='Calc|Fee Based'!C328,D330='Calc|Fee Based'!D328,E330='Calc|Fee Based'!E328, F330='Calc|Fee Based'!F328,G330='Calc|Fee Based'!G328, H330='Calc|Fee Based'!H328),0,1)</f>
        <v>0</v>
      </c>
    </row>
    <row r="331" spans="1:9" ht="12.75" x14ac:dyDescent="0.2">
      <c r="A331" s="16">
        <v>320</v>
      </c>
      <c r="B331" s="55" t="str">
        <f>'Calc|Fee Based'!B329</f>
        <v/>
      </c>
      <c r="C331" s="55" t="str">
        <f>'Calc|Fee Based'!C329</f>
        <v/>
      </c>
      <c r="D331" s="55" t="str">
        <f>'Calc|Fee Based'!D329</f>
        <v/>
      </c>
      <c r="E331" s="55" t="str">
        <f>'Calc|Fee Based'!E329</f>
        <v/>
      </c>
      <c r="F331" s="80" t="str">
        <f>'Calc|Fee Based'!F329</f>
        <v/>
      </c>
      <c r="G331" s="80" t="str">
        <f>'Calc|Fee Based'!G329</f>
        <v/>
      </c>
      <c r="H331" s="80">
        <f>'Calc|Fee Based'!H329</f>
        <v>0</v>
      </c>
      <c r="I331" s="139">
        <f>IF(AND(B331='Calc|Fee Based'!B329,C331='Calc|Fee Based'!C329,D331='Calc|Fee Based'!D329,E331='Calc|Fee Based'!E329, F331='Calc|Fee Based'!F329,G331='Calc|Fee Based'!G329, H331='Calc|Fee Based'!H329),0,1)</f>
        <v>0</v>
      </c>
    </row>
    <row r="332" spans="1:9" ht="12.75" x14ac:dyDescent="0.2">
      <c r="A332" s="16">
        <v>321</v>
      </c>
      <c r="B332" s="55" t="str">
        <f>'Calc|Fee Based'!B330</f>
        <v/>
      </c>
      <c r="C332" s="55" t="str">
        <f>'Calc|Fee Based'!C330</f>
        <v/>
      </c>
      <c r="D332" s="55" t="str">
        <f>'Calc|Fee Based'!D330</f>
        <v/>
      </c>
      <c r="E332" s="55" t="str">
        <f>'Calc|Fee Based'!E330</f>
        <v/>
      </c>
      <c r="F332" s="80" t="str">
        <f>'Calc|Fee Based'!F330</f>
        <v/>
      </c>
      <c r="G332" s="80" t="str">
        <f>'Calc|Fee Based'!G330</f>
        <v/>
      </c>
      <c r="H332" s="80">
        <f>'Calc|Fee Based'!H330</f>
        <v>0</v>
      </c>
      <c r="I332" s="139">
        <f>IF(AND(B332='Calc|Fee Based'!B330,C332='Calc|Fee Based'!C330,D332='Calc|Fee Based'!D330,E332='Calc|Fee Based'!E330, F332='Calc|Fee Based'!F330,G332='Calc|Fee Based'!G330, H332='Calc|Fee Based'!H330),0,1)</f>
        <v>0</v>
      </c>
    </row>
    <row r="333" spans="1:9" ht="12.75" x14ac:dyDescent="0.2">
      <c r="A333" s="16">
        <v>322</v>
      </c>
      <c r="B333" s="55" t="str">
        <f>'Calc|Fee Based'!B331</f>
        <v/>
      </c>
      <c r="C333" s="55" t="str">
        <f>'Calc|Fee Based'!C331</f>
        <v/>
      </c>
      <c r="D333" s="55" t="str">
        <f>'Calc|Fee Based'!D331</f>
        <v/>
      </c>
      <c r="E333" s="55" t="str">
        <f>'Calc|Fee Based'!E331</f>
        <v/>
      </c>
      <c r="F333" s="80" t="str">
        <f>'Calc|Fee Based'!F331</f>
        <v/>
      </c>
      <c r="G333" s="80" t="str">
        <f>'Calc|Fee Based'!G331</f>
        <v/>
      </c>
      <c r="H333" s="80">
        <f>'Calc|Fee Based'!H331</f>
        <v>0</v>
      </c>
      <c r="I333" s="139">
        <f>IF(AND(B333='Calc|Fee Based'!B331,C333='Calc|Fee Based'!C331,D333='Calc|Fee Based'!D331,E333='Calc|Fee Based'!E331, F333='Calc|Fee Based'!F331,G333='Calc|Fee Based'!G331, H333='Calc|Fee Based'!H331),0,1)</f>
        <v>0</v>
      </c>
    </row>
    <row r="334" spans="1:9" ht="12.75" x14ac:dyDescent="0.2">
      <c r="A334" s="16">
        <v>323</v>
      </c>
      <c r="B334" s="55" t="str">
        <f>'Calc|Fee Based'!B332</f>
        <v/>
      </c>
      <c r="C334" s="55" t="str">
        <f>'Calc|Fee Based'!C332</f>
        <v/>
      </c>
      <c r="D334" s="55" t="str">
        <f>'Calc|Fee Based'!D332</f>
        <v/>
      </c>
      <c r="E334" s="55" t="str">
        <f>'Calc|Fee Based'!E332</f>
        <v/>
      </c>
      <c r="F334" s="80" t="str">
        <f>'Calc|Fee Based'!F332</f>
        <v/>
      </c>
      <c r="G334" s="80" t="str">
        <f>'Calc|Fee Based'!G332</f>
        <v/>
      </c>
      <c r="H334" s="80">
        <f>'Calc|Fee Based'!H332</f>
        <v>0</v>
      </c>
      <c r="I334" s="139">
        <f>IF(AND(B334='Calc|Fee Based'!B332,C334='Calc|Fee Based'!C332,D334='Calc|Fee Based'!D332,E334='Calc|Fee Based'!E332, F334='Calc|Fee Based'!F332,G334='Calc|Fee Based'!G332, H334='Calc|Fee Based'!H332),0,1)</f>
        <v>0</v>
      </c>
    </row>
    <row r="335" spans="1:9" ht="12.75" x14ac:dyDescent="0.2">
      <c r="A335" s="16">
        <v>324</v>
      </c>
      <c r="B335" s="55" t="str">
        <f>'Calc|Fee Based'!B333</f>
        <v/>
      </c>
      <c r="C335" s="55" t="str">
        <f>'Calc|Fee Based'!C333</f>
        <v/>
      </c>
      <c r="D335" s="55" t="str">
        <f>'Calc|Fee Based'!D333</f>
        <v/>
      </c>
      <c r="E335" s="55" t="str">
        <f>'Calc|Fee Based'!E333</f>
        <v/>
      </c>
      <c r="F335" s="80" t="str">
        <f>'Calc|Fee Based'!F333</f>
        <v/>
      </c>
      <c r="G335" s="80" t="str">
        <f>'Calc|Fee Based'!G333</f>
        <v/>
      </c>
      <c r="H335" s="80">
        <f>'Calc|Fee Based'!H333</f>
        <v>0</v>
      </c>
      <c r="I335" s="139">
        <f>IF(AND(B335='Calc|Fee Based'!B333,C335='Calc|Fee Based'!C333,D335='Calc|Fee Based'!D333,E335='Calc|Fee Based'!E333, F335='Calc|Fee Based'!F333,G335='Calc|Fee Based'!G333, H335='Calc|Fee Based'!H333),0,1)</f>
        <v>0</v>
      </c>
    </row>
    <row r="336" spans="1:9" ht="12.75" x14ac:dyDescent="0.2">
      <c r="A336" s="16">
        <v>325</v>
      </c>
      <c r="B336" s="55" t="str">
        <f>'Calc|Fee Based'!B334</f>
        <v/>
      </c>
      <c r="C336" s="55" t="str">
        <f>'Calc|Fee Based'!C334</f>
        <v/>
      </c>
      <c r="D336" s="55" t="str">
        <f>'Calc|Fee Based'!D334</f>
        <v/>
      </c>
      <c r="E336" s="55" t="str">
        <f>'Calc|Fee Based'!E334</f>
        <v/>
      </c>
      <c r="F336" s="80" t="str">
        <f>'Calc|Fee Based'!F334</f>
        <v/>
      </c>
      <c r="G336" s="80" t="str">
        <f>'Calc|Fee Based'!G334</f>
        <v/>
      </c>
      <c r="H336" s="80">
        <f>'Calc|Fee Based'!H334</f>
        <v>0</v>
      </c>
      <c r="I336" s="139">
        <f>IF(AND(B336='Calc|Fee Based'!B334,C336='Calc|Fee Based'!C334,D336='Calc|Fee Based'!D334,E336='Calc|Fee Based'!E334, F336='Calc|Fee Based'!F334,G336='Calc|Fee Based'!G334, H336='Calc|Fee Based'!H334),0,1)</f>
        <v>0</v>
      </c>
    </row>
    <row r="337" spans="1:9" ht="12.75" x14ac:dyDescent="0.2">
      <c r="A337" s="16">
        <v>326</v>
      </c>
      <c r="B337" s="55" t="str">
        <f>'Calc|Fee Based'!B335</f>
        <v/>
      </c>
      <c r="C337" s="55" t="str">
        <f>'Calc|Fee Based'!C335</f>
        <v/>
      </c>
      <c r="D337" s="55" t="str">
        <f>'Calc|Fee Based'!D335</f>
        <v/>
      </c>
      <c r="E337" s="55" t="str">
        <f>'Calc|Fee Based'!E335</f>
        <v/>
      </c>
      <c r="F337" s="80" t="str">
        <f>'Calc|Fee Based'!F335</f>
        <v/>
      </c>
      <c r="G337" s="80" t="str">
        <f>'Calc|Fee Based'!G335</f>
        <v/>
      </c>
      <c r="H337" s="80">
        <f>'Calc|Fee Based'!H335</f>
        <v>0</v>
      </c>
      <c r="I337" s="139">
        <f>IF(AND(B337='Calc|Fee Based'!B335,C337='Calc|Fee Based'!C335,D337='Calc|Fee Based'!D335,E337='Calc|Fee Based'!E335, F337='Calc|Fee Based'!F335,G337='Calc|Fee Based'!G335, H337='Calc|Fee Based'!H335),0,1)</f>
        <v>0</v>
      </c>
    </row>
    <row r="338" spans="1:9" ht="12.75" x14ac:dyDescent="0.2">
      <c r="A338" s="16">
        <v>327</v>
      </c>
      <c r="B338" s="55" t="str">
        <f>'Calc|Fee Based'!B336</f>
        <v/>
      </c>
      <c r="C338" s="55" t="str">
        <f>'Calc|Fee Based'!C336</f>
        <v/>
      </c>
      <c r="D338" s="55" t="str">
        <f>'Calc|Fee Based'!D336</f>
        <v/>
      </c>
      <c r="E338" s="55" t="str">
        <f>'Calc|Fee Based'!E336</f>
        <v/>
      </c>
      <c r="F338" s="80" t="str">
        <f>'Calc|Fee Based'!F336</f>
        <v/>
      </c>
      <c r="G338" s="80" t="str">
        <f>'Calc|Fee Based'!G336</f>
        <v/>
      </c>
      <c r="H338" s="80">
        <f>'Calc|Fee Based'!H336</f>
        <v>0</v>
      </c>
      <c r="I338" s="139">
        <f>IF(AND(B338='Calc|Fee Based'!B336,C338='Calc|Fee Based'!C336,D338='Calc|Fee Based'!D336,E338='Calc|Fee Based'!E336, F338='Calc|Fee Based'!F336,G338='Calc|Fee Based'!G336, H338='Calc|Fee Based'!H336),0,1)</f>
        <v>0</v>
      </c>
    </row>
    <row r="339" spans="1:9" ht="12.75" x14ac:dyDescent="0.2">
      <c r="A339" s="16">
        <v>328</v>
      </c>
      <c r="B339" s="55" t="str">
        <f>'Calc|Fee Based'!B337</f>
        <v/>
      </c>
      <c r="C339" s="55" t="str">
        <f>'Calc|Fee Based'!C337</f>
        <v/>
      </c>
      <c r="D339" s="55" t="str">
        <f>'Calc|Fee Based'!D337</f>
        <v/>
      </c>
      <c r="E339" s="55" t="str">
        <f>'Calc|Fee Based'!E337</f>
        <v/>
      </c>
      <c r="F339" s="80" t="str">
        <f>'Calc|Fee Based'!F337</f>
        <v/>
      </c>
      <c r="G339" s="80" t="str">
        <f>'Calc|Fee Based'!G337</f>
        <v/>
      </c>
      <c r="H339" s="80">
        <f>'Calc|Fee Based'!H337</f>
        <v>0</v>
      </c>
      <c r="I339" s="139">
        <f>IF(AND(B339='Calc|Fee Based'!B337,C339='Calc|Fee Based'!C337,D339='Calc|Fee Based'!D337,E339='Calc|Fee Based'!E337, F339='Calc|Fee Based'!F337,G339='Calc|Fee Based'!G337, H339='Calc|Fee Based'!H337),0,1)</f>
        <v>0</v>
      </c>
    </row>
    <row r="340" spans="1:9" ht="12.75" x14ac:dyDescent="0.2">
      <c r="A340" s="16">
        <v>329</v>
      </c>
      <c r="B340" s="55" t="str">
        <f>'Calc|Fee Based'!B338</f>
        <v/>
      </c>
      <c r="C340" s="55" t="str">
        <f>'Calc|Fee Based'!C338</f>
        <v/>
      </c>
      <c r="D340" s="55" t="str">
        <f>'Calc|Fee Based'!D338</f>
        <v/>
      </c>
      <c r="E340" s="55" t="str">
        <f>'Calc|Fee Based'!E338</f>
        <v/>
      </c>
      <c r="F340" s="80" t="str">
        <f>'Calc|Fee Based'!F338</f>
        <v/>
      </c>
      <c r="G340" s="80" t="str">
        <f>'Calc|Fee Based'!G338</f>
        <v/>
      </c>
      <c r="H340" s="80">
        <f>'Calc|Fee Based'!H338</f>
        <v>0</v>
      </c>
      <c r="I340" s="139">
        <f>IF(AND(B340='Calc|Fee Based'!B338,C340='Calc|Fee Based'!C338,D340='Calc|Fee Based'!D338,E340='Calc|Fee Based'!E338, F340='Calc|Fee Based'!F338,G340='Calc|Fee Based'!G338, H340='Calc|Fee Based'!H338),0,1)</f>
        <v>0</v>
      </c>
    </row>
    <row r="341" spans="1:9" ht="12.75" x14ac:dyDescent="0.2">
      <c r="A341" s="16">
        <v>330</v>
      </c>
      <c r="B341" s="55" t="str">
        <f>'Calc|Fee Based'!B339</f>
        <v/>
      </c>
      <c r="C341" s="55" t="str">
        <f>'Calc|Fee Based'!C339</f>
        <v/>
      </c>
      <c r="D341" s="55" t="str">
        <f>'Calc|Fee Based'!D339</f>
        <v/>
      </c>
      <c r="E341" s="55" t="str">
        <f>'Calc|Fee Based'!E339</f>
        <v/>
      </c>
      <c r="F341" s="80" t="str">
        <f>'Calc|Fee Based'!F339</f>
        <v/>
      </c>
      <c r="G341" s="80" t="str">
        <f>'Calc|Fee Based'!G339</f>
        <v/>
      </c>
      <c r="H341" s="80">
        <f>'Calc|Fee Based'!H339</f>
        <v>0</v>
      </c>
      <c r="I341" s="139">
        <f>IF(AND(B341='Calc|Fee Based'!B339,C341='Calc|Fee Based'!C339,D341='Calc|Fee Based'!D339,E341='Calc|Fee Based'!E339, F341='Calc|Fee Based'!F339,G341='Calc|Fee Based'!G339, H341='Calc|Fee Based'!H339),0,1)</f>
        <v>0</v>
      </c>
    </row>
    <row r="342" spans="1:9" ht="12.75" x14ac:dyDescent="0.2">
      <c r="A342" s="16">
        <v>331</v>
      </c>
      <c r="B342" s="55" t="str">
        <f>'Calc|Fee Based'!B340</f>
        <v/>
      </c>
      <c r="C342" s="55" t="str">
        <f>'Calc|Fee Based'!C340</f>
        <v/>
      </c>
      <c r="D342" s="55" t="str">
        <f>'Calc|Fee Based'!D340</f>
        <v/>
      </c>
      <c r="E342" s="55" t="str">
        <f>'Calc|Fee Based'!E340</f>
        <v/>
      </c>
      <c r="F342" s="80" t="str">
        <f>'Calc|Fee Based'!F340</f>
        <v/>
      </c>
      <c r="G342" s="80" t="str">
        <f>'Calc|Fee Based'!G340</f>
        <v/>
      </c>
      <c r="H342" s="80">
        <f>'Calc|Fee Based'!H340</f>
        <v>0</v>
      </c>
      <c r="I342" s="139">
        <f>IF(AND(B342='Calc|Fee Based'!B340,C342='Calc|Fee Based'!C340,D342='Calc|Fee Based'!D340,E342='Calc|Fee Based'!E340, F342='Calc|Fee Based'!F340,G342='Calc|Fee Based'!G340, H342='Calc|Fee Based'!H340),0,1)</f>
        <v>0</v>
      </c>
    </row>
    <row r="343" spans="1:9" ht="12.75" x14ac:dyDescent="0.2">
      <c r="A343" s="16">
        <v>332</v>
      </c>
      <c r="B343" s="55" t="str">
        <f>'Calc|Fee Based'!B341</f>
        <v/>
      </c>
      <c r="C343" s="55" t="str">
        <f>'Calc|Fee Based'!C341</f>
        <v/>
      </c>
      <c r="D343" s="55" t="str">
        <f>'Calc|Fee Based'!D341</f>
        <v/>
      </c>
      <c r="E343" s="55" t="str">
        <f>'Calc|Fee Based'!E341</f>
        <v/>
      </c>
      <c r="F343" s="80" t="str">
        <f>'Calc|Fee Based'!F341</f>
        <v/>
      </c>
      <c r="G343" s="80" t="str">
        <f>'Calc|Fee Based'!G341</f>
        <v/>
      </c>
      <c r="H343" s="80">
        <f>'Calc|Fee Based'!H341</f>
        <v>0</v>
      </c>
      <c r="I343" s="139">
        <f>IF(AND(B343='Calc|Fee Based'!B341,C343='Calc|Fee Based'!C341,D343='Calc|Fee Based'!D341,E343='Calc|Fee Based'!E341, F343='Calc|Fee Based'!F341,G343='Calc|Fee Based'!G341, H343='Calc|Fee Based'!H341),0,1)</f>
        <v>0</v>
      </c>
    </row>
    <row r="344" spans="1:9" ht="12.75" x14ac:dyDescent="0.2">
      <c r="A344" s="16">
        <v>333</v>
      </c>
      <c r="B344" s="55" t="str">
        <f>'Calc|Fee Based'!B342</f>
        <v/>
      </c>
      <c r="C344" s="55" t="str">
        <f>'Calc|Fee Based'!C342</f>
        <v/>
      </c>
      <c r="D344" s="55" t="str">
        <f>'Calc|Fee Based'!D342</f>
        <v/>
      </c>
      <c r="E344" s="55" t="str">
        <f>'Calc|Fee Based'!E342</f>
        <v/>
      </c>
      <c r="F344" s="80" t="str">
        <f>'Calc|Fee Based'!F342</f>
        <v/>
      </c>
      <c r="G344" s="80" t="str">
        <f>'Calc|Fee Based'!G342</f>
        <v/>
      </c>
      <c r="H344" s="80">
        <f>'Calc|Fee Based'!H342</f>
        <v>0</v>
      </c>
      <c r="I344" s="139">
        <f>IF(AND(B344='Calc|Fee Based'!B342,C344='Calc|Fee Based'!C342,D344='Calc|Fee Based'!D342,E344='Calc|Fee Based'!E342, F344='Calc|Fee Based'!F342,G344='Calc|Fee Based'!G342, H344='Calc|Fee Based'!H342),0,1)</f>
        <v>0</v>
      </c>
    </row>
    <row r="345" spans="1:9" ht="12.75" x14ac:dyDescent="0.2">
      <c r="A345" s="16">
        <v>334</v>
      </c>
      <c r="B345" s="55" t="str">
        <f>'Calc|Fee Based'!B343</f>
        <v/>
      </c>
      <c r="C345" s="55" t="str">
        <f>'Calc|Fee Based'!C343</f>
        <v/>
      </c>
      <c r="D345" s="55" t="str">
        <f>'Calc|Fee Based'!D343</f>
        <v/>
      </c>
      <c r="E345" s="55" t="str">
        <f>'Calc|Fee Based'!E343</f>
        <v/>
      </c>
      <c r="F345" s="80" t="str">
        <f>'Calc|Fee Based'!F343</f>
        <v/>
      </c>
      <c r="G345" s="80" t="str">
        <f>'Calc|Fee Based'!G343</f>
        <v/>
      </c>
      <c r="H345" s="80">
        <f>'Calc|Fee Based'!H343</f>
        <v>0</v>
      </c>
      <c r="I345" s="139">
        <f>IF(AND(B345='Calc|Fee Based'!B343,C345='Calc|Fee Based'!C343,D345='Calc|Fee Based'!D343,E345='Calc|Fee Based'!E343, F345='Calc|Fee Based'!F343,G345='Calc|Fee Based'!G343, H345='Calc|Fee Based'!H343),0,1)</f>
        <v>0</v>
      </c>
    </row>
    <row r="346" spans="1:9" ht="12.75" x14ac:dyDescent="0.2">
      <c r="A346" s="16">
        <v>335</v>
      </c>
      <c r="B346" s="55" t="str">
        <f>'Calc|Fee Based'!B344</f>
        <v/>
      </c>
      <c r="C346" s="55" t="str">
        <f>'Calc|Fee Based'!C344</f>
        <v/>
      </c>
      <c r="D346" s="55" t="str">
        <f>'Calc|Fee Based'!D344</f>
        <v/>
      </c>
      <c r="E346" s="55" t="str">
        <f>'Calc|Fee Based'!E344</f>
        <v/>
      </c>
      <c r="F346" s="80" t="str">
        <f>'Calc|Fee Based'!F344</f>
        <v/>
      </c>
      <c r="G346" s="80" t="str">
        <f>'Calc|Fee Based'!G344</f>
        <v/>
      </c>
      <c r="H346" s="80">
        <f>'Calc|Fee Based'!H344</f>
        <v>0</v>
      </c>
      <c r="I346" s="139">
        <f>IF(AND(B346='Calc|Fee Based'!B344,C346='Calc|Fee Based'!C344,D346='Calc|Fee Based'!D344,E346='Calc|Fee Based'!E344, F346='Calc|Fee Based'!F344,G346='Calc|Fee Based'!G344, H346='Calc|Fee Based'!H344),0,1)</f>
        <v>0</v>
      </c>
    </row>
    <row r="347" spans="1:9" ht="12.75" x14ac:dyDescent="0.2">
      <c r="A347" s="16">
        <v>336</v>
      </c>
      <c r="B347" s="55" t="str">
        <f>'Calc|Fee Based'!B345</f>
        <v/>
      </c>
      <c r="C347" s="55" t="str">
        <f>'Calc|Fee Based'!C345</f>
        <v/>
      </c>
      <c r="D347" s="55" t="str">
        <f>'Calc|Fee Based'!D345</f>
        <v/>
      </c>
      <c r="E347" s="55" t="str">
        <f>'Calc|Fee Based'!E345</f>
        <v/>
      </c>
      <c r="F347" s="80" t="str">
        <f>'Calc|Fee Based'!F345</f>
        <v/>
      </c>
      <c r="G347" s="80" t="str">
        <f>'Calc|Fee Based'!G345</f>
        <v/>
      </c>
      <c r="H347" s="80">
        <f>'Calc|Fee Based'!H345</f>
        <v>0</v>
      </c>
      <c r="I347" s="139">
        <f>IF(AND(B347='Calc|Fee Based'!B345,C347='Calc|Fee Based'!C345,D347='Calc|Fee Based'!D345,E347='Calc|Fee Based'!E345, F347='Calc|Fee Based'!F345,G347='Calc|Fee Based'!G345, H347='Calc|Fee Based'!H345),0,1)</f>
        <v>0</v>
      </c>
    </row>
    <row r="348" spans="1:9" ht="12.75" x14ac:dyDescent="0.2">
      <c r="A348" s="16">
        <v>337</v>
      </c>
      <c r="B348" s="55" t="str">
        <f>'Calc|Fee Based'!B346</f>
        <v/>
      </c>
      <c r="C348" s="55" t="str">
        <f>'Calc|Fee Based'!C346</f>
        <v/>
      </c>
      <c r="D348" s="55" t="str">
        <f>'Calc|Fee Based'!D346</f>
        <v/>
      </c>
      <c r="E348" s="55" t="str">
        <f>'Calc|Fee Based'!E346</f>
        <v/>
      </c>
      <c r="F348" s="80" t="str">
        <f>'Calc|Fee Based'!F346</f>
        <v/>
      </c>
      <c r="G348" s="80" t="str">
        <f>'Calc|Fee Based'!G346</f>
        <v/>
      </c>
      <c r="H348" s="80">
        <f>'Calc|Fee Based'!H346</f>
        <v>0</v>
      </c>
      <c r="I348" s="139">
        <f>IF(AND(B348='Calc|Fee Based'!B346,C348='Calc|Fee Based'!C346,D348='Calc|Fee Based'!D346,E348='Calc|Fee Based'!E346, F348='Calc|Fee Based'!F346,G348='Calc|Fee Based'!G346, H348='Calc|Fee Based'!H346),0,1)</f>
        <v>0</v>
      </c>
    </row>
    <row r="349" spans="1:9" ht="12.75" x14ac:dyDescent="0.2">
      <c r="A349" s="16">
        <v>338</v>
      </c>
      <c r="B349" s="55" t="str">
        <f>'Calc|Fee Based'!B347</f>
        <v/>
      </c>
      <c r="C349" s="55" t="str">
        <f>'Calc|Fee Based'!C347</f>
        <v/>
      </c>
      <c r="D349" s="55" t="str">
        <f>'Calc|Fee Based'!D347</f>
        <v/>
      </c>
      <c r="E349" s="55" t="str">
        <f>'Calc|Fee Based'!E347</f>
        <v/>
      </c>
      <c r="F349" s="80" t="str">
        <f>'Calc|Fee Based'!F347</f>
        <v/>
      </c>
      <c r="G349" s="80" t="str">
        <f>'Calc|Fee Based'!G347</f>
        <v/>
      </c>
      <c r="H349" s="80">
        <f>'Calc|Fee Based'!H347</f>
        <v>0</v>
      </c>
      <c r="I349" s="139">
        <f>IF(AND(B349='Calc|Fee Based'!B347,C349='Calc|Fee Based'!C347,D349='Calc|Fee Based'!D347,E349='Calc|Fee Based'!E347, F349='Calc|Fee Based'!F347,G349='Calc|Fee Based'!G347, H349='Calc|Fee Based'!H347),0,1)</f>
        <v>0</v>
      </c>
    </row>
    <row r="350" spans="1:9" ht="12.75" x14ac:dyDescent="0.2">
      <c r="A350" s="16">
        <v>339</v>
      </c>
      <c r="B350" s="55" t="str">
        <f>'Calc|Fee Based'!B348</f>
        <v/>
      </c>
      <c r="C350" s="55" t="str">
        <f>'Calc|Fee Based'!C348</f>
        <v/>
      </c>
      <c r="D350" s="55" t="str">
        <f>'Calc|Fee Based'!D348</f>
        <v/>
      </c>
      <c r="E350" s="55" t="str">
        <f>'Calc|Fee Based'!E348</f>
        <v/>
      </c>
      <c r="F350" s="80" t="str">
        <f>'Calc|Fee Based'!F348</f>
        <v/>
      </c>
      <c r="G350" s="80" t="str">
        <f>'Calc|Fee Based'!G348</f>
        <v/>
      </c>
      <c r="H350" s="80">
        <f>'Calc|Fee Based'!H348</f>
        <v>0</v>
      </c>
      <c r="I350" s="139">
        <f>IF(AND(B350='Calc|Fee Based'!B348,C350='Calc|Fee Based'!C348,D350='Calc|Fee Based'!D348,E350='Calc|Fee Based'!E348, F350='Calc|Fee Based'!F348,G350='Calc|Fee Based'!G348, H350='Calc|Fee Based'!H348),0,1)</f>
        <v>0</v>
      </c>
    </row>
    <row r="351" spans="1:9" ht="12.75" x14ac:dyDescent="0.2">
      <c r="A351" s="16">
        <v>340</v>
      </c>
      <c r="B351" s="55" t="str">
        <f>'Calc|Fee Based'!B349</f>
        <v/>
      </c>
      <c r="C351" s="55" t="str">
        <f>'Calc|Fee Based'!C349</f>
        <v/>
      </c>
      <c r="D351" s="55" t="str">
        <f>'Calc|Fee Based'!D349</f>
        <v/>
      </c>
      <c r="E351" s="55" t="str">
        <f>'Calc|Fee Based'!E349</f>
        <v/>
      </c>
      <c r="F351" s="80" t="str">
        <f>'Calc|Fee Based'!F349</f>
        <v/>
      </c>
      <c r="G351" s="80" t="str">
        <f>'Calc|Fee Based'!G349</f>
        <v/>
      </c>
      <c r="H351" s="80">
        <f>'Calc|Fee Based'!H349</f>
        <v>0</v>
      </c>
      <c r="I351" s="139">
        <f>IF(AND(B351='Calc|Fee Based'!B349,C351='Calc|Fee Based'!C349,D351='Calc|Fee Based'!D349,E351='Calc|Fee Based'!E349, F351='Calc|Fee Based'!F349,G351='Calc|Fee Based'!G349, H351='Calc|Fee Based'!H349),0,1)</f>
        <v>0</v>
      </c>
    </row>
    <row r="352" spans="1:9" ht="12.75" x14ac:dyDescent="0.2">
      <c r="A352" s="16">
        <v>341</v>
      </c>
      <c r="B352" s="55" t="str">
        <f>'Calc|Fee Based'!B350</f>
        <v/>
      </c>
      <c r="C352" s="55" t="str">
        <f>'Calc|Fee Based'!C350</f>
        <v/>
      </c>
      <c r="D352" s="55" t="str">
        <f>'Calc|Fee Based'!D350</f>
        <v/>
      </c>
      <c r="E352" s="55" t="str">
        <f>'Calc|Fee Based'!E350</f>
        <v/>
      </c>
      <c r="F352" s="80" t="str">
        <f>'Calc|Fee Based'!F350</f>
        <v/>
      </c>
      <c r="G352" s="80" t="str">
        <f>'Calc|Fee Based'!G350</f>
        <v/>
      </c>
      <c r="H352" s="80">
        <f>'Calc|Fee Based'!H350</f>
        <v>0</v>
      </c>
      <c r="I352" s="139">
        <f>IF(AND(B352='Calc|Fee Based'!B350,C352='Calc|Fee Based'!C350,D352='Calc|Fee Based'!D350,E352='Calc|Fee Based'!E350, F352='Calc|Fee Based'!F350,G352='Calc|Fee Based'!G350, H352='Calc|Fee Based'!H350),0,1)</f>
        <v>0</v>
      </c>
    </row>
    <row r="353" spans="1:9" ht="12.75" x14ac:dyDescent="0.2">
      <c r="A353" s="16">
        <v>342</v>
      </c>
      <c r="B353" s="55" t="str">
        <f>'Calc|Fee Based'!B351</f>
        <v/>
      </c>
      <c r="C353" s="55" t="str">
        <f>'Calc|Fee Based'!C351</f>
        <v/>
      </c>
      <c r="D353" s="55" t="str">
        <f>'Calc|Fee Based'!D351</f>
        <v/>
      </c>
      <c r="E353" s="55" t="str">
        <f>'Calc|Fee Based'!E351</f>
        <v/>
      </c>
      <c r="F353" s="80" t="str">
        <f>'Calc|Fee Based'!F351</f>
        <v/>
      </c>
      <c r="G353" s="80" t="str">
        <f>'Calc|Fee Based'!G351</f>
        <v/>
      </c>
      <c r="H353" s="80">
        <f>'Calc|Fee Based'!H351</f>
        <v>0</v>
      </c>
      <c r="I353" s="139">
        <f>IF(AND(B353='Calc|Fee Based'!B351,C353='Calc|Fee Based'!C351,D353='Calc|Fee Based'!D351,E353='Calc|Fee Based'!E351, F353='Calc|Fee Based'!F351,G353='Calc|Fee Based'!G351, H353='Calc|Fee Based'!H351),0,1)</f>
        <v>0</v>
      </c>
    </row>
    <row r="354" spans="1:9" ht="12.75" x14ac:dyDescent="0.2">
      <c r="A354" s="16">
        <v>343</v>
      </c>
      <c r="B354" s="55" t="str">
        <f>'Calc|Fee Based'!B352</f>
        <v/>
      </c>
      <c r="C354" s="55" t="str">
        <f>'Calc|Fee Based'!C352</f>
        <v/>
      </c>
      <c r="D354" s="55" t="str">
        <f>'Calc|Fee Based'!D352</f>
        <v/>
      </c>
      <c r="E354" s="55" t="str">
        <f>'Calc|Fee Based'!E352</f>
        <v/>
      </c>
      <c r="F354" s="80" t="str">
        <f>'Calc|Fee Based'!F352</f>
        <v/>
      </c>
      <c r="G354" s="80" t="str">
        <f>'Calc|Fee Based'!G352</f>
        <v/>
      </c>
      <c r="H354" s="80">
        <f>'Calc|Fee Based'!H352</f>
        <v>0</v>
      </c>
      <c r="I354" s="139">
        <f>IF(AND(B354='Calc|Fee Based'!B352,C354='Calc|Fee Based'!C352,D354='Calc|Fee Based'!D352,E354='Calc|Fee Based'!E352, F354='Calc|Fee Based'!F352,G354='Calc|Fee Based'!G352, H354='Calc|Fee Based'!H352),0,1)</f>
        <v>0</v>
      </c>
    </row>
    <row r="355" spans="1:9" ht="12.75" x14ac:dyDescent="0.2">
      <c r="A355" s="16">
        <v>344</v>
      </c>
      <c r="B355" s="55" t="str">
        <f>'Calc|Fee Based'!B353</f>
        <v/>
      </c>
      <c r="C355" s="55" t="str">
        <f>'Calc|Fee Based'!C353</f>
        <v/>
      </c>
      <c r="D355" s="55" t="str">
        <f>'Calc|Fee Based'!D353</f>
        <v/>
      </c>
      <c r="E355" s="55" t="str">
        <f>'Calc|Fee Based'!E353</f>
        <v/>
      </c>
      <c r="F355" s="80" t="str">
        <f>'Calc|Fee Based'!F353</f>
        <v/>
      </c>
      <c r="G355" s="80" t="str">
        <f>'Calc|Fee Based'!G353</f>
        <v/>
      </c>
      <c r="H355" s="80">
        <f>'Calc|Fee Based'!H353</f>
        <v>0</v>
      </c>
      <c r="I355" s="139">
        <f>IF(AND(B355='Calc|Fee Based'!B353,C355='Calc|Fee Based'!C353,D355='Calc|Fee Based'!D353,E355='Calc|Fee Based'!E353, F355='Calc|Fee Based'!F353,G355='Calc|Fee Based'!G353, H355='Calc|Fee Based'!H353),0,1)</f>
        <v>0</v>
      </c>
    </row>
    <row r="356" spans="1:9" ht="12.75" x14ac:dyDescent="0.2">
      <c r="A356" s="16">
        <v>345</v>
      </c>
      <c r="B356" s="55" t="str">
        <f>'Calc|Fee Based'!B354</f>
        <v/>
      </c>
      <c r="C356" s="55" t="str">
        <f>'Calc|Fee Based'!C354</f>
        <v/>
      </c>
      <c r="D356" s="55" t="str">
        <f>'Calc|Fee Based'!D354</f>
        <v/>
      </c>
      <c r="E356" s="55" t="str">
        <f>'Calc|Fee Based'!E354</f>
        <v/>
      </c>
      <c r="F356" s="80" t="str">
        <f>'Calc|Fee Based'!F354</f>
        <v/>
      </c>
      <c r="G356" s="80" t="str">
        <f>'Calc|Fee Based'!G354</f>
        <v/>
      </c>
      <c r="H356" s="80">
        <f>'Calc|Fee Based'!H354</f>
        <v>0</v>
      </c>
      <c r="I356" s="139">
        <f>IF(AND(B356='Calc|Fee Based'!B354,C356='Calc|Fee Based'!C354,D356='Calc|Fee Based'!D354,E356='Calc|Fee Based'!E354, F356='Calc|Fee Based'!F354,G356='Calc|Fee Based'!G354, H356='Calc|Fee Based'!H354),0,1)</f>
        <v>0</v>
      </c>
    </row>
    <row r="357" spans="1:9" ht="12.75" x14ac:dyDescent="0.2">
      <c r="A357" s="16">
        <v>346</v>
      </c>
      <c r="B357" s="55" t="str">
        <f>'Calc|Fee Based'!B355</f>
        <v/>
      </c>
      <c r="C357" s="55" t="str">
        <f>'Calc|Fee Based'!C355</f>
        <v/>
      </c>
      <c r="D357" s="55" t="str">
        <f>'Calc|Fee Based'!D355</f>
        <v/>
      </c>
      <c r="E357" s="55" t="str">
        <f>'Calc|Fee Based'!E355</f>
        <v/>
      </c>
      <c r="F357" s="80" t="str">
        <f>'Calc|Fee Based'!F355</f>
        <v/>
      </c>
      <c r="G357" s="80" t="str">
        <f>'Calc|Fee Based'!G355</f>
        <v/>
      </c>
      <c r="H357" s="80">
        <f>'Calc|Fee Based'!H355</f>
        <v>0</v>
      </c>
      <c r="I357" s="139">
        <f>IF(AND(B357='Calc|Fee Based'!B355,C357='Calc|Fee Based'!C355,D357='Calc|Fee Based'!D355,E357='Calc|Fee Based'!E355, F357='Calc|Fee Based'!F355,G357='Calc|Fee Based'!G355, H357='Calc|Fee Based'!H355),0,1)</f>
        <v>0</v>
      </c>
    </row>
    <row r="358" spans="1:9" ht="12.75" x14ac:dyDescent="0.2">
      <c r="A358" s="16">
        <v>347</v>
      </c>
      <c r="B358" s="55" t="str">
        <f>'Calc|Fee Based'!B356</f>
        <v/>
      </c>
      <c r="C358" s="55" t="str">
        <f>'Calc|Fee Based'!C356</f>
        <v/>
      </c>
      <c r="D358" s="55" t="str">
        <f>'Calc|Fee Based'!D356</f>
        <v/>
      </c>
      <c r="E358" s="55" t="str">
        <f>'Calc|Fee Based'!E356</f>
        <v/>
      </c>
      <c r="F358" s="80" t="str">
        <f>'Calc|Fee Based'!F356</f>
        <v/>
      </c>
      <c r="G358" s="80" t="str">
        <f>'Calc|Fee Based'!G356</f>
        <v/>
      </c>
      <c r="H358" s="80">
        <f>'Calc|Fee Based'!H356</f>
        <v>0</v>
      </c>
      <c r="I358" s="139">
        <f>IF(AND(B358='Calc|Fee Based'!B356,C358='Calc|Fee Based'!C356,D358='Calc|Fee Based'!D356,E358='Calc|Fee Based'!E356, F358='Calc|Fee Based'!F356,G358='Calc|Fee Based'!G356, H358='Calc|Fee Based'!H356),0,1)</f>
        <v>0</v>
      </c>
    </row>
    <row r="359" spans="1:9" ht="12.75" x14ac:dyDescent="0.2">
      <c r="A359" s="16">
        <v>348</v>
      </c>
      <c r="B359" s="55" t="str">
        <f>'Calc|Fee Based'!B357</f>
        <v/>
      </c>
      <c r="C359" s="55" t="str">
        <f>'Calc|Fee Based'!C357</f>
        <v/>
      </c>
      <c r="D359" s="55" t="str">
        <f>'Calc|Fee Based'!D357</f>
        <v/>
      </c>
      <c r="E359" s="55" t="str">
        <f>'Calc|Fee Based'!E357</f>
        <v/>
      </c>
      <c r="F359" s="80" t="str">
        <f>'Calc|Fee Based'!F357</f>
        <v/>
      </c>
      <c r="G359" s="80" t="str">
        <f>'Calc|Fee Based'!G357</f>
        <v/>
      </c>
      <c r="H359" s="80">
        <f>'Calc|Fee Based'!H357</f>
        <v>0</v>
      </c>
      <c r="I359" s="139">
        <f>IF(AND(B359='Calc|Fee Based'!B357,C359='Calc|Fee Based'!C357,D359='Calc|Fee Based'!D357,E359='Calc|Fee Based'!E357, F359='Calc|Fee Based'!F357,G359='Calc|Fee Based'!G357, H359='Calc|Fee Based'!H357),0,1)</f>
        <v>0</v>
      </c>
    </row>
    <row r="360" spans="1:9" ht="12.75" x14ac:dyDescent="0.2">
      <c r="A360" s="16">
        <v>349</v>
      </c>
      <c r="B360" s="55" t="str">
        <f>'Calc|Fee Based'!B358</f>
        <v/>
      </c>
      <c r="C360" s="55" t="str">
        <f>'Calc|Fee Based'!C358</f>
        <v/>
      </c>
      <c r="D360" s="55" t="str">
        <f>'Calc|Fee Based'!D358</f>
        <v/>
      </c>
      <c r="E360" s="55" t="str">
        <f>'Calc|Fee Based'!E358</f>
        <v/>
      </c>
      <c r="F360" s="80" t="str">
        <f>'Calc|Fee Based'!F358</f>
        <v/>
      </c>
      <c r="G360" s="80" t="str">
        <f>'Calc|Fee Based'!G358</f>
        <v/>
      </c>
      <c r="H360" s="80">
        <f>'Calc|Fee Based'!H358</f>
        <v>0</v>
      </c>
      <c r="I360" s="139">
        <f>IF(AND(B360='Calc|Fee Based'!B358,C360='Calc|Fee Based'!C358,D360='Calc|Fee Based'!D358,E360='Calc|Fee Based'!E358, F360='Calc|Fee Based'!F358,G360='Calc|Fee Based'!G358, H360='Calc|Fee Based'!H358),0,1)</f>
        <v>0</v>
      </c>
    </row>
    <row r="361" spans="1:9" ht="12.75" x14ac:dyDescent="0.2">
      <c r="A361" s="16">
        <v>350</v>
      </c>
      <c r="B361" s="55" t="str">
        <f>'Calc|Fee Based'!B359</f>
        <v/>
      </c>
      <c r="C361" s="55" t="str">
        <f>'Calc|Fee Based'!C359</f>
        <v/>
      </c>
      <c r="D361" s="55" t="str">
        <f>'Calc|Fee Based'!D359</f>
        <v/>
      </c>
      <c r="E361" s="55" t="str">
        <f>'Calc|Fee Based'!E359</f>
        <v/>
      </c>
      <c r="F361" s="80" t="str">
        <f>'Calc|Fee Based'!F359</f>
        <v/>
      </c>
      <c r="G361" s="80" t="str">
        <f>'Calc|Fee Based'!G359</f>
        <v/>
      </c>
      <c r="H361" s="80">
        <f>'Calc|Fee Based'!H359</f>
        <v>0</v>
      </c>
      <c r="I361" s="139">
        <f>IF(AND(B361='Calc|Fee Based'!B359,C361='Calc|Fee Based'!C359,D361='Calc|Fee Based'!D359,E361='Calc|Fee Based'!E359, F361='Calc|Fee Based'!F359,G361='Calc|Fee Based'!G359, H361='Calc|Fee Based'!H359),0,1)</f>
        <v>0</v>
      </c>
    </row>
    <row r="362" spans="1:9" ht="12.75" x14ac:dyDescent="0.2">
      <c r="A362" s="16">
        <v>351</v>
      </c>
      <c r="B362" s="55" t="str">
        <f>'Calc|Fee Based'!B360</f>
        <v/>
      </c>
      <c r="C362" s="55" t="str">
        <f>'Calc|Fee Based'!C360</f>
        <v/>
      </c>
      <c r="D362" s="55" t="str">
        <f>'Calc|Fee Based'!D360</f>
        <v/>
      </c>
      <c r="E362" s="55" t="str">
        <f>'Calc|Fee Based'!E360</f>
        <v/>
      </c>
      <c r="F362" s="80" t="str">
        <f>'Calc|Fee Based'!F360</f>
        <v/>
      </c>
      <c r="G362" s="80" t="str">
        <f>'Calc|Fee Based'!G360</f>
        <v/>
      </c>
      <c r="H362" s="80">
        <f>'Calc|Fee Based'!H360</f>
        <v>0</v>
      </c>
      <c r="I362" s="139">
        <f>IF(AND(B362='Calc|Fee Based'!B360,C362='Calc|Fee Based'!C360,D362='Calc|Fee Based'!D360,E362='Calc|Fee Based'!E360, F362='Calc|Fee Based'!F360,G362='Calc|Fee Based'!G360, H362='Calc|Fee Based'!H360),0,1)</f>
        <v>0</v>
      </c>
    </row>
    <row r="363" spans="1:9" ht="12.75" x14ac:dyDescent="0.2">
      <c r="A363" s="16">
        <v>352</v>
      </c>
      <c r="B363" s="55" t="str">
        <f>'Calc|Fee Based'!B361</f>
        <v/>
      </c>
      <c r="C363" s="55" t="str">
        <f>'Calc|Fee Based'!C361</f>
        <v/>
      </c>
      <c r="D363" s="55" t="str">
        <f>'Calc|Fee Based'!D361</f>
        <v/>
      </c>
      <c r="E363" s="55" t="str">
        <f>'Calc|Fee Based'!E361</f>
        <v/>
      </c>
      <c r="F363" s="80" t="str">
        <f>'Calc|Fee Based'!F361</f>
        <v/>
      </c>
      <c r="G363" s="80" t="str">
        <f>'Calc|Fee Based'!G361</f>
        <v/>
      </c>
      <c r="H363" s="80">
        <f>'Calc|Fee Based'!H361</f>
        <v>0</v>
      </c>
      <c r="I363" s="139">
        <f>IF(AND(B363='Calc|Fee Based'!B361,C363='Calc|Fee Based'!C361,D363='Calc|Fee Based'!D361,E363='Calc|Fee Based'!E361, F363='Calc|Fee Based'!F361,G363='Calc|Fee Based'!G361, H363='Calc|Fee Based'!H361),0,1)</f>
        <v>0</v>
      </c>
    </row>
    <row r="364" spans="1:9" ht="12.75" x14ac:dyDescent="0.2">
      <c r="A364" s="16">
        <v>353</v>
      </c>
      <c r="B364" s="55" t="str">
        <f>'Calc|Fee Based'!B362</f>
        <v/>
      </c>
      <c r="C364" s="55" t="str">
        <f>'Calc|Fee Based'!C362</f>
        <v/>
      </c>
      <c r="D364" s="55" t="str">
        <f>'Calc|Fee Based'!D362</f>
        <v/>
      </c>
      <c r="E364" s="55" t="str">
        <f>'Calc|Fee Based'!E362</f>
        <v/>
      </c>
      <c r="F364" s="80" t="str">
        <f>'Calc|Fee Based'!F362</f>
        <v/>
      </c>
      <c r="G364" s="80" t="str">
        <f>'Calc|Fee Based'!G362</f>
        <v/>
      </c>
      <c r="H364" s="80">
        <f>'Calc|Fee Based'!H362</f>
        <v>0</v>
      </c>
      <c r="I364" s="139">
        <f>IF(AND(B364='Calc|Fee Based'!B362,C364='Calc|Fee Based'!C362,D364='Calc|Fee Based'!D362,E364='Calc|Fee Based'!E362, F364='Calc|Fee Based'!F362,G364='Calc|Fee Based'!G362, H364='Calc|Fee Based'!H362),0,1)</f>
        <v>0</v>
      </c>
    </row>
    <row r="365" spans="1:9" ht="12.75" x14ac:dyDescent="0.2">
      <c r="A365" s="16">
        <v>354</v>
      </c>
      <c r="B365" s="55" t="str">
        <f>'Calc|Fee Based'!B363</f>
        <v/>
      </c>
      <c r="C365" s="55" t="str">
        <f>'Calc|Fee Based'!C363</f>
        <v/>
      </c>
      <c r="D365" s="55" t="str">
        <f>'Calc|Fee Based'!D363</f>
        <v/>
      </c>
      <c r="E365" s="55" t="str">
        <f>'Calc|Fee Based'!E363</f>
        <v/>
      </c>
      <c r="F365" s="80" t="str">
        <f>'Calc|Fee Based'!F363</f>
        <v/>
      </c>
      <c r="G365" s="80" t="str">
        <f>'Calc|Fee Based'!G363</f>
        <v/>
      </c>
      <c r="H365" s="80">
        <f>'Calc|Fee Based'!H363</f>
        <v>0</v>
      </c>
      <c r="I365" s="139">
        <f>IF(AND(B365='Calc|Fee Based'!B363,C365='Calc|Fee Based'!C363,D365='Calc|Fee Based'!D363,E365='Calc|Fee Based'!E363, F365='Calc|Fee Based'!F363,G365='Calc|Fee Based'!G363, H365='Calc|Fee Based'!H363),0,1)</f>
        <v>0</v>
      </c>
    </row>
    <row r="366" spans="1:9" ht="12.75" x14ac:dyDescent="0.2">
      <c r="A366" s="16">
        <v>355</v>
      </c>
      <c r="B366" s="55" t="str">
        <f>'Calc|Fee Based'!B364</f>
        <v/>
      </c>
      <c r="C366" s="55" t="str">
        <f>'Calc|Fee Based'!C364</f>
        <v/>
      </c>
      <c r="D366" s="55" t="str">
        <f>'Calc|Fee Based'!D364</f>
        <v/>
      </c>
      <c r="E366" s="55" t="str">
        <f>'Calc|Fee Based'!E364</f>
        <v/>
      </c>
      <c r="F366" s="80" t="str">
        <f>'Calc|Fee Based'!F364</f>
        <v/>
      </c>
      <c r="G366" s="80" t="str">
        <f>'Calc|Fee Based'!G364</f>
        <v/>
      </c>
      <c r="H366" s="80">
        <f>'Calc|Fee Based'!H364</f>
        <v>0</v>
      </c>
      <c r="I366" s="139">
        <f>IF(AND(B366='Calc|Fee Based'!B364,C366='Calc|Fee Based'!C364,D366='Calc|Fee Based'!D364,E366='Calc|Fee Based'!E364, F366='Calc|Fee Based'!F364,G366='Calc|Fee Based'!G364, H366='Calc|Fee Based'!H364),0,1)</f>
        <v>0</v>
      </c>
    </row>
    <row r="367" spans="1:9" ht="12.75" x14ac:dyDescent="0.2">
      <c r="A367" s="16">
        <v>356</v>
      </c>
      <c r="B367" s="55" t="str">
        <f>'Calc|Fee Based'!B365</f>
        <v/>
      </c>
      <c r="C367" s="55" t="str">
        <f>'Calc|Fee Based'!C365</f>
        <v/>
      </c>
      <c r="D367" s="55" t="str">
        <f>'Calc|Fee Based'!D365</f>
        <v/>
      </c>
      <c r="E367" s="55" t="str">
        <f>'Calc|Fee Based'!E365</f>
        <v/>
      </c>
      <c r="F367" s="80" t="str">
        <f>'Calc|Fee Based'!F365</f>
        <v/>
      </c>
      <c r="G367" s="80" t="str">
        <f>'Calc|Fee Based'!G365</f>
        <v/>
      </c>
      <c r="H367" s="80">
        <f>'Calc|Fee Based'!H365</f>
        <v>0</v>
      </c>
      <c r="I367" s="139">
        <f>IF(AND(B367='Calc|Fee Based'!B365,C367='Calc|Fee Based'!C365,D367='Calc|Fee Based'!D365,E367='Calc|Fee Based'!E365, F367='Calc|Fee Based'!F365,G367='Calc|Fee Based'!G365, H367='Calc|Fee Based'!H365),0,1)</f>
        <v>0</v>
      </c>
    </row>
    <row r="368" spans="1:9" ht="12.75" x14ac:dyDescent="0.2">
      <c r="A368" s="16">
        <v>357</v>
      </c>
      <c r="B368" s="55" t="str">
        <f>'Calc|Fee Based'!B366</f>
        <v/>
      </c>
      <c r="C368" s="55" t="str">
        <f>'Calc|Fee Based'!C366</f>
        <v/>
      </c>
      <c r="D368" s="55" t="str">
        <f>'Calc|Fee Based'!D366</f>
        <v/>
      </c>
      <c r="E368" s="55" t="str">
        <f>'Calc|Fee Based'!E366</f>
        <v/>
      </c>
      <c r="F368" s="80" t="str">
        <f>'Calc|Fee Based'!F366</f>
        <v/>
      </c>
      <c r="G368" s="80" t="str">
        <f>'Calc|Fee Based'!G366</f>
        <v/>
      </c>
      <c r="H368" s="80">
        <f>'Calc|Fee Based'!H366</f>
        <v>0</v>
      </c>
      <c r="I368" s="139">
        <f>IF(AND(B368='Calc|Fee Based'!B366,C368='Calc|Fee Based'!C366,D368='Calc|Fee Based'!D366,E368='Calc|Fee Based'!E366, F368='Calc|Fee Based'!F366,G368='Calc|Fee Based'!G366, H368='Calc|Fee Based'!H366),0,1)</f>
        <v>0</v>
      </c>
    </row>
    <row r="369" spans="1:9" ht="12.75" x14ac:dyDescent="0.2">
      <c r="A369" s="16">
        <v>358</v>
      </c>
      <c r="B369" s="55" t="str">
        <f>'Calc|Fee Based'!B367</f>
        <v/>
      </c>
      <c r="C369" s="55" t="str">
        <f>'Calc|Fee Based'!C367</f>
        <v/>
      </c>
      <c r="D369" s="55" t="str">
        <f>'Calc|Fee Based'!D367</f>
        <v/>
      </c>
      <c r="E369" s="55" t="str">
        <f>'Calc|Fee Based'!E367</f>
        <v/>
      </c>
      <c r="F369" s="80" t="str">
        <f>'Calc|Fee Based'!F367</f>
        <v/>
      </c>
      <c r="G369" s="80" t="str">
        <f>'Calc|Fee Based'!G367</f>
        <v/>
      </c>
      <c r="H369" s="80">
        <f>'Calc|Fee Based'!H367</f>
        <v>0</v>
      </c>
      <c r="I369" s="139">
        <f>IF(AND(B369='Calc|Fee Based'!B367,C369='Calc|Fee Based'!C367,D369='Calc|Fee Based'!D367,E369='Calc|Fee Based'!E367, F369='Calc|Fee Based'!F367,G369='Calc|Fee Based'!G367, H369='Calc|Fee Based'!H367),0,1)</f>
        <v>0</v>
      </c>
    </row>
    <row r="370" spans="1:9" ht="12.75" x14ac:dyDescent="0.2">
      <c r="A370" s="16">
        <v>359</v>
      </c>
      <c r="B370" s="55" t="str">
        <f>'Calc|Fee Based'!B368</f>
        <v/>
      </c>
      <c r="C370" s="55" t="str">
        <f>'Calc|Fee Based'!C368</f>
        <v/>
      </c>
      <c r="D370" s="55" t="str">
        <f>'Calc|Fee Based'!D368</f>
        <v/>
      </c>
      <c r="E370" s="55" t="str">
        <f>'Calc|Fee Based'!E368</f>
        <v/>
      </c>
      <c r="F370" s="80" t="str">
        <f>'Calc|Fee Based'!F368</f>
        <v/>
      </c>
      <c r="G370" s="80" t="str">
        <f>'Calc|Fee Based'!G368</f>
        <v/>
      </c>
      <c r="H370" s="80">
        <f>'Calc|Fee Based'!H368</f>
        <v>0</v>
      </c>
      <c r="I370" s="139">
        <f>IF(AND(B370='Calc|Fee Based'!B368,C370='Calc|Fee Based'!C368,D370='Calc|Fee Based'!D368,E370='Calc|Fee Based'!E368, F370='Calc|Fee Based'!F368,G370='Calc|Fee Based'!G368, H370='Calc|Fee Based'!H368),0,1)</f>
        <v>0</v>
      </c>
    </row>
    <row r="371" spans="1:9" ht="12.75" x14ac:dyDescent="0.2">
      <c r="A371" s="16">
        <v>360</v>
      </c>
      <c r="B371" s="55" t="str">
        <f>'Calc|Fee Based'!B369</f>
        <v/>
      </c>
      <c r="C371" s="55" t="str">
        <f>'Calc|Fee Based'!C369</f>
        <v/>
      </c>
      <c r="D371" s="55" t="str">
        <f>'Calc|Fee Based'!D369</f>
        <v/>
      </c>
      <c r="E371" s="55" t="str">
        <f>'Calc|Fee Based'!E369</f>
        <v/>
      </c>
      <c r="F371" s="80" t="str">
        <f>'Calc|Fee Based'!F369</f>
        <v/>
      </c>
      <c r="G371" s="80" t="str">
        <f>'Calc|Fee Based'!G369</f>
        <v/>
      </c>
      <c r="H371" s="80">
        <f>'Calc|Fee Based'!H369</f>
        <v>0</v>
      </c>
      <c r="I371" s="139">
        <f>IF(AND(B371='Calc|Fee Based'!B369,C371='Calc|Fee Based'!C369,D371='Calc|Fee Based'!D369,E371='Calc|Fee Based'!E369, F371='Calc|Fee Based'!F369,G371='Calc|Fee Based'!G369, H371='Calc|Fee Based'!H369),0,1)</f>
        <v>0</v>
      </c>
    </row>
    <row r="372" spans="1:9" ht="12.75" x14ac:dyDescent="0.2">
      <c r="A372" s="16">
        <v>361</v>
      </c>
      <c r="B372" s="55" t="str">
        <f>'Calc|Fee Based'!B370</f>
        <v/>
      </c>
      <c r="C372" s="55" t="str">
        <f>'Calc|Fee Based'!C370</f>
        <v/>
      </c>
      <c r="D372" s="55" t="str">
        <f>'Calc|Fee Based'!D370</f>
        <v/>
      </c>
      <c r="E372" s="55" t="str">
        <f>'Calc|Fee Based'!E370</f>
        <v/>
      </c>
      <c r="F372" s="80" t="str">
        <f>'Calc|Fee Based'!F370</f>
        <v/>
      </c>
      <c r="G372" s="80" t="str">
        <f>'Calc|Fee Based'!G370</f>
        <v/>
      </c>
      <c r="H372" s="80">
        <f>'Calc|Fee Based'!H370</f>
        <v>0</v>
      </c>
      <c r="I372" s="139">
        <f>IF(AND(B372='Calc|Fee Based'!B370,C372='Calc|Fee Based'!C370,D372='Calc|Fee Based'!D370,E372='Calc|Fee Based'!E370, F372='Calc|Fee Based'!F370,G372='Calc|Fee Based'!G370, H372='Calc|Fee Based'!H370),0,1)</f>
        <v>0</v>
      </c>
    </row>
    <row r="373" spans="1:9" ht="12.75" x14ac:dyDescent="0.2">
      <c r="A373" s="16">
        <v>362</v>
      </c>
      <c r="B373" s="55" t="str">
        <f>'Calc|Fee Based'!B371</f>
        <v/>
      </c>
      <c r="C373" s="55" t="str">
        <f>'Calc|Fee Based'!C371</f>
        <v/>
      </c>
      <c r="D373" s="55" t="str">
        <f>'Calc|Fee Based'!D371</f>
        <v/>
      </c>
      <c r="E373" s="55" t="str">
        <f>'Calc|Fee Based'!E371</f>
        <v/>
      </c>
      <c r="F373" s="80" t="str">
        <f>'Calc|Fee Based'!F371</f>
        <v/>
      </c>
      <c r="G373" s="80" t="str">
        <f>'Calc|Fee Based'!G371</f>
        <v/>
      </c>
      <c r="H373" s="80">
        <f>'Calc|Fee Based'!H371</f>
        <v>0</v>
      </c>
      <c r="I373" s="139">
        <f>IF(AND(B373='Calc|Fee Based'!B371,C373='Calc|Fee Based'!C371,D373='Calc|Fee Based'!D371,E373='Calc|Fee Based'!E371, F373='Calc|Fee Based'!F371,G373='Calc|Fee Based'!G371, H373='Calc|Fee Based'!H371),0,1)</f>
        <v>0</v>
      </c>
    </row>
    <row r="374" spans="1:9" ht="12.75" x14ac:dyDescent="0.2">
      <c r="A374" s="16">
        <v>363</v>
      </c>
      <c r="B374" s="55" t="str">
        <f>'Calc|Fee Based'!B372</f>
        <v/>
      </c>
      <c r="C374" s="55" t="str">
        <f>'Calc|Fee Based'!C372</f>
        <v/>
      </c>
      <c r="D374" s="55" t="str">
        <f>'Calc|Fee Based'!D372</f>
        <v/>
      </c>
      <c r="E374" s="55" t="str">
        <f>'Calc|Fee Based'!E372</f>
        <v/>
      </c>
      <c r="F374" s="80" t="str">
        <f>'Calc|Fee Based'!F372</f>
        <v/>
      </c>
      <c r="G374" s="80" t="str">
        <f>'Calc|Fee Based'!G372</f>
        <v/>
      </c>
      <c r="H374" s="80">
        <f>'Calc|Fee Based'!H372</f>
        <v>0</v>
      </c>
      <c r="I374" s="139">
        <f>IF(AND(B374='Calc|Fee Based'!B372,C374='Calc|Fee Based'!C372,D374='Calc|Fee Based'!D372,E374='Calc|Fee Based'!E372, F374='Calc|Fee Based'!F372,G374='Calc|Fee Based'!G372, H374='Calc|Fee Based'!H372),0,1)</f>
        <v>0</v>
      </c>
    </row>
    <row r="375" spans="1:9" ht="12.75" x14ac:dyDescent="0.2">
      <c r="A375" s="16">
        <v>364</v>
      </c>
      <c r="B375" s="55" t="str">
        <f>'Calc|Fee Based'!B373</f>
        <v/>
      </c>
      <c r="C375" s="55" t="str">
        <f>'Calc|Fee Based'!C373</f>
        <v/>
      </c>
      <c r="D375" s="55" t="str">
        <f>'Calc|Fee Based'!D373</f>
        <v/>
      </c>
      <c r="E375" s="55" t="str">
        <f>'Calc|Fee Based'!E373</f>
        <v/>
      </c>
      <c r="F375" s="80" t="str">
        <f>'Calc|Fee Based'!F373</f>
        <v/>
      </c>
      <c r="G375" s="80" t="str">
        <f>'Calc|Fee Based'!G373</f>
        <v/>
      </c>
      <c r="H375" s="80">
        <f>'Calc|Fee Based'!H373</f>
        <v>0</v>
      </c>
      <c r="I375" s="139">
        <f>IF(AND(B375='Calc|Fee Based'!B373,C375='Calc|Fee Based'!C373,D375='Calc|Fee Based'!D373,E375='Calc|Fee Based'!E373, F375='Calc|Fee Based'!F373,G375='Calc|Fee Based'!G373, H375='Calc|Fee Based'!H373),0,1)</f>
        <v>0</v>
      </c>
    </row>
    <row r="376" spans="1:9" ht="12.75" x14ac:dyDescent="0.2">
      <c r="A376" s="16">
        <v>365</v>
      </c>
      <c r="B376" s="55" t="str">
        <f>'Calc|Fee Based'!B374</f>
        <v/>
      </c>
      <c r="C376" s="55" t="str">
        <f>'Calc|Fee Based'!C374</f>
        <v/>
      </c>
      <c r="D376" s="55" t="str">
        <f>'Calc|Fee Based'!D374</f>
        <v/>
      </c>
      <c r="E376" s="55" t="str">
        <f>'Calc|Fee Based'!E374</f>
        <v/>
      </c>
      <c r="F376" s="80" t="str">
        <f>'Calc|Fee Based'!F374</f>
        <v/>
      </c>
      <c r="G376" s="80" t="str">
        <f>'Calc|Fee Based'!G374</f>
        <v/>
      </c>
      <c r="H376" s="80">
        <f>'Calc|Fee Based'!H374</f>
        <v>0</v>
      </c>
      <c r="I376" s="139">
        <f>IF(AND(B376='Calc|Fee Based'!B374,C376='Calc|Fee Based'!C374,D376='Calc|Fee Based'!D374,E376='Calc|Fee Based'!E374, F376='Calc|Fee Based'!F374,G376='Calc|Fee Based'!G374, H376='Calc|Fee Based'!H374),0,1)</f>
        <v>0</v>
      </c>
    </row>
    <row r="377" spans="1:9" ht="12.75" x14ac:dyDescent="0.2">
      <c r="A377" s="16">
        <v>366</v>
      </c>
      <c r="B377" s="55" t="str">
        <f>'Calc|Fee Based'!B375</f>
        <v/>
      </c>
      <c r="C377" s="55" t="str">
        <f>'Calc|Fee Based'!C375</f>
        <v/>
      </c>
      <c r="D377" s="55" t="str">
        <f>'Calc|Fee Based'!D375</f>
        <v/>
      </c>
      <c r="E377" s="55" t="str">
        <f>'Calc|Fee Based'!E375</f>
        <v/>
      </c>
      <c r="F377" s="80" t="str">
        <f>'Calc|Fee Based'!F375</f>
        <v/>
      </c>
      <c r="G377" s="80" t="str">
        <f>'Calc|Fee Based'!G375</f>
        <v/>
      </c>
      <c r="H377" s="80">
        <f>'Calc|Fee Based'!H375</f>
        <v>0</v>
      </c>
      <c r="I377" s="139">
        <f>IF(AND(B377='Calc|Fee Based'!B375,C377='Calc|Fee Based'!C375,D377='Calc|Fee Based'!D375,E377='Calc|Fee Based'!E375, F377='Calc|Fee Based'!F375,G377='Calc|Fee Based'!G375, H377='Calc|Fee Based'!H375),0,1)</f>
        <v>0</v>
      </c>
    </row>
    <row r="378" spans="1:9" ht="12.75" x14ac:dyDescent="0.2">
      <c r="A378" s="16">
        <v>367</v>
      </c>
      <c r="B378" s="55" t="str">
        <f>'Calc|Fee Based'!B376</f>
        <v/>
      </c>
      <c r="C378" s="55" t="str">
        <f>'Calc|Fee Based'!C376</f>
        <v/>
      </c>
      <c r="D378" s="55" t="str">
        <f>'Calc|Fee Based'!D376</f>
        <v/>
      </c>
      <c r="E378" s="55" t="str">
        <f>'Calc|Fee Based'!E376</f>
        <v/>
      </c>
      <c r="F378" s="80" t="str">
        <f>'Calc|Fee Based'!F376</f>
        <v/>
      </c>
      <c r="G378" s="80" t="str">
        <f>'Calc|Fee Based'!G376</f>
        <v/>
      </c>
      <c r="H378" s="80">
        <f>'Calc|Fee Based'!H376</f>
        <v>0</v>
      </c>
      <c r="I378" s="139">
        <f>IF(AND(B378='Calc|Fee Based'!B376,C378='Calc|Fee Based'!C376,D378='Calc|Fee Based'!D376,E378='Calc|Fee Based'!E376, F378='Calc|Fee Based'!F376,G378='Calc|Fee Based'!G376, H378='Calc|Fee Based'!H376),0,1)</f>
        <v>0</v>
      </c>
    </row>
    <row r="379" spans="1:9" ht="12.75" x14ac:dyDescent="0.2">
      <c r="A379" s="16">
        <v>368</v>
      </c>
      <c r="B379" s="55" t="str">
        <f>'Calc|Fee Based'!B377</f>
        <v/>
      </c>
      <c r="C379" s="55" t="str">
        <f>'Calc|Fee Based'!C377</f>
        <v/>
      </c>
      <c r="D379" s="55" t="str">
        <f>'Calc|Fee Based'!D377</f>
        <v/>
      </c>
      <c r="E379" s="55" t="str">
        <f>'Calc|Fee Based'!E377</f>
        <v/>
      </c>
      <c r="F379" s="80" t="str">
        <f>'Calc|Fee Based'!F377</f>
        <v/>
      </c>
      <c r="G379" s="80" t="str">
        <f>'Calc|Fee Based'!G377</f>
        <v/>
      </c>
      <c r="H379" s="80">
        <f>'Calc|Fee Based'!H377</f>
        <v>0</v>
      </c>
      <c r="I379" s="139">
        <f>IF(AND(B379='Calc|Fee Based'!B377,C379='Calc|Fee Based'!C377,D379='Calc|Fee Based'!D377,E379='Calc|Fee Based'!E377, F379='Calc|Fee Based'!F377,G379='Calc|Fee Based'!G377, H379='Calc|Fee Based'!H377),0,1)</f>
        <v>0</v>
      </c>
    </row>
    <row r="380" spans="1:9" ht="12.75" x14ac:dyDescent="0.2">
      <c r="A380" s="16">
        <v>369</v>
      </c>
      <c r="B380" s="55" t="str">
        <f>'Calc|Fee Based'!B378</f>
        <v/>
      </c>
      <c r="C380" s="55" t="str">
        <f>'Calc|Fee Based'!C378</f>
        <v/>
      </c>
      <c r="D380" s="55" t="str">
        <f>'Calc|Fee Based'!D378</f>
        <v/>
      </c>
      <c r="E380" s="55" t="str">
        <f>'Calc|Fee Based'!E378</f>
        <v/>
      </c>
      <c r="F380" s="80" t="str">
        <f>'Calc|Fee Based'!F378</f>
        <v/>
      </c>
      <c r="G380" s="80" t="str">
        <f>'Calc|Fee Based'!G378</f>
        <v/>
      </c>
      <c r="H380" s="80">
        <f>'Calc|Fee Based'!H378</f>
        <v>0</v>
      </c>
      <c r="I380" s="139">
        <f>IF(AND(B380='Calc|Fee Based'!B378,C380='Calc|Fee Based'!C378,D380='Calc|Fee Based'!D378,E380='Calc|Fee Based'!E378, F380='Calc|Fee Based'!F378,G380='Calc|Fee Based'!G378, H380='Calc|Fee Based'!H378),0,1)</f>
        <v>0</v>
      </c>
    </row>
    <row r="381" spans="1:9" ht="12.75" x14ac:dyDescent="0.2">
      <c r="A381" s="16">
        <v>370</v>
      </c>
      <c r="B381" s="55" t="str">
        <f>'Calc|Fee Based'!B379</f>
        <v/>
      </c>
      <c r="C381" s="55" t="str">
        <f>'Calc|Fee Based'!C379</f>
        <v/>
      </c>
      <c r="D381" s="55" t="str">
        <f>'Calc|Fee Based'!D379</f>
        <v/>
      </c>
      <c r="E381" s="55" t="str">
        <f>'Calc|Fee Based'!E379</f>
        <v/>
      </c>
      <c r="F381" s="80" t="str">
        <f>'Calc|Fee Based'!F379</f>
        <v/>
      </c>
      <c r="G381" s="80" t="str">
        <f>'Calc|Fee Based'!G379</f>
        <v/>
      </c>
      <c r="H381" s="80">
        <f>'Calc|Fee Based'!H379</f>
        <v>0</v>
      </c>
      <c r="I381" s="139">
        <f>IF(AND(B381='Calc|Fee Based'!B379,C381='Calc|Fee Based'!C379,D381='Calc|Fee Based'!D379,E381='Calc|Fee Based'!E379, F381='Calc|Fee Based'!F379,G381='Calc|Fee Based'!G379, H381='Calc|Fee Based'!H379),0,1)</f>
        <v>0</v>
      </c>
    </row>
    <row r="382" spans="1:9" ht="12.75" x14ac:dyDescent="0.2">
      <c r="A382" s="16">
        <v>371</v>
      </c>
      <c r="B382" s="55" t="str">
        <f>'Calc|Fee Based'!B380</f>
        <v/>
      </c>
      <c r="C382" s="55" t="str">
        <f>'Calc|Fee Based'!C380</f>
        <v/>
      </c>
      <c r="D382" s="55" t="str">
        <f>'Calc|Fee Based'!D380</f>
        <v/>
      </c>
      <c r="E382" s="55" t="str">
        <f>'Calc|Fee Based'!E380</f>
        <v/>
      </c>
      <c r="F382" s="80" t="str">
        <f>'Calc|Fee Based'!F380</f>
        <v/>
      </c>
      <c r="G382" s="80" t="str">
        <f>'Calc|Fee Based'!G380</f>
        <v/>
      </c>
      <c r="H382" s="80">
        <f>'Calc|Fee Based'!H380</f>
        <v>0</v>
      </c>
      <c r="I382" s="139">
        <f>IF(AND(B382='Calc|Fee Based'!B380,C382='Calc|Fee Based'!C380,D382='Calc|Fee Based'!D380,E382='Calc|Fee Based'!E380, F382='Calc|Fee Based'!F380,G382='Calc|Fee Based'!G380, H382='Calc|Fee Based'!H380),0,1)</f>
        <v>0</v>
      </c>
    </row>
    <row r="383" spans="1:9" ht="12.75" x14ac:dyDescent="0.2">
      <c r="A383" s="16">
        <v>372</v>
      </c>
      <c r="B383" s="55" t="str">
        <f>'Calc|Fee Based'!B381</f>
        <v/>
      </c>
      <c r="C383" s="55" t="str">
        <f>'Calc|Fee Based'!C381</f>
        <v/>
      </c>
      <c r="D383" s="55" t="str">
        <f>'Calc|Fee Based'!D381</f>
        <v/>
      </c>
      <c r="E383" s="55" t="str">
        <f>'Calc|Fee Based'!E381</f>
        <v/>
      </c>
      <c r="F383" s="80" t="str">
        <f>'Calc|Fee Based'!F381</f>
        <v/>
      </c>
      <c r="G383" s="80" t="str">
        <f>'Calc|Fee Based'!G381</f>
        <v/>
      </c>
      <c r="H383" s="80">
        <f>'Calc|Fee Based'!H381</f>
        <v>0</v>
      </c>
      <c r="I383" s="139">
        <f>IF(AND(B383='Calc|Fee Based'!B381,C383='Calc|Fee Based'!C381,D383='Calc|Fee Based'!D381,E383='Calc|Fee Based'!E381, F383='Calc|Fee Based'!F381,G383='Calc|Fee Based'!G381, H383='Calc|Fee Based'!H381),0,1)</f>
        <v>0</v>
      </c>
    </row>
    <row r="384" spans="1:9" ht="12.75" x14ac:dyDescent="0.2">
      <c r="A384" s="16">
        <v>373</v>
      </c>
      <c r="B384" s="55" t="str">
        <f>'Calc|Fee Based'!B382</f>
        <v/>
      </c>
      <c r="C384" s="55" t="str">
        <f>'Calc|Fee Based'!C382</f>
        <v/>
      </c>
      <c r="D384" s="55" t="str">
        <f>'Calc|Fee Based'!D382</f>
        <v/>
      </c>
      <c r="E384" s="55" t="str">
        <f>'Calc|Fee Based'!E382</f>
        <v/>
      </c>
      <c r="F384" s="80" t="str">
        <f>'Calc|Fee Based'!F382</f>
        <v/>
      </c>
      <c r="G384" s="80" t="str">
        <f>'Calc|Fee Based'!G382</f>
        <v/>
      </c>
      <c r="H384" s="80">
        <f>'Calc|Fee Based'!H382</f>
        <v>0</v>
      </c>
      <c r="I384" s="139">
        <f>IF(AND(B384='Calc|Fee Based'!B382,C384='Calc|Fee Based'!C382,D384='Calc|Fee Based'!D382,E384='Calc|Fee Based'!E382, F384='Calc|Fee Based'!F382,G384='Calc|Fee Based'!G382, H384='Calc|Fee Based'!H382),0,1)</f>
        <v>0</v>
      </c>
    </row>
    <row r="385" spans="1:9" ht="12.75" x14ac:dyDescent="0.2">
      <c r="A385" s="16">
        <v>374</v>
      </c>
      <c r="B385" s="55" t="str">
        <f>'Calc|Fee Based'!B383</f>
        <v/>
      </c>
      <c r="C385" s="55" t="str">
        <f>'Calc|Fee Based'!C383</f>
        <v/>
      </c>
      <c r="D385" s="55" t="str">
        <f>'Calc|Fee Based'!D383</f>
        <v/>
      </c>
      <c r="E385" s="55" t="str">
        <f>'Calc|Fee Based'!E383</f>
        <v/>
      </c>
      <c r="F385" s="80" t="str">
        <f>'Calc|Fee Based'!F383</f>
        <v/>
      </c>
      <c r="G385" s="80" t="str">
        <f>'Calc|Fee Based'!G383</f>
        <v/>
      </c>
      <c r="H385" s="80">
        <f>'Calc|Fee Based'!H383</f>
        <v>0</v>
      </c>
      <c r="I385" s="139">
        <f>IF(AND(B385='Calc|Fee Based'!B383,C385='Calc|Fee Based'!C383,D385='Calc|Fee Based'!D383,E385='Calc|Fee Based'!E383, F385='Calc|Fee Based'!F383,G385='Calc|Fee Based'!G383, H385='Calc|Fee Based'!H383),0,1)</f>
        <v>0</v>
      </c>
    </row>
    <row r="386" spans="1:9" ht="12.75" x14ac:dyDescent="0.2">
      <c r="A386" s="16">
        <v>375</v>
      </c>
      <c r="B386" s="55" t="str">
        <f>'Calc|Fee Based'!B384</f>
        <v/>
      </c>
      <c r="C386" s="55" t="str">
        <f>'Calc|Fee Based'!C384</f>
        <v/>
      </c>
      <c r="D386" s="55" t="str">
        <f>'Calc|Fee Based'!D384</f>
        <v/>
      </c>
      <c r="E386" s="55" t="str">
        <f>'Calc|Fee Based'!E384</f>
        <v/>
      </c>
      <c r="F386" s="80" t="str">
        <f>'Calc|Fee Based'!F384</f>
        <v/>
      </c>
      <c r="G386" s="80" t="str">
        <f>'Calc|Fee Based'!G384</f>
        <v/>
      </c>
      <c r="H386" s="80">
        <f>'Calc|Fee Based'!H384</f>
        <v>0</v>
      </c>
      <c r="I386" s="139">
        <f>IF(AND(B386='Calc|Fee Based'!B384,C386='Calc|Fee Based'!C384,D386='Calc|Fee Based'!D384,E386='Calc|Fee Based'!E384, F386='Calc|Fee Based'!F384,G386='Calc|Fee Based'!G384, H386='Calc|Fee Based'!H384),0,1)</f>
        <v>0</v>
      </c>
    </row>
    <row r="387" spans="1:9" ht="12.75" x14ac:dyDescent="0.2">
      <c r="A387" s="16">
        <v>376</v>
      </c>
      <c r="B387" s="55" t="str">
        <f>'Calc|Fee Based'!B385</f>
        <v/>
      </c>
      <c r="C387" s="55" t="str">
        <f>'Calc|Fee Based'!C385</f>
        <v/>
      </c>
      <c r="D387" s="55" t="str">
        <f>'Calc|Fee Based'!D385</f>
        <v/>
      </c>
      <c r="E387" s="55" t="str">
        <f>'Calc|Fee Based'!E385</f>
        <v/>
      </c>
      <c r="F387" s="80" t="str">
        <f>'Calc|Fee Based'!F385</f>
        <v/>
      </c>
      <c r="G387" s="80" t="str">
        <f>'Calc|Fee Based'!G385</f>
        <v/>
      </c>
      <c r="H387" s="80">
        <f>'Calc|Fee Based'!H385</f>
        <v>0</v>
      </c>
      <c r="I387" s="139">
        <f>IF(AND(B387='Calc|Fee Based'!B385,C387='Calc|Fee Based'!C385,D387='Calc|Fee Based'!D385,E387='Calc|Fee Based'!E385, F387='Calc|Fee Based'!F385,G387='Calc|Fee Based'!G385, H387='Calc|Fee Based'!H385),0,1)</f>
        <v>0</v>
      </c>
    </row>
    <row r="388" spans="1:9" ht="12.75" x14ac:dyDescent="0.2">
      <c r="A388" s="16">
        <v>377</v>
      </c>
      <c r="B388" s="55" t="str">
        <f>'Calc|Fee Based'!B386</f>
        <v/>
      </c>
      <c r="C388" s="55" t="str">
        <f>'Calc|Fee Based'!C386</f>
        <v/>
      </c>
      <c r="D388" s="55" t="str">
        <f>'Calc|Fee Based'!D386</f>
        <v/>
      </c>
      <c r="E388" s="55" t="str">
        <f>'Calc|Fee Based'!E386</f>
        <v/>
      </c>
      <c r="F388" s="80" t="str">
        <f>'Calc|Fee Based'!F386</f>
        <v/>
      </c>
      <c r="G388" s="80" t="str">
        <f>'Calc|Fee Based'!G386</f>
        <v/>
      </c>
      <c r="H388" s="80">
        <f>'Calc|Fee Based'!H386</f>
        <v>0</v>
      </c>
      <c r="I388" s="139">
        <f>IF(AND(B388='Calc|Fee Based'!B386,C388='Calc|Fee Based'!C386,D388='Calc|Fee Based'!D386,E388='Calc|Fee Based'!E386, F388='Calc|Fee Based'!F386,G388='Calc|Fee Based'!G386, H388='Calc|Fee Based'!H386),0,1)</f>
        <v>0</v>
      </c>
    </row>
    <row r="389" spans="1:9" ht="12.75" x14ac:dyDescent="0.2">
      <c r="A389" s="16">
        <v>378</v>
      </c>
      <c r="B389" s="55" t="str">
        <f>'Calc|Fee Based'!B387</f>
        <v/>
      </c>
      <c r="C389" s="55" t="str">
        <f>'Calc|Fee Based'!C387</f>
        <v/>
      </c>
      <c r="D389" s="55" t="str">
        <f>'Calc|Fee Based'!D387</f>
        <v/>
      </c>
      <c r="E389" s="55" t="str">
        <f>'Calc|Fee Based'!E387</f>
        <v/>
      </c>
      <c r="F389" s="80" t="str">
        <f>'Calc|Fee Based'!F387</f>
        <v/>
      </c>
      <c r="G389" s="80" t="str">
        <f>'Calc|Fee Based'!G387</f>
        <v/>
      </c>
      <c r="H389" s="80">
        <f>'Calc|Fee Based'!H387</f>
        <v>0</v>
      </c>
      <c r="I389" s="139">
        <f>IF(AND(B389='Calc|Fee Based'!B387,C389='Calc|Fee Based'!C387,D389='Calc|Fee Based'!D387,E389='Calc|Fee Based'!E387, F389='Calc|Fee Based'!F387,G389='Calc|Fee Based'!G387, H389='Calc|Fee Based'!H387),0,1)</f>
        <v>0</v>
      </c>
    </row>
    <row r="390" spans="1:9" ht="12.75" x14ac:dyDescent="0.2">
      <c r="A390" s="16">
        <v>379</v>
      </c>
      <c r="B390" s="55" t="str">
        <f>'Calc|Fee Based'!B388</f>
        <v/>
      </c>
      <c r="C390" s="55" t="str">
        <f>'Calc|Fee Based'!C388</f>
        <v/>
      </c>
      <c r="D390" s="55" t="str">
        <f>'Calc|Fee Based'!D388</f>
        <v/>
      </c>
      <c r="E390" s="55" t="str">
        <f>'Calc|Fee Based'!E388</f>
        <v/>
      </c>
      <c r="F390" s="80" t="str">
        <f>'Calc|Fee Based'!F388</f>
        <v/>
      </c>
      <c r="G390" s="80" t="str">
        <f>'Calc|Fee Based'!G388</f>
        <v/>
      </c>
      <c r="H390" s="80">
        <f>'Calc|Fee Based'!H388</f>
        <v>0</v>
      </c>
      <c r="I390" s="139">
        <f>IF(AND(B390='Calc|Fee Based'!B388,C390='Calc|Fee Based'!C388,D390='Calc|Fee Based'!D388,E390='Calc|Fee Based'!E388, F390='Calc|Fee Based'!F388,G390='Calc|Fee Based'!G388, H390='Calc|Fee Based'!H388),0,1)</f>
        <v>0</v>
      </c>
    </row>
    <row r="391" spans="1:9" ht="12.75" x14ac:dyDescent="0.2">
      <c r="A391" s="16">
        <v>380</v>
      </c>
      <c r="B391" s="55" t="str">
        <f>'Calc|Fee Based'!B389</f>
        <v/>
      </c>
      <c r="C391" s="55" t="str">
        <f>'Calc|Fee Based'!C389</f>
        <v/>
      </c>
      <c r="D391" s="55" t="str">
        <f>'Calc|Fee Based'!D389</f>
        <v/>
      </c>
      <c r="E391" s="55" t="str">
        <f>'Calc|Fee Based'!E389</f>
        <v/>
      </c>
      <c r="F391" s="80" t="str">
        <f>'Calc|Fee Based'!F389</f>
        <v/>
      </c>
      <c r="G391" s="80" t="str">
        <f>'Calc|Fee Based'!G389</f>
        <v/>
      </c>
      <c r="H391" s="80">
        <f>'Calc|Fee Based'!H389</f>
        <v>0</v>
      </c>
      <c r="I391" s="139">
        <f>IF(AND(B391='Calc|Fee Based'!B389,C391='Calc|Fee Based'!C389,D391='Calc|Fee Based'!D389,E391='Calc|Fee Based'!E389, F391='Calc|Fee Based'!F389,G391='Calc|Fee Based'!G389, H391='Calc|Fee Based'!H389),0,1)</f>
        <v>0</v>
      </c>
    </row>
    <row r="392" spans="1:9" ht="12.75" x14ac:dyDescent="0.2">
      <c r="A392" s="16">
        <v>381</v>
      </c>
      <c r="B392" s="55" t="str">
        <f>'Calc|Fee Based'!B390</f>
        <v/>
      </c>
      <c r="C392" s="55" t="str">
        <f>'Calc|Fee Based'!C390</f>
        <v/>
      </c>
      <c r="D392" s="55" t="str">
        <f>'Calc|Fee Based'!D390</f>
        <v/>
      </c>
      <c r="E392" s="55" t="str">
        <f>'Calc|Fee Based'!E390</f>
        <v/>
      </c>
      <c r="F392" s="80" t="str">
        <f>'Calc|Fee Based'!F390</f>
        <v/>
      </c>
      <c r="G392" s="80" t="str">
        <f>'Calc|Fee Based'!G390</f>
        <v/>
      </c>
      <c r="H392" s="80">
        <f>'Calc|Fee Based'!H390</f>
        <v>0</v>
      </c>
      <c r="I392" s="139">
        <f>IF(AND(B392='Calc|Fee Based'!B390,C392='Calc|Fee Based'!C390,D392='Calc|Fee Based'!D390,E392='Calc|Fee Based'!E390, F392='Calc|Fee Based'!F390,G392='Calc|Fee Based'!G390, H392='Calc|Fee Based'!H390),0,1)</f>
        <v>0</v>
      </c>
    </row>
    <row r="393" spans="1:9" ht="12.75" x14ac:dyDescent="0.2">
      <c r="A393" s="16">
        <v>382</v>
      </c>
      <c r="B393" s="55" t="str">
        <f>'Calc|Fee Based'!B391</f>
        <v/>
      </c>
      <c r="C393" s="55" t="str">
        <f>'Calc|Fee Based'!C391</f>
        <v/>
      </c>
      <c r="D393" s="55" t="str">
        <f>'Calc|Fee Based'!D391</f>
        <v/>
      </c>
      <c r="E393" s="55" t="str">
        <f>'Calc|Fee Based'!E391</f>
        <v/>
      </c>
      <c r="F393" s="80" t="str">
        <f>'Calc|Fee Based'!F391</f>
        <v/>
      </c>
      <c r="G393" s="80" t="str">
        <f>'Calc|Fee Based'!G391</f>
        <v/>
      </c>
      <c r="H393" s="80">
        <f>'Calc|Fee Based'!H391</f>
        <v>0</v>
      </c>
      <c r="I393" s="139">
        <f>IF(AND(B393='Calc|Fee Based'!B391,C393='Calc|Fee Based'!C391,D393='Calc|Fee Based'!D391,E393='Calc|Fee Based'!E391, F393='Calc|Fee Based'!F391,G393='Calc|Fee Based'!G391, H393='Calc|Fee Based'!H391),0,1)</f>
        <v>0</v>
      </c>
    </row>
    <row r="394" spans="1:9" ht="12.75" x14ac:dyDescent="0.2">
      <c r="A394" s="16">
        <v>383</v>
      </c>
      <c r="B394" s="55" t="str">
        <f>'Calc|Fee Based'!B392</f>
        <v/>
      </c>
      <c r="C394" s="55" t="str">
        <f>'Calc|Fee Based'!C392</f>
        <v/>
      </c>
      <c r="D394" s="55" t="str">
        <f>'Calc|Fee Based'!D392</f>
        <v/>
      </c>
      <c r="E394" s="55" t="str">
        <f>'Calc|Fee Based'!E392</f>
        <v/>
      </c>
      <c r="F394" s="80" t="str">
        <f>'Calc|Fee Based'!F392</f>
        <v/>
      </c>
      <c r="G394" s="80" t="str">
        <f>'Calc|Fee Based'!G392</f>
        <v/>
      </c>
      <c r="H394" s="80">
        <f>'Calc|Fee Based'!H392</f>
        <v>0</v>
      </c>
      <c r="I394" s="139">
        <f>IF(AND(B394='Calc|Fee Based'!B392,C394='Calc|Fee Based'!C392,D394='Calc|Fee Based'!D392,E394='Calc|Fee Based'!E392, F394='Calc|Fee Based'!F392,G394='Calc|Fee Based'!G392, H394='Calc|Fee Based'!H392),0,1)</f>
        <v>0</v>
      </c>
    </row>
    <row r="395" spans="1:9" ht="12.75" x14ac:dyDescent="0.2">
      <c r="A395" s="16">
        <v>384</v>
      </c>
      <c r="B395" s="55" t="str">
        <f>'Calc|Fee Based'!B393</f>
        <v/>
      </c>
      <c r="C395" s="55" t="str">
        <f>'Calc|Fee Based'!C393</f>
        <v/>
      </c>
      <c r="D395" s="55" t="str">
        <f>'Calc|Fee Based'!D393</f>
        <v/>
      </c>
      <c r="E395" s="55" t="str">
        <f>'Calc|Fee Based'!E393</f>
        <v/>
      </c>
      <c r="F395" s="80" t="str">
        <f>'Calc|Fee Based'!F393</f>
        <v/>
      </c>
      <c r="G395" s="80" t="str">
        <f>'Calc|Fee Based'!G393</f>
        <v/>
      </c>
      <c r="H395" s="80">
        <f>'Calc|Fee Based'!H393</f>
        <v>0</v>
      </c>
      <c r="I395" s="139">
        <f>IF(AND(B395='Calc|Fee Based'!B393,C395='Calc|Fee Based'!C393,D395='Calc|Fee Based'!D393,E395='Calc|Fee Based'!E393, F395='Calc|Fee Based'!F393,G395='Calc|Fee Based'!G393, H395='Calc|Fee Based'!H393),0,1)</f>
        <v>0</v>
      </c>
    </row>
    <row r="396" spans="1:9" ht="12.75" x14ac:dyDescent="0.2">
      <c r="A396" s="16">
        <v>385</v>
      </c>
      <c r="B396" s="55" t="str">
        <f>'Calc|Fee Based'!B394</f>
        <v/>
      </c>
      <c r="C396" s="55" t="str">
        <f>'Calc|Fee Based'!C394</f>
        <v/>
      </c>
      <c r="D396" s="55" t="str">
        <f>'Calc|Fee Based'!D394</f>
        <v/>
      </c>
      <c r="E396" s="55" t="str">
        <f>'Calc|Fee Based'!E394</f>
        <v/>
      </c>
      <c r="F396" s="80" t="str">
        <f>'Calc|Fee Based'!F394</f>
        <v/>
      </c>
      <c r="G396" s="80" t="str">
        <f>'Calc|Fee Based'!G394</f>
        <v/>
      </c>
      <c r="H396" s="80">
        <f>'Calc|Fee Based'!H394</f>
        <v>0</v>
      </c>
      <c r="I396" s="139">
        <f>IF(AND(B396='Calc|Fee Based'!B394,C396='Calc|Fee Based'!C394,D396='Calc|Fee Based'!D394,E396='Calc|Fee Based'!E394, F396='Calc|Fee Based'!F394,G396='Calc|Fee Based'!G394, H396='Calc|Fee Based'!H394),0,1)</f>
        <v>0</v>
      </c>
    </row>
    <row r="397" spans="1:9" ht="12.75" x14ac:dyDescent="0.2">
      <c r="A397" s="16">
        <v>386</v>
      </c>
      <c r="B397" s="55" t="str">
        <f>'Calc|Fee Based'!B395</f>
        <v/>
      </c>
      <c r="C397" s="55" t="str">
        <f>'Calc|Fee Based'!C395</f>
        <v/>
      </c>
      <c r="D397" s="55" t="str">
        <f>'Calc|Fee Based'!D395</f>
        <v/>
      </c>
      <c r="E397" s="55" t="str">
        <f>'Calc|Fee Based'!E395</f>
        <v/>
      </c>
      <c r="F397" s="80" t="str">
        <f>'Calc|Fee Based'!F395</f>
        <v/>
      </c>
      <c r="G397" s="80" t="str">
        <f>'Calc|Fee Based'!G395</f>
        <v/>
      </c>
      <c r="H397" s="80">
        <f>'Calc|Fee Based'!H395</f>
        <v>0</v>
      </c>
      <c r="I397" s="139">
        <f>IF(AND(B397='Calc|Fee Based'!B395,C397='Calc|Fee Based'!C395,D397='Calc|Fee Based'!D395,E397='Calc|Fee Based'!E395, F397='Calc|Fee Based'!F395,G397='Calc|Fee Based'!G395, H397='Calc|Fee Based'!H395),0,1)</f>
        <v>0</v>
      </c>
    </row>
    <row r="398" spans="1:9" ht="12.75" x14ac:dyDescent="0.2">
      <c r="A398" s="16">
        <v>387</v>
      </c>
      <c r="B398" s="55" t="str">
        <f>'Calc|Fee Based'!B396</f>
        <v/>
      </c>
      <c r="C398" s="55" t="str">
        <f>'Calc|Fee Based'!C396</f>
        <v/>
      </c>
      <c r="D398" s="55" t="str">
        <f>'Calc|Fee Based'!D396</f>
        <v/>
      </c>
      <c r="E398" s="55" t="str">
        <f>'Calc|Fee Based'!E396</f>
        <v/>
      </c>
      <c r="F398" s="80" t="str">
        <f>'Calc|Fee Based'!F396</f>
        <v/>
      </c>
      <c r="G398" s="80" t="str">
        <f>'Calc|Fee Based'!G396</f>
        <v/>
      </c>
      <c r="H398" s="80">
        <f>'Calc|Fee Based'!H396</f>
        <v>0</v>
      </c>
      <c r="I398" s="139">
        <f>IF(AND(B398='Calc|Fee Based'!B396,C398='Calc|Fee Based'!C396,D398='Calc|Fee Based'!D396,E398='Calc|Fee Based'!E396, F398='Calc|Fee Based'!F396,G398='Calc|Fee Based'!G396, H398='Calc|Fee Based'!H396),0,1)</f>
        <v>0</v>
      </c>
    </row>
    <row r="399" spans="1:9" ht="12.75" x14ac:dyDescent="0.2">
      <c r="A399" s="16">
        <v>388</v>
      </c>
      <c r="B399" s="55" t="str">
        <f>'Calc|Fee Based'!B397</f>
        <v/>
      </c>
      <c r="C399" s="55" t="str">
        <f>'Calc|Fee Based'!C397</f>
        <v/>
      </c>
      <c r="D399" s="55" t="str">
        <f>'Calc|Fee Based'!D397</f>
        <v/>
      </c>
      <c r="E399" s="55" t="str">
        <f>'Calc|Fee Based'!E397</f>
        <v/>
      </c>
      <c r="F399" s="80" t="str">
        <f>'Calc|Fee Based'!F397</f>
        <v/>
      </c>
      <c r="G399" s="80" t="str">
        <f>'Calc|Fee Based'!G397</f>
        <v/>
      </c>
      <c r="H399" s="80">
        <f>'Calc|Fee Based'!H397</f>
        <v>0</v>
      </c>
      <c r="I399" s="139">
        <f>IF(AND(B399='Calc|Fee Based'!B397,C399='Calc|Fee Based'!C397,D399='Calc|Fee Based'!D397,E399='Calc|Fee Based'!E397, F399='Calc|Fee Based'!F397,G399='Calc|Fee Based'!G397, H399='Calc|Fee Based'!H397),0,1)</f>
        <v>0</v>
      </c>
    </row>
    <row r="400" spans="1:9" ht="12.75" x14ac:dyDescent="0.2">
      <c r="A400" s="16">
        <v>389</v>
      </c>
      <c r="B400" s="55" t="str">
        <f>'Calc|Fee Based'!B398</f>
        <v/>
      </c>
      <c r="C400" s="55" t="str">
        <f>'Calc|Fee Based'!C398</f>
        <v/>
      </c>
      <c r="D400" s="55" t="str">
        <f>'Calc|Fee Based'!D398</f>
        <v/>
      </c>
      <c r="E400" s="55" t="str">
        <f>'Calc|Fee Based'!E398</f>
        <v/>
      </c>
      <c r="F400" s="80" t="str">
        <f>'Calc|Fee Based'!F398</f>
        <v/>
      </c>
      <c r="G400" s="80" t="str">
        <f>'Calc|Fee Based'!G398</f>
        <v/>
      </c>
      <c r="H400" s="80">
        <f>'Calc|Fee Based'!H398</f>
        <v>0</v>
      </c>
      <c r="I400" s="139">
        <f>IF(AND(B400='Calc|Fee Based'!B398,C400='Calc|Fee Based'!C398,D400='Calc|Fee Based'!D398,E400='Calc|Fee Based'!E398, F400='Calc|Fee Based'!F398,G400='Calc|Fee Based'!G398, H400='Calc|Fee Based'!H398),0,1)</f>
        <v>0</v>
      </c>
    </row>
    <row r="401" spans="1:9" ht="12.75" x14ac:dyDescent="0.2">
      <c r="A401" s="16">
        <v>390</v>
      </c>
      <c r="B401" s="55" t="str">
        <f>'Calc|Fee Based'!B399</f>
        <v/>
      </c>
      <c r="C401" s="55" t="str">
        <f>'Calc|Fee Based'!C399</f>
        <v/>
      </c>
      <c r="D401" s="55" t="str">
        <f>'Calc|Fee Based'!D399</f>
        <v/>
      </c>
      <c r="E401" s="55" t="str">
        <f>'Calc|Fee Based'!E399</f>
        <v/>
      </c>
      <c r="F401" s="80" t="str">
        <f>'Calc|Fee Based'!F399</f>
        <v/>
      </c>
      <c r="G401" s="80" t="str">
        <f>'Calc|Fee Based'!G399</f>
        <v/>
      </c>
      <c r="H401" s="80">
        <f>'Calc|Fee Based'!H399</f>
        <v>0</v>
      </c>
      <c r="I401" s="139">
        <f>IF(AND(B401='Calc|Fee Based'!B399,C401='Calc|Fee Based'!C399,D401='Calc|Fee Based'!D399,E401='Calc|Fee Based'!E399, F401='Calc|Fee Based'!F399,G401='Calc|Fee Based'!G399, H401='Calc|Fee Based'!H399),0,1)</f>
        <v>0</v>
      </c>
    </row>
    <row r="402" spans="1:9" ht="12.75" x14ac:dyDescent="0.2">
      <c r="A402" s="16">
        <v>391</v>
      </c>
      <c r="B402" s="55" t="str">
        <f>'Calc|Fee Based'!B400</f>
        <v/>
      </c>
      <c r="C402" s="55" t="str">
        <f>'Calc|Fee Based'!C400</f>
        <v/>
      </c>
      <c r="D402" s="55" t="str">
        <f>'Calc|Fee Based'!D400</f>
        <v/>
      </c>
      <c r="E402" s="55" t="str">
        <f>'Calc|Fee Based'!E400</f>
        <v/>
      </c>
      <c r="F402" s="80" t="str">
        <f>'Calc|Fee Based'!F400</f>
        <v/>
      </c>
      <c r="G402" s="80" t="str">
        <f>'Calc|Fee Based'!G400</f>
        <v/>
      </c>
      <c r="H402" s="80">
        <f>'Calc|Fee Based'!H400</f>
        <v>0</v>
      </c>
      <c r="I402" s="139">
        <f>IF(AND(B402='Calc|Fee Based'!B400,C402='Calc|Fee Based'!C400,D402='Calc|Fee Based'!D400,E402='Calc|Fee Based'!E400, F402='Calc|Fee Based'!F400,G402='Calc|Fee Based'!G400, H402='Calc|Fee Based'!H400),0,1)</f>
        <v>0</v>
      </c>
    </row>
    <row r="403" spans="1:9" ht="12.75" x14ac:dyDescent="0.2">
      <c r="A403" s="16">
        <v>392</v>
      </c>
      <c r="B403" s="55" t="str">
        <f>'Calc|Fee Based'!B401</f>
        <v/>
      </c>
      <c r="C403" s="55" t="str">
        <f>'Calc|Fee Based'!C401</f>
        <v/>
      </c>
      <c r="D403" s="55" t="str">
        <f>'Calc|Fee Based'!D401</f>
        <v/>
      </c>
      <c r="E403" s="55" t="str">
        <f>'Calc|Fee Based'!E401</f>
        <v/>
      </c>
      <c r="F403" s="80" t="str">
        <f>'Calc|Fee Based'!F401</f>
        <v/>
      </c>
      <c r="G403" s="80" t="str">
        <f>'Calc|Fee Based'!G401</f>
        <v/>
      </c>
      <c r="H403" s="80">
        <f>'Calc|Fee Based'!H401</f>
        <v>0</v>
      </c>
      <c r="I403" s="139">
        <f>IF(AND(B403='Calc|Fee Based'!B401,C403='Calc|Fee Based'!C401,D403='Calc|Fee Based'!D401,E403='Calc|Fee Based'!E401, F403='Calc|Fee Based'!F401,G403='Calc|Fee Based'!G401, H403='Calc|Fee Based'!H401),0,1)</f>
        <v>0</v>
      </c>
    </row>
    <row r="404" spans="1:9" ht="12.75" x14ac:dyDescent="0.2">
      <c r="A404" s="16">
        <v>393</v>
      </c>
      <c r="B404" s="55" t="str">
        <f>'Calc|Fee Based'!B402</f>
        <v/>
      </c>
      <c r="C404" s="55" t="str">
        <f>'Calc|Fee Based'!C402</f>
        <v/>
      </c>
      <c r="D404" s="55" t="str">
        <f>'Calc|Fee Based'!D402</f>
        <v/>
      </c>
      <c r="E404" s="55" t="str">
        <f>'Calc|Fee Based'!E402</f>
        <v/>
      </c>
      <c r="F404" s="80" t="str">
        <f>'Calc|Fee Based'!F402</f>
        <v/>
      </c>
      <c r="G404" s="80" t="str">
        <f>'Calc|Fee Based'!G402</f>
        <v/>
      </c>
      <c r="H404" s="80">
        <f>'Calc|Fee Based'!H402</f>
        <v>0</v>
      </c>
      <c r="I404" s="139">
        <f>IF(AND(B404='Calc|Fee Based'!B402,C404='Calc|Fee Based'!C402,D404='Calc|Fee Based'!D402,E404='Calc|Fee Based'!E402, F404='Calc|Fee Based'!F402,G404='Calc|Fee Based'!G402, H404='Calc|Fee Based'!H402),0,1)</f>
        <v>0</v>
      </c>
    </row>
    <row r="405" spans="1:9" ht="12.75" x14ac:dyDescent="0.2">
      <c r="A405" s="16">
        <v>394</v>
      </c>
      <c r="B405" s="55" t="str">
        <f>'Calc|Fee Based'!B403</f>
        <v/>
      </c>
      <c r="C405" s="55" t="str">
        <f>'Calc|Fee Based'!C403</f>
        <v/>
      </c>
      <c r="D405" s="55" t="str">
        <f>'Calc|Fee Based'!D403</f>
        <v/>
      </c>
      <c r="E405" s="55" t="str">
        <f>'Calc|Fee Based'!E403</f>
        <v/>
      </c>
      <c r="F405" s="80" t="str">
        <f>'Calc|Fee Based'!F403</f>
        <v/>
      </c>
      <c r="G405" s="80" t="str">
        <f>'Calc|Fee Based'!G403</f>
        <v/>
      </c>
      <c r="H405" s="80">
        <f>'Calc|Fee Based'!H403</f>
        <v>0</v>
      </c>
      <c r="I405" s="139">
        <f>IF(AND(B405='Calc|Fee Based'!B403,C405='Calc|Fee Based'!C403,D405='Calc|Fee Based'!D403,E405='Calc|Fee Based'!E403, F405='Calc|Fee Based'!F403,G405='Calc|Fee Based'!G403, H405='Calc|Fee Based'!H403),0,1)</f>
        <v>0</v>
      </c>
    </row>
    <row r="406" spans="1:9" ht="12.75" x14ac:dyDescent="0.2">
      <c r="A406" s="16">
        <v>395</v>
      </c>
      <c r="B406" s="55" t="str">
        <f>'Calc|Fee Based'!B404</f>
        <v/>
      </c>
      <c r="C406" s="55" t="str">
        <f>'Calc|Fee Based'!C404</f>
        <v/>
      </c>
      <c r="D406" s="55" t="str">
        <f>'Calc|Fee Based'!D404</f>
        <v/>
      </c>
      <c r="E406" s="55" t="str">
        <f>'Calc|Fee Based'!E404</f>
        <v/>
      </c>
      <c r="F406" s="80" t="str">
        <f>'Calc|Fee Based'!F404</f>
        <v/>
      </c>
      <c r="G406" s="80" t="str">
        <f>'Calc|Fee Based'!G404</f>
        <v/>
      </c>
      <c r="H406" s="80">
        <f>'Calc|Fee Based'!H404</f>
        <v>0</v>
      </c>
      <c r="I406" s="139">
        <f>IF(AND(B406='Calc|Fee Based'!B404,C406='Calc|Fee Based'!C404,D406='Calc|Fee Based'!D404,E406='Calc|Fee Based'!E404, F406='Calc|Fee Based'!F404,G406='Calc|Fee Based'!G404, H406='Calc|Fee Based'!H404),0,1)</f>
        <v>0</v>
      </c>
    </row>
    <row r="407" spans="1:9" ht="12.75" x14ac:dyDescent="0.2">
      <c r="A407" s="16">
        <v>396</v>
      </c>
      <c r="B407" s="55" t="str">
        <f>'Calc|Fee Based'!B405</f>
        <v/>
      </c>
      <c r="C407" s="55" t="str">
        <f>'Calc|Fee Based'!C405</f>
        <v/>
      </c>
      <c r="D407" s="55" t="str">
        <f>'Calc|Fee Based'!D405</f>
        <v/>
      </c>
      <c r="E407" s="55" t="str">
        <f>'Calc|Fee Based'!E405</f>
        <v/>
      </c>
      <c r="F407" s="80" t="str">
        <f>'Calc|Fee Based'!F405</f>
        <v/>
      </c>
      <c r="G407" s="80" t="str">
        <f>'Calc|Fee Based'!G405</f>
        <v/>
      </c>
      <c r="H407" s="80">
        <f>'Calc|Fee Based'!H405</f>
        <v>0</v>
      </c>
      <c r="I407" s="139">
        <f>IF(AND(B407='Calc|Fee Based'!B405,C407='Calc|Fee Based'!C405,D407='Calc|Fee Based'!D405,E407='Calc|Fee Based'!E405, F407='Calc|Fee Based'!F405,G407='Calc|Fee Based'!G405, H407='Calc|Fee Based'!H405),0,1)</f>
        <v>0</v>
      </c>
    </row>
    <row r="408" spans="1:9" ht="12.75" x14ac:dyDescent="0.2">
      <c r="A408" s="16">
        <v>397</v>
      </c>
      <c r="B408" s="55" t="str">
        <f>'Calc|Fee Based'!B406</f>
        <v/>
      </c>
      <c r="C408" s="55" t="str">
        <f>'Calc|Fee Based'!C406</f>
        <v/>
      </c>
      <c r="D408" s="55" t="str">
        <f>'Calc|Fee Based'!D406</f>
        <v/>
      </c>
      <c r="E408" s="55" t="str">
        <f>'Calc|Fee Based'!E406</f>
        <v/>
      </c>
      <c r="F408" s="80" t="str">
        <f>'Calc|Fee Based'!F406</f>
        <v/>
      </c>
      <c r="G408" s="80" t="str">
        <f>'Calc|Fee Based'!G406</f>
        <v/>
      </c>
      <c r="H408" s="80">
        <f>'Calc|Fee Based'!H406</f>
        <v>0</v>
      </c>
      <c r="I408" s="139">
        <f>IF(AND(B408='Calc|Fee Based'!B406,C408='Calc|Fee Based'!C406,D408='Calc|Fee Based'!D406,E408='Calc|Fee Based'!E406, F408='Calc|Fee Based'!F406,G408='Calc|Fee Based'!G406, H408='Calc|Fee Based'!H406),0,1)</f>
        <v>0</v>
      </c>
    </row>
    <row r="409" spans="1:9" ht="12.75" x14ac:dyDescent="0.2">
      <c r="A409" s="16">
        <v>398</v>
      </c>
      <c r="B409" s="55" t="str">
        <f>'Calc|Fee Based'!B407</f>
        <v/>
      </c>
      <c r="C409" s="55" t="str">
        <f>'Calc|Fee Based'!C407</f>
        <v/>
      </c>
      <c r="D409" s="55" t="str">
        <f>'Calc|Fee Based'!D407</f>
        <v/>
      </c>
      <c r="E409" s="55" t="str">
        <f>'Calc|Fee Based'!E407</f>
        <v/>
      </c>
      <c r="F409" s="80" t="str">
        <f>'Calc|Fee Based'!F407</f>
        <v/>
      </c>
      <c r="G409" s="80" t="str">
        <f>'Calc|Fee Based'!G407</f>
        <v/>
      </c>
      <c r="H409" s="80">
        <f>'Calc|Fee Based'!H407</f>
        <v>0</v>
      </c>
      <c r="I409" s="139">
        <f>IF(AND(B409='Calc|Fee Based'!B407,C409='Calc|Fee Based'!C407,D409='Calc|Fee Based'!D407,E409='Calc|Fee Based'!E407, F409='Calc|Fee Based'!F407,G409='Calc|Fee Based'!G407, H409='Calc|Fee Based'!H407),0,1)</f>
        <v>0</v>
      </c>
    </row>
    <row r="410" spans="1:9" ht="12.75" x14ac:dyDescent="0.2">
      <c r="A410" s="16">
        <v>399</v>
      </c>
      <c r="B410" s="55" t="str">
        <f>'Calc|Fee Based'!B408</f>
        <v/>
      </c>
      <c r="C410" s="55" t="str">
        <f>'Calc|Fee Based'!C408</f>
        <v/>
      </c>
      <c r="D410" s="55" t="str">
        <f>'Calc|Fee Based'!D408</f>
        <v/>
      </c>
      <c r="E410" s="55" t="str">
        <f>'Calc|Fee Based'!E408</f>
        <v/>
      </c>
      <c r="F410" s="80" t="str">
        <f>'Calc|Fee Based'!F408</f>
        <v/>
      </c>
      <c r="G410" s="80" t="str">
        <f>'Calc|Fee Based'!G408</f>
        <v/>
      </c>
      <c r="H410" s="80">
        <f>'Calc|Fee Based'!H408</f>
        <v>0</v>
      </c>
      <c r="I410" s="139">
        <f>IF(AND(B410='Calc|Fee Based'!B408,C410='Calc|Fee Based'!C408,D410='Calc|Fee Based'!D408,E410='Calc|Fee Based'!E408, F410='Calc|Fee Based'!F408,G410='Calc|Fee Based'!G408, H410='Calc|Fee Based'!H408),0,1)</f>
        <v>0</v>
      </c>
    </row>
    <row r="411" spans="1:9" ht="12.75" x14ac:dyDescent="0.2">
      <c r="A411" s="16">
        <v>400</v>
      </c>
      <c r="B411" s="55" t="str">
        <f>'Calc|Fee Based'!B409</f>
        <v/>
      </c>
      <c r="C411" s="55" t="str">
        <f>'Calc|Fee Based'!C409</f>
        <v/>
      </c>
      <c r="D411" s="55" t="str">
        <f>'Calc|Fee Based'!D409</f>
        <v/>
      </c>
      <c r="E411" s="55" t="str">
        <f>'Calc|Fee Based'!E409</f>
        <v/>
      </c>
      <c r="F411" s="80" t="str">
        <f>'Calc|Fee Based'!F409</f>
        <v/>
      </c>
      <c r="G411" s="80" t="str">
        <f>'Calc|Fee Based'!G409</f>
        <v/>
      </c>
      <c r="H411" s="80">
        <f>'Calc|Fee Based'!H409</f>
        <v>0</v>
      </c>
      <c r="I411" s="139">
        <f>IF(AND(B411='Calc|Fee Based'!B409,C411='Calc|Fee Based'!C409,D411='Calc|Fee Based'!D409,E411='Calc|Fee Based'!E409, F411='Calc|Fee Based'!F409,G411='Calc|Fee Based'!G409, H411='Calc|Fee Based'!H409),0,1)</f>
        <v>0</v>
      </c>
    </row>
    <row r="412" spans="1:9" ht="12.75" x14ac:dyDescent="0.2">
      <c r="A412" s="16">
        <v>401</v>
      </c>
      <c r="B412" s="55" t="str">
        <f>'Calc|Fee Based'!B410</f>
        <v/>
      </c>
      <c r="C412" s="55" t="str">
        <f>'Calc|Fee Based'!C410</f>
        <v/>
      </c>
      <c r="D412" s="55" t="str">
        <f>'Calc|Fee Based'!D410</f>
        <v/>
      </c>
      <c r="E412" s="55" t="str">
        <f>'Calc|Fee Based'!E410</f>
        <v/>
      </c>
      <c r="F412" s="80" t="str">
        <f>'Calc|Fee Based'!F410</f>
        <v/>
      </c>
      <c r="G412" s="80" t="str">
        <f>'Calc|Fee Based'!G410</f>
        <v/>
      </c>
      <c r="H412" s="80">
        <f>'Calc|Fee Based'!H410</f>
        <v>0</v>
      </c>
      <c r="I412" s="139">
        <f>IF(AND(B412='Calc|Fee Based'!B410,C412='Calc|Fee Based'!C410,D412='Calc|Fee Based'!D410,E412='Calc|Fee Based'!E410, F412='Calc|Fee Based'!F410,G412='Calc|Fee Based'!G410, H412='Calc|Fee Based'!H410),0,1)</f>
        <v>0</v>
      </c>
    </row>
    <row r="413" spans="1:9" ht="12.75" x14ac:dyDescent="0.2">
      <c r="A413" s="16">
        <v>402</v>
      </c>
      <c r="B413" s="55" t="str">
        <f>'Calc|Fee Based'!B411</f>
        <v/>
      </c>
      <c r="C413" s="55" t="str">
        <f>'Calc|Fee Based'!C411</f>
        <v/>
      </c>
      <c r="D413" s="55" t="str">
        <f>'Calc|Fee Based'!D411</f>
        <v/>
      </c>
      <c r="E413" s="55" t="str">
        <f>'Calc|Fee Based'!E411</f>
        <v/>
      </c>
      <c r="F413" s="80" t="str">
        <f>'Calc|Fee Based'!F411</f>
        <v/>
      </c>
      <c r="G413" s="80" t="str">
        <f>'Calc|Fee Based'!G411</f>
        <v/>
      </c>
      <c r="H413" s="80">
        <f>'Calc|Fee Based'!H411</f>
        <v>0</v>
      </c>
      <c r="I413" s="139">
        <f>IF(AND(B413='Calc|Fee Based'!B411,C413='Calc|Fee Based'!C411,D413='Calc|Fee Based'!D411,E413='Calc|Fee Based'!E411, F413='Calc|Fee Based'!F411,G413='Calc|Fee Based'!G411, H413='Calc|Fee Based'!H411),0,1)</f>
        <v>0</v>
      </c>
    </row>
    <row r="414" spans="1:9" ht="12.75" x14ac:dyDescent="0.2">
      <c r="A414" s="16">
        <v>403</v>
      </c>
      <c r="B414" s="55" t="str">
        <f>'Calc|Fee Based'!B412</f>
        <v/>
      </c>
      <c r="C414" s="55" t="str">
        <f>'Calc|Fee Based'!C412</f>
        <v/>
      </c>
      <c r="D414" s="55" t="str">
        <f>'Calc|Fee Based'!D412</f>
        <v/>
      </c>
      <c r="E414" s="55" t="str">
        <f>'Calc|Fee Based'!E412</f>
        <v/>
      </c>
      <c r="F414" s="80" t="str">
        <f>'Calc|Fee Based'!F412</f>
        <v/>
      </c>
      <c r="G414" s="80" t="str">
        <f>'Calc|Fee Based'!G412</f>
        <v/>
      </c>
      <c r="H414" s="80">
        <f>'Calc|Fee Based'!H412</f>
        <v>0</v>
      </c>
      <c r="I414" s="139">
        <f>IF(AND(B414='Calc|Fee Based'!B412,C414='Calc|Fee Based'!C412,D414='Calc|Fee Based'!D412,E414='Calc|Fee Based'!E412, F414='Calc|Fee Based'!F412,G414='Calc|Fee Based'!G412, H414='Calc|Fee Based'!H412),0,1)</f>
        <v>0</v>
      </c>
    </row>
    <row r="415" spans="1:9" ht="12.75" x14ac:dyDescent="0.2">
      <c r="A415" s="16">
        <v>404</v>
      </c>
      <c r="B415" s="55" t="str">
        <f>'Calc|Fee Based'!B413</f>
        <v/>
      </c>
      <c r="C415" s="55" t="str">
        <f>'Calc|Fee Based'!C413</f>
        <v/>
      </c>
      <c r="D415" s="55" t="str">
        <f>'Calc|Fee Based'!D413</f>
        <v/>
      </c>
      <c r="E415" s="55" t="str">
        <f>'Calc|Fee Based'!E413</f>
        <v/>
      </c>
      <c r="F415" s="80" t="str">
        <f>'Calc|Fee Based'!F413</f>
        <v/>
      </c>
      <c r="G415" s="80" t="str">
        <f>'Calc|Fee Based'!G413</f>
        <v/>
      </c>
      <c r="H415" s="80">
        <f>'Calc|Fee Based'!H413</f>
        <v>0</v>
      </c>
      <c r="I415" s="139">
        <f>IF(AND(B415='Calc|Fee Based'!B413,C415='Calc|Fee Based'!C413,D415='Calc|Fee Based'!D413,E415='Calc|Fee Based'!E413, F415='Calc|Fee Based'!F413,G415='Calc|Fee Based'!G413, H415='Calc|Fee Based'!H413),0,1)</f>
        <v>0</v>
      </c>
    </row>
    <row r="416" spans="1:9" ht="12.75" x14ac:dyDescent="0.2">
      <c r="A416" s="16">
        <v>405</v>
      </c>
      <c r="B416" s="55" t="str">
        <f>'Calc|Fee Based'!B414</f>
        <v/>
      </c>
      <c r="C416" s="55" t="str">
        <f>'Calc|Fee Based'!C414</f>
        <v/>
      </c>
      <c r="D416" s="55" t="str">
        <f>'Calc|Fee Based'!D414</f>
        <v/>
      </c>
      <c r="E416" s="55" t="str">
        <f>'Calc|Fee Based'!E414</f>
        <v/>
      </c>
      <c r="F416" s="80" t="str">
        <f>'Calc|Fee Based'!F414</f>
        <v/>
      </c>
      <c r="G416" s="80" t="str">
        <f>'Calc|Fee Based'!G414</f>
        <v/>
      </c>
      <c r="H416" s="80">
        <f>'Calc|Fee Based'!H414</f>
        <v>0</v>
      </c>
      <c r="I416" s="139">
        <f>IF(AND(B416='Calc|Fee Based'!B414,C416='Calc|Fee Based'!C414,D416='Calc|Fee Based'!D414,E416='Calc|Fee Based'!E414, F416='Calc|Fee Based'!F414,G416='Calc|Fee Based'!G414, H416='Calc|Fee Based'!H414),0,1)</f>
        <v>0</v>
      </c>
    </row>
    <row r="417" spans="1:9" ht="12.75" x14ac:dyDescent="0.2">
      <c r="A417" s="16">
        <v>406</v>
      </c>
      <c r="B417" s="55" t="str">
        <f>'Calc|Fee Based'!B415</f>
        <v/>
      </c>
      <c r="C417" s="55" t="str">
        <f>'Calc|Fee Based'!C415</f>
        <v/>
      </c>
      <c r="D417" s="55" t="str">
        <f>'Calc|Fee Based'!D415</f>
        <v/>
      </c>
      <c r="E417" s="55" t="str">
        <f>'Calc|Fee Based'!E415</f>
        <v/>
      </c>
      <c r="F417" s="80" t="str">
        <f>'Calc|Fee Based'!F415</f>
        <v/>
      </c>
      <c r="G417" s="80" t="str">
        <f>'Calc|Fee Based'!G415</f>
        <v/>
      </c>
      <c r="H417" s="80">
        <f>'Calc|Fee Based'!H415</f>
        <v>0</v>
      </c>
      <c r="I417" s="139">
        <f>IF(AND(B417='Calc|Fee Based'!B415,C417='Calc|Fee Based'!C415,D417='Calc|Fee Based'!D415,E417='Calc|Fee Based'!E415, F417='Calc|Fee Based'!F415,G417='Calc|Fee Based'!G415, H417='Calc|Fee Based'!H415),0,1)</f>
        <v>0</v>
      </c>
    </row>
    <row r="418" spans="1:9" ht="12.75" x14ac:dyDescent="0.2">
      <c r="A418" s="16">
        <v>407</v>
      </c>
      <c r="B418" s="55" t="str">
        <f>'Calc|Fee Based'!B416</f>
        <v/>
      </c>
      <c r="C418" s="55" t="str">
        <f>'Calc|Fee Based'!C416</f>
        <v/>
      </c>
      <c r="D418" s="55" t="str">
        <f>'Calc|Fee Based'!D416</f>
        <v/>
      </c>
      <c r="E418" s="55" t="str">
        <f>'Calc|Fee Based'!E416</f>
        <v/>
      </c>
      <c r="F418" s="80" t="str">
        <f>'Calc|Fee Based'!F416</f>
        <v/>
      </c>
      <c r="G418" s="80" t="str">
        <f>'Calc|Fee Based'!G416</f>
        <v/>
      </c>
      <c r="H418" s="80">
        <f>'Calc|Fee Based'!H416</f>
        <v>0</v>
      </c>
      <c r="I418" s="139">
        <f>IF(AND(B418='Calc|Fee Based'!B416,C418='Calc|Fee Based'!C416,D418='Calc|Fee Based'!D416,E418='Calc|Fee Based'!E416, F418='Calc|Fee Based'!F416,G418='Calc|Fee Based'!G416, H418='Calc|Fee Based'!H416),0,1)</f>
        <v>0</v>
      </c>
    </row>
    <row r="419" spans="1:9" ht="12.75" x14ac:dyDescent="0.2">
      <c r="A419" s="16">
        <v>408</v>
      </c>
      <c r="B419" s="55" t="str">
        <f>'Calc|Fee Based'!B417</f>
        <v/>
      </c>
      <c r="C419" s="55" t="str">
        <f>'Calc|Fee Based'!C417</f>
        <v/>
      </c>
      <c r="D419" s="55" t="str">
        <f>'Calc|Fee Based'!D417</f>
        <v/>
      </c>
      <c r="E419" s="55" t="str">
        <f>'Calc|Fee Based'!E417</f>
        <v/>
      </c>
      <c r="F419" s="80" t="str">
        <f>'Calc|Fee Based'!F417</f>
        <v/>
      </c>
      <c r="G419" s="80" t="str">
        <f>'Calc|Fee Based'!G417</f>
        <v/>
      </c>
      <c r="H419" s="80">
        <f>'Calc|Fee Based'!H417</f>
        <v>0</v>
      </c>
      <c r="I419" s="139">
        <f>IF(AND(B419='Calc|Fee Based'!B417,C419='Calc|Fee Based'!C417,D419='Calc|Fee Based'!D417,E419='Calc|Fee Based'!E417, F419='Calc|Fee Based'!F417,G419='Calc|Fee Based'!G417, H419='Calc|Fee Based'!H417),0,1)</f>
        <v>0</v>
      </c>
    </row>
    <row r="420" spans="1:9" ht="12.75" x14ac:dyDescent="0.2">
      <c r="A420" s="16">
        <v>409</v>
      </c>
      <c r="B420" s="55" t="str">
        <f>'Calc|Fee Based'!B418</f>
        <v/>
      </c>
      <c r="C420" s="55" t="str">
        <f>'Calc|Fee Based'!C418</f>
        <v/>
      </c>
      <c r="D420" s="55" t="str">
        <f>'Calc|Fee Based'!D418</f>
        <v/>
      </c>
      <c r="E420" s="55" t="str">
        <f>'Calc|Fee Based'!E418</f>
        <v/>
      </c>
      <c r="F420" s="80" t="str">
        <f>'Calc|Fee Based'!F418</f>
        <v/>
      </c>
      <c r="G420" s="80" t="str">
        <f>'Calc|Fee Based'!G418</f>
        <v/>
      </c>
      <c r="H420" s="80">
        <f>'Calc|Fee Based'!H418</f>
        <v>0</v>
      </c>
      <c r="I420" s="139">
        <f>IF(AND(B420='Calc|Fee Based'!B418,C420='Calc|Fee Based'!C418,D420='Calc|Fee Based'!D418,E420='Calc|Fee Based'!E418, F420='Calc|Fee Based'!F418,G420='Calc|Fee Based'!G418, H420='Calc|Fee Based'!H418),0,1)</f>
        <v>0</v>
      </c>
    </row>
    <row r="421" spans="1:9" ht="12.75" x14ac:dyDescent="0.2">
      <c r="A421" s="16">
        <v>410</v>
      </c>
      <c r="B421" s="55" t="str">
        <f>'Calc|Fee Based'!B419</f>
        <v/>
      </c>
      <c r="C421" s="55" t="str">
        <f>'Calc|Fee Based'!C419</f>
        <v/>
      </c>
      <c r="D421" s="55" t="str">
        <f>'Calc|Fee Based'!D419</f>
        <v/>
      </c>
      <c r="E421" s="55" t="str">
        <f>'Calc|Fee Based'!E419</f>
        <v/>
      </c>
      <c r="F421" s="80" t="str">
        <f>'Calc|Fee Based'!F419</f>
        <v/>
      </c>
      <c r="G421" s="80" t="str">
        <f>'Calc|Fee Based'!G419</f>
        <v/>
      </c>
      <c r="H421" s="80">
        <f>'Calc|Fee Based'!H419</f>
        <v>0</v>
      </c>
      <c r="I421" s="139">
        <f>IF(AND(B421='Calc|Fee Based'!B419,C421='Calc|Fee Based'!C419,D421='Calc|Fee Based'!D419,E421='Calc|Fee Based'!E419, F421='Calc|Fee Based'!F419,G421='Calc|Fee Based'!G419, H421='Calc|Fee Based'!H419),0,1)</f>
        <v>0</v>
      </c>
    </row>
    <row r="422" spans="1:9" ht="12.75" x14ac:dyDescent="0.2">
      <c r="A422" s="16">
        <v>411</v>
      </c>
      <c r="B422" s="55" t="str">
        <f>'Calc|Fee Based'!B420</f>
        <v/>
      </c>
      <c r="C422" s="55" t="str">
        <f>'Calc|Fee Based'!C420</f>
        <v/>
      </c>
      <c r="D422" s="55" t="str">
        <f>'Calc|Fee Based'!D420</f>
        <v/>
      </c>
      <c r="E422" s="55" t="str">
        <f>'Calc|Fee Based'!E420</f>
        <v/>
      </c>
      <c r="F422" s="80" t="str">
        <f>'Calc|Fee Based'!F420</f>
        <v/>
      </c>
      <c r="G422" s="80" t="str">
        <f>'Calc|Fee Based'!G420</f>
        <v/>
      </c>
      <c r="H422" s="80">
        <f>'Calc|Fee Based'!H420</f>
        <v>0</v>
      </c>
      <c r="I422" s="139">
        <f>IF(AND(B422='Calc|Fee Based'!B420,C422='Calc|Fee Based'!C420,D422='Calc|Fee Based'!D420,E422='Calc|Fee Based'!E420, F422='Calc|Fee Based'!F420,G422='Calc|Fee Based'!G420, H422='Calc|Fee Based'!H420),0,1)</f>
        <v>0</v>
      </c>
    </row>
    <row r="423" spans="1:9" ht="12.75" x14ac:dyDescent="0.2">
      <c r="A423" s="16">
        <v>412</v>
      </c>
      <c r="B423" s="55" t="str">
        <f>'Calc|Fee Based'!B421</f>
        <v/>
      </c>
      <c r="C423" s="55" t="str">
        <f>'Calc|Fee Based'!C421</f>
        <v/>
      </c>
      <c r="D423" s="55" t="str">
        <f>'Calc|Fee Based'!D421</f>
        <v/>
      </c>
      <c r="E423" s="55" t="str">
        <f>'Calc|Fee Based'!E421</f>
        <v/>
      </c>
      <c r="F423" s="80" t="str">
        <f>'Calc|Fee Based'!F421</f>
        <v/>
      </c>
      <c r="G423" s="80" t="str">
        <f>'Calc|Fee Based'!G421</f>
        <v/>
      </c>
      <c r="H423" s="80">
        <f>'Calc|Fee Based'!H421</f>
        <v>0</v>
      </c>
      <c r="I423" s="139">
        <f>IF(AND(B423='Calc|Fee Based'!B421,C423='Calc|Fee Based'!C421,D423='Calc|Fee Based'!D421,E423='Calc|Fee Based'!E421, F423='Calc|Fee Based'!F421,G423='Calc|Fee Based'!G421, H423='Calc|Fee Based'!H421),0,1)</f>
        <v>0</v>
      </c>
    </row>
    <row r="424" spans="1:9" ht="12.75" x14ac:dyDescent="0.2">
      <c r="A424" s="16">
        <v>413</v>
      </c>
      <c r="B424" s="55" t="str">
        <f>'Calc|Fee Based'!B422</f>
        <v/>
      </c>
      <c r="C424" s="55" t="str">
        <f>'Calc|Fee Based'!C422</f>
        <v/>
      </c>
      <c r="D424" s="55" t="str">
        <f>'Calc|Fee Based'!D422</f>
        <v/>
      </c>
      <c r="E424" s="55" t="str">
        <f>'Calc|Fee Based'!E422</f>
        <v/>
      </c>
      <c r="F424" s="80" t="str">
        <f>'Calc|Fee Based'!F422</f>
        <v/>
      </c>
      <c r="G424" s="80" t="str">
        <f>'Calc|Fee Based'!G422</f>
        <v/>
      </c>
      <c r="H424" s="80">
        <f>'Calc|Fee Based'!H422</f>
        <v>0</v>
      </c>
      <c r="I424" s="139">
        <f>IF(AND(B424='Calc|Fee Based'!B422,C424='Calc|Fee Based'!C422,D424='Calc|Fee Based'!D422,E424='Calc|Fee Based'!E422, F424='Calc|Fee Based'!F422,G424='Calc|Fee Based'!G422, H424='Calc|Fee Based'!H422),0,1)</f>
        <v>0</v>
      </c>
    </row>
    <row r="425" spans="1:9" ht="12.75" x14ac:dyDescent="0.2">
      <c r="A425" s="16">
        <v>414</v>
      </c>
      <c r="B425" s="55" t="str">
        <f>'Calc|Fee Based'!B423</f>
        <v/>
      </c>
      <c r="C425" s="55" t="str">
        <f>'Calc|Fee Based'!C423</f>
        <v/>
      </c>
      <c r="D425" s="55" t="str">
        <f>'Calc|Fee Based'!D423</f>
        <v/>
      </c>
      <c r="E425" s="55" t="str">
        <f>'Calc|Fee Based'!E423</f>
        <v/>
      </c>
      <c r="F425" s="80" t="str">
        <f>'Calc|Fee Based'!F423</f>
        <v/>
      </c>
      <c r="G425" s="80" t="str">
        <f>'Calc|Fee Based'!G423</f>
        <v/>
      </c>
      <c r="H425" s="80">
        <f>'Calc|Fee Based'!H423</f>
        <v>0</v>
      </c>
      <c r="I425" s="139">
        <f>IF(AND(B425='Calc|Fee Based'!B423,C425='Calc|Fee Based'!C423,D425='Calc|Fee Based'!D423,E425='Calc|Fee Based'!E423, F425='Calc|Fee Based'!F423,G425='Calc|Fee Based'!G423, H425='Calc|Fee Based'!H423),0,1)</f>
        <v>0</v>
      </c>
    </row>
    <row r="426" spans="1:9" ht="12.75" x14ac:dyDescent="0.2">
      <c r="A426" s="16">
        <v>415</v>
      </c>
      <c r="B426" s="55" t="str">
        <f>'Calc|Fee Based'!B424</f>
        <v/>
      </c>
      <c r="C426" s="55" t="str">
        <f>'Calc|Fee Based'!C424</f>
        <v/>
      </c>
      <c r="D426" s="55" t="str">
        <f>'Calc|Fee Based'!D424</f>
        <v/>
      </c>
      <c r="E426" s="55" t="str">
        <f>'Calc|Fee Based'!E424</f>
        <v/>
      </c>
      <c r="F426" s="80" t="str">
        <f>'Calc|Fee Based'!F424</f>
        <v/>
      </c>
      <c r="G426" s="80" t="str">
        <f>'Calc|Fee Based'!G424</f>
        <v/>
      </c>
      <c r="H426" s="80">
        <f>'Calc|Fee Based'!H424</f>
        <v>0</v>
      </c>
      <c r="I426" s="139">
        <f>IF(AND(B426='Calc|Fee Based'!B424,C426='Calc|Fee Based'!C424,D426='Calc|Fee Based'!D424,E426='Calc|Fee Based'!E424, F426='Calc|Fee Based'!F424,G426='Calc|Fee Based'!G424, H426='Calc|Fee Based'!H424),0,1)</f>
        <v>0</v>
      </c>
    </row>
    <row r="427" spans="1:9" ht="12.75" x14ac:dyDescent="0.2">
      <c r="A427" s="16">
        <v>416</v>
      </c>
      <c r="B427" s="55" t="str">
        <f>'Calc|Fee Based'!B425</f>
        <v/>
      </c>
      <c r="C427" s="55" t="str">
        <f>'Calc|Fee Based'!C425</f>
        <v/>
      </c>
      <c r="D427" s="55" t="str">
        <f>'Calc|Fee Based'!D425</f>
        <v/>
      </c>
      <c r="E427" s="55" t="str">
        <f>'Calc|Fee Based'!E425</f>
        <v/>
      </c>
      <c r="F427" s="80" t="str">
        <f>'Calc|Fee Based'!F425</f>
        <v/>
      </c>
      <c r="G427" s="80" t="str">
        <f>'Calc|Fee Based'!G425</f>
        <v/>
      </c>
      <c r="H427" s="80">
        <f>'Calc|Fee Based'!H425</f>
        <v>0</v>
      </c>
      <c r="I427" s="139">
        <f>IF(AND(B427='Calc|Fee Based'!B425,C427='Calc|Fee Based'!C425,D427='Calc|Fee Based'!D425,E427='Calc|Fee Based'!E425, F427='Calc|Fee Based'!F425,G427='Calc|Fee Based'!G425, H427='Calc|Fee Based'!H425),0,1)</f>
        <v>0</v>
      </c>
    </row>
    <row r="428" spans="1:9" ht="12.75" x14ac:dyDescent="0.2">
      <c r="A428" s="16">
        <v>417</v>
      </c>
      <c r="B428" s="55" t="str">
        <f>'Calc|Fee Based'!B426</f>
        <v/>
      </c>
      <c r="C428" s="55" t="str">
        <f>'Calc|Fee Based'!C426</f>
        <v/>
      </c>
      <c r="D428" s="55" t="str">
        <f>'Calc|Fee Based'!D426</f>
        <v/>
      </c>
      <c r="E428" s="55" t="str">
        <f>'Calc|Fee Based'!E426</f>
        <v/>
      </c>
      <c r="F428" s="80" t="str">
        <f>'Calc|Fee Based'!F426</f>
        <v/>
      </c>
      <c r="G428" s="80" t="str">
        <f>'Calc|Fee Based'!G426</f>
        <v/>
      </c>
      <c r="H428" s="80">
        <f>'Calc|Fee Based'!H426</f>
        <v>0</v>
      </c>
      <c r="I428" s="139">
        <f>IF(AND(B428='Calc|Fee Based'!B426,C428='Calc|Fee Based'!C426,D428='Calc|Fee Based'!D426,E428='Calc|Fee Based'!E426, F428='Calc|Fee Based'!F426,G428='Calc|Fee Based'!G426, H428='Calc|Fee Based'!H426),0,1)</f>
        <v>0</v>
      </c>
    </row>
    <row r="429" spans="1:9" ht="12.75" x14ac:dyDescent="0.2">
      <c r="A429" s="16">
        <v>418</v>
      </c>
      <c r="B429" s="55" t="str">
        <f>'Calc|Fee Based'!B427</f>
        <v/>
      </c>
      <c r="C429" s="55" t="str">
        <f>'Calc|Fee Based'!C427</f>
        <v/>
      </c>
      <c r="D429" s="55" t="str">
        <f>'Calc|Fee Based'!D427</f>
        <v/>
      </c>
      <c r="E429" s="55" t="str">
        <f>'Calc|Fee Based'!E427</f>
        <v/>
      </c>
      <c r="F429" s="80" t="str">
        <f>'Calc|Fee Based'!F427</f>
        <v/>
      </c>
      <c r="G429" s="80" t="str">
        <f>'Calc|Fee Based'!G427</f>
        <v/>
      </c>
      <c r="H429" s="80">
        <f>'Calc|Fee Based'!H427</f>
        <v>0</v>
      </c>
      <c r="I429" s="139">
        <f>IF(AND(B429='Calc|Fee Based'!B427,C429='Calc|Fee Based'!C427,D429='Calc|Fee Based'!D427,E429='Calc|Fee Based'!E427, F429='Calc|Fee Based'!F427,G429='Calc|Fee Based'!G427, H429='Calc|Fee Based'!H427),0,1)</f>
        <v>0</v>
      </c>
    </row>
    <row r="430" spans="1:9" ht="12.75" x14ac:dyDescent="0.2">
      <c r="A430" s="16">
        <v>419</v>
      </c>
      <c r="B430" s="55" t="str">
        <f>'Calc|Fee Based'!B428</f>
        <v/>
      </c>
      <c r="C430" s="55" t="str">
        <f>'Calc|Fee Based'!C428</f>
        <v/>
      </c>
      <c r="D430" s="55" t="str">
        <f>'Calc|Fee Based'!D428</f>
        <v/>
      </c>
      <c r="E430" s="55" t="str">
        <f>'Calc|Fee Based'!E428</f>
        <v/>
      </c>
      <c r="F430" s="80" t="str">
        <f>'Calc|Fee Based'!F428</f>
        <v/>
      </c>
      <c r="G430" s="80" t="str">
        <f>'Calc|Fee Based'!G428</f>
        <v/>
      </c>
      <c r="H430" s="80">
        <f>'Calc|Fee Based'!H428</f>
        <v>0</v>
      </c>
      <c r="I430" s="139">
        <f>IF(AND(B430='Calc|Fee Based'!B428,C430='Calc|Fee Based'!C428,D430='Calc|Fee Based'!D428,E430='Calc|Fee Based'!E428, F430='Calc|Fee Based'!F428,G430='Calc|Fee Based'!G428, H430='Calc|Fee Based'!H428),0,1)</f>
        <v>0</v>
      </c>
    </row>
    <row r="431" spans="1:9" ht="12.75" x14ac:dyDescent="0.2">
      <c r="A431" s="16">
        <v>420</v>
      </c>
      <c r="B431" s="55" t="str">
        <f>'Calc|Fee Based'!B429</f>
        <v/>
      </c>
      <c r="C431" s="55" t="str">
        <f>'Calc|Fee Based'!C429</f>
        <v/>
      </c>
      <c r="D431" s="55" t="str">
        <f>'Calc|Fee Based'!D429</f>
        <v/>
      </c>
      <c r="E431" s="55" t="str">
        <f>'Calc|Fee Based'!E429</f>
        <v/>
      </c>
      <c r="F431" s="80" t="str">
        <f>'Calc|Fee Based'!F429</f>
        <v/>
      </c>
      <c r="G431" s="80" t="str">
        <f>'Calc|Fee Based'!G429</f>
        <v/>
      </c>
      <c r="H431" s="80">
        <f>'Calc|Fee Based'!H429</f>
        <v>0</v>
      </c>
      <c r="I431" s="139">
        <f>IF(AND(B431='Calc|Fee Based'!B429,C431='Calc|Fee Based'!C429,D431='Calc|Fee Based'!D429,E431='Calc|Fee Based'!E429, F431='Calc|Fee Based'!F429,G431='Calc|Fee Based'!G429, H431='Calc|Fee Based'!H429),0,1)</f>
        <v>0</v>
      </c>
    </row>
    <row r="432" spans="1:9" ht="12.75" x14ac:dyDescent="0.2">
      <c r="A432" s="16">
        <v>421</v>
      </c>
      <c r="B432" s="55" t="str">
        <f>'Calc|Fee Based'!B430</f>
        <v/>
      </c>
      <c r="C432" s="55" t="str">
        <f>'Calc|Fee Based'!C430</f>
        <v/>
      </c>
      <c r="D432" s="55" t="str">
        <f>'Calc|Fee Based'!D430</f>
        <v/>
      </c>
      <c r="E432" s="55" t="str">
        <f>'Calc|Fee Based'!E430</f>
        <v/>
      </c>
      <c r="F432" s="80" t="str">
        <f>'Calc|Fee Based'!F430</f>
        <v/>
      </c>
      <c r="G432" s="80" t="str">
        <f>'Calc|Fee Based'!G430</f>
        <v/>
      </c>
      <c r="H432" s="80">
        <f>'Calc|Fee Based'!H430</f>
        <v>0</v>
      </c>
      <c r="I432" s="139">
        <f>IF(AND(B432='Calc|Fee Based'!B430,C432='Calc|Fee Based'!C430,D432='Calc|Fee Based'!D430,E432='Calc|Fee Based'!E430, F432='Calc|Fee Based'!F430,G432='Calc|Fee Based'!G430, H432='Calc|Fee Based'!H430),0,1)</f>
        <v>0</v>
      </c>
    </row>
    <row r="433" spans="1:9" ht="12.75" x14ac:dyDescent="0.2">
      <c r="A433" s="16">
        <v>422</v>
      </c>
      <c r="B433" s="55" t="str">
        <f>'Calc|Fee Based'!B431</f>
        <v/>
      </c>
      <c r="C433" s="55" t="str">
        <f>'Calc|Fee Based'!C431</f>
        <v/>
      </c>
      <c r="D433" s="55" t="str">
        <f>'Calc|Fee Based'!D431</f>
        <v/>
      </c>
      <c r="E433" s="55" t="str">
        <f>'Calc|Fee Based'!E431</f>
        <v/>
      </c>
      <c r="F433" s="80" t="str">
        <f>'Calc|Fee Based'!F431</f>
        <v/>
      </c>
      <c r="G433" s="80" t="str">
        <f>'Calc|Fee Based'!G431</f>
        <v/>
      </c>
      <c r="H433" s="80">
        <f>'Calc|Fee Based'!H431</f>
        <v>0</v>
      </c>
      <c r="I433" s="139">
        <f>IF(AND(B433='Calc|Fee Based'!B431,C433='Calc|Fee Based'!C431,D433='Calc|Fee Based'!D431,E433='Calc|Fee Based'!E431, F433='Calc|Fee Based'!F431,G433='Calc|Fee Based'!G431, H433='Calc|Fee Based'!H431),0,1)</f>
        <v>0</v>
      </c>
    </row>
    <row r="434" spans="1:9" ht="12.75" x14ac:dyDescent="0.2">
      <c r="A434" s="16">
        <v>423</v>
      </c>
      <c r="B434" s="55" t="str">
        <f>'Calc|Fee Based'!B432</f>
        <v/>
      </c>
      <c r="C434" s="55" t="str">
        <f>'Calc|Fee Based'!C432</f>
        <v/>
      </c>
      <c r="D434" s="55" t="str">
        <f>'Calc|Fee Based'!D432</f>
        <v/>
      </c>
      <c r="E434" s="55" t="str">
        <f>'Calc|Fee Based'!E432</f>
        <v/>
      </c>
      <c r="F434" s="80" t="str">
        <f>'Calc|Fee Based'!F432</f>
        <v/>
      </c>
      <c r="G434" s="80" t="str">
        <f>'Calc|Fee Based'!G432</f>
        <v/>
      </c>
      <c r="H434" s="80">
        <f>'Calc|Fee Based'!H432</f>
        <v>0</v>
      </c>
      <c r="I434" s="139">
        <f>IF(AND(B434='Calc|Fee Based'!B432,C434='Calc|Fee Based'!C432,D434='Calc|Fee Based'!D432,E434='Calc|Fee Based'!E432, F434='Calc|Fee Based'!F432,G434='Calc|Fee Based'!G432, H434='Calc|Fee Based'!H432),0,1)</f>
        <v>0</v>
      </c>
    </row>
    <row r="435" spans="1:9" ht="12.75" x14ac:dyDescent="0.2">
      <c r="A435" s="16">
        <v>424</v>
      </c>
      <c r="B435" s="55" t="str">
        <f>'Calc|Fee Based'!B433</f>
        <v/>
      </c>
      <c r="C435" s="55" t="str">
        <f>'Calc|Fee Based'!C433</f>
        <v/>
      </c>
      <c r="D435" s="55" t="str">
        <f>'Calc|Fee Based'!D433</f>
        <v/>
      </c>
      <c r="E435" s="55" t="str">
        <f>'Calc|Fee Based'!E433</f>
        <v/>
      </c>
      <c r="F435" s="80" t="str">
        <f>'Calc|Fee Based'!F433</f>
        <v/>
      </c>
      <c r="G435" s="80" t="str">
        <f>'Calc|Fee Based'!G433</f>
        <v/>
      </c>
      <c r="H435" s="80">
        <f>'Calc|Fee Based'!H433</f>
        <v>0</v>
      </c>
      <c r="I435" s="139">
        <f>IF(AND(B435='Calc|Fee Based'!B433,C435='Calc|Fee Based'!C433,D435='Calc|Fee Based'!D433,E435='Calc|Fee Based'!E433, F435='Calc|Fee Based'!F433,G435='Calc|Fee Based'!G433, H435='Calc|Fee Based'!H433),0,1)</f>
        <v>0</v>
      </c>
    </row>
    <row r="436" spans="1:9" ht="12.75" x14ac:dyDescent="0.2">
      <c r="A436" s="16">
        <v>425</v>
      </c>
      <c r="B436" s="55" t="str">
        <f>'Calc|Fee Based'!B434</f>
        <v/>
      </c>
      <c r="C436" s="55" t="str">
        <f>'Calc|Fee Based'!C434</f>
        <v/>
      </c>
      <c r="D436" s="55" t="str">
        <f>'Calc|Fee Based'!D434</f>
        <v/>
      </c>
      <c r="E436" s="55" t="str">
        <f>'Calc|Fee Based'!E434</f>
        <v/>
      </c>
      <c r="F436" s="80" t="str">
        <f>'Calc|Fee Based'!F434</f>
        <v/>
      </c>
      <c r="G436" s="80" t="str">
        <f>'Calc|Fee Based'!G434</f>
        <v/>
      </c>
      <c r="H436" s="80">
        <f>'Calc|Fee Based'!H434</f>
        <v>0</v>
      </c>
      <c r="I436" s="139">
        <f>IF(AND(B436='Calc|Fee Based'!B434,C436='Calc|Fee Based'!C434,D436='Calc|Fee Based'!D434,E436='Calc|Fee Based'!E434, F436='Calc|Fee Based'!F434,G436='Calc|Fee Based'!G434, H436='Calc|Fee Based'!H434),0,1)</f>
        <v>0</v>
      </c>
    </row>
    <row r="437" spans="1:9" ht="12.75" x14ac:dyDescent="0.2">
      <c r="A437" s="16">
        <v>426</v>
      </c>
      <c r="B437" s="55" t="str">
        <f>'Calc|Fee Based'!B435</f>
        <v/>
      </c>
      <c r="C437" s="55" t="str">
        <f>'Calc|Fee Based'!C435</f>
        <v/>
      </c>
      <c r="D437" s="55" t="str">
        <f>'Calc|Fee Based'!D435</f>
        <v/>
      </c>
      <c r="E437" s="55" t="str">
        <f>'Calc|Fee Based'!E435</f>
        <v/>
      </c>
      <c r="F437" s="80" t="str">
        <f>'Calc|Fee Based'!F435</f>
        <v/>
      </c>
      <c r="G437" s="80" t="str">
        <f>'Calc|Fee Based'!G435</f>
        <v/>
      </c>
      <c r="H437" s="80">
        <f>'Calc|Fee Based'!H435</f>
        <v>0</v>
      </c>
      <c r="I437" s="139">
        <f>IF(AND(B437='Calc|Fee Based'!B435,C437='Calc|Fee Based'!C435,D437='Calc|Fee Based'!D435,E437='Calc|Fee Based'!E435, F437='Calc|Fee Based'!F435,G437='Calc|Fee Based'!G435, H437='Calc|Fee Based'!H435),0,1)</f>
        <v>0</v>
      </c>
    </row>
    <row r="438" spans="1:9" ht="12.75" x14ac:dyDescent="0.2">
      <c r="A438" s="16">
        <v>427</v>
      </c>
      <c r="B438" s="55" t="str">
        <f>'Calc|Fee Based'!B436</f>
        <v/>
      </c>
      <c r="C438" s="55" t="str">
        <f>'Calc|Fee Based'!C436</f>
        <v/>
      </c>
      <c r="D438" s="55" t="str">
        <f>'Calc|Fee Based'!D436</f>
        <v/>
      </c>
      <c r="E438" s="55" t="str">
        <f>'Calc|Fee Based'!E436</f>
        <v/>
      </c>
      <c r="F438" s="80" t="str">
        <f>'Calc|Fee Based'!F436</f>
        <v/>
      </c>
      <c r="G438" s="80" t="str">
        <f>'Calc|Fee Based'!G436</f>
        <v/>
      </c>
      <c r="H438" s="80">
        <f>'Calc|Fee Based'!H436</f>
        <v>0</v>
      </c>
      <c r="I438" s="139">
        <f>IF(AND(B438='Calc|Fee Based'!B436,C438='Calc|Fee Based'!C436,D438='Calc|Fee Based'!D436,E438='Calc|Fee Based'!E436, F438='Calc|Fee Based'!F436,G438='Calc|Fee Based'!G436, H438='Calc|Fee Based'!H436),0,1)</f>
        <v>0</v>
      </c>
    </row>
    <row r="439" spans="1:9" ht="12.75" x14ac:dyDescent="0.2">
      <c r="A439" s="16">
        <v>428</v>
      </c>
      <c r="B439" s="55" t="str">
        <f>'Calc|Fee Based'!B437</f>
        <v/>
      </c>
      <c r="C439" s="55" t="str">
        <f>'Calc|Fee Based'!C437</f>
        <v/>
      </c>
      <c r="D439" s="55" t="str">
        <f>'Calc|Fee Based'!D437</f>
        <v/>
      </c>
      <c r="E439" s="55" t="str">
        <f>'Calc|Fee Based'!E437</f>
        <v/>
      </c>
      <c r="F439" s="80" t="str">
        <f>'Calc|Fee Based'!F437</f>
        <v/>
      </c>
      <c r="G439" s="80" t="str">
        <f>'Calc|Fee Based'!G437</f>
        <v/>
      </c>
      <c r="H439" s="80">
        <f>'Calc|Fee Based'!H437</f>
        <v>0</v>
      </c>
      <c r="I439" s="139">
        <f>IF(AND(B439='Calc|Fee Based'!B437,C439='Calc|Fee Based'!C437,D439='Calc|Fee Based'!D437,E439='Calc|Fee Based'!E437, F439='Calc|Fee Based'!F437,G439='Calc|Fee Based'!G437, H439='Calc|Fee Based'!H437),0,1)</f>
        <v>0</v>
      </c>
    </row>
    <row r="440" spans="1:9" ht="12.75" x14ac:dyDescent="0.2">
      <c r="A440" s="16">
        <v>429</v>
      </c>
      <c r="B440" s="55" t="str">
        <f>'Calc|Fee Based'!B438</f>
        <v/>
      </c>
      <c r="C440" s="55" t="str">
        <f>'Calc|Fee Based'!C438</f>
        <v/>
      </c>
      <c r="D440" s="55" t="str">
        <f>'Calc|Fee Based'!D438</f>
        <v/>
      </c>
      <c r="E440" s="55" t="str">
        <f>'Calc|Fee Based'!E438</f>
        <v/>
      </c>
      <c r="F440" s="80" t="str">
        <f>'Calc|Fee Based'!F438</f>
        <v/>
      </c>
      <c r="G440" s="80" t="str">
        <f>'Calc|Fee Based'!G438</f>
        <v/>
      </c>
      <c r="H440" s="80">
        <f>'Calc|Fee Based'!H438</f>
        <v>0</v>
      </c>
      <c r="I440" s="139">
        <f>IF(AND(B440='Calc|Fee Based'!B438,C440='Calc|Fee Based'!C438,D440='Calc|Fee Based'!D438,E440='Calc|Fee Based'!E438, F440='Calc|Fee Based'!F438,G440='Calc|Fee Based'!G438, H440='Calc|Fee Based'!H438),0,1)</f>
        <v>0</v>
      </c>
    </row>
    <row r="441" spans="1:9" ht="12.75" x14ac:dyDescent="0.2">
      <c r="A441" s="16">
        <v>430</v>
      </c>
      <c r="B441" s="55" t="str">
        <f>'Calc|Fee Based'!B439</f>
        <v/>
      </c>
      <c r="C441" s="55" t="str">
        <f>'Calc|Fee Based'!C439</f>
        <v/>
      </c>
      <c r="D441" s="55" t="str">
        <f>'Calc|Fee Based'!D439</f>
        <v/>
      </c>
      <c r="E441" s="55" t="str">
        <f>'Calc|Fee Based'!E439</f>
        <v/>
      </c>
      <c r="F441" s="80" t="str">
        <f>'Calc|Fee Based'!F439</f>
        <v/>
      </c>
      <c r="G441" s="80" t="str">
        <f>'Calc|Fee Based'!G439</f>
        <v/>
      </c>
      <c r="H441" s="80">
        <f>'Calc|Fee Based'!H439</f>
        <v>0</v>
      </c>
      <c r="I441" s="139">
        <f>IF(AND(B441='Calc|Fee Based'!B439,C441='Calc|Fee Based'!C439,D441='Calc|Fee Based'!D439,E441='Calc|Fee Based'!E439, F441='Calc|Fee Based'!F439,G441='Calc|Fee Based'!G439, H441='Calc|Fee Based'!H439),0,1)</f>
        <v>0</v>
      </c>
    </row>
    <row r="442" spans="1:9" ht="12.75" x14ac:dyDescent="0.2">
      <c r="A442" s="16">
        <v>431</v>
      </c>
      <c r="B442" s="55" t="str">
        <f>'Calc|Fee Based'!B440</f>
        <v/>
      </c>
      <c r="C442" s="55" t="str">
        <f>'Calc|Fee Based'!C440</f>
        <v/>
      </c>
      <c r="D442" s="55" t="str">
        <f>'Calc|Fee Based'!D440</f>
        <v/>
      </c>
      <c r="E442" s="55" t="str">
        <f>'Calc|Fee Based'!E440</f>
        <v/>
      </c>
      <c r="F442" s="80" t="str">
        <f>'Calc|Fee Based'!F440</f>
        <v/>
      </c>
      <c r="G442" s="80" t="str">
        <f>'Calc|Fee Based'!G440</f>
        <v/>
      </c>
      <c r="H442" s="80">
        <f>'Calc|Fee Based'!H440</f>
        <v>0</v>
      </c>
      <c r="I442" s="139">
        <f>IF(AND(B442='Calc|Fee Based'!B440,C442='Calc|Fee Based'!C440,D442='Calc|Fee Based'!D440,E442='Calc|Fee Based'!E440, F442='Calc|Fee Based'!F440,G442='Calc|Fee Based'!G440, H442='Calc|Fee Based'!H440),0,1)</f>
        <v>0</v>
      </c>
    </row>
    <row r="443" spans="1:9" ht="12.75" x14ac:dyDescent="0.2">
      <c r="A443" s="16">
        <v>432</v>
      </c>
      <c r="B443" s="55" t="str">
        <f>'Calc|Fee Based'!B441</f>
        <v/>
      </c>
      <c r="C443" s="55" t="str">
        <f>'Calc|Fee Based'!C441</f>
        <v/>
      </c>
      <c r="D443" s="55" t="str">
        <f>'Calc|Fee Based'!D441</f>
        <v/>
      </c>
      <c r="E443" s="55" t="str">
        <f>'Calc|Fee Based'!E441</f>
        <v/>
      </c>
      <c r="F443" s="80" t="str">
        <f>'Calc|Fee Based'!F441</f>
        <v/>
      </c>
      <c r="G443" s="80" t="str">
        <f>'Calc|Fee Based'!G441</f>
        <v/>
      </c>
      <c r="H443" s="80">
        <f>'Calc|Fee Based'!H441</f>
        <v>0</v>
      </c>
      <c r="I443" s="139">
        <f>IF(AND(B443='Calc|Fee Based'!B441,C443='Calc|Fee Based'!C441,D443='Calc|Fee Based'!D441,E443='Calc|Fee Based'!E441, F443='Calc|Fee Based'!F441,G443='Calc|Fee Based'!G441, H443='Calc|Fee Based'!H441),0,1)</f>
        <v>0</v>
      </c>
    </row>
    <row r="444" spans="1:9" ht="12.75" x14ac:dyDescent="0.2">
      <c r="A444" s="16">
        <v>433</v>
      </c>
      <c r="B444" s="55" t="str">
        <f>'Calc|Fee Based'!B442</f>
        <v/>
      </c>
      <c r="C444" s="55" t="str">
        <f>'Calc|Fee Based'!C442</f>
        <v/>
      </c>
      <c r="D444" s="55" t="str">
        <f>'Calc|Fee Based'!D442</f>
        <v/>
      </c>
      <c r="E444" s="55" t="str">
        <f>'Calc|Fee Based'!E442</f>
        <v/>
      </c>
      <c r="F444" s="80" t="str">
        <f>'Calc|Fee Based'!F442</f>
        <v/>
      </c>
      <c r="G444" s="80" t="str">
        <f>'Calc|Fee Based'!G442</f>
        <v/>
      </c>
      <c r="H444" s="80">
        <f>'Calc|Fee Based'!H442</f>
        <v>0</v>
      </c>
      <c r="I444" s="139">
        <f>IF(AND(B444='Calc|Fee Based'!B442,C444='Calc|Fee Based'!C442,D444='Calc|Fee Based'!D442,E444='Calc|Fee Based'!E442, F444='Calc|Fee Based'!F442,G444='Calc|Fee Based'!G442, H444='Calc|Fee Based'!H442),0,1)</f>
        <v>0</v>
      </c>
    </row>
    <row r="445" spans="1:9" ht="12.75" x14ac:dyDescent="0.2">
      <c r="A445" s="16">
        <v>434</v>
      </c>
      <c r="B445" s="55" t="str">
        <f>'Calc|Fee Based'!B443</f>
        <v/>
      </c>
      <c r="C445" s="55" t="str">
        <f>'Calc|Fee Based'!C443</f>
        <v/>
      </c>
      <c r="D445" s="55" t="str">
        <f>'Calc|Fee Based'!D443</f>
        <v/>
      </c>
      <c r="E445" s="55" t="str">
        <f>'Calc|Fee Based'!E443</f>
        <v/>
      </c>
      <c r="F445" s="80" t="str">
        <f>'Calc|Fee Based'!F443</f>
        <v/>
      </c>
      <c r="G445" s="80" t="str">
        <f>'Calc|Fee Based'!G443</f>
        <v/>
      </c>
      <c r="H445" s="80">
        <f>'Calc|Fee Based'!H443</f>
        <v>0</v>
      </c>
      <c r="I445" s="139">
        <f>IF(AND(B445='Calc|Fee Based'!B443,C445='Calc|Fee Based'!C443,D445='Calc|Fee Based'!D443,E445='Calc|Fee Based'!E443, F445='Calc|Fee Based'!F443,G445='Calc|Fee Based'!G443, H445='Calc|Fee Based'!H443),0,1)</f>
        <v>0</v>
      </c>
    </row>
    <row r="446" spans="1:9" ht="12.75" x14ac:dyDescent="0.2">
      <c r="A446" s="16">
        <v>435</v>
      </c>
      <c r="B446" s="55" t="str">
        <f>'Calc|Fee Based'!B444</f>
        <v/>
      </c>
      <c r="C446" s="55" t="str">
        <f>'Calc|Fee Based'!C444</f>
        <v/>
      </c>
      <c r="D446" s="55" t="str">
        <f>'Calc|Fee Based'!D444</f>
        <v/>
      </c>
      <c r="E446" s="55" t="str">
        <f>'Calc|Fee Based'!E444</f>
        <v/>
      </c>
      <c r="F446" s="80" t="str">
        <f>'Calc|Fee Based'!F444</f>
        <v/>
      </c>
      <c r="G446" s="80" t="str">
        <f>'Calc|Fee Based'!G444</f>
        <v/>
      </c>
      <c r="H446" s="80">
        <f>'Calc|Fee Based'!H444</f>
        <v>0</v>
      </c>
      <c r="I446" s="139">
        <f>IF(AND(B446='Calc|Fee Based'!B444,C446='Calc|Fee Based'!C444,D446='Calc|Fee Based'!D444,E446='Calc|Fee Based'!E444, F446='Calc|Fee Based'!F444,G446='Calc|Fee Based'!G444, H446='Calc|Fee Based'!H444),0,1)</f>
        <v>0</v>
      </c>
    </row>
    <row r="447" spans="1:9" ht="12.75" x14ac:dyDescent="0.2">
      <c r="A447" s="16">
        <v>436</v>
      </c>
      <c r="B447" s="55" t="str">
        <f>'Calc|Fee Based'!B445</f>
        <v/>
      </c>
      <c r="C447" s="55" t="str">
        <f>'Calc|Fee Based'!C445</f>
        <v/>
      </c>
      <c r="D447" s="55" t="str">
        <f>'Calc|Fee Based'!D445</f>
        <v/>
      </c>
      <c r="E447" s="55" t="str">
        <f>'Calc|Fee Based'!E445</f>
        <v/>
      </c>
      <c r="F447" s="80" t="str">
        <f>'Calc|Fee Based'!F445</f>
        <v/>
      </c>
      <c r="G447" s="80" t="str">
        <f>'Calc|Fee Based'!G445</f>
        <v/>
      </c>
      <c r="H447" s="80">
        <f>'Calc|Fee Based'!H445</f>
        <v>0</v>
      </c>
      <c r="I447" s="139">
        <f>IF(AND(B447='Calc|Fee Based'!B445,C447='Calc|Fee Based'!C445,D447='Calc|Fee Based'!D445,E447='Calc|Fee Based'!E445, F447='Calc|Fee Based'!F445,G447='Calc|Fee Based'!G445, H447='Calc|Fee Based'!H445),0,1)</f>
        <v>0</v>
      </c>
    </row>
    <row r="448" spans="1:9" ht="12.75" x14ac:dyDescent="0.2">
      <c r="A448" s="16">
        <v>437</v>
      </c>
      <c r="B448" s="55" t="str">
        <f>'Calc|Fee Based'!B446</f>
        <v/>
      </c>
      <c r="C448" s="55" t="str">
        <f>'Calc|Fee Based'!C446</f>
        <v/>
      </c>
      <c r="D448" s="55" t="str">
        <f>'Calc|Fee Based'!D446</f>
        <v/>
      </c>
      <c r="E448" s="55" t="str">
        <f>'Calc|Fee Based'!E446</f>
        <v/>
      </c>
      <c r="F448" s="80" t="str">
        <f>'Calc|Fee Based'!F446</f>
        <v/>
      </c>
      <c r="G448" s="80" t="str">
        <f>'Calc|Fee Based'!G446</f>
        <v/>
      </c>
      <c r="H448" s="80">
        <f>'Calc|Fee Based'!H446</f>
        <v>0</v>
      </c>
      <c r="I448" s="139">
        <f>IF(AND(B448='Calc|Fee Based'!B446,C448='Calc|Fee Based'!C446,D448='Calc|Fee Based'!D446,E448='Calc|Fee Based'!E446, F448='Calc|Fee Based'!F446,G448='Calc|Fee Based'!G446, H448='Calc|Fee Based'!H446),0,1)</f>
        <v>0</v>
      </c>
    </row>
    <row r="449" spans="1:9" ht="12.75" x14ac:dyDescent="0.2">
      <c r="A449" s="16">
        <v>438</v>
      </c>
      <c r="B449" s="55" t="str">
        <f>'Calc|Fee Based'!B447</f>
        <v/>
      </c>
      <c r="C449" s="55" t="str">
        <f>'Calc|Fee Based'!C447</f>
        <v/>
      </c>
      <c r="D449" s="55" t="str">
        <f>'Calc|Fee Based'!D447</f>
        <v/>
      </c>
      <c r="E449" s="55" t="str">
        <f>'Calc|Fee Based'!E447</f>
        <v/>
      </c>
      <c r="F449" s="80" t="str">
        <f>'Calc|Fee Based'!F447</f>
        <v/>
      </c>
      <c r="G449" s="80" t="str">
        <f>'Calc|Fee Based'!G447</f>
        <v/>
      </c>
      <c r="H449" s="80">
        <f>'Calc|Fee Based'!H447</f>
        <v>0</v>
      </c>
      <c r="I449" s="139">
        <f>IF(AND(B449='Calc|Fee Based'!B447,C449='Calc|Fee Based'!C447,D449='Calc|Fee Based'!D447,E449='Calc|Fee Based'!E447, F449='Calc|Fee Based'!F447,G449='Calc|Fee Based'!G447, H449='Calc|Fee Based'!H447),0,1)</f>
        <v>0</v>
      </c>
    </row>
    <row r="450" spans="1:9" ht="12.75" x14ac:dyDescent="0.2">
      <c r="A450" s="16">
        <v>439</v>
      </c>
      <c r="B450" s="55" t="str">
        <f>'Calc|Fee Based'!B448</f>
        <v/>
      </c>
      <c r="C450" s="55" t="str">
        <f>'Calc|Fee Based'!C448</f>
        <v/>
      </c>
      <c r="D450" s="55" t="str">
        <f>'Calc|Fee Based'!D448</f>
        <v/>
      </c>
      <c r="E450" s="55" t="str">
        <f>'Calc|Fee Based'!E448</f>
        <v/>
      </c>
      <c r="F450" s="80" t="str">
        <f>'Calc|Fee Based'!F448</f>
        <v/>
      </c>
      <c r="G450" s="80" t="str">
        <f>'Calc|Fee Based'!G448</f>
        <v/>
      </c>
      <c r="H450" s="80">
        <f>'Calc|Fee Based'!H448</f>
        <v>0</v>
      </c>
      <c r="I450" s="139">
        <f>IF(AND(B450='Calc|Fee Based'!B448,C450='Calc|Fee Based'!C448,D450='Calc|Fee Based'!D448,E450='Calc|Fee Based'!E448, F450='Calc|Fee Based'!F448,G450='Calc|Fee Based'!G448, H450='Calc|Fee Based'!H448),0,1)</f>
        <v>0</v>
      </c>
    </row>
    <row r="451" spans="1:9" ht="12.75" x14ac:dyDescent="0.2">
      <c r="A451" s="16">
        <v>440</v>
      </c>
      <c r="B451" s="55" t="str">
        <f>'Calc|Fee Based'!B449</f>
        <v/>
      </c>
      <c r="C451" s="55" t="str">
        <f>'Calc|Fee Based'!C449</f>
        <v/>
      </c>
      <c r="D451" s="55" t="str">
        <f>'Calc|Fee Based'!D449</f>
        <v/>
      </c>
      <c r="E451" s="55" t="str">
        <f>'Calc|Fee Based'!E449</f>
        <v/>
      </c>
      <c r="F451" s="80" t="str">
        <f>'Calc|Fee Based'!F449</f>
        <v/>
      </c>
      <c r="G451" s="80" t="str">
        <f>'Calc|Fee Based'!G449</f>
        <v/>
      </c>
      <c r="H451" s="80">
        <f>'Calc|Fee Based'!H449</f>
        <v>0</v>
      </c>
      <c r="I451" s="139">
        <f>IF(AND(B451='Calc|Fee Based'!B449,C451='Calc|Fee Based'!C449,D451='Calc|Fee Based'!D449,E451='Calc|Fee Based'!E449, F451='Calc|Fee Based'!F449,G451='Calc|Fee Based'!G449, H451='Calc|Fee Based'!H449),0,1)</f>
        <v>0</v>
      </c>
    </row>
    <row r="452" spans="1:9" ht="12.75" x14ac:dyDescent="0.2">
      <c r="A452" s="16">
        <v>441</v>
      </c>
      <c r="B452" s="55" t="str">
        <f>'Calc|Fee Based'!B450</f>
        <v/>
      </c>
      <c r="C452" s="55" t="str">
        <f>'Calc|Fee Based'!C450</f>
        <v/>
      </c>
      <c r="D452" s="55" t="str">
        <f>'Calc|Fee Based'!D450</f>
        <v/>
      </c>
      <c r="E452" s="55" t="str">
        <f>'Calc|Fee Based'!E450</f>
        <v/>
      </c>
      <c r="F452" s="80" t="str">
        <f>'Calc|Fee Based'!F450</f>
        <v/>
      </c>
      <c r="G452" s="80" t="str">
        <f>'Calc|Fee Based'!G450</f>
        <v/>
      </c>
      <c r="H452" s="80">
        <f>'Calc|Fee Based'!H450</f>
        <v>0</v>
      </c>
      <c r="I452" s="139">
        <f>IF(AND(B452='Calc|Fee Based'!B450,C452='Calc|Fee Based'!C450,D452='Calc|Fee Based'!D450,E452='Calc|Fee Based'!E450, F452='Calc|Fee Based'!F450,G452='Calc|Fee Based'!G450, H452='Calc|Fee Based'!H450),0,1)</f>
        <v>0</v>
      </c>
    </row>
    <row r="453" spans="1:9" ht="12.75" x14ac:dyDescent="0.2">
      <c r="A453" s="16">
        <v>442</v>
      </c>
      <c r="B453" s="55" t="str">
        <f>'Calc|Fee Based'!B451</f>
        <v/>
      </c>
      <c r="C453" s="55" t="str">
        <f>'Calc|Fee Based'!C451</f>
        <v/>
      </c>
      <c r="D453" s="55" t="str">
        <f>'Calc|Fee Based'!D451</f>
        <v/>
      </c>
      <c r="E453" s="55" t="str">
        <f>'Calc|Fee Based'!E451</f>
        <v/>
      </c>
      <c r="F453" s="80" t="str">
        <f>'Calc|Fee Based'!F451</f>
        <v/>
      </c>
      <c r="G453" s="80" t="str">
        <f>'Calc|Fee Based'!G451</f>
        <v/>
      </c>
      <c r="H453" s="80">
        <f>'Calc|Fee Based'!H451</f>
        <v>0</v>
      </c>
      <c r="I453" s="139">
        <f>IF(AND(B453='Calc|Fee Based'!B451,C453='Calc|Fee Based'!C451,D453='Calc|Fee Based'!D451,E453='Calc|Fee Based'!E451, F453='Calc|Fee Based'!F451,G453='Calc|Fee Based'!G451, H453='Calc|Fee Based'!H451),0,1)</f>
        <v>0</v>
      </c>
    </row>
    <row r="454" spans="1:9" ht="12.75" x14ac:dyDescent="0.2">
      <c r="A454" s="16">
        <v>443</v>
      </c>
      <c r="B454" s="55" t="str">
        <f>'Calc|Fee Based'!B452</f>
        <v/>
      </c>
      <c r="C454" s="55" t="str">
        <f>'Calc|Fee Based'!C452</f>
        <v/>
      </c>
      <c r="D454" s="55" t="str">
        <f>'Calc|Fee Based'!D452</f>
        <v/>
      </c>
      <c r="E454" s="55" t="str">
        <f>'Calc|Fee Based'!E452</f>
        <v/>
      </c>
      <c r="F454" s="80" t="str">
        <f>'Calc|Fee Based'!F452</f>
        <v/>
      </c>
      <c r="G454" s="80" t="str">
        <f>'Calc|Fee Based'!G452</f>
        <v/>
      </c>
      <c r="H454" s="80">
        <f>'Calc|Fee Based'!H452</f>
        <v>0</v>
      </c>
      <c r="I454" s="139">
        <f>IF(AND(B454='Calc|Fee Based'!B452,C454='Calc|Fee Based'!C452,D454='Calc|Fee Based'!D452,E454='Calc|Fee Based'!E452, F454='Calc|Fee Based'!F452,G454='Calc|Fee Based'!G452, H454='Calc|Fee Based'!H452),0,1)</f>
        <v>0</v>
      </c>
    </row>
    <row r="455" spans="1:9" ht="12.75" x14ac:dyDescent="0.2">
      <c r="A455" s="16">
        <v>444</v>
      </c>
      <c r="B455" s="55" t="str">
        <f>'Calc|Fee Based'!B453</f>
        <v/>
      </c>
      <c r="C455" s="55" t="str">
        <f>'Calc|Fee Based'!C453</f>
        <v/>
      </c>
      <c r="D455" s="55" t="str">
        <f>'Calc|Fee Based'!D453</f>
        <v/>
      </c>
      <c r="E455" s="55" t="str">
        <f>'Calc|Fee Based'!E453</f>
        <v/>
      </c>
      <c r="F455" s="80" t="str">
        <f>'Calc|Fee Based'!F453</f>
        <v/>
      </c>
      <c r="G455" s="80" t="str">
        <f>'Calc|Fee Based'!G453</f>
        <v/>
      </c>
      <c r="H455" s="80">
        <f>'Calc|Fee Based'!H453</f>
        <v>0</v>
      </c>
      <c r="I455" s="139">
        <f>IF(AND(B455='Calc|Fee Based'!B453,C455='Calc|Fee Based'!C453,D455='Calc|Fee Based'!D453,E455='Calc|Fee Based'!E453, F455='Calc|Fee Based'!F453,G455='Calc|Fee Based'!G453, H455='Calc|Fee Based'!H453),0,1)</f>
        <v>0</v>
      </c>
    </row>
    <row r="456" spans="1:9" ht="12.75" x14ac:dyDescent="0.2">
      <c r="A456" s="16">
        <v>445</v>
      </c>
      <c r="B456" s="55" t="str">
        <f>'Calc|Fee Based'!B454</f>
        <v/>
      </c>
      <c r="C456" s="55" t="str">
        <f>'Calc|Fee Based'!C454</f>
        <v/>
      </c>
      <c r="D456" s="55" t="str">
        <f>'Calc|Fee Based'!D454</f>
        <v/>
      </c>
      <c r="E456" s="55" t="str">
        <f>'Calc|Fee Based'!E454</f>
        <v/>
      </c>
      <c r="F456" s="80" t="str">
        <f>'Calc|Fee Based'!F454</f>
        <v/>
      </c>
      <c r="G456" s="80" t="str">
        <f>'Calc|Fee Based'!G454</f>
        <v/>
      </c>
      <c r="H456" s="80">
        <f>'Calc|Fee Based'!H454</f>
        <v>0</v>
      </c>
      <c r="I456" s="139">
        <f>IF(AND(B456='Calc|Fee Based'!B454,C456='Calc|Fee Based'!C454,D456='Calc|Fee Based'!D454,E456='Calc|Fee Based'!E454, F456='Calc|Fee Based'!F454,G456='Calc|Fee Based'!G454, H456='Calc|Fee Based'!H454),0,1)</f>
        <v>0</v>
      </c>
    </row>
    <row r="457" spans="1:9" ht="12.75" x14ac:dyDescent="0.2">
      <c r="A457" s="16">
        <v>446</v>
      </c>
      <c r="B457" s="55" t="str">
        <f>'Calc|Fee Based'!B455</f>
        <v/>
      </c>
      <c r="C457" s="55" t="str">
        <f>'Calc|Fee Based'!C455</f>
        <v/>
      </c>
      <c r="D457" s="55" t="str">
        <f>'Calc|Fee Based'!D455</f>
        <v/>
      </c>
      <c r="E457" s="55" t="str">
        <f>'Calc|Fee Based'!E455</f>
        <v/>
      </c>
      <c r="F457" s="80" t="str">
        <f>'Calc|Fee Based'!F455</f>
        <v/>
      </c>
      <c r="G457" s="80" t="str">
        <f>'Calc|Fee Based'!G455</f>
        <v/>
      </c>
      <c r="H457" s="80">
        <f>'Calc|Fee Based'!H455</f>
        <v>0</v>
      </c>
      <c r="I457" s="139">
        <f>IF(AND(B457='Calc|Fee Based'!B455,C457='Calc|Fee Based'!C455,D457='Calc|Fee Based'!D455,E457='Calc|Fee Based'!E455, F457='Calc|Fee Based'!F455,G457='Calc|Fee Based'!G455, H457='Calc|Fee Based'!H455),0,1)</f>
        <v>0</v>
      </c>
    </row>
    <row r="458" spans="1:9" ht="12.75" x14ac:dyDescent="0.2">
      <c r="A458" s="16">
        <v>447</v>
      </c>
      <c r="B458" s="55" t="str">
        <f>'Calc|Fee Based'!B456</f>
        <v/>
      </c>
      <c r="C458" s="55" t="str">
        <f>'Calc|Fee Based'!C456</f>
        <v/>
      </c>
      <c r="D458" s="55" t="str">
        <f>'Calc|Fee Based'!D456</f>
        <v/>
      </c>
      <c r="E458" s="55" t="str">
        <f>'Calc|Fee Based'!E456</f>
        <v/>
      </c>
      <c r="F458" s="80" t="str">
        <f>'Calc|Fee Based'!F456</f>
        <v/>
      </c>
      <c r="G458" s="80" t="str">
        <f>'Calc|Fee Based'!G456</f>
        <v/>
      </c>
      <c r="H458" s="80">
        <f>'Calc|Fee Based'!H456</f>
        <v>0</v>
      </c>
      <c r="I458" s="139">
        <f>IF(AND(B458='Calc|Fee Based'!B456,C458='Calc|Fee Based'!C456,D458='Calc|Fee Based'!D456,E458='Calc|Fee Based'!E456, F458='Calc|Fee Based'!F456,G458='Calc|Fee Based'!G456, H458='Calc|Fee Based'!H456),0,1)</f>
        <v>0</v>
      </c>
    </row>
    <row r="459" spans="1:9" ht="12.75" x14ac:dyDescent="0.2">
      <c r="A459" s="16">
        <v>448</v>
      </c>
      <c r="B459" s="55" t="str">
        <f>'Calc|Fee Based'!B457</f>
        <v/>
      </c>
      <c r="C459" s="55" t="str">
        <f>'Calc|Fee Based'!C457</f>
        <v/>
      </c>
      <c r="D459" s="55" t="str">
        <f>'Calc|Fee Based'!D457</f>
        <v/>
      </c>
      <c r="E459" s="55" t="str">
        <f>'Calc|Fee Based'!E457</f>
        <v/>
      </c>
      <c r="F459" s="80" t="str">
        <f>'Calc|Fee Based'!F457</f>
        <v/>
      </c>
      <c r="G459" s="80" t="str">
        <f>'Calc|Fee Based'!G457</f>
        <v/>
      </c>
      <c r="H459" s="80">
        <f>'Calc|Fee Based'!H457</f>
        <v>0</v>
      </c>
      <c r="I459" s="139">
        <f>IF(AND(B459='Calc|Fee Based'!B457,C459='Calc|Fee Based'!C457,D459='Calc|Fee Based'!D457,E459='Calc|Fee Based'!E457, F459='Calc|Fee Based'!F457,G459='Calc|Fee Based'!G457, H459='Calc|Fee Based'!H457),0,1)</f>
        <v>0</v>
      </c>
    </row>
    <row r="460" spans="1:9" ht="12.75" x14ac:dyDescent="0.2">
      <c r="A460" s="16">
        <v>449</v>
      </c>
      <c r="B460" s="55" t="str">
        <f>'Calc|Fee Based'!B458</f>
        <v/>
      </c>
      <c r="C460" s="55" t="str">
        <f>'Calc|Fee Based'!C458</f>
        <v/>
      </c>
      <c r="D460" s="55" t="str">
        <f>'Calc|Fee Based'!D458</f>
        <v/>
      </c>
      <c r="E460" s="55" t="str">
        <f>'Calc|Fee Based'!E458</f>
        <v/>
      </c>
      <c r="F460" s="80" t="str">
        <f>'Calc|Fee Based'!F458</f>
        <v/>
      </c>
      <c r="G460" s="80" t="str">
        <f>'Calc|Fee Based'!G458</f>
        <v/>
      </c>
      <c r="H460" s="80">
        <f>'Calc|Fee Based'!H458</f>
        <v>0</v>
      </c>
      <c r="I460" s="139">
        <f>IF(AND(B460='Calc|Fee Based'!B458,C460='Calc|Fee Based'!C458,D460='Calc|Fee Based'!D458,E460='Calc|Fee Based'!E458, F460='Calc|Fee Based'!F458,G460='Calc|Fee Based'!G458, H460='Calc|Fee Based'!H458),0,1)</f>
        <v>0</v>
      </c>
    </row>
    <row r="461" spans="1:9" ht="12.75" x14ac:dyDescent="0.2">
      <c r="A461" s="16">
        <v>450</v>
      </c>
      <c r="B461" s="55" t="str">
        <f>'Calc|Fee Based'!B459</f>
        <v/>
      </c>
      <c r="C461" s="55" t="str">
        <f>'Calc|Fee Based'!C459</f>
        <v/>
      </c>
      <c r="D461" s="55" t="str">
        <f>'Calc|Fee Based'!D459</f>
        <v/>
      </c>
      <c r="E461" s="55" t="str">
        <f>'Calc|Fee Based'!E459</f>
        <v/>
      </c>
      <c r="F461" s="80" t="str">
        <f>'Calc|Fee Based'!F459</f>
        <v/>
      </c>
      <c r="G461" s="80" t="str">
        <f>'Calc|Fee Based'!G459</f>
        <v/>
      </c>
      <c r="H461" s="80">
        <f>'Calc|Fee Based'!H459</f>
        <v>0</v>
      </c>
      <c r="I461" s="139">
        <f>IF(AND(B461='Calc|Fee Based'!B459,C461='Calc|Fee Based'!C459,D461='Calc|Fee Based'!D459,E461='Calc|Fee Based'!E459, F461='Calc|Fee Based'!F459,G461='Calc|Fee Based'!G459, H461='Calc|Fee Based'!H459),0,1)</f>
        <v>0</v>
      </c>
    </row>
    <row r="462" spans="1:9" ht="12.75" x14ac:dyDescent="0.2">
      <c r="A462" s="16">
        <v>451</v>
      </c>
      <c r="B462" s="55" t="str">
        <f>'Calc|Fee Based'!B460</f>
        <v/>
      </c>
      <c r="C462" s="55" t="str">
        <f>'Calc|Fee Based'!C460</f>
        <v/>
      </c>
      <c r="D462" s="55" t="str">
        <f>'Calc|Fee Based'!D460</f>
        <v/>
      </c>
      <c r="E462" s="55" t="str">
        <f>'Calc|Fee Based'!E460</f>
        <v/>
      </c>
      <c r="F462" s="80" t="str">
        <f>'Calc|Fee Based'!F460</f>
        <v/>
      </c>
      <c r="G462" s="80" t="str">
        <f>'Calc|Fee Based'!G460</f>
        <v/>
      </c>
      <c r="H462" s="80">
        <f>'Calc|Fee Based'!H460</f>
        <v>0</v>
      </c>
      <c r="I462" s="139">
        <f>IF(AND(B462='Calc|Fee Based'!B460,C462='Calc|Fee Based'!C460,D462='Calc|Fee Based'!D460,E462='Calc|Fee Based'!E460, F462='Calc|Fee Based'!F460,G462='Calc|Fee Based'!G460, H462='Calc|Fee Based'!H460),0,1)</f>
        <v>0</v>
      </c>
    </row>
    <row r="463" spans="1:9" ht="12.75" x14ac:dyDescent="0.2">
      <c r="A463" s="16">
        <v>452</v>
      </c>
      <c r="B463" s="55" t="str">
        <f>'Calc|Fee Based'!B461</f>
        <v/>
      </c>
      <c r="C463" s="55" t="str">
        <f>'Calc|Fee Based'!C461</f>
        <v/>
      </c>
      <c r="D463" s="55" t="str">
        <f>'Calc|Fee Based'!D461</f>
        <v/>
      </c>
      <c r="E463" s="55" t="str">
        <f>'Calc|Fee Based'!E461</f>
        <v/>
      </c>
      <c r="F463" s="80" t="str">
        <f>'Calc|Fee Based'!F461</f>
        <v/>
      </c>
      <c r="G463" s="80" t="str">
        <f>'Calc|Fee Based'!G461</f>
        <v/>
      </c>
      <c r="H463" s="80">
        <f>'Calc|Fee Based'!H461</f>
        <v>0</v>
      </c>
      <c r="I463" s="139">
        <f>IF(AND(B463='Calc|Fee Based'!B461,C463='Calc|Fee Based'!C461,D463='Calc|Fee Based'!D461,E463='Calc|Fee Based'!E461, F463='Calc|Fee Based'!F461,G463='Calc|Fee Based'!G461, H463='Calc|Fee Based'!H461),0,1)</f>
        <v>0</v>
      </c>
    </row>
    <row r="464" spans="1:9" ht="12.75" x14ac:dyDescent="0.2">
      <c r="A464" s="16">
        <v>453</v>
      </c>
      <c r="B464" s="55" t="str">
        <f>'Calc|Fee Based'!B462</f>
        <v/>
      </c>
      <c r="C464" s="55" t="str">
        <f>'Calc|Fee Based'!C462</f>
        <v/>
      </c>
      <c r="D464" s="55" t="str">
        <f>'Calc|Fee Based'!D462</f>
        <v/>
      </c>
      <c r="E464" s="55" t="str">
        <f>'Calc|Fee Based'!E462</f>
        <v/>
      </c>
      <c r="F464" s="80" t="str">
        <f>'Calc|Fee Based'!F462</f>
        <v/>
      </c>
      <c r="G464" s="80" t="str">
        <f>'Calc|Fee Based'!G462</f>
        <v/>
      </c>
      <c r="H464" s="80">
        <f>'Calc|Fee Based'!H462</f>
        <v>0</v>
      </c>
      <c r="I464" s="139">
        <f>IF(AND(B464='Calc|Fee Based'!B462,C464='Calc|Fee Based'!C462,D464='Calc|Fee Based'!D462,E464='Calc|Fee Based'!E462, F464='Calc|Fee Based'!F462,G464='Calc|Fee Based'!G462, H464='Calc|Fee Based'!H462),0,1)</f>
        <v>0</v>
      </c>
    </row>
    <row r="465" spans="1:9" ht="12.75" x14ac:dyDescent="0.2">
      <c r="A465" s="16">
        <v>454</v>
      </c>
      <c r="B465" s="55" t="str">
        <f>'Calc|Fee Based'!B463</f>
        <v/>
      </c>
      <c r="C465" s="55" t="str">
        <f>'Calc|Fee Based'!C463</f>
        <v/>
      </c>
      <c r="D465" s="55" t="str">
        <f>'Calc|Fee Based'!D463</f>
        <v/>
      </c>
      <c r="E465" s="55" t="str">
        <f>'Calc|Fee Based'!E463</f>
        <v/>
      </c>
      <c r="F465" s="80" t="str">
        <f>'Calc|Fee Based'!F463</f>
        <v/>
      </c>
      <c r="G465" s="80" t="str">
        <f>'Calc|Fee Based'!G463</f>
        <v/>
      </c>
      <c r="H465" s="80">
        <f>'Calc|Fee Based'!H463</f>
        <v>0</v>
      </c>
      <c r="I465" s="139">
        <f>IF(AND(B465='Calc|Fee Based'!B463,C465='Calc|Fee Based'!C463,D465='Calc|Fee Based'!D463,E465='Calc|Fee Based'!E463, F465='Calc|Fee Based'!F463,G465='Calc|Fee Based'!G463, H465='Calc|Fee Based'!H463),0,1)</f>
        <v>0</v>
      </c>
    </row>
    <row r="466" spans="1:9" ht="12.75" x14ac:dyDescent="0.2">
      <c r="A466" s="16">
        <v>455</v>
      </c>
      <c r="B466" s="55" t="str">
        <f>'Calc|Fee Based'!B464</f>
        <v/>
      </c>
      <c r="C466" s="55" t="str">
        <f>'Calc|Fee Based'!C464</f>
        <v/>
      </c>
      <c r="D466" s="55" t="str">
        <f>'Calc|Fee Based'!D464</f>
        <v/>
      </c>
      <c r="E466" s="55" t="str">
        <f>'Calc|Fee Based'!E464</f>
        <v/>
      </c>
      <c r="F466" s="80" t="str">
        <f>'Calc|Fee Based'!F464</f>
        <v/>
      </c>
      <c r="G466" s="80" t="str">
        <f>'Calc|Fee Based'!G464</f>
        <v/>
      </c>
      <c r="H466" s="80">
        <f>'Calc|Fee Based'!H464</f>
        <v>0</v>
      </c>
      <c r="I466" s="139">
        <f>IF(AND(B466='Calc|Fee Based'!B464,C466='Calc|Fee Based'!C464,D466='Calc|Fee Based'!D464,E466='Calc|Fee Based'!E464, F466='Calc|Fee Based'!F464,G466='Calc|Fee Based'!G464, H466='Calc|Fee Based'!H464),0,1)</f>
        <v>0</v>
      </c>
    </row>
    <row r="467" spans="1:9" ht="12.75" x14ac:dyDescent="0.2">
      <c r="A467" s="16">
        <v>456</v>
      </c>
      <c r="B467" s="55" t="str">
        <f>'Calc|Fee Based'!B465</f>
        <v/>
      </c>
      <c r="C467" s="55" t="str">
        <f>'Calc|Fee Based'!C465</f>
        <v/>
      </c>
      <c r="D467" s="55" t="str">
        <f>'Calc|Fee Based'!D465</f>
        <v/>
      </c>
      <c r="E467" s="55" t="str">
        <f>'Calc|Fee Based'!E465</f>
        <v/>
      </c>
      <c r="F467" s="80" t="str">
        <f>'Calc|Fee Based'!F465</f>
        <v/>
      </c>
      <c r="G467" s="80" t="str">
        <f>'Calc|Fee Based'!G465</f>
        <v/>
      </c>
      <c r="H467" s="80">
        <f>'Calc|Fee Based'!H465</f>
        <v>0</v>
      </c>
      <c r="I467" s="139">
        <f>IF(AND(B467='Calc|Fee Based'!B465,C467='Calc|Fee Based'!C465,D467='Calc|Fee Based'!D465,E467='Calc|Fee Based'!E465, F467='Calc|Fee Based'!F465,G467='Calc|Fee Based'!G465, H467='Calc|Fee Based'!H465),0,1)</f>
        <v>0</v>
      </c>
    </row>
    <row r="468" spans="1:9" ht="12.75" x14ac:dyDescent="0.2">
      <c r="A468" s="16">
        <v>457</v>
      </c>
      <c r="B468" s="55" t="str">
        <f>'Calc|Fee Based'!B466</f>
        <v/>
      </c>
      <c r="C468" s="55" t="str">
        <f>'Calc|Fee Based'!C466</f>
        <v/>
      </c>
      <c r="D468" s="55" t="str">
        <f>'Calc|Fee Based'!D466</f>
        <v/>
      </c>
      <c r="E468" s="55" t="str">
        <f>'Calc|Fee Based'!E466</f>
        <v/>
      </c>
      <c r="F468" s="80" t="str">
        <f>'Calc|Fee Based'!F466</f>
        <v/>
      </c>
      <c r="G468" s="80" t="str">
        <f>'Calc|Fee Based'!G466</f>
        <v/>
      </c>
      <c r="H468" s="80">
        <f>'Calc|Fee Based'!H466</f>
        <v>0</v>
      </c>
      <c r="I468" s="139">
        <f>IF(AND(B468='Calc|Fee Based'!B466,C468='Calc|Fee Based'!C466,D468='Calc|Fee Based'!D466,E468='Calc|Fee Based'!E466, F468='Calc|Fee Based'!F466,G468='Calc|Fee Based'!G466, H468='Calc|Fee Based'!H466),0,1)</f>
        <v>0</v>
      </c>
    </row>
    <row r="469" spans="1:9" ht="12.75" x14ac:dyDescent="0.2">
      <c r="A469" s="16">
        <v>458</v>
      </c>
      <c r="B469" s="55" t="str">
        <f>'Calc|Fee Based'!B467</f>
        <v/>
      </c>
      <c r="C469" s="55" t="str">
        <f>'Calc|Fee Based'!C467</f>
        <v/>
      </c>
      <c r="D469" s="55" t="str">
        <f>'Calc|Fee Based'!D467</f>
        <v/>
      </c>
      <c r="E469" s="55" t="str">
        <f>'Calc|Fee Based'!E467</f>
        <v/>
      </c>
      <c r="F469" s="80" t="str">
        <f>'Calc|Fee Based'!F467</f>
        <v/>
      </c>
      <c r="G469" s="80" t="str">
        <f>'Calc|Fee Based'!G467</f>
        <v/>
      </c>
      <c r="H469" s="80">
        <f>'Calc|Fee Based'!H467</f>
        <v>0</v>
      </c>
      <c r="I469" s="139">
        <f>IF(AND(B469='Calc|Fee Based'!B467,C469='Calc|Fee Based'!C467,D469='Calc|Fee Based'!D467,E469='Calc|Fee Based'!E467, F469='Calc|Fee Based'!F467,G469='Calc|Fee Based'!G467, H469='Calc|Fee Based'!H467),0,1)</f>
        <v>0</v>
      </c>
    </row>
    <row r="470" spans="1:9" ht="12.75" x14ac:dyDescent="0.2">
      <c r="A470" s="16">
        <v>459</v>
      </c>
      <c r="B470" s="55" t="str">
        <f>'Calc|Fee Based'!B468</f>
        <v/>
      </c>
      <c r="C470" s="55" t="str">
        <f>'Calc|Fee Based'!C468</f>
        <v/>
      </c>
      <c r="D470" s="55" t="str">
        <f>'Calc|Fee Based'!D468</f>
        <v/>
      </c>
      <c r="E470" s="55" t="str">
        <f>'Calc|Fee Based'!E468</f>
        <v/>
      </c>
      <c r="F470" s="80" t="str">
        <f>'Calc|Fee Based'!F468</f>
        <v/>
      </c>
      <c r="G470" s="80" t="str">
        <f>'Calc|Fee Based'!G468</f>
        <v/>
      </c>
      <c r="H470" s="80">
        <f>'Calc|Fee Based'!H468</f>
        <v>0</v>
      </c>
      <c r="I470" s="139">
        <f>IF(AND(B470='Calc|Fee Based'!B468,C470='Calc|Fee Based'!C468,D470='Calc|Fee Based'!D468,E470='Calc|Fee Based'!E468, F470='Calc|Fee Based'!F468,G470='Calc|Fee Based'!G468, H470='Calc|Fee Based'!H468),0,1)</f>
        <v>0</v>
      </c>
    </row>
    <row r="471" spans="1:9" ht="12.75" x14ac:dyDescent="0.2">
      <c r="A471" s="16">
        <v>460</v>
      </c>
      <c r="B471" s="55" t="str">
        <f>'Calc|Fee Based'!B469</f>
        <v/>
      </c>
      <c r="C471" s="55" t="str">
        <f>'Calc|Fee Based'!C469</f>
        <v/>
      </c>
      <c r="D471" s="55" t="str">
        <f>'Calc|Fee Based'!D469</f>
        <v/>
      </c>
      <c r="E471" s="55" t="str">
        <f>'Calc|Fee Based'!E469</f>
        <v/>
      </c>
      <c r="F471" s="80" t="str">
        <f>'Calc|Fee Based'!F469</f>
        <v/>
      </c>
      <c r="G471" s="80" t="str">
        <f>'Calc|Fee Based'!G469</f>
        <v/>
      </c>
      <c r="H471" s="80">
        <f>'Calc|Fee Based'!H469</f>
        <v>0</v>
      </c>
      <c r="I471" s="139">
        <f>IF(AND(B471='Calc|Fee Based'!B469,C471='Calc|Fee Based'!C469,D471='Calc|Fee Based'!D469,E471='Calc|Fee Based'!E469, F471='Calc|Fee Based'!F469,G471='Calc|Fee Based'!G469, H471='Calc|Fee Based'!H469),0,1)</f>
        <v>0</v>
      </c>
    </row>
    <row r="472" spans="1:9" ht="12.75" x14ac:dyDescent="0.2">
      <c r="A472" s="16">
        <v>461</v>
      </c>
      <c r="B472" s="55" t="str">
        <f>'Calc|Fee Based'!B470</f>
        <v/>
      </c>
      <c r="C472" s="55" t="str">
        <f>'Calc|Fee Based'!C470</f>
        <v/>
      </c>
      <c r="D472" s="55" t="str">
        <f>'Calc|Fee Based'!D470</f>
        <v/>
      </c>
      <c r="E472" s="55" t="str">
        <f>'Calc|Fee Based'!E470</f>
        <v/>
      </c>
      <c r="F472" s="80" t="str">
        <f>'Calc|Fee Based'!F470</f>
        <v/>
      </c>
      <c r="G472" s="80" t="str">
        <f>'Calc|Fee Based'!G470</f>
        <v/>
      </c>
      <c r="H472" s="80">
        <f>'Calc|Fee Based'!H470</f>
        <v>0</v>
      </c>
      <c r="I472" s="139">
        <f>IF(AND(B472='Calc|Fee Based'!B470,C472='Calc|Fee Based'!C470,D472='Calc|Fee Based'!D470,E472='Calc|Fee Based'!E470, F472='Calc|Fee Based'!F470,G472='Calc|Fee Based'!G470, H472='Calc|Fee Based'!H470),0,1)</f>
        <v>0</v>
      </c>
    </row>
    <row r="473" spans="1:9" ht="12.75" x14ac:dyDescent="0.2">
      <c r="A473" s="16">
        <v>462</v>
      </c>
      <c r="B473" s="55" t="str">
        <f>'Calc|Fee Based'!B471</f>
        <v/>
      </c>
      <c r="C473" s="55" t="str">
        <f>'Calc|Fee Based'!C471</f>
        <v/>
      </c>
      <c r="D473" s="55" t="str">
        <f>'Calc|Fee Based'!D471</f>
        <v/>
      </c>
      <c r="E473" s="55" t="str">
        <f>'Calc|Fee Based'!E471</f>
        <v/>
      </c>
      <c r="F473" s="80" t="str">
        <f>'Calc|Fee Based'!F471</f>
        <v/>
      </c>
      <c r="G473" s="80" t="str">
        <f>'Calc|Fee Based'!G471</f>
        <v/>
      </c>
      <c r="H473" s="80">
        <f>'Calc|Fee Based'!H471</f>
        <v>0</v>
      </c>
      <c r="I473" s="139">
        <f>IF(AND(B473='Calc|Fee Based'!B471,C473='Calc|Fee Based'!C471,D473='Calc|Fee Based'!D471,E473='Calc|Fee Based'!E471, F473='Calc|Fee Based'!F471,G473='Calc|Fee Based'!G471, H473='Calc|Fee Based'!H471),0,1)</f>
        <v>0</v>
      </c>
    </row>
    <row r="474" spans="1:9" ht="12.75" x14ac:dyDescent="0.2">
      <c r="A474" s="16">
        <v>463</v>
      </c>
      <c r="B474" s="55" t="str">
        <f>'Calc|Fee Based'!B472</f>
        <v/>
      </c>
      <c r="C474" s="55" t="str">
        <f>'Calc|Fee Based'!C472</f>
        <v/>
      </c>
      <c r="D474" s="55" t="str">
        <f>'Calc|Fee Based'!D472</f>
        <v/>
      </c>
      <c r="E474" s="55" t="str">
        <f>'Calc|Fee Based'!E472</f>
        <v/>
      </c>
      <c r="F474" s="80" t="str">
        <f>'Calc|Fee Based'!F472</f>
        <v/>
      </c>
      <c r="G474" s="80" t="str">
        <f>'Calc|Fee Based'!G472</f>
        <v/>
      </c>
      <c r="H474" s="80">
        <f>'Calc|Fee Based'!H472</f>
        <v>0</v>
      </c>
      <c r="I474" s="139">
        <f>IF(AND(B474='Calc|Fee Based'!B472,C474='Calc|Fee Based'!C472,D474='Calc|Fee Based'!D472,E474='Calc|Fee Based'!E472, F474='Calc|Fee Based'!F472,G474='Calc|Fee Based'!G472, H474='Calc|Fee Based'!H472),0,1)</f>
        <v>0</v>
      </c>
    </row>
    <row r="475" spans="1:9" ht="12.75" x14ac:dyDescent="0.2">
      <c r="A475" s="16">
        <v>464</v>
      </c>
      <c r="B475" s="55" t="str">
        <f>'Calc|Fee Based'!B473</f>
        <v/>
      </c>
      <c r="C475" s="55" t="str">
        <f>'Calc|Fee Based'!C473</f>
        <v/>
      </c>
      <c r="D475" s="55" t="str">
        <f>'Calc|Fee Based'!D473</f>
        <v/>
      </c>
      <c r="E475" s="55" t="str">
        <f>'Calc|Fee Based'!E473</f>
        <v/>
      </c>
      <c r="F475" s="80" t="str">
        <f>'Calc|Fee Based'!F473</f>
        <v/>
      </c>
      <c r="G475" s="80" t="str">
        <f>'Calc|Fee Based'!G473</f>
        <v/>
      </c>
      <c r="H475" s="80">
        <f>'Calc|Fee Based'!H473</f>
        <v>0</v>
      </c>
      <c r="I475" s="139">
        <f>IF(AND(B475='Calc|Fee Based'!B473,C475='Calc|Fee Based'!C473,D475='Calc|Fee Based'!D473,E475='Calc|Fee Based'!E473, F475='Calc|Fee Based'!F473,G475='Calc|Fee Based'!G473, H475='Calc|Fee Based'!H473),0,1)</f>
        <v>0</v>
      </c>
    </row>
    <row r="476" spans="1:9" ht="12.75" x14ac:dyDescent="0.2">
      <c r="A476" s="16">
        <v>465</v>
      </c>
      <c r="B476" s="55" t="str">
        <f>'Calc|Fee Based'!B474</f>
        <v/>
      </c>
      <c r="C476" s="55" t="str">
        <f>'Calc|Fee Based'!C474</f>
        <v/>
      </c>
      <c r="D476" s="55" t="str">
        <f>'Calc|Fee Based'!D474</f>
        <v/>
      </c>
      <c r="E476" s="55" t="str">
        <f>'Calc|Fee Based'!E474</f>
        <v/>
      </c>
      <c r="F476" s="80" t="str">
        <f>'Calc|Fee Based'!F474</f>
        <v/>
      </c>
      <c r="G476" s="80" t="str">
        <f>'Calc|Fee Based'!G474</f>
        <v/>
      </c>
      <c r="H476" s="80">
        <f>'Calc|Fee Based'!H474</f>
        <v>0</v>
      </c>
      <c r="I476" s="139">
        <f>IF(AND(B476='Calc|Fee Based'!B474,C476='Calc|Fee Based'!C474,D476='Calc|Fee Based'!D474,E476='Calc|Fee Based'!E474, F476='Calc|Fee Based'!F474,G476='Calc|Fee Based'!G474, H476='Calc|Fee Based'!H474),0,1)</f>
        <v>0</v>
      </c>
    </row>
    <row r="477" spans="1:9" ht="12.75" x14ac:dyDescent="0.2">
      <c r="A477" s="16">
        <v>466</v>
      </c>
      <c r="B477" s="55" t="str">
        <f>'Calc|Fee Based'!B475</f>
        <v/>
      </c>
      <c r="C477" s="55" t="str">
        <f>'Calc|Fee Based'!C475</f>
        <v/>
      </c>
      <c r="D477" s="55" t="str">
        <f>'Calc|Fee Based'!D475</f>
        <v/>
      </c>
      <c r="E477" s="55" t="str">
        <f>'Calc|Fee Based'!E475</f>
        <v/>
      </c>
      <c r="F477" s="80" t="str">
        <f>'Calc|Fee Based'!F475</f>
        <v/>
      </c>
      <c r="G477" s="80" t="str">
        <f>'Calc|Fee Based'!G475</f>
        <v/>
      </c>
      <c r="H477" s="80">
        <f>'Calc|Fee Based'!H475</f>
        <v>0</v>
      </c>
      <c r="I477" s="139">
        <f>IF(AND(B477='Calc|Fee Based'!B475,C477='Calc|Fee Based'!C475,D477='Calc|Fee Based'!D475,E477='Calc|Fee Based'!E475, F477='Calc|Fee Based'!F475,G477='Calc|Fee Based'!G475, H477='Calc|Fee Based'!H475),0,1)</f>
        <v>0</v>
      </c>
    </row>
    <row r="478" spans="1:9" ht="12.75" x14ac:dyDescent="0.2">
      <c r="A478" s="16">
        <v>467</v>
      </c>
      <c r="B478" s="55" t="str">
        <f>'Calc|Fee Based'!B476</f>
        <v/>
      </c>
      <c r="C478" s="55" t="str">
        <f>'Calc|Fee Based'!C476</f>
        <v/>
      </c>
      <c r="D478" s="55" t="str">
        <f>'Calc|Fee Based'!D476</f>
        <v/>
      </c>
      <c r="E478" s="55" t="str">
        <f>'Calc|Fee Based'!E476</f>
        <v/>
      </c>
      <c r="F478" s="80" t="str">
        <f>'Calc|Fee Based'!F476</f>
        <v/>
      </c>
      <c r="G478" s="80" t="str">
        <f>'Calc|Fee Based'!G476</f>
        <v/>
      </c>
      <c r="H478" s="80">
        <f>'Calc|Fee Based'!H476</f>
        <v>0</v>
      </c>
      <c r="I478" s="139">
        <f>IF(AND(B478='Calc|Fee Based'!B476,C478='Calc|Fee Based'!C476,D478='Calc|Fee Based'!D476,E478='Calc|Fee Based'!E476, F478='Calc|Fee Based'!F476,G478='Calc|Fee Based'!G476, H478='Calc|Fee Based'!H476),0,1)</f>
        <v>0</v>
      </c>
    </row>
    <row r="479" spans="1:9" ht="12.75" x14ac:dyDescent="0.2">
      <c r="A479" s="16">
        <v>468</v>
      </c>
      <c r="B479" s="55" t="str">
        <f>'Calc|Fee Based'!B477</f>
        <v/>
      </c>
      <c r="C479" s="55" t="str">
        <f>'Calc|Fee Based'!C477</f>
        <v/>
      </c>
      <c r="D479" s="55" t="str">
        <f>'Calc|Fee Based'!D477</f>
        <v/>
      </c>
      <c r="E479" s="55" t="str">
        <f>'Calc|Fee Based'!E477</f>
        <v/>
      </c>
      <c r="F479" s="80" t="str">
        <f>'Calc|Fee Based'!F477</f>
        <v/>
      </c>
      <c r="G479" s="80" t="str">
        <f>'Calc|Fee Based'!G477</f>
        <v/>
      </c>
      <c r="H479" s="80">
        <f>'Calc|Fee Based'!H477</f>
        <v>0</v>
      </c>
      <c r="I479" s="139">
        <f>IF(AND(B479='Calc|Fee Based'!B477,C479='Calc|Fee Based'!C477,D479='Calc|Fee Based'!D477,E479='Calc|Fee Based'!E477, F479='Calc|Fee Based'!F477,G479='Calc|Fee Based'!G477, H479='Calc|Fee Based'!H477),0,1)</f>
        <v>0</v>
      </c>
    </row>
    <row r="480" spans="1:9" ht="12.75" x14ac:dyDescent="0.2">
      <c r="A480" s="16">
        <v>469</v>
      </c>
      <c r="B480" s="55" t="str">
        <f>'Calc|Fee Based'!B478</f>
        <v/>
      </c>
      <c r="C480" s="55" t="str">
        <f>'Calc|Fee Based'!C478</f>
        <v/>
      </c>
      <c r="D480" s="55" t="str">
        <f>'Calc|Fee Based'!D478</f>
        <v/>
      </c>
      <c r="E480" s="55" t="str">
        <f>'Calc|Fee Based'!E478</f>
        <v/>
      </c>
      <c r="F480" s="80" t="str">
        <f>'Calc|Fee Based'!F478</f>
        <v/>
      </c>
      <c r="G480" s="80" t="str">
        <f>'Calc|Fee Based'!G478</f>
        <v/>
      </c>
      <c r="H480" s="80">
        <f>'Calc|Fee Based'!H478</f>
        <v>0</v>
      </c>
      <c r="I480" s="139">
        <f>IF(AND(B480='Calc|Fee Based'!B478,C480='Calc|Fee Based'!C478,D480='Calc|Fee Based'!D478,E480='Calc|Fee Based'!E478, F480='Calc|Fee Based'!F478,G480='Calc|Fee Based'!G478, H480='Calc|Fee Based'!H478),0,1)</f>
        <v>0</v>
      </c>
    </row>
    <row r="481" spans="1:9" ht="12.75" x14ac:dyDescent="0.2">
      <c r="A481" s="16">
        <v>470</v>
      </c>
      <c r="B481" s="55" t="str">
        <f>'Calc|Fee Based'!B479</f>
        <v/>
      </c>
      <c r="C481" s="55" t="str">
        <f>'Calc|Fee Based'!C479</f>
        <v/>
      </c>
      <c r="D481" s="55" t="str">
        <f>'Calc|Fee Based'!D479</f>
        <v/>
      </c>
      <c r="E481" s="55" t="str">
        <f>'Calc|Fee Based'!E479</f>
        <v/>
      </c>
      <c r="F481" s="80" t="str">
        <f>'Calc|Fee Based'!F479</f>
        <v/>
      </c>
      <c r="G481" s="80" t="str">
        <f>'Calc|Fee Based'!G479</f>
        <v/>
      </c>
      <c r="H481" s="80">
        <f>'Calc|Fee Based'!H479</f>
        <v>0</v>
      </c>
      <c r="I481" s="139">
        <f>IF(AND(B481='Calc|Fee Based'!B479,C481='Calc|Fee Based'!C479,D481='Calc|Fee Based'!D479,E481='Calc|Fee Based'!E479, F481='Calc|Fee Based'!F479,G481='Calc|Fee Based'!G479, H481='Calc|Fee Based'!H479),0,1)</f>
        <v>0</v>
      </c>
    </row>
    <row r="482" spans="1:9" ht="12.75" x14ac:dyDescent="0.2">
      <c r="A482" s="16">
        <v>471</v>
      </c>
      <c r="B482" s="55" t="str">
        <f>'Calc|Fee Based'!B480</f>
        <v/>
      </c>
      <c r="C482" s="55" t="str">
        <f>'Calc|Fee Based'!C480</f>
        <v/>
      </c>
      <c r="D482" s="55" t="str">
        <f>'Calc|Fee Based'!D480</f>
        <v/>
      </c>
      <c r="E482" s="55" t="str">
        <f>'Calc|Fee Based'!E480</f>
        <v/>
      </c>
      <c r="F482" s="80" t="str">
        <f>'Calc|Fee Based'!F480</f>
        <v/>
      </c>
      <c r="G482" s="80" t="str">
        <f>'Calc|Fee Based'!G480</f>
        <v/>
      </c>
      <c r="H482" s="80">
        <f>'Calc|Fee Based'!H480</f>
        <v>0</v>
      </c>
      <c r="I482" s="139">
        <f>IF(AND(B482='Calc|Fee Based'!B480,C482='Calc|Fee Based'!C480,D482='Calc|Fee Based'!D480,E482='Calc|Fee Based'!E480, F482='Calc|Fee Based'!F480,G482='Calc|Fee Based'!G480, H482='Calc|Fee Based'!H480),0,1)</f>
        <v>0</v>
      </c>
    </row>
    <row r="483" spans="1:9" ht="12.75" x14ac:dyDescent="0.2">
      <c r="A483" s="16">
        <v>472</v>
      </c>
      <c r="B483" s="55" t="str">
        <f>'Calc|Fee Based'!B481</f>
        <v/>
      </c>
      <c r="C483" s="55" t="str">
        <f>'Calc|Fee Based'!C481</f>
        <v/>
      </c>
      <c r="D483" s="55" t="str">
        <f>'Calc|Fee Based'!D481</f>
        <v/>
      </c>
      <c r="E483" s="55" t="str">
        <f>'Calc|Fee Based'!E481</f>
        <v/>
      </c>
      <c r="F483" s="80" t="str">
        <f>'Calc|Fee Based'!F481</f>
        <v/>
      </c>
      <c r="G483" s="80" t="str">
        <f>'Calc|Fee Based'!G481</f>
        <v/>
      </c>
      <c r="H483" s="80">
        <f>'Calc|Fee Based'!H481</f>
        <v>0</v>
      </c>
      <c r="I483" s="139">
        <f>IF(AND(B483='Calc|Fee Based'!B481,C483='Calc|Fee Based'!C481,D483='Calc|Fee Based'!D481,E483='Calc|Fee Based'!E481, F483='Calc|Fee Based'!F481,G483='Calc|Fee Based'!G481, H483='Calc|Fee Based'!H481),0,1)</f>
        <v>0</v>
      </c>
    </row>
    <row r="484" spans="1:9" ht="12.75" x14ac:dyDescent="0.2">
      <c r="A484" s="16">
        <v>473</v>
      </c>
      <c r="B484" s="55" t="str">
        <f>'Calc|Fee Based'!B482</f>
        <v/>
      </c>
      <c r="C484" s="55" t="str">
        <f>'Calc|Fee Based'!C482</f>
        <v/>
      </c>
      <c r="D484" s="55" t="str">
        <f>'Calc|Fee Based'!D482</f>
        <v/>
      </c>
      <c r="E484" s="55" t="str">
        <f>'Calc|Fee Based'!E482</f>
        <v/>
      </c>
      <c r="F484" s="80" t="str">
        <f>'Calc|Fee Based'!F482</f>
        <v/>
      </c>
      <c r="G484" s="80" t="str">
        <f>'Calc|Fee Based'!G482</f>
        <v/>
      </c>
      <c r="H484" s="80">
        <f>'Calc|Fee Based'!H482</f>
        <v>0</v>
      </c>
      <c r="I484" s="139">
        <f>IF(AND(B484='Calc|Fee Based'!B482,C484='Calc|Fee Based'!C482,D484='Calc|Fee Based'!D482,E484='Calc|Fee Based'!E482, F484='Calc|Fee Based'!F482,G484='Calc|Fee Based'!G482, H484='Calc|Fee Based'!H482),0,1)</f>
        <v>0</v>
      </c>
    </row>
    <row r="485" spans="1:9" ht="12.75" x14ac:dyDescent="0.2">
      <c r="A485" s="16">
        <v>474</v>
      </c>
      <c r="B485" s="55" t="str">
        <f>'Calc|Fee Based'!B483</f>
        <v/>
      </c>
      <c r="C485" s="55" t="str">
        <f>'Calc|Fee Based'!C483</f>
        <v/>
      </c>
      <c r="D485" s="55" t="str">
        <f>'Calc|Fee Based'!D483</f>
        <v/>
      </c>
      <c r="E485" s="55" t="str">
        <f>'Calc|Fee Based'!E483</f>
        <v/>
      </c>
      <c r="F485" s="80" t="str">
        <f>'Calc|Fee Based'!F483</f>
        <v/>
      </c>
      <c r="G485" s="80" t="str">
        <f>'Calc|Fee Based'!G483</f>
        <v/>
      </c>
      <c r="H485" s="80">
        <f>'Calc|Fee Based'!H483</f>
        <v>0</v>
      </c>
      <c r="I485" s="139">
        <f>IF(AND(B485='Calc|Fee Based'!B483,C485='Calc|Fee Based'!C483,D485='Calc|Fee Based'!D483,E485='Calc|Fee Based'!E483, F485='Calc|Fee Based'!F483,G485='Calc|Fee Based'!G483, H485='Calc|Fee Based'!H483),0,1)</f>
        <v>0</v>
      </c>
    </row>
    <row r="486" spans="1:9" ht="12.75" x14ac:dyDescent="0.2">
      <c r="A486" s="16">
        <v>475</v>
      </c>
      <c r="B486" s="55" t="str">
        <f>'Calc|Fee Based'!B484</f>
        <v/>
      </c>
      <c r="C486" s="55" t="str">
        <f>'Calc|Fee Based'!C484</f>
        <v/>
      </c>
      <c r="D486" s="55" t="str">
        <f>'Calc|Fee Based'!D484</f>
        <v/>
      </c>
      <c r="E486" s="55" t="str">
        <f>'Calc|Fee Based'!E484</f>
        <v/>
      </c>
      <c r="F486" s="80" t="str">
        <f>'Calc|Fee Based'!F484</f>
        <v/>
      </c>
      <c r="G486" s="80" t="str">
        <f>'Calc|Fee Based'!G484</f>
        <v/>
      </c>
      <c r="H486" s="80">
        <f>'Calc|Fee Based'!H484</f>
        <v>0</v>
      </c>
      <c r="I486" s="139">
        <f>IF(AND(B486='Calc|Fee Based'!B484,C486='Calc|Fee Based'!C484,D486='Calc|Fee Based'!D484,E486='Calc|Fee Based'!E484, F486='Calc|Fee Based'!F484,G486='Calc|Fee Based'!G484, H486='Calc|Fee Based'!H484),0,1)</f>
        <v>0</v>
      </c>
    </row>
    <row r="487" spans="1:9" ht="12.75" x14ac:dyDescent="0.2">
      <c r="A487" s="16">
        <v>476</v>
      </c>
      <c r="B487" s="55" t="str">
        <f>'Calc|Fee Based'!B485</f>
        <v/>
      </c>
      <c r="C487" s="55" t="str">
        <f>'Calc|Fee Based'!C485</f>
        <v/>
      </c>
      <c r="D487" s="55" t="str">
        <f>'Calc|Fee Based'!D485</f>
        <v/>
      </c>
      <c r="E487" s="55" t="str">
        <f>'Calc|Fee Based'!E485</f>
        <v/>
      </c>
      <c r="F487" s="80" t="str">
        <f>'Calc|Fee Based'!F485</f>
        <v/>
      </c>
      <c r="G487" s="80" t="str">
        <f>'Calc|Fee Based'!G485</f>
        <v/>
      </c>
      <c r="H487" s="80">
        <f>'Calc|Fee Based'!H485</f>
        <v>0</v>
      </c>
      <c r="I487" s="139">
        <f>IF(AND(B487='Calc|Fee Based'!B485,C487='Calc|Fee Based'!C485,D487='Calc|Fee Based'!D485,E487='Calc|Fee Based'!E485, F487='Calc|Fee Based'!F485,G487='Calc|Fee Based'!G485, H487='Calc|Fee Based'!H485),0,1)</f>
        <v>0</v>
      </c>
    </row>
    <row r="488" spans="1:9" ht="12.75" x14ac:dyDescent="0.2">
      <c r="A488" s="16">
        <v>477</v>
      </c>
      <c r="B488" s="55" t="str">
        <f>'Calc|Fee Based'!B486</f>
        <v/>
      </c>
      <c r="C488" s="55" t="str">
        <f>'Calc|Fee Based'!C486</f>
        <v/>
      </c>
      <c r="D488" s="55" t="str">
        <f>'Calc|Fee Based'!D486</f>
        <v/>
      </c>
      <c r="E488" s="55" t="str">
        <f>'Calc|Fee Based'!E486</f>
        <v/>
      </c>
      <c r="F488" s="80" t="str">
        <f>'Calc|Fee Based'!F486</f>
        <v/>
      </c>
      <c r="G488" s="80" t="str">
        <f>'Calc|Fee Based'!G486</f>
        <v/>
      </c>
      <c r="H488" s="80">
        <f>'Calc|Fee Based'!H486</f>
        <v>0</v>
      </c>
      <c r="I488" s="139">
        <f>IF(AND(B488='Calc|Fee Based'!B486,C488='Calc|Fee Based'!C486,D488='Calc|Fee Based'!D486,E488='Calc|Fee Based'!E486, F488='Calc|Fee Based'!F486,G488='Calc|Fee Based'!G486, H488='Calc|Fee Based'!H486),0,1)</f>
        <v>0</v>
      </c>
    </row>
    <row r="489" spans="1:9" ht="12.75" x14ac:dyDescent="0.2">
      <c r="A489" s="16">
        <v>478</v>
      </c>
      <c r="B489" s="55" t="str">
        <f>'Calc|Fee Based'!B487</f>
        <v/>
      </c>
      <c r="C489" s="55" t="str">
        <f>'Calc|Fee Based'!C487</f>
        <v/>
      </c>
      <c r="D489" s="55" t="str">
        <f>'Calc|Fee Based'!D487</f>
        <v/>
      </c>
      <c r="E489" s="55" t="str">
        <f>'Calc|Fee Based'!E487</f>
        <v/>
      </c>
      <c r="F489" s="80" t="str">
        <f>'Calc|Fee Based'!F487</f>
        <v/>
      </c>
      <c r="G489" s="80" t="str">
        <f>'Calc|Fee Based'!G487</f>
        <v/>
      </c>
      <c r="H489" s="80">
        <f>'Calc|Fee Based'!H487</f>
        <v>0</v>
      </c>
      <c r="I489" s="139">
        <f>IF(AND(B489='Calc|Fee Based'!B487,C489='Calc|Fee Based'!C487,D489='Calc|Fee Based'!D487,E489='Calc|Fee Based'!E487, F489='Calc|Fee Based'!F487,G489='Calc|Fee Based'!G487, H489='Calc|Fee Based'!H487),0,1)</f>
        <v>0</v>
      </c>
    </row>
    <row r="490" spans="1:9" ht="12.75" x14ac:dyDescent="0.2">
      <c r="A490" s="16">
        <v>479</v>
      </c>
      <c r="B490" s="55" t="str">
        <f>'Calc|Fee Based'!B488</f>
        <v/>
      </c>
      <c r="C490" s="55" t="str">
        <f>'Calc|Fee Based'!C488</f>
        <v/>
      </c>
      <c r="D490" s="55" t="str">
        <f>'Calc|Fee Based'!D488</f>
        <v/>
      </c>
      <c r="E490" s="55" t="str">
        <f>'Calc|Fee Based'!E488</f>
        <v/>
      </c>
      <c r="F490" s="80" t="str">
        <f>'Calc|Fee Based'!F488</f>
        <v/>
      </c>
      <c r="G490" s="80" t="str">
        <f>'Calc|Fee Based'!G488</f>
        <v/>
      </c>
      <c r="H490" s="80">
        <f>'Calc|Fee Based'!H488</f>
        <v>0</v>
      </c>
      <c r="I490" s="139">
        <f>IF(AND(B490='Calc|Fee Based'!B488,C490='Calc|Fee Based'!C488,D490='Calc|Fee Based'!D488,E490='Calc|Fee Based'!E488, F490='Calc|Fee Based'!F488,G490='Calc|Fee Based'!G488, H490='Calc|Fee Based'!H488),0,1)</f>
        <v>0</v>
      </c>
    </row>
    <row r="491" spans="1:9" ht="12.75" x14ac:dyDescent="0.2">
      <c r="A491" s="16">
        <v>480</v>
      </c>
      <c r="B491" s="55" t="str">
        <f>'Calc|Fee Based'!B489</f>
        <v/>
      </c>
      <c r="C491" s="55" t="str">
        <f>'Calc|Fee Based'!C489</f>
        <v/>
      </c>
      <c r="D491" s="55" t="str">
        <f>'Calc|Fee Based'!D489</f>
        <v/>
      </c>
      <c r="E491" s="55" t="str">
        <f>'Calc|Fee Based'!E489</f>
        <v/>
      </c>
      <c r="F491" s="80" t="str">
        <f>'Calc|Fee Based'!F489</f>
        <v/>
      </c>
      <c r="G491" s="80" t="str">
        <f>'Calc|Fee Based'!G489</f>
        <v/>
      </c>
      <c r="H491" s="80">
        <f>'Calc|Fee Based'!H489</f>
        <v>0</v>
      </c>
      <c r="I491" s="139">
        <f>IF(AND(B491='Calc|Fee Based'!B489,C491='Calc|Fee Based'!C489,D491='Calc|Fee Based'!D489,E491='Calc|Fee Based'!E489, F491='Calc|Fee Based'!F489,G491='Calc|Fee Based'!G489, H491='Calc|Fee Based'!H489),0,1)</f>
        <v>0</v>
      </c>
    </row>
    <row r="492" spans="1:9" ht="12.75" x14ac:dyDescent="0.2">
      <c r="A492" s="16">
        <v>481</v>
      </c>
      <c r="B492" s="55" t="str">
        <f>'Calc|Fee Based'!B490</f>
        <v/>
      </c>
      <c r="C492" s="55" t="str">
        <f>'Calc|Fee Based'!C490</f>
        <v/>
      </c>
      <c r="D492" s="55" t="str">
        <f>'Calc|Fee Based'!D490</f>
        <v/>
      </c>
      <c r="E492" s="55" t="str">
        <f>'Calc|Fee Based'!E490</f>
        <v/>
      </c>
      <c r="F492" s="80" t="str">
        <f>'Calc|Fee Based'!F490</f>
        <v/>
      </c>
      <c r="G492" s="80" t="str">
        <f>'Calc|Fee Based'!G490</f>
        <v/>
      </c>
      <c r="H492" s="80">
        <f>'Calc|Fee Based'!H490</f>
        <v>0</v>
      </c>
      <c r="I492" s="139">
        <f>IF(AND(B492='Calc|Fee Based'!B490,C492='Calc|Fee Based'!C490,D492='Calc|Fee Based'!D490,E492='Calc|Fee Based'!E490, F492='Calc|Fee Based'!F490,G492='Calc|Fee Based'!G490, H492='Calc|Fee Based'!H490),0,1)</f>
        <v>0</v>
      </c>
    </row>
    <row r="493" spans="1:9" ht="12.75" x14ac:dyDescent="0.2">
      <c r="A493" s="16">
        <v>482</v>
      </c>
      <c r="B493" s="55" t="str">
        <f>'Calc|Fee Based'!B491</f>
        <v/>
      </c>
      <c r="C493" s="55" t="str">
        <f>'Calc|Fee Based'!C491</f>
        <v/>
      </c>
      <c r="D493" s="55" t="str">
        <f>'Calc|Fee Based'!D491</f>
        <v/>
      </c>
      <c r="E493" s="55" t="str">
        <f>'Calc|Fee Based'!E491</f>
        <v/>
      </c>
      <c r="F493" s="80" t="str">
        <f>'Calc|Fee Based'!F491</f>
        <v/>
      </c>
      <c r="G493" s="80" t="str">
        <f>'Calc|Fee Based'!G491</f>
        <v/>
      </c>
      <c r="H493" s="80">
        <f>'Calc|Fee Based'!H491</f>
        <v>0</v>
      </c>
      <c r="I493" s="139">
        <f>IF(AND(B493='Calc|Fee Based'!B491,C493='Calc|Fee Based'!C491,D493='Calc|Fee Based'!D491,E493='Calc|Fee Based'!E491, F493='Calc|Fee Based'!F491,G493='Calc|Fee Based'!G491, H493='Calc|Fee Based'!H491),0,1)</f>
        <v>0</v>
      </c>
    </row>
    <row r="494" spans="1:9" ht="12.75" x14ac:dyDescent="0.2">
      <c r="A494" s="16">
        <v>483</v>
      </c>
      <c r="B494" s="55" t="str">
        <f>'Calc|Fee Based'!B492</f>
        <v/>
      </c>
      <c r="C494" s="55" t="str">
        <f>'Calc|Fee Based'!C492</f>
        <v/>
      </c>
      <c r="D494" s="55" t="str">
        <f>'Calc|Fee Based'!D492</f>
        <v/>
      </c>
      <c r="E494" s="55" t="str">
        <f>'Calc|Fee Based'!E492</f>
        <v/>
      </c>
      <c r="F494" s="80" t="str">
        <f>'Calc|Fee Based'!F492</f>
        <v/>
      </c>
      <c r="G494" s="80" t="str">
        <f>'Calc|Fee Based'!G492</f>
        <v/>
      </c>
      <c r="H494" s="80">
        <f>'Calc|Fee Based'!H492</f>
        <v>0</v>
      </c>
      <c r="I494" s="139">
        <f>IF(AND(B494='Calc|Fee Based'!B492,C494='Calc|Fee Based'!C492,D494='Calc|Fee Based'!D492,E494='Calc|Fee Based'!E492, F494='Calc|Fee Based'!F492,G494='Calc|Fee Based'!G492, H494='Calc|Fee Based'!H492),0,1)</f>
        <v>0</v>
      </c>
    </row>
    <row r="495" spans="1:9" ht="12.75" x14ac:dyDescent="0.2">
      <c r="A495" s="16">
        <v>484</v>
      </c>
      <c r="B495" s="55" t="str">
        <f>'Calc|Fee Based'!B493</f>
        <v/>
      </c>
      <c r="C495" s="55" t="str">
        <f>'Calc|Fee Based'!C493</f>
        <v/>
      </c>
      <c r="D495" s="55" t="str">
        <f>'Calc|Fee Based'!D493</f>
        <v/>
      </c>
      <c r="E495" s="55" t="str">
        <f>'Calc|Fee Based'!E493</f>
        <v/>
      </c>
      <c r="F495" s="80" t="str">
        <f>'Calc|Fee Based'!F493</f>
        <v/>
      </c>
      <c r="G495" s="80" t="str">
        <f>'Calc|Fee Based'!G493</f>
        <v/>
      </c>
      <c r="H495" s="80">
        <f>'Calc|Fee Based'!H493</f>
        <v>0</v>
      </c>
      <c r="I495" s="139">
        <f>IF(AND(B495='Calc|Fee Based'!B493,C495='Calc|Fee Based'!C493,D495='Calc|Fee Based'!D493,E495='Calc|Fee Based'!E493, F495='Calc|Fee Based'!F493,G495='Calc|Fee Based'!G493, H495='Calc|Fee Based'!H493),0,1)</f>
        <v>0</v>
      </c>
    </row>
    <row r="496" spans="1:9" ht="12.75" x14ac:dyDescent="0.2">
      <c r="A496" s="16">
        <v>485</v>
      </c>
      <c r="B496" s="55" t="str">
        <f>'Calc|Fee Based'!B494</f>
        <v/>
      </c>
      <c r="C496" s="55" t="str">
        <f>'Calc|Fee Based'!C494</f>
        <v/>
      </c>
      <c r="D496" s="55" t="str">
        <f>'Calc|Fee Based'!D494</f>
        <v/>
      </c>
      <c r="E496" s="55" t="str">
        <f>'Calc|Fee Based'!E494</f>
        <v/>
      </c>
      <c r="F496" s="80" t="str">
        <f>'Calc|Fee Based'!F494</f>
        <v/>
      </c>
      <c r="G496" s="80" t="str">
        <f>'Calc|Fee Based'!G494</f>
        <v/>
      </c>
      <c r="H496" s="80">
        <f>'Calc|Fee Based'!H494</f>
        <v>0</v>
      </c>
      <c r="I496" s="139">
        <f>IF(AND(B496='Calc|Fee Based'!B494,C496='Calc|Fee Based'!C494,D496='Calc|Fee Based'!D494,E496='Calc|Fee Based'!E494, F496='Calc|Fee Based'!F494,G496='Calc|Fee Based'!G494, H496='Calc|Fee Based'!H494),0,1)</f>
        <v>0</v>
      </c>
    </row>
    <row r="497" spans="1:9" ht="12.75" x14ac:dyDescent="0.2">
      <c r="A497" s="16">
        <v>486</v>
      </c>
      <c r="B497" s="55" t="str">
        <f>'Calc|Fee Based'!B495</f>
        <v/>
      </c>
      <c r="C497" s="55" t="str">
        <f>'Calc|Fee Based'!C495</f>
        <v/>
      </c>
      <c r="D497" s="55" t="str">
        <f>'Calc|Fee Based'!D495</f>
        <v/>
      </c>
      <c r="E497" s="55" t="str">
        <f>'Calc|Fee Based'!E495</f>
        <v/>
      </c>
      <c r="F497" s="80" t="str">
        <f>'Calc|Fee Based'!F495</f>
        <v/>
      </c>
      <c r="G497" s="80" t="str">
        <f>'Calc|Fee Based'!G495</f>
        <v/>
      </c>
      <c r="H497" s="80">
        <f>'Calc|Fee Based'!H495</f>
        <v>0</v>
      </c>
      <c r="I497" s="139">
        <f>IF(AND(B497='Calc|Fee Based'!B495,C497='Calc|Fee Based'!C495,D497='Calc|Fee Based'!D495,E497='Calc|Fee Based'!E495, F497='Calc|Fee Based'!F495,G497='Calc|Fee Based'!G495, H497='Calc|Fee Based'!H495),0,1)</f>
        <v>0</v>
      </c>
    </row>
    <row r="498" spans="1:9" ht="12.75" x14ac:dyDescent="0.2">
      <c r="A498" s="16">
        <v>487</v>
      </c>
      <c r="B498" s="55" t="str">
        <f>'Calc|Fee Based'!B496</f>
        <v/>
      </c>
      <c r="C498" s="55" t="str">
        <f>'Calc|Fee Based'!C496</f>
        <v/>
      </c>
      <c r="D498" s="55" t="str">
        <f>'Calc|Fee Based'!D496</f>
        <v/>
      </c>
      <c r="E498" s="55" t="str">
        <f>'Calc|Fee Based'!E496</f>
        <v/>
      </c>
      <c r="F498" s="80" t="str">
        <f>'Calc|Fee Based'!F496</f>
        <v/>
      </c>
      <c r="G498" s="80" t="str">
        <f>'Calc|Fee Based'!G496</f>
        <v/>
      </c>
      <c r="H498" s="80">
        <f>'Calc|Fee Based'!H496</f>
        <v>0</v>
      </c>
      <c r="I498" s="139">
        <f>IF(AND(B498='Calc|Fee Based'!B496,C498='Calc|Fee Based'!C496,D498='Calc|Fee Based'!D496,E498='Calc|Fee Based'!E496, F498='Calc|Fee Based'!F496,G498='Calc|Fee Based'!G496, H498='Calc|Fee Based'!H496),0,1)</f>
        <v>0</v>
      </c>
    </row>
    <row r="499" spans="1:9" ht="12.75" x14ac:dyDescent="0.2">
      <c r="A499" s="16">
        <v>488</v>
      </c>
      <c r="B499" s="55" t="str">
        <f>'Calc|Fee Based'!B497</f>
        <v/>
      </c>
      <c r="C499" s="55" t="str">
        <f>'Calc|Fee Based'!C497</f>
        <v/>
      </c>
      <c r="D499" s="55" t="str">
        <f>'Calc|Fee Based'!D497</f>
        <v/>
      </c>
      <c r="E499" s="55" t="str">
        <f>'Calc|Fee Based'!E497</f>
        <v/>
      </c>
      <c r="F499" s="80" t="str">
        <f>'Calc|Fee Based'!F497</f>
        <v/>
      </c>
      <c r="G499" s="80" t="str">
        <f>'Calc|Fee Based'!G497</f>
        <v/>
      </c>
      <c r="H499" s="80">
        <f>'Calc|Fee Based'!H497</f>
        <v>0</v>
      </c>
      <c r="I499" s="139">
        <f>IF(AND(B499='Calc|Fee Based'!B497,C499='Calc|Fee Based'!C497,D499='Calc|Fee Based'!D497,E499='Calc|Fee Based'!E497, F499='Calc|Fee Based'!F497,G499='Calc|Fee Based'!G497, H499='Calc|Fee Based'!H497),0,1)</f>
        <v>0</v>
      </c>
    </row>
    <row r="500" spans="1:9" ht="12.75" x14ac:dyDescent="0.2">
      <c r="A500" s="16">
        <v>489</v>
      </c>
      <c r="B500" s="55" t="str">
        <f>'Calc|Fee Based'!B498</f>
        <v/>
      </c>
      <c r="C500" s="55" t="str">
        <f>'Calc|Fee Based'!C498</f>
        <v/>
      </c>
      <c r="D500" s="55" t="str">
        <f>'Calc|Fee Based'!D498</f>
        <v/>
      </c>
      <c r="E500" s="55" t="str">
        <f>'Calc|Fee Based'!E498</f>
        <v/>
      </c>
      <c r="F500" s="80" t="str">
        <f>'Calc|Fee Based'!F498</f>
        <v/>
      </c>
      <c r="G500" s="80" t="str">
        <f>'Calc|Fee Based'!G498</f>
        <v/>
      </c>
      <c r="H500" s="80">
        <f>'Calc|Fee Based'!H498</f>
        <v>0</v>
      </c>
      <c r="I500" s="139">
        <f>IF(AND(B500='Calc|Fee Based'!B498,C500='Calc|Fee Based'!C498,D500='Calc|Fee Based'!D498,E500='Calc|Fee Based'!E498, F500='Calc|Fee Based'!F498,G500='Calc|Fee Based'!G498, H500='Calc|Fee Based'!H498),0,1)</f>
        <v>0</v>
      </c>
    </row>
    <row r="501" spans="1:9" ht="12.75" x14ac:dyDescent="0.2">
      <c r="A501" s="16">
        <v>490</v>
      </c>
      <c r="B501" s="55" t="str">
        <f>'Calc|Fee Based'!B499</f>
        <v/>
      </c>
      <c r="C501" s="55" t="str">
        <f>'Calc|Fee Based'!C499</f>
        <v/>
      </c>
      <c r="D501" s="55" t="str">
        <f>'Calc|Fee Based'!D499</f>
        <v/>
      </c>
      <c r="E501" s="55" t="str">
        <f>'Calc|Fee Based'!E499</f>
        <v/>
      </c>
      <c r="F501" s="80" t="str">
        <f>'Calc|Fee Based'!F499</f>
        <v/>
      </c>
      <c r="G501" s="80" t="str">
        <f>'Calc|Fee Based'!G499</f>
        <v/>
      </c>
      <c r="H501" s="80">
        <f>'Calc|Fee Based'!H499</f>
        <v>0</v>
      </c>
      <c r="I501" s="139">
        <f>IF(AND(B501='Calc|Fee Based'!B499,C501='Calc|Fee Based'!C499,D501='Calc|Fee Based'!D499,E501='Calc|Fee Based'!E499, F501='Calc|Fee Based'!F499,G501='Calc|Fee Based'!G499, H501='Calc|Fee Based'!H499),0,1)</f>
        <v>0</v>
      </c>
    </row>
    <row r="502" spans="1:9" ht="12.75" x14ac:dyDescent="0.2">
      <c r="A502" s="16">
        <v>491</v>
      </c>
      <c r="B502" s="55" t="str">
        <f>'Calc|Fee Based'!B500</f>
        <v/>
      </c>
      <c r="C502" s="55" t="str">
        <f>'Calc|Fee Based'!C500</f>
        <v/>
      </c>
      <c r="D502" s="55" t="str">
        <f>'Calc|Fee Based'!D500</f>
        <v/>
      </c>
      <c r="E502" s="55" t="str">
        <f>'Calc|Fee Based'!E500</f>
        <v/>
      </c>
      <c r="F502" s="80" t="str">
        <f>'Calc|Fee Based'!F500</f>
        <v/>
      </c>
      <c r="G502" s="80" t="str">
        <f>'Calc|Fee Based'!G500</f>
        <v/>
      </c>
      <c r="H502" s="80">
        <f>'Calc|Fee Based'!H500</f>
        <v>0</v>
      </c>
      <c r="I502" s="139">
        <f>IF(AND(B502='Calc|Fee Based'!B500,C502='Calc|Fee Based'!C500,D502='Calc|Fee Based'!D500,E502='Calc|Fee Based'!E500, F502='Calc|Fee Based'!F500,G502='Calc|Fee Based'!G500, H502='Calc|Fee Based'!H500),0,1)</f>
        <v>0</v>
      </c>
    </row>
    <row r="503" spans="1:9" ht="12.75" x14ac:dyDescent="0.2">
      <c r="A503" s="16">
        <v>492</v>
      </c>
      <c r="B503" s="55" t="str">
        <f>'Calc|Fee Based'!B501</f>
        <v/>
      </c>
      <c r="C503" s="55" t="str">
        <f>'Calc|Fee Based'!C501</f>
        <v/>
      </c>
      <c r="D503" s="55" t="str">
        <f>'Calc|Fee Based'!D501</f>
        <v/>
      </c>
      <c r="E503" s="55" t="str">
        <f>'Calc|Fee Based'!E501</f>
        <v/>
      </c>
      <c r="F503" s="80" t="str">
        <f>'Calc|Fee Based'!F501</f>
        <v/>
      </c>
      <c r="G503" s="80" t="str">
        <f>'Calc|Fee Based'!G501</f>
        <v/>
      </c>
      <c r="H503" s="80">
        <f>'Calc|Fee Based'!H501</f>
        <v>0</v>
      </c>
      <c r="I503" s="139">
        <f>IF(AND(B503='Calc|Fee Based'!B501,C503='Calc|Fee Based'!C501,D503='Calc|Fee Based'!D501,E503='Calc|Fee Based'!E501, F503='Calc|Fee Based'!F501,G503='Calc|Fee Based'!G501, H503='Calc|Fee Based'!H501),0,1)</f>
        <v>0</v>
      </c>
    </row>
    <row r="504" spans="1:9" ht="12.75" x14ac:dyDescent="0.2">
      <c r="A504" s="16">
        <v>493</v>
      </c>
      <c r="B504" s="55" t="str">
        <f>'Calc|Fee Based'!B502</f>
        <v/>
      </c>
      <c r="C504" s="55" t="str">
        <f>'Calc|Fee Based'!C502</f>
        <v/>
      </c>
      <c r="D504" s="55" t="str">
        <f>'Calc|Fee Based'!D502</f>
        <v/>
      </c>
      <c r="E504" s="55" t="str">
        <f>'Calc|Fee Based'!E502</f>
        <v/>
      </c>
      <c r="F504" s="80" t="str">
        <f>'Calc|Fee Based'!F502</f>
        <v/>
      </c>
      <c r="G504" s="80" t="str">
        <f>'Calc|Fee Based'!G502</f>
        <v/>
      </c>
      <c r="H504" s="80">
        <f>'Calc|Fee Based'!H502</f>
        <v>0</v>
      </c>
      <c r="I504" s="139">
        <f>IF(AND(B504='Calc|Fee Based'!B502,C504='Calc|Fee Based'!C502,D504='Calc|Fee Based'!D502,E504='Calc|Fee Based'!E502, F504='Calc|Fee Based'!F502,G504='Calc|Fee Based'!G502, H504='Calc|Fee Based'!H502),0,1)</f>
        <v>0</v>
      </c>
    </row>
    <row r="505" spans="1:9" ht="12.75" x14ac:dyDescent="0.2">
      <c r="A505" s="16">
        <v>494</v>
      </c>
      <c r="B505" s="55" t="str">
        <f>'Calc|Fee Based'!B503</f>
        <v/>
      </c>
      <c r="C505" s="55" t="str">
        <f>'Calc|Fee Based'!C503</f>
        <v/>
      </c>
      <c r="D505" s="55" t="str">
        <f>'Calc|Fee Based'!D503</f>
        <v/>
      </c>
      <c r="E505" s="55" t="str">
        <f>'Calc|Fee Based'!E503</f>
        <v/>
      </c>
      <c r="F505" s="80" t="str">
        <f>'Calc|Fee Based'!F503</f>
        <v/>
      </c>
      <c r="G505" s="80" t="str">
        <f>'Calc|Fee Based'!G503</f>
        <v/>
      </c>
      <c r="H505" s="80">
        <f>'Calc|Fee Based'!H503</f>
        <v>0</v>
      </c>
      <c r="I505" s="139">
        <f>IF(AND(B505='Calc|Fee Based'!B503,C505='Calc|Fee Based'!C503,D505='Calc|Fee Based'!D503,E505='Calc|Fee Based'!E503, F505='Calc|Fee Based'!F503,G505='Calc|Fee Based'!G503, H505='Calc|Fee Based'!H503),0,1)</f>
        <v>0</v>
      </c>
    </row>
    <row r="506" spans="1:9" ht="12.75" x14ac:dyDescent="0.2">
      <c r="A506" s="16">
        <v>495</v>
      </c>
      <c r="B506" s="55" t="str">
        <f>'Calc|Fee Based'!B504</f>
        <v/>
      </c>
      <c r="C506" s="55" t="str">
        <f>'Calc|Fee Based'!C504</f>
        <v/>
      </c>
      <c r="D506" s="55" t="str">
        <f>'Calc|Fee Based'!D504</f>
        <v/>
      </c>
      <c r="E506" s="55" t="str">
        <f>'Calc|Fee Based'!E504</f>
        <v/>
      </c>
      <c r="F506" s="80" t="str">
        <f>'Calc|Fee Based'!F504</f>
        <v/>
      </c>
      <c r="G506" s="80" t="str">
        <f>'Calc|Fee Based'!G504</f>
        <v/>
      </c>
      <c r="H506" s="80">
        <f>'Calc|Fee Based'!H504</f>
        <v>0</v>
      </c>
      <c r="I506" s="139">
        <f>IF(AND(B506='Calc|Fee Based'!B504,C506='Calc|Fee Based'!C504,D506='Calc|Fee Based'!D504,E506='Calc|Fee Based'!E504, F506='Calc|Fee Based'!F504,G506='Calc|Fee Based'!G504, H506='Calc|Fee Based'!H504),0,1)</f>
        <v>0</v>
      </c>
    </row>
    <row r="507" spans="1:9" ht="12.75" x14ac:dyDescent="0.2">
      <c r="A507" s="16">
        <v>496</v>
      </c>
      <c r="B507" s="55" t="str">
        <f>'Calc|Fee Based'!B505</f>
        <v/>
      </c>
      <c r="C507" s="55" t="str">
        <f>'Calc|Fee Based'!C505</f>
        <v/>
      </c>
      <c r="D507" s="55" t="str">
        <f>'Calc|Fee Based'!D505</f>
        <v/>
      </c>
      <c r="E507" s="55" t="str">
        <f>'Calc|Fee Based'!E505</f>
        <v/>
      </c>
      <c r="F507" s="80" t="str">
        <f>'Calc|Fee Based'!F505</f>
        <v/>
      </c>
      <c r="G507" s="80" t="str">
        <f>'Calc|Fee Based'!G505</f>
        <v/>
      </c>
      <c r="H507" s="80">
        <f>'Calc|Fee Based'!H505</f>
        <v>0</v>
      </c>
      <c r="I507" s="139">
        <f>IF(AND(B507='Calc|Fee Based'!B505,C507='Calc|Fee Based'!C505,D507='Calc|Fee Based'!D505,E507='Calc|Fee Based'!E505, F507='Calc|Fee Based'!F505,G507='Calc|Fee Based'!G505, H507='Calc|Fee Based'!H505),0,1)</f>
        <v>0</v>
      </c>
    </row>
    <row r="508" spans="1:9" ht="12.75" x14ac:dyDescent="0.2">
      <c r="A508" s="16">
        <v>497</v>
      </c>
      <c r="B508" s="55" t="str">
        <f>'Calc|Fee Based'!B506</f>
        <v/>
      </c>
      <c r="C508" s="55" t="str">
        <f>'Calc|Fee Based'!C506</f>
        <v/>
      </c>
      <c r="D508" s="55" t="str">
        <f>'Calc|Fee Based'!D506</f>
        <v/>
      </c>
      <c r="E508" s="55" t="str">
        <f>'Calc|Fee Based'!E506</f>
        <v/>
      </c>
      <c r="F508" s="80" t="str">
        <f>'Calc|Fee Based'!F506</f>
        <v/>
      </c>
      <c r="G508" s="80" t="str">
        <f>'Calc|Fee Based'!G506</f>
        <v/>
      </c>
      <c r="H508" s="80">
        <f>'Calc|Fee Based'!H506</f>
        <v>0</v>
      </c>
      <c r="I508" s="139">
        <f>IF(AND(B508='Calc|Fee Based'!B506,C508='Calc|Fee Based'!C506,D508='Calc|Fee Based'!D506,E508='Calc|Fee Based'!E506, F508='Calc|Fee Based'!F506,G508='Calc|Fee Based'!G506, H508='Calc|Fee Based'!H506),0,1)</f>
        <v>0</v>
      </c>
    </row>
    <row r="509" spans="1:9" ht="12.75" x14ac:dyDescent="0.2">
      <c r="A509" s="16">
        <v>498</v>
      </c>
      <c r="B509" s="55" t="str">
        <f>'Calc|Fee Based'!B507</f>
        <v/>
      </c>
      <c r="C509" s="55" t="str">
        <f>'Calc|Fee Based'!C507</f>
        <v/>
      </c>
      <c r="D509" s="55" t="str">
        <f>'Calc|Fee Based'!D507</f>
        <v/>
      </c>
      <c r="E509" s="55" t="str">
        <f>'Calc|Fee Based'!E507</f>
        <v/>
      </c>
      <c r="F509" s="80" t="str">
        <f>'Calc|Fee Based'!F507</f>
        <v/>
      </c>
      <c r="G509" s="80" t="str">
        <f>'Calc|Fee Based'!G507</f>
        <v/>
      </c>
      <c r="H509" s="80">
        <f>'Calc|Fee Based'!H507</f>
        <v>0</v>
      </c>
      <c r="I509" s="139">
        <f>IF(AND(B509='Calc|Fee Based'!B507,C509='Calc|Fee Based'!C507,D509='Calc|Fee Based'!D507,E509='Calc|Fee Based'!E507, F509='Calc|Fee Based'!F507,G509='Calc|Fee Based'!G507, H509='Calc|Fee Based'!H507),0,1)</f>
        <v>0</v>
      </c>
    </row>
    <row r="510" spans="1:9" ht="12.75" x14ac:dyDescent="0.2">
      <c r="A510" s="16">
        <v>499</v>
      </c>
      <c r="B510" s="55" t="str">
        <f>'Calc|Fee Based'!B508</f>
        <v/>
      </c>
      <c r="C510" s="55" t="str">
        <f>'Calc|Fee Based'!C508</f>
        <v/>
      </c>
      <c r="D510" s="55" t="str">
        <f>'Calc|Fee Based'!D508</f>
        <v/>
      </c>
      <c r="E510" s="55" t="str">
        <f>'Calc|Fee Based'!E508</f>
        <v/>
      </c>
      <c r="F510" s="80" t="str">
        <f>'Calc|Fee Based'!F508</f>
        <v/>
      </c>
      <c r="G510" s="80" t="str">
        <f>'Calc|Fee Based'!G508</f>
        <v/>
      </c>
      <c r="H510" s="80">
        <f>'Calc|Fee Based'!H508</f>
        <v>0</v>
      </c>
      <c r="I510" s="139">
        <f>IF(AND(B510='Calc|Fee Based'!B508,C510='Calc|Fee Based'!C508,D510='Calc|Fee Based'!D508,E510='Calc|Fee Based'!E508, F510='Calc|Fee Based'!F508,G510='Calc|Fee Based'!G508, H510='Calc|Fee Based'!H508),0,1)</f>
        <v>0</v>
      </c>
    </row>
    <row r="511" spans="1:9" ht="12.75" x14ac:dyDescent="0.2">
      <c r="A511" s="16">
        <v>500</v>
      </c>
      <c r="B511" s="55" t="str">
        <f>'Calc|Fee Based'!B509</f>
        <v/>
      </c>
      <c r="C511" s="55" t="str">
        <f>'Calc|Fee Based'!C509</f>
        <v/>
      </c>
      <c r="D511" s="55" t="str">
        <f>'Calc|Fee Based'!D509</f>
        <v/>
      </c>
      <c r="E511" s="55" t="str">
        <f>'Calc|Fee Based'!E509</f>
        <v/>
      </c>
      <c r="F511" s="80" t="str">
        <f>'Calc|Fee Based'!F509</f>
        <v/>
      </c>
      <c r="G511" s="80" t="str">
        <f>'Calc|Fee Based'!G509</f>
        <v/>
      </c>
      <c r="H511" s="80">
        <f>'Calc|Fee Based'!H509</f>
        <v>0</v>
      </c>
      <c r="I511" s="139">
        <f>IF(AND(B511='Calc|Fee Based'!B509,C511='Calc|Fee Based'!C509,D511='Calc|Fee Based'!D509,E511='Calc|Fee Based'!E509, F511='Calc|Fee Based'!F509,G511='Calc|Fee Based'!G509, H511='Calc|Fee Based'!H509),0,1)</f>
        <v>0</v>
      </c>
    </row>
  </sheetData>
  <sheetProtection sheet="1"/>
  <conditionalFormatting sqref="I1">
    <cfRule type="cellIs" dxfId="17" priority="2" operator="equal">
      <formula>"Check"</formula>
    </cfRule>
    <cfRule type="cellIs" dxfId="16" priority="3" operator="equal">
      <formula>"Ok"</formula>
    </cfRule>
  </conditionalFormatting>
  <pageMargins left="0.7" right="0.7" top="0.75" bottom="0.75" header="0.3" footer="0.3"/>
  <pageSetup paperSize="9" orientation="portrait" r:id="rId1"/>
  <headerFooter>
    <oddFooter>&amp;L&amp;1#&amp;"Calibri"&amp;8&amp;K000000For Official use only</oddFooter>
  </headerFooter>
  <ignoredErrors>
    <ignoredError sqref="A11 J11 C1:C2 H2:I3 J2:J4 A1:A4 F2 C3:F3" unlockedFormula="1"/>
  </ignoredErrors>
  <extLst>
    <ext xmlns:x14="http://schemas.microsoft.com/office/spreadsheetml/2009/9/main" uri="{78C0D931-6437-407d-A8EE-F0AAD7539E65}">
      <x14:conditionalFormattings>
        <x14:conditionalFormatting xmlns:xm="http://schemas.microsoft.com/office/excel/2006/main">
          <x14:cfRule type="iconSet" priority="6" id="{30371429-2CC6-4B69-B58B-49DF24A8F297}">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I21:I511</xm:sqref>
        </x14:conditionalFormatting>
        <x14:conditionalFormatting xmlns:xm="http://schemas.microsoft.com/office/excel/2006/main">
          <x14:cfRule type="iconSet" priority="5" id="{BFCABEA5-A125-4FDD-825E-963997AEC433}">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I15:I20</xm:sqref>
        </x14:conditionalFormatting>
        <x14:conditionalFormatting xmlns:xm="http://schemas.microsoft.com/office/excel/2006/main">
          <x14:cfRule type="iconSet" priority="1" id="{C6BDE181-411E-4F8A-B5FD-81A65E8C7DE5}">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I12:I14</xm:sqref>
        </x14:conditionalFormatting>
        <x14:conditionalFormatting xmlns:xm="http://schemas.microsoft.com/office/excel/2006/main">
          <x14:cfRule type="iconSet" priority="20" id="{2CB79343-537A-4676-8CA3-26C26BE96BB9}">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D4:G4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C99"/>
  </sheetPr>
  <dimension ref="A1:K295"/>
  <sheetViews>
    <sheetView showGridLines="0" zoomScale="90" zoomScaleNormal="90" workbookViewId="0"/>
  </sheetViews>
  <sheetFormatPr defaultColWidth="9.140625" defaultRowHeight="12.6" customHeight="1" outlineLevelCol="1" x14ac:dyDescent="0.2"/>
  <cols>
    <col min="1" max="1" width="5" customWidth="1"/>
    <col min="2" max="2" width="74.42578125" customWidth="1"/>
    <col min="3" max="3" width="16.140625" customWidth="1"/>
    <col min="4" max="4" width="12.85546875" customWidth="1"/>
    <col min="5" max="5" width="13.42578125" bestFit="1" customWidth="1"/>
    <col min="6" max="8" width="12.85546875" customWidth="1"/>
    <col min="9" max="10" width="23.5703125" hidden="1" customWidth="1" outlineLevel="1"/>
    <col min="11" max="11" width="9.140625" customWidth="1" collapsed="1"/>
    <col min="12" max="30" width="9.140625" customWidth="1"/>
  </cols>
  <sheetData>
    <row r="1" spans="1:10" ht="13.5" customHeight="1" x14ac:dyDescent="0.2">
      <c r="A1" s="33"/>
      <c r="B1" s="34" t="str">
        <f>Index!B1</f>
        <v>AER ANS Forecast Model</v>
      </c>
      <c r="C1" s="29" t="s">
        <v>3</v>
      </c>
      <c r="D1" s="45" t="s">
        <v>6</v>
      </c>
      <c r="E1" s="33"/>
      <c r="F1" s="51" t="s">
        <v>111</v>
      </c>
      <c r="G1" s="179">
        <f>'Model Validation'!C9</f>
        <v>0</v>
      </c>
      <c r="H1" s="47"/>
      <c r="I1" s="47"/>
      <c r="J1" s="47"/>
    </row>
    <row r="2" spans="1:10" ht="13.5" customHeight="1" x14ac:dyDescent="0.2">
      <c r="A2" s="33"/>
      <c r="B2" s="34" t="str">
        <f ca="1">MID(CELL("filename",A1),FIND("]",CELL("filename",A1))+1,255)</f>
        <v>Output|Quoted</v>
      </c>
      <c r="C2" s="30"/>
      <c r="D2" s="149" t="s">
        <v>80</v>
      </c>
      <c r="E2" s="33"/>
      <c r="F2" s="47"/>
      <c r="G2" s="47"/>
      <c r="H2" s="47"/>
      <c r="I2" s="47"/>
      <c r="J2" s="47"/>
    </row>
    <row r="3" spans="1:10" ht="12.75" x14ac:dyDescent="0.2">
      <c r="A3" s="5"/>
      <c r="B3" s="5"/>
      <c r="C3" s="5"/>
      <c r="D3" s="4"/>
      <c r="E3" s="4"/>
      <c r="F3" s="4"/>
      <c r="G3" s="4"/>
      <c r="H3" s="4"/>
      <c r="I3" s="4"/>
      <c r="J3" s="4"/>
    </row>
    <row r="4" spans="1:10" ht="15" x14ac:dyDescent="0.25">
      <c r="A4" s="5"/>
      <c r="B4" s="5"/>
      <c r="C4" s="5"/>
      <c r="D4" s="139">
        <f>IF(D7='Input|Escalations'!J27,0,1)</f>
        <v>0</v>
      </c>
      <c r="E4" s="139">
        <f>IF(E7='Input|Escalations'!K27,0,1)</f>
        <v>0</v>
      </c>
      <c r="F4" s="139">
        <f>IF(F7='Input|Escalations'!L27,0,1)</f>
        <v>0</v>
      </c>
      <c r="G4" s="139">
        <f>IF(G7='Input|Escalations'!M27,0,1)</f>
        <v>0</v>
      </c>
      <c r="H4" s="4"/>
      <c r="I4" s="111"/>
      <c r="J4" s="111"/>
    </row>
    <row r="5" spans="1:10" ht="15" x14ac:dyDescent="0.25">
      <c r="A5" s="5"/>
      <c r="B5" s="64" t="str">
        <f>IFERROR("2.1 X-factors for each year of "&amp;'Input|Setup'!$E$11&amp;" to "&amp;'Input|Setup'!$E$15&amp;" regulatory period, (per cent)","")</f>
        <v>2.1 X-factors for each year of 2024-25 to 2028-29 regulatory period, (per cent)</v>
      </c>
      <c r="C5" s="64"/>
      <c r="D5" s="64"/>
      <c r="E5" s="64"/>
      <c r="F5" s="64"/>
      <c r="G5" s="64"/>
      <c r="H5" s="4"/>
      <c r="I5" s="111"/>
      <c r="J5" s="111"/>
    </row>
    <row r="6" spans="1:10" ht="15" x14ac:dyDescent="0.25">
      <c r="A6" s="5"/>
      <c r="B6" s="39"/>
      <c r="C6" s="39" t="str">
        <f>'Output|Fee Based'!C6</f>
        <v>2024-25</v>
      </c>
      <c r="D6" s="39" t="str">
        <f>'Output|Fee Based'!D6</f>
        <v>2025-26</v>
      </c>
      <c r="E6" s="39" t="str">
        <f>'Output|Fee Based'!E6</f>
        <v>2026-27</v>
      </c>
      <c r="F6" s="39" t="str">
        <f>'Output|Fee Based'!F6</f>
        <v>2027-28</v>
      </c>
      <c r="G6" s="39" t="str">
        <f>'Output|Fee Based'!G6</f>
        <v>2028-29</v>
      </c>
      <c r="H6" s="4"/>
      <c r="I6" s="111"/>
      <c r="J6" s="111"/>
    </row>
    <row r="7" spans="1:10" ht="15" x14ac:dyDescent="0.25">
      <c r="A7" s="5"/>
      <c r="B7" s="5"/>
      <c r="C7" s="5"/>
      <c r="D7" s="190">
        <f>'Output|Fee Based'!D7</f>
        <v>-1.4270640816361185E-2</v>
      </c>
      <c r="E7" s="190">
        <f>'Output|Fee Based'!E7</f>
        <v>-8.9237361102724733E-3</v>
      </c>
      <c r="F7" s="190">
        <f>'Output|Fee Based'!F7</f>
        <v>-8.1686057529265898E-3</v>
      </c>
      <c r="G7" s="190">
        <f>'Output|Fee Based'!G7</f>
        <v>-9.7637659927186024E-3</v>
      </c>
      <c r="H7" s="4"/>
      <c r="I7" s="111"/>
      <c r="J7" s="111"/>
    </row>
    <row r="8" spans="1:10" ht="15" x14ac:dyDescent="0.25">
      <c r="A8" s="5"/>
      <c r="B8" s="5"/>
      <c r="C8" s="5"/>
      <c r="D8" s="4"/>
      <c r="E8" s="4"/>
      <c r="F8" s="4"/>
      <c r="G8" s="4"/>
      <c r="H8" s="4"/>
      <c r="I8" s="111"/>
      <c r="J8" s="111"/>
    </row>
    <row r="9" spans="1:10" ht="15" x14ac:dyDescent="0.25">
      <c r="A9" s="5"/>
      <c r="B9" s="5"/>
      <c r="C9" s="5"/>
      <c r="D9" s="4"/>
      <c r="E9" s="4"/>
      <c r="F9" s="4"/>
      <c r="G9" s="4"/>
      <c r="H9" s="4"/>
      <c r="I9" s="269" t="s">
        <v>53</v>
      </c>
      <c r="J9" s="269"/>
    </row>
    <row r="10" spans="1:10" ht="15" x14ac:dyDescent="0.25">
      <c r="A10" s="5"/>
      <c r="B10" s="64" t="str">
        <f>IFERROR("2.2 Labour rates for "&amp;'Input|Setup'!$E$11&amp;", ($"&amp;'Input|Setup'!$E$8&amp;")","")</f>
        <v>2.2 Labour rates for 2024-25, ($2024-25)</v>
      </c>
      <c r="C10" s="64"/>
      <c r="D10" s="64"/>
      <c r="E10" s="94"/>
      <c r="F10" s="5"/>
      <c r="G10" s="5"/>
      <c r="H10" s="5"/>
      <c r="I10" s="96" t="s">
        <v>38</v>
      </c>
      <c r="J10" s="96" t="s">
        <v>39</v>
      </c>
    </row>
    <row r="11" spans="1:10" ht="12.75" x14ac:dyDescent="0.2">
      <c r="A11" s="5"/>
      <c r="B11" s="39" t="s">
        <v>27</v>
      </c>
      <c r="C11" s="39" t="s">
        <v>45</v>
      </c>
      <c r="D11" s="39" t="s">
        <v>55</v>
      </c>
      <c r="E11" s="82"/>
      <c r="F11" s="5"/>
      <c r="G11" s="5"/>
      <c r="H11" s="5"/>
      <c r="I11" s="39" t="s">
        <v>55</v>
      </c>
      <c r="J11" s="39" t="s">
        <v>55</v>
      </c>
    </row>
    <row r="12" spans="1:10" ht="12.75" x14ac:dyDescent="0.2">
      <c r="A12" s="16">
        <v>1</v>
      </c>
      <c r="B12" s="55" t="str">
        <f>'Calc|Labour Rates'!B10</f>
        <v>Administrative officer R1</v>
      </c>
      <c r="C12" s="55" t="str">
        <f>'Calc|Labour Rates'!C10</f>
        <v>Business hours</v>
      </c>
      <c r="D12" s="80" cm="1">
        <f t="array" ref="D12">IF('Calc|Labour Rates'!$D10="No","NA",IFERROR(LOOKUP(2, 1/('Calc|Labour Rates'!$B$10:$B$39='Output|Quoted'!$B12)/('Calc|Labour Rates'!$C$10:$C$39='Output|Quoted'!$C12),'Calc|Labour Rates'!$E$10:$E$39),0))</f>
        <v>119.70000000000006</v>
      </c>
      <c r="E12" s="95"/>
      <c r="F12" s="4"/>
      <c r="G12" s="139">
        <f>IF(OR($D12="NA",AND(B12='Calc|Labour Rates'!B10,'Output|Quoted'!C12='Calc|Labour Rates'!C10,'Output|Quoted'!D12='Calc|Labour Rates'!E10)),0,1)</f>
        <v>0</v>
      </c>
      <c r="H12" s="4"/>
      <c r="I12" s="97">
        <v>72</v>
      </c>
      <c r="J12" s="80">
        <f t="shared" ref="J12:J41" si="0">MIN($I12,$D12)</f>
        <v>72</v>
      </c>
    </row>
    <row r="13" spans="1:10" ht="12.75" x14ac:dyDescent="0.2">
      <c r="A13" s="16">
        <f>IFERROR(A12+1,"")</f>
        <v>2</v>
      </c>
      <c r="B13" s="55" t="str">
        <f>'Calc|Labour Rates'!B11</f>
        <v>Technical Specialist R2</v>
      </c>
      <c r="C13" s="55" t="str">
        <f>'Calc|Labour Rates'!C11</f>
        <v>Business hours</v>
      </c>
      <c r="D13" s="80" cm="1">
        <f t="array" ref="D13">IF('Calc|Labour Rates'!$D11="No","NA",IFERROR(LOOKUP(2, 1/('Calc|Labour Rates'!$B$10:$B$39='Output|Quoted'!$B13)/('Calc|Labour Rates'!$C$10:$C$39='Output|Quoted'!$C13),'Calc|Labour Rates'!$E$10:$E$39),0))</f>
        <v>191.87000000000006</v>
      </c>
      <c r="E13" s="95"/>
      <c r="F13" s="4"/>
      <c r="G13" s="139">
        <f>IF(OR($D13="NA",AND(B13='Calc|Labour Rates'!B11,'Output|Quoted'!C13='Calc|Labour Rates'!C11,'Output|Quoted'!D13='Calc|Labour Rates'!E11)),0,1)</f>
        <v>0</v>
      </c>
      <c r="H13" s="4"/>
      <c r="I13" s="97">
        <v>150</v>
      </c>
      <c r="J13" s="80">
        <f t="shared" si="0"/>
        <v>150</v>
      </c>
    </row>
    <row r="14" spans="1:10" ht="12.75" x14ac:dyDescent="0.2">
      <c r="A14" s="16">
        <f t="shared" ref="A14:A41" si="1">IFERROR(A13+1,"")</f>
        <v>3</v>
      </c>
      <c r="B14" s="55" t="str">
        <f>'Calc|Labour Rates'!B12</f>
        <v>Engineer R3</v>
      </c>
      <c r="C14" s="55" t="str">
        <f>'Calc|Labour Rates'!C12</f>
        <v>Business hours</v>
      </c>
      <c r="D14" s="80" cm="1">
        <f t="array" ref="D14">IF('Calc|Labour Rates'!$D12="No","NA",IFERROR(LOOKUP(2, 1/('Calc|Labour Rates'!$B$10:$B$39='Output|Quoted'!$B14)/('Calc|Labour Rates'!$C$10:$C$39='Output|Quoted'!$C14),'Calc|Labour Rates'!$E$10:$E$39),0))</f>
        <v>266.00000000000006</v>
      </c>
      <c r="E14" s="95"/>
      <c r="F14" s="4"/>
      <c r="G14" s="139">
        <f>IF(OR($D14="NA",AND(B14='Calc|Labour Rates'!B12,'Output|Quoted'!C14='Calc|Labour Rates'!C12,'Output|Quoted'!D14='Calc|Labour Rates'!E12)),0,1)</f>
        <v>0</v>
      </c>
      <c r="H14" s="4"/>
      <c r="I14" s="97">
        <v>150</v>
      </c>
      <c r="J14" s="80">
        <f t="shared" si="0"/>
        <v>150</v>
      </c>
    </row>
    <row r="15" spans="1:10" ht="12.75" x14ac:dyDescent="0.2">
      <c r="A15" s="16">
        <f t="shared" si="1"/>
        <v>4</v>
      </c>
      <c r="B15" s="55" t="str">
        <f>'Calc|Labour Rates'!B13</f>
        <v>Field worker R4</v>
      </c>
      <c r="C15" s="55" t="str">
        <f>'Calc|Labour Rates'!C13</f>
        <v>Business hours</v>
      </c>
      <c r="D15" s="80" cm="1">
        <f t="array" ref="D15">IF('Calc|Labour Rates'!$D13="No","NA",IFERROR(LOOKUP(2, 1/('Calc|Labour Rates'!$B$10:$B$39='Output|Quoted'!$B15)/('Calc|Labour Rates'!$C$10:$C$39='Output|Quoted'!$C15),'Calc|Labour Rates'!$E$10:$E$39),0))</f>
        <v>196.98000000000008</v>
      </c>
      <c r="E15" s="95"/>
      <c r="F15" s="4"/>
      <c r="G15" s="139">
        <f>IF(OR($D15="NA",AND(B15='Calc|Labour Rates'!B13,'Output|Quoted'!C15='Calc|Labour Rates'!C13,'Output|Quoted'!D15='Calc|Labour Rates'!E13)),0,1)</f>
        <v>0</v>
      </c>
      <c r="H15" s="4"/>
      <c r="I15" s="97">
        <v>205</v>
      </c>
      <c r="J15" s="80">
        <f t="shared" si="0"/>
        <v>196.98000000000008</v>
      </c>
    </row>
    <row r="16" spans="1:10" ht="12.75" x14ac:dyDescent="0.2">
      <c r="A16" s="16">
        <f t="shared" si="1"/>
        <v>5</v>
      </c>
      <c r="B16" s="55" t="str">
        <f>'Calc|Labour Rates'!B14</f>
        <v>Senior engineer R5</v>
      </c>
      <c r="C16" s="55" t="str">
        <f>'Calc|Labour Rates'!C14</f>
        <v>Business hours</v>
      </c>
      <c r="D16" s="80" cm="1">
        <f t="array" ref="D16">IF('Calc|Labour Rates'!$D14="No","NA",IFERROR(LOOKUP(2, 1/('Calc|Labour Rates'!$B$10:$B$39='Output|Quoted'!$B16)/('Calc|Labour Rates'!$C$10:$C$39='Output|Quoted'!$C16),'Calc|Labour Rates'!$E$10:$E$39),0))</f>
        <v>319.20000000000005</v>
      </c>
      <c r="E16" s="95"/>
      <c r="F16" s="4"/>
      <c r="G16" s="139">
        <f>IF(OR($D16="NA",AND(B16='Calc|Labour Rates'!B14,'Output|Quoted'!C16='Calc|Labour Rates'!C14,'Output|Quoted'!D16='Calc|Labour Rates'!E14)),0,1)</f>
        <v>0</v>
      </c>
      <c r="H16" s="4"/>
      <c r="I16" s="97">
        <v>300</v>
      </c>
      <c r="J16" s="80">
        <f t="shared" si="0"/>
        <v>300</v>
      </c>
    </row>
    <row r="17" spans="1:10" ht="12.75" x14ac:dyDescent="0.2">
      <c r="A17" s="16">
        <f t="shared" si="1"/>
        <v>6</v>
      </c>
      <c r="B17" s="55" t="str">
        <f>'Calc|Labour Rates'!B15</f>
        <v>Engineering manager R6</v>
      </c>
      <c r="C17" s="55" t="str">
        <f>'Calc|Labour Rates'!C15</f>
        <v>Business hours</v>
      </c>
      <c r="D17" s="80" cm="1">
        <f t="array" ref="D17">IF('Calc|Labour Rates'!$D15="No","NA",IFERROR(LOOKUP(2, 1/('Calc|Labour Rates'!$B$10:$B$39='Output|Quoted'!$B17)/('Calc|Labour Rates'!$C$10:$C$39='Output|Quoted'!$C17),'Calc|Labour Rates'!$E$10:$E$39),0))</f>
        <v>346.23000000000013</v>
      </c>
      <c r="E17" s="95"/>
      <c r="F17" s="4"/>
      <c r="G17" s="139">
        <f>IF(OR($D17="NA",AND(B17='Calc|Labour Rates'!B15,'Output|Quoted'!C17='Calc|Labour Rates'!C15,'Output|Quoted'!D17='Calc|Labour Rates'!E15)),0,1)</f>
        <v>0</v>
      </c>
      <c r="H17" s="4"/>
      <c r="I17" s="97">
        <f>I12*1.69</f>
        <v>121.67999999999999</v>
      </c>
      <c r="J17" s="80">
        <f t="shared" si="0"/>
        <v>121.67999999999999</v>
      </c>
    </row>
    <row r="18" spans="1:10" ht="12.75" x14ac:dyDescent="0.2">
      <c r="A18" s="16">
        <f t="shared" si="1"/>
        <v>7</v>
      </c>
      <c r="B18" s="55" t="str">
        <f>'Calc|Labour Rates'!B16</f>
        <v/>
      </c>
      <c r="C18" s="55" t="str">
        <f>'Calc|Labour Rates'!C16</f>
        <v/>
      </c>
      <c r="D18" s="80" cm="1">
        <f t="array" ref="D18">IF('Calc|Labour Rates'!$D16="No","NA",IFERROR(LOOKUP(2, 1/('Calc|Labour Rates'!$B$10:$B$39='Output|Quoted'!$B18)/('Calc|Labour Rates'!$C$10:$C$39='Output|Quoted'!$C18),'Calc|Labour Rates'!$E$10:$E$39),0))</f>
        <v>0</v>
      </c>
      <c r="E18" s="95"/>
      <c r="F18" s="4"/>
      <c r="G18" s="139">
        <f>IF(OR($D18="NA",AND(B18='Calc|Labour Rates'!B16,'Output|Quoted'!C18='Calc|Labour Rates'!C16,'Output|Quoted'!D18='Calc|Labour Rates'!E16)),0,1)</f>
        <v>0</v>
      </c>
      <c r="H18" s="4"/>
      <c r="I18" s="97">
        <f>I13*1.69</f>
        <v>253.5</v>
      </c>
      <c r="J18" s="80">
        <f t="shared" si="0"/>
        <v>0</v>
      </c>
    </row>
    <row r="19" spans="1:10" ht="12.75" x14ac:dyDescent="0.2">
      <c r="A19" s="16">
        <f t="shared" si="1"/>
        <v>8</v>
      </c>
      <c r="B19" s="55" t="str">
        <f>'Calc|Labour Rates'!B17</f>
        <v/>
      </c>
      <c r="C19" s="55" t="str">
        <f>'Calc|Labour Rates'!C17</f>
        <v/>
      </c>
      <c r="D19" s="80" cm="1">
        <f t="array" ref="D19">IF('Calc|Labour Rates'!$D17="No","NA",IFERROR(LOOKUP(2, 1/('Calc|Labour Rates'!$B$10:$B$39='Output|Quoted'!$B19)/('Calc|Labour Rates'!$C$10:$C$39='Output|Quoted'!$C19),'Calc|Labour Rates'!$E$10:$E$39),0))</f>
        <v>0</v>
      </c>
      <c r="E19" s="95"/>
      <c r="F19" s="4"/>
      <c r="G19" s="139">
        <f>IF(OR($D19="NA",AND(B19='Calc|Labour Rates'!B17,'Output|Quoted'!C19='Calc|Labour Rates'!C17,'Output|Quoted'!D19='Calc|Labour Rates'!E17)),0,1)</f>
        <v>0</v>
      </c>
      <c r="H19" s="4"/>
      <c r="I19" s="97">
        <f>I14*1.69</f>
        <v>253.5</v>
      </c>
      <c r="J19" s="80">
        <f t="shared" si="0"/>
        <v>0</v>
      </c>
    </row>
    <row r="20" spans="1:10" ht="12.75" x14ac:dyDescent="0.2">
      <c r="A20" s="16">
        <f t="shared" si="1"/>
        <v>9</v>
      </c>
      <c r="B20" s="55" t="str">
        <f>'Calc|Labour Rates'!B18</f>
        <v/>
      </c>
      <c r="C20" s="55" t="str">
        <f>'Calc|Labour Rates'!C18</f>
        <v/>
      </c>
      <c r="D20" s="80" cm="1">
        <f t="array" ref="D20">IF('Calc|Labour Rates'!$D18="No","NA",IFERROR(LOOKUP(2, 1/('Calc|Labour Rates'!$B$10:$B$39='Output|Quoted'!$B20)/('Calc|Labour Rates'!$C$10:$C$39='Output|Quoted'!$C20),'Calc|Labour Rates'!$E$10:$E$39),0))</f>
        <v>0</v>
      </c>
      <c r="E20" s="95"/>
      <c r="F20" s="5"/>
      <c r="G20" s="139">
        <f>IF(OR($D20="NA",AND(B20='Calc|Labour Rates'!B18,'Output|Quoted'!C20='Calc|Labour Rates'!C18,'Output|Quoted'!D20='Calc|Labour Rates'!E18)),0,1)</f>
        <v>0</v>
      </c>
      <c r="H20" s="5"/>
      <c r="I20" s="97">
        <f>I15*1.69</f>
        <v>346.45</v>
      </c>
      <c r="J20" s="80">
        <f t="shared" si="0"/>
        <v>0</v>
      </c>
    </row>
    <row r="21" spans="1:10" ht="12.75" x14ac:dyDescent="0.2">
      <c r="A21" s="16">
        <f t="shared" si="1"/>
        <v>10</v>
      </c>
      <c r="B21" s="55" t="str">
        <f>'Calc|Labour Rates'!B19</f>
        <v/>
      </c>
      <c r="C21" s="55" t="str">
        <f>'Calc|Labour Rates'!C19</f>
        <v/>
      </c>
      <c r="D21" s="80" cm="1">
        <f t="array" ref="D21">IF('Calc|Labour Rates'!$D19="No","NA",IFERROR(LOOKUP(2, 1/('Calc|Labour Rates'!$B$10:$B$39='Output|Quoted'!$B21)/('Calc|Labour Rates'!$C$10:$C$39='Output|Quoted'!$C21),'Calc|Labour Rates'!$E$10:$E$39),0))</f>
        <v>0</v>
      </c>
      <c r="E21" s="95"/>
      <c r="F21" s="5"/>
      <c r="G21" s="139">
        <f>IF(OR($D21="NA",AND(B21='Calc|Labour Rates'!B19,'Output|Quoted'!C21='Calc|Labour Rates'!C19,'Output|Quoted'!D21='Calc|Labour Rates'!E19)),0,1)</f>
        <v>0</v>
      </c>
      <c r="H21" s="5"/>
      <c r="I21" s="97">
        <f>I16*1.69</f>
        <v>507</v>
      </c>
      <c r="J21" s="80">
        <f t="shared" si="0"/>
        <v>0</v>
      </c>
    </row>
    <row r="22" spans="1:10" ht="12.75" x14ac:dyDescent="0.2">
      <c r="A22" s="16">
        <f t="shared" si="1"/>
        <v>11</v>
      </c>
      <c r="B22" s="55" t="str">
        <f>'Calc|Labour Rates'!B20</f>
        <v/>
      </c>
      <c r="C22" s="55" t="str">
        <f>'Calc|Labour Rates'!C20</f>
        <v/>
      </c>
      <c r="D22" s="80" cm="1">
        <f t="array" ref="D22">IF('Calc|Labour Rates'!$D20="No","NA",IFERROR(LOOKUP(2, 1/('Calc|Labour Rates'!$B$10:$B$39='Output|Quoted'!$B22)/('Calc|Labour Rates'!$C$10:$C$39='Output|Quoted'!$C22),'Calc|Labour Rates'!$E$10:$E$39),0))</f>
        <v>0</v>
      </c>
      <c r="E22" s="95"/>
      <c r="F22" s="4"/>
      <c r="G22" s="139">
        <f>IF(OR($D22="NA",AND(B22='Calc|Labour Rates'!B20,'Output|Quoted'!C22='Calc|Labour Rates'!C20,'Output|Quoted'!D22='Calc|Labour Rates'!E20)),0,1)</f>
        <v>0</v>
      </c>
      <c r="H22" s="4"/>
      <c r="I22" s="97"/>
      <c r="J22" s="80">
        <f t="shared" si="0"/>
        <v>0</v>
      </c>
    </row>
    <row r="23" spans="1:10" ht="12.75" x14ac:dyDescent="0.2">
      <c r="A23" s="16">
        <f t="shared" si="1"/>
        <v>12</v>
      </c>
      <c r="B23" s="55" t="str">
        <f>'Calc|Labour Rates'!B21</f>
        <v/>
      </c>
      <c r="C23" s="55" t="str">
        <f>'Calc|Labour Rates'!C21</f>
        <v/>
      </c>
      <c r="D23" s="80" cm="1">
        <f t="array" ref="D23">IF('Calc|Labour Rates'!$D21="No","NA",IFERROR(LOOKUP(2, 1/('Calc|Labour Rates'!$B$10:$B$39='Output|Quoted'!$B23)/('Calc|Labour Rates'!$C$10:$C$39='Output|Quoted'!$C23),'Calc|Labour Rates'!$E$10:$E$39),0))</f>
        <v>0</v>
      </c>
      <c r="E23" s="95"/>
      <c r="F23" s="4"/>
      <c r="G23" s="139">
        <f>IF(OR($D23="NA",AND(B23='Calc|Labour Rates'!B21,'Output|Quoted'!C23='Calc|Labour Rates'!C21,'Output|Quoted'!D23='Calc|Labour Rates'!E21)),0,1)</f>
        <v>0</v>
      </c>
      <c r="H23" s="4"/>
      <c r="I23" s="97"/>
      <c r="J23" s="80">
        <f t="shared" si="0"/>
        <v>0</v>
      </c>
    </row>
    <row r="24" spans="1:10" ht="12.75" x14ac:dyDescent="0.2">
      <c r="A24" s="16">
        <f t="shared" si="1"/>
        <v>13</v>
      </c>
      <c r="B24" s="55" t="str">
        <f>'Calc|Labour Rates'!B22</f>
        <v/>
      </c>
      <c r="C24" s="55" t="str">
        <f>'Calc|Labour Rates'!C22</f>
        <v/>
      </c>
      <c r="D24" s="80" cm="1">
        <f t="array" ref="D24">IF('Calc|Labour Rates'!$D22="No","NA",IFERROR(LOOKUP(2, 1/('Calc|Labour Rates'!$B$10:$B$39='Output|Quoted'!$B24)/('Calc|Labour Rates'!$C$10:$C$39='Output|Quoted'!$C24),'Calc|Labour Rates'!$E$10:$E$39),0))</f>
        <v>0</v>
      </c>
      <c r="E24" s="95"/>
      <c r="F24" s="4"/>
      <c r="G24" s="139">
        <f>IF(OR($D24="NA",AND(B24='Calc|Labour Rates'!B22,'Output|Quoted'!C24='Calc|Labour Rates'!C22,'Output|Quoted'!D24='Calc|Labour Rates'!E22)),0,1)</f>
        <v>0</v>
      </c>
      <c r="H24" s="4"/>
      <c r="I24" s="97"/>
      <c r="J24" s="80">
        <f t="shared" si="0"/>
        <v>0</v>
      </c>
    </row>
    <row r="25" spans="1:10" ht="12.75" x14ac:dyDescent="0.2">
      <c r="A25" s="16">
        <f t="shared" si="1"/>
        <v>14</v>
      </c>
      <c r="B25" s="55" t="str">
        <f>'Calc|Labour Rates'!B23</f>
        <v/>
      </c>
      <c r="C25" s="55" t="str">
        <f>'Calc|Labour Rates'!C23</f>
        <v/>
      </c>
      <c r="D25" s="80" cm="1">
        <f t="array" ref="D25">IF('Calc|Labour Rates'!$D23="No","NA",IFERROR(LOOKUP(2, 1/('Calc|Labour Rates'!$B$10:$B$39='Output|Quoted'!$B25)/('Calc|Labour Rates'!$C$10:$C$39='Output|Quoted'!$C25),'Calc|Labour Rates'!$E$10:$E$39),0))</f>
        <v>0</v>
      </c>
      <c r="E25" s="95"/>
      <c r="F25" s="4"/>
      <c r="G25" s="139">
        <f>IF(OR($D25="NA",AND(B25='Calc|Labour Rates'!B23,'Output|Quoted'!C25='Calc|Labour Rates'!C23,'Output|Quoted'!D25='Calc|Labour Rates'!E23)),0,1)</f>
        <v>0</v>
      </c>
      <c r="H25" s="4"/>
      <c r="I25" s="97"/>
      <c r="J25" s="80">
        <f t="shared" si="0"/>
        <v>0</v>
      </c>
    </row>
    <row r="26" spans="1:10" ht="12.75" x14ac:dyDescent="0.2">
      <c r="A26" s="16">
        <f t="shared" si="1"/>
        <v>15</v>
      </c>
      <c r="B26" s="55" t="str">
        <f>'Calc|Labour Rates'!B24</f>
        <v/>
      </c>
      <c r="C26" s="55" t="str">
        <f>'Calc|Labour Rates'!C24</f>
        <v/>
      </c>
      <c r="D26" s="80" cm="1">
        <f t="array" ref="D26">IF('Calc|Labour Rates'!$D24="No","NA",IFERROR(LOOKUP(2, 1/('Calc|Labour Rates'!$B$10:$B$39='Output|Quoted'!$B26)/('Calc|Labour Rates'!$C$10:$C$39='Output|Quoted'!$C26),'Calc|Labour Rates'!$E$10:$E$39),0))</f>
        <v>0</v>
      </c>
      <c r="E26" s="95"/>
      <c r="F26" s="4"/>
      <c r="G26" s="139">
        <f>IF(OR($D26="NA",AND(B26='Calc|Labour Rates'!B24,'Output|Quoted'!C26='Calc|Labour Rates'!C24,'Output|Quoted'!D26='Calc|Labour Rates'!E24)),0,1)</f>
        <v>0</v>
      </c>
      <c r="H26" s="4"/>
      <c r="I26" s="97"/>
      <c r="J26" s="80">
        <f t="shared" si="0"/>
        <v>0</v>
      </c>
    </row>
    <row r="27" spans="1:10" ht="12.75" x14ac:dyDescent="0.2">
      <c r="A27" s="16">
        <f t="shared" si="1"/>
        <v>16</v>
      </c>
      <c r="B27" s="55" t="str">
        <f>'Calc|Labour Rates'!B25</f>
        <v/>
      </c>
      <c r="C27" s="55" t="str">
        <f>'Calc|Labour Rates'!C25</f>
        <v/>
      </c>
      <c r="D27" s="80" cm="1">
        <f t="array" ref="D27">IF('Calc|Labour Rates'!$D25="No","NA",IFERROR(LOOKUP(2, 1/('Calc|Labour Rates'!$B$10:$B$39='Output|Quoted'!$B27)/('Calc|Labour Rates'!$C$10:$C$39='Output|Quoted'!$C27),'Calc|Labour Rates'!$E$10:$E$39),0))</f>
        <v>0</v>
      </c>
      <c r="E27" s="95"/>
      <c r="F27" s="4"/>
      <c r="G27" s="139">
        <f>IF(OR($D27="NA",AND(B27='Calc|Labour Rates'!B25,'Output|Quoted'!C27='Calc|Labour Rates'!C25,'Output|Quoted'!D27='Calc|Labour Rates'!E25)),0,1)</f>
        <v>0</v>
      </c>
      <c r="H27" s="4"/>
      <c r="I27" s="97"/>
      <c r="J27" s="80">
        <f t="shared" si="0"/>
        <v>0</v>
      </c>
    </row>
    <row r="28" spans="1:10" ht="12.75" x14ac:dyDescent="0.2">
      <c r="A28" s="16">
        <f t="shared" si="1"/>
        <v>17</v>
      </c>
      <c r="B28" s="55" t="str">
        <f>'Calc|Labour Rates'!B26</f>
        <v/>
      </c>
      <c r="C28" s="55" t="str">
        <f>'Calc|Labour Rates'!C26</f>
        <v/>
      </c>
      <c r="D28" s="80" cm="1">
        <f t="array" ref="D28">IF('Calc|Labour Rates'!$D26="No","NA",IFERROR(LOOKUP(2, 1/('Calc|Labour Rates'!$B$10:$B$39='Output|Quoted'!$B28)/('Calc|Labour Rates'!$C$10:$C$39='Output|Quoted'!$C28),'Calc|Labour Rates'!$E$10:$E$39),0))</f>
        <v>0</v>
      </c>
      <c r="E28" s="95"/>
      <c r="F28" s="4"/>
      <c r="G28" s="139">
        <f>IF(OR($D28="NA",AND(B28='Calc|Labour Rates'!B26,'Output|Quoted'!C28='Calc|Labour Rates'!C26,'Output|Quoted'!D28='Calc|Labour Rates'!E26)),0,1)</f>
        <v>0</v>
      </c>
      <c r="H28" s="4"/>
      <c r="I28" s="97"/>
      <c r="J28" s="80">
        <f t="shared" si="0"/>
        <v>0</v>
      </c>
    </row>
    <row r="29" spans="1:10" ht="12.75" x14ac:dyDescent="0.2">
      <c r="A29" s="16">
        <f t="shared" si="1"/>
        <v>18</v>
      </c>
      <c r="B29" s="55" t="str">
        <f>'Calc|Labour Rates'!B27</f>
        <v/>
      </c>
      <c r="C29" s="55" t="str">
        <f>'Calc|Labour Rates'!C27</f>
        <v/>
      </c>
      <c r="D29" s="80" cm="1">
        <f t="array" ref="D29">IF('Calc|Labour Rates'!$D27="No","NA",IFERROR(LOOKUP(2, 1/('Calc|Labour Rates'!$B$10:$B$39='Output|Quoted'!$B29)/('Calc|Labour Rates'!$C$10:$C$39='Output|Quoted'!$C29),'Calc|Labour Rates'!$E$10:$E$39),0))</f>
        <v>0</v>
      </c>
      <c r="E29" s="95"/>
      <c r="F29" s="4"/>
      <c r="G29" s="139">
        <f>IF(OR($D29="NA",AND(B29='Calc|Labour Rates'!B27,'Output|Quoted'!C29='Calc|Labour Rates'!C27,'Output|Quoted'!D29='Calc|Labour Rates'!E27)),0,1)</f>
        <v>0</v>
      </c>
      <c r="H29" s="4"/>
      <c r="I29" s="97"/>
      <c r="J29" s="80">
        <f t="shared" si="0"/>
        <v>0</v>
      </c>
    </row>
    <row r="30" spans="1:10" ht="12.75" x14ac:dyDescent="0.2">
      <c r="A30" s="16">
        <f t="shared" si="1"/>
        <v>19</v>
      </c>
      <c r="B30" s="55" t="str">
        <f>'Calc|Labour Rates'!B28</f>
        <v/>
      </c>
      <c r="C30" s="55" t="str">
        <f>'Calc|Labour Rates'!C28</f>
        <v/>
      </c>
      <c r="D30" s="80" cm="1">
        <f t="array" ref="D30">IF('Calc|Labour Rates'!$D28="No","NA",IFERROR(LOOKUP(2, 1/('Calc|Labour Rates'!$B$10:$B$39='Output|Quoted'!$B30)/('Calc|Labour Rates'!$C$10:$C$39='Output|Quoted'!$C30),'Calc|Labour Rates'!$E$10:$E$39),0))</f>
        <v>0</v>
      </c>
      <c r="E30" s="95"/>
      <c r="F30" s="4"/>
      <c r="G30" s="139">
        <f>IF(OR($D30="NA",AND(B30='Calc|Labour Rates'!B28,'Output|Quoted'!C30='Calc|Labour Rates'!C28,'Output|Quoted'!D30='Calc|Labour Rates'!E28)),0,1)</f>
        <v>0</v>
      </c>
      <c r="H30" s="4"/>
      <c r="I30" s="97"/>
      <c r="J30" s="80">
        <f t="shared" si="0"/>
        <v>0</v>
      </c>
    </row>
    <row r="31" spans="1:10" ht="12.75" x14ac:dyDescent="0.2">
      <c r="A31" s="16">
        <f t="shared" si="1"/>
        <v>20</v>
      </c>
      <c r="B31" s="55" t="str">
        <f>'Calc|Labour Rates'!B29</f>
        <v/>
      </c>
      <c r="C31" s="55" t="str">
        <f>'Calc|Labour Rates'!C29</f>
        <v/>
      </c>
      <c r="D31" s="80" cm="1">
        <f t="array" ref="D31">IF('Calc|Labour Rates'!$D29="No","NA",IFERROR(LOOKUP(2, 1/('Calc|Labour Rates'!$B$10:$B$39='Output|Quoted'!$B31)/('Calc|Labour Rates'!$C$10:$C$39='Output|Quoted'!$C31),'Calc|Labour Rates'!$E$10:$E$39),0))</f>
        <v>0</v>
      </c>
      <c r="E31" s="95"/>
      <c r="F31" s="4"/>
      <c r="G31" s="139">
        <f>IF(OR($D31="NA",AND(B31='Calc|Labour Rates'!B29,'Output|Quoted'!C31='Calc|Labour Rates'!C29,'Output|Quoted'!D31='Calc|Labour Rates'!E29)),0,1)</f>
        <v>0</v>
      </c>
      <c r="H31" s="4"/>
      <c r="I31" s="97"/>
      <c r="J31" s="80">
        <f t="shared" si="0"/>
        <v>0</v>
      </c>
    </row>
    <row r="32" spans="1:10" ht="12.75" x14ac:dyDescent="0.2">
      <c r="A32" s="16">
        <f t="shared" si="1"/>
        <v>21</v>
      </c>
      <c r="B32" s="55" t="str">
        <f>'Calc|Labour Rates'!B30</f>
        <v/>
      </c>
      <c r="C32" s="55" t="str">
        <f>'Calc|Labour Rates'!C30</f>
        <v/>
      </c>
      <c r="D32" s="80" cm="1">
        <f t="array" ref="D32">IF('Calc|Labour Rates'!$D30="No","NA",IFERROR(LOOKUP(2, 1/('Calc|Labour Rates'!$B$10:$B$39='Output|Quoted'!$B32)/('Calc|Labour Rates'!$C$10:$C$39='Output|Quoted'!$C32),'Calc|Labour Rates'!$E$10:$E$39),0))</f>
        <v>0</v>
      </c>
      <c r="E32" s="95"/>
      <c r="F32" s="4"/>
      <c r="G32" s="139">
        <f>IF(OR($D32="NA",AND(B32='Calc|Labour Rates'!B30,'Output|Quoted'!C32='Calc|Labour Rates'!C30,'Output|Quoted'!D32='Calc|Labour Rates'!E30)),0,1)</f>
        <v>0</v>
      </c>
      <c r="H32" s="4"/>
      <c r="I32" s="97"/>
      <c r="J32" s="80">
        <f t="shared" si="0"/>
        <v>0</v>
      </c>
    </row>
    <row r="33" spans="1:10" ht="12.75" x14ac:dyDescent="0.2">
      <c r="A33" s="16">
        <f t="shared" si="1"/>
        <v>22</v>
      </c>
      <c r="B33" s="55" t="str">
        <f>'Calc|Labour Rates'!B31</f>
        <v/>
      </c>
      <c r="C33" s="55" t="str">
        <f>'Calc|Labour Rates'!C31</f>
        <v/>
      </c>
      <c r="D33" s="80" cm="1">
        <f t="array" ref="D33">IF('Calc|Labour Rates'!$D31="No","NA",IFERROR(LOOKUP(2, 1/('Calc|Labour Rates'!$B$10:$B$39='Output|Quoted'!$B33)/('Calc|Labour Rates'!$C$10:$C$39='Output|Quoted'!$C33),'Calc|Labour Rates'!$E$10:$E$39),0))</f>
        <v>0</v>
      </c>
      <c r="E33" s="95"/>
      <c r="F33" s="4"/>
      <c r="G33" s="139">
        <f>IF(OR($D33="NA",AND(B33='Calc|Labour Rates'!B31,'Output|Quoted'!C33='Calc|Labour Rates'!C31,'Output|Quoted'!D33='Calc|Labour Rates'!E31)),0,1)</f>
        <v>0</v>
      </c>
      <c r="H33" s="4"/>
      <c r="I33" s="97"/>
      <c r="J33" s="80">
        <f t="shared" si="0"/>
        <v>0</v>
      </c>
    </row>
    <row r="34" spans="1:10" ht="12.75" x14ac:dyDescent="0.2">
      <c r="A34" s="16">
        <f t="shared" si="1"/>
        <v>23</v>
      </c>
      <c r="B34" s="55" t="str">
        <f>'Calc|Labour Rates'!B32</f>
        <v/>
      </c>
      <c r="C34" s="55" t="str">
        <f>'Calc|Labour Rates'!C32</f>
        <v/>
      </c>
      <c r="D34" s="80" cm="1">
        <f t="array" ref="D34">IF('Calc|Labour Rates'!$D32="No","NA",IFERROR(LOOKUP(2, 1/('Calc|Labour Rates'!$B$10:$B$39='Output|Quoted'!$B34)/('Calc|Labour Rates'!$C$10:$C$39='Output|Quoted'!$C34),'Calc|Labour Rates'!$E$10:$E$39),0))</f>
        <v>0</v>
      </c>
      <c r="E34" s="95"/>
      <c r="F34" s="4"/>
      <c r="G34" s="139">
        <f>IF(OR($D34="NA",AND(B34='Calc|Labour Rates'!B32,'Output|Quoted'!C34='Calc|Labour Rates'!C32,'Output|Quoted'!D34='Calc|Labour Rates'!E32)),0,1)</f>
        <v>0</v>
      </c>
      <c r="H34" s="4"/>
      <c r="I34" s="97"/>
      <c r="J34" s="80">
        <f t="shared" si="0"/>
        <v>0</v>
      </c>
    </row>
    <row r="35" spans="1:10" ht="12.75" x14ac:dyDescent="0.2">
      <c r="A35" s="16">
        <f t="shared" si="1"/>
        <v>24</v>
      </c>
      <c r="B35" s="55" t="str">
        <f>'Calc|Labour Rates'!B33</f>
        <v/>
      </c>
      <c r="C35" s="55" t="str">
        <f>'Calc|Labour Rates'!C33</f>
        <v/>
      </c>
      <c r="D35" s="80" cm="1">
        <f t="array" ref="D35">IF('Calc|Labour Rates'!$D33="No","NA",IFERROR(LOOKUP(2, 1/('Calc|Labour Rates'!$B$10:$B$39='Output|Quoted'!$B35)/('Calc|Labour Rates'!$C$10:$C$39='Output|Quoted'!$C35),'Calc|Labour Rates'!$E$10:$E$39),0))</f>
        <v>0</v>
      </c>
      <c r="E35" s="95"/>
      <c r="F35" s="4"/>
      <c r="G35" s="139">
        <f>IF(OR($D35="NA",AND(B35='Calc|Labour Rates'!B33,'Output|Quoted'!C35='Calc|Labour Rates'!C33,'Output|Quoted'!D35='Calc|Labour Rates'!E33)),0,1)</f>
        <v>0</v>
      </c>
      <c r="H35" s="4"/>
      <c r="I35" s="97"/>
      <c r="J35" s="80">
        <f t="shared" si="0"/>
        <v>0</v>
      </c>
    </row>
    <row r="36" spans="1:10" ht="12.75" x14ac:dyDescent="0.2">
      <c r="A36" s="16">
        <f t="shared" si="1"/>
        <v>25</v>
      </c>
      <c r="B36" s="55" t="str">
        <f>'Calc|Labour Rates'!B34</f>
        <v/>
      </c>
      <c r="C36" s="55" t="str">
        <f>'Calc|Labour Rates'!C34</f>
        <v/>
      </c>
      <c r="D36" s="80" cm="1">
        <f t="array" ref="D36">IF('Calc|Labour Rates'!$D34="No","NA",IFERROR(LOOKUP(2, 1/('Calc|Labour Rates'!$B$10:$B$39='Output|Quoted'!$B36)/('Calc|Labour Rates'!$C$10:$C$39='Output|Quoted'!$C36),'Calc|Labour Rates'!$E$10:$E$39),0))</f>
        <v>0</v>
      </c>
      <c r="E36" s="95"/>
      <c r="F36" s="4"/>
      <c r="G36" s="139">
        <f>IF(OR($D36="NA",AND(B36='Calc|Labour Rates'!B34,'Output|Quoted'!C36='Calc|Labour Rates'!C34,'Output|Quoted'!D36='Calc|Labour Rates'!E34)),0,1)</f>
        <v>0</v>
      </c>
      <c r="H36" s="4"/>
      <c r="I36" s="97"/>
      <c r="J36" s="80">
        <f t="shared" si="0"/>
        <v>0</v>
      </c>
    </row>
    <row r="37" spans="1:10" ht="12.75" x14ac:dyDescent="0.2">
      <c r="A37" s="16">
        <f t="shared" si="1"/>
        <v>26</v>
      </c>
      <c r="B37" s="55" t="str">
        <f>'Calc|Labour Rates'!B35</f>
        <v/>
      </c>
      <c r="C37" s="55" t="str">
        <f>'Calc|Labour Rates'!C35</f>
        <v/>
      </c>
      <c r="D37" s="80" cm="1">
        <f t="array" ref="D37">IF('Calc|Labour Rates'!$D35="No","NA",IFERROR(LOOKUP(2, 1/('Calc|Labour Rates'!$B$10:$B$39='Output|Quoted'!$B37)/('Calc|Labour Rates'!$C$10:$C$39='Output|Quoted'!$C37),'Calc|Labour Rates'!$E$10:$E$39),0))</f>
        <v>0</v>
      </c>
      <c r="E37" s="95"/>
      <c r="F37" s="4"/>
      <c r="G37" s="139">
        <f>IF(OR($D37="NA",AND(B37='Calc|Labour Rates'!B35,'Output|Quoted'!C37='Calc|Labour Rates'!C35,'Output|Quoted'!D37='Calc|Labour Rates'!E35)),0,1)</f>
        <v>0</v>
      </c>
      <c r="H37" s="4"/>
      <c r="I37" s="97"/>
      <c r="J37" s="80">
        <f t="shared" si="0"/>
        <v>0</v>
      </c>
    </row>
    <row r="38" spans="1:10" ht="12.75" x14ac:dyDescent="0.2">
      <c r="A38" s="16">
        <f t="shared" si="1"/>
        <v>27</v>
      </c>
      <c r="B38" s="55" t="str">
        <f>'Calc|Labour Rates'!B36</f>
        <v/>
      </c>
      <c r="C38" s="55" t="str">
        <f>'Calc|Labour Rates'!C36</f>
        <v/>
      </c>
      <c r="D38" s="80" cm="1">
        <f t="array" ref="D38">IF('Calc|Labour Rates'!$D36="No","NA",IFERROR(LOOKUP(2, 1/('Calc|Labour Rates'!$B$10:$B$39='Output|Quoted'!$B38)/('Calc|Labour Rates'!$C$10:$C$39='Output|Quoted'!$C38),'Calc|Labour Rates'!$E$10:$E$39),0))</f>
        <v>0</v>
      </c>
      <c r="E38" s="95"/>
      <c r="F38" s="4"/>
      <c r="G38" s="139">
        <f>IF(OR($D38="NA",AND(B38='Calc|Labour Rates'!B36,'Output|Quoted'!C38='Calc|Labour Rates'!C36,'Output|Quoted'!D38='Calc|Labour Rates'!E36)),0,1)</f>
        <v>0</v>
      </c>
      <c r="H38" s="4"/>
      <c r="I38" s="97"/>
      <c r="J38" s="80">
        <f t="shared" si="0"/>
        <v>0</v>
      </c>
    </row>
    <row r="39" spans="1:10" ht="12.75" x14ac:dyDescent="0.2">
      <c r="A39" s="16">
        <f t="shared" si="1"/>
        <v>28</v>
      </c>
      <c r="B39" s="55" t="str">
        <f>'Calc|Labour Rates'!B37</f>
        <v/>
      </c>
      <c r="C39" s="55" t="str">
        <f>'Calc|Labour Rates'!C37</f>
        <v/>
      </c>
      <c r="D39" s="80" cm="1">
        <f t="array" ref="D39">IF('Calc|Labour Rates'!$D37="No","NA",IFERROR(LOOKUP(2, 1/('Calc|Labour Rates'!$B$10:$B$39='Output|Quoted'!$B39)/('Calc|Labour Rates'!$C$10:$C$39='Output|Quoted'!$C39),'Calc|Labour Rates'!$E$10:$E$39),0))</f>
        <v>0</v>
      </c>
      <c r="E39" s="95"/>
      <c r="F39" s="4"/>
      <c r="G39" s="139">
        <f>IF(OR($D39="NA",AND(B39='Calc|Labour Rates'!B37,'Output|Quoted'!C39='Calc|Labour Rates'!C37,'Output|Quoted'!D39='Calc|Labour Rates'!E37)),0,1)</f>
        <v>0</v>
      </c>
      <c r="H39" s="4"/>
      <c r="I39" s="97"/>
      <c r="J39" s="80">
        <f t="shared" si="0"/>
        <v>0</v>
      </c>
    </row>
    <row r="40" spans="1:10" ht="12.75" x14ac:dyDescent="0.2">
      <c r="A40" s="16">
        <f t="shared" si="1"/>
        <v>29</v>
      </c>
      <c r="B40" s="55" t="str">
        <f>'Calc|Labour Rates'!B38</f>
        <v/>
      </c>
      <c r="C40" s="55" t="str">
        <f>'Calc|Labour Rates'!C38</f>
        <v/>
      </c>
      <c r="D40" s="80" cm="1">
        <f t="array" ref="D40">IF('Calc|Labour Rates'!$D38="No","NA",IFERROR(LOOKUP(2, 1/('Calc|Labour Rates'!$B$10:$B$39='Output|Quoted'!$B40)/('Calc|Labour Rates'!$C$10:$C$39='Output|Quoted'!$C40),'Calc|Labour Rates'!$E$10:$E$39),0))</f>
        <v>0</v>
      </c>
      <c r="E40" s="95"/>
      <c r="F40" s="4"/>
      <c r="G40" s="139">
        <f>IF(OR($D40="NA",AND(B40='Calc|Labour Rates'!B38,'Output|Quoted'!C40='Calc|Labour Rates'!C38,'Output|Quoted'!D40='Calc|Labour Rates'!E38)),0,1)</f>
        <v>0</v>
      </c>
      <c r="H40" s="4"/>
      <c r="I40" s="97"/>
      <c r="J40" s="80">
        <f t="shared" si="0"/>
        <v>0</v>
      </c>
    </row>
    <row r="41" spans="1:10" ht="12.75" x14ac:dyDescent="0.2">
      <c r="A41" s="16">
        <f t="shared" si="1"/>
        <v>30</v>
      </c>
      <c r="B41" s="55" t="str">
        <f>'Calc|Labour Rates'!B39</f>
        <v/>
      </c>
      <c r="C41" s="55" t="str">
        <f>'Calc|Labour Rates'!C39</f>
        <v/>
      </c>
      <c r="D41" s="80" cm="1">
        <f t="array" ref="D41">IF('Calc|Labour Rates'!$D39="No","NA",IFERROR(LOOKUP(2, 1/('Calc|Labour Rates'!$B$10:$B$39='Output|Quoted'!$B41)/('Calc|Labour Rates'!$C$10:$C$39='Output|Quoted'!$C41),'Calc|Labour Rates'!$E$10:$E$39),0))</f>
        <v>0</v>
      </c>
      <c r="E41" s="95"/>
      <c r="F41" s="4"/>
      <c r="G41" s="139">
        <f>IF(OR($D41="NA",AND(B41='Calc|Labour Rates'!B39,'Output|Quoted'!C41='Calc|Labour Rates'!C39,'Output|Quoted'!D41='Calc|Labour Rates'!E39)),0,1)</f>
        <v>0</v>
      </c>
      <c r="H41" s="4"/>
      <c r="I41" s="97"/>
      <c r="J41" s="80">
        <f t="shared" si="0"/>
        <v>0</v>
      </c>
    </row>
    <row r="42" spans="1:10" ht="12.75" x14ac:dyDescent="0.2">
      <c r="A42" s="16"/>
      <c r="B42" s="92"/>
      <c r="C42" s="92"/>
      <c r="D42" s="93"/>
      <c r="E42" s="93"/>
      <c r="F42" s="4"/>
      <c r="G42" s="4"/>
      <c r="H42" s="4"/>
      <c r="I42" s="4"/>
      <c r="J42" s="4"/>
    </row>
    <row r="43" spans="1:10" ht="12.75" x14ac:dyDescent="0.2">
      <c r="A43" s="5"/>
      <c r="B43" s="5"/>
      <c r="C43" s="5"/>
      <c r="D43" s="4"/>
      <c r="E43" s="4"/>
      <c r="F43" s="4"/>
      <c r="G43" s="4"/>
      <c r="H43" s="4"/>
      <c r="I43" s="4"/>
      <c r="J43" s="4"/>
    </row>
    <row r="44" spans="1:10" ht="15" x14ac:dyDescent="0.25">
      <c r="A44" s="5"/>
      <c r="B44" s="64" t="str">
        <f>IFERROR("2.3 List of quoted services for "&amp;'Input|Setup'!$E$11&amp;" to "&amp;'Input|Setup'!$E$15&amp;" regulatory period","")</f>
        <v>2.3 List of quoted services for 2024-25 to 2028-29 regulatory period</v>
      </c>
      <c r="C44" s="94"/>
      <c r="D44" s="94"/>
      <c r="E44" s="94"/>
      <c r="F44" s="94"/>
      <c r="G44" s="94"/>
      <c r="H44" s="94"/>
    </row>
    <row r="45" spans="1:10" ht="12.75" x14ac:dyDescent="0.2">
      <c r="A45" s="5"/>
      <c r="B45" s="38"/>
      <c r="C45" s="155"/>
      <c r="D45" s="155"/>
      <c r="E45" s="155"/>
      <c r="F45" s="155"/>
      <c r="G45" s="155"/>
      <c r="H45" s="155"/>
    </row>
    <row r="46" spans="1:10" ht="12.75" x14ac:dyDescent="0.2">
      <c r="A46" s="16">
        <v>1</v>
      </c>
      <c r="B46" s="153" t="str">
        <f>'Input|Labour Rates'!B44</f>
        <v>Network tariff change request - Bulk tariff transfers requested by a customer (R1)</v>
      </c>
      <c r="C46" s="5"/>
      <c r="D46" s="156"/>
      <c r="E46" s="156"/>
      <c r="F46" s="156"/>
      <c r="G46" s="139">
        <f>IF(B46='Input|Labour Rates'!B44,0,1)</f>
        <v>0</v>
      </c>
      <c r="H46" s="156"/>
    </row>
    <row r="47" spans="1:10" ht="12.75" x14ac:dyDescent="0.2">
      <c r="A47" s="16">
        <f>IFERROR(A46+1,"")</f>
        <v>2</v>
      </c>
      <c r="B47" s="153" t="str">
        <f>'Input|Labour Rates'!B45</f>
        <v>Maintenance and testing of customer metering access points (R2)</v>
      </c>
      <c r="C47" s="5"/>
      <c r="D47" s="156"/>
      <c r="E47" s="156"/>
      <c r="F47" s="156"/>
      <c r="G47" s="139">
        <f>IF(B47='Input|Labour Rates'!B45,0,1)</f>
        <v>0</v>
      </c>
      <c r="H47" s="156"/>
    </row>
    <row r="48" spans="1:10" ht="12.75" x14ac:dyDescent="0.2">
      <c r="A48" s="16">
        <f t="shared" ref="A48:A76" si="2">IFERROR(A47+1,"")</f>
        <v>3</v>
      </c>
      <c r="B48" s="153" t="str">
        <f>'Input|Labour Rates'!B46</f>
        <v>Maintenance and testing of customer metering access points (R3)</v>
      </c>
      <c r="C48" s="5"/>
      <c r="D48" s="156"/>
      <c r="E48" s="156"/>
      <c r="F48" s="156"/>
      <c r="G48" s="139">
        <f>IF(B48='Input|Labour Rates'!B46,0,1)</f>
        <v>0</v>
      </c>
      <c r="H48" s="156"/>
    </row>
    <row r="49" spans="1:8" ht="12.75" x14ac:dyDescent="0.2">
      <c r="A49" s="16">
        <f t="shared" si="2"/>
        <v>4</v>
      </c>
      <c r="B49" s="153" t="str">
        <f>'Input|Labour Rates'!B47</f>
        <v>Maintenance and testing of customer metering access points (R4)</v>
      </c>
      <c r="C49" s="5"/>
      <c r="D49" s="156"/>
      <c r="E49" s="156"/>
      <c r="F49" s="156"/>
      <c r="G49" s="139">
        <f>IF(B49='Input|Labour Rates'!B47,0,1)</f>
        <v>0</v>
      </c>
      <c r="H49" s="156"/>
    </row>
    <row r="50" spans="1:8" ht="12.75" x14ac:dyDescent="0.2">
      <c r="A50" s="16">
        <f t="shared" si="2"/>
        <v>5</v>
      </c>
      <c r="B50" s="153" t="str">
        <f>'Input|Labour Rates'!B48</f>
        <v>Distributor arranged outage for purpose of replacing metering - Additional activities (R4)</v>
      </c>
      <c r="C50" s="5"/>
      <c r="D50" s="156"/>
      <c r="E50" s="156"/>
      <c r="F50" s="156"/>
      <c r="G50" s="139">
        <f>IF(B50='Input|Labour Rates'!B48,0,1)</f>
        <v>0</v>
      </c>
      <c r="H50" s="156"/>
    </row>
    <row r="51" spans="1:8" ht="12.75" x14ac:dyDescent="0.2">
      <c r="A51" s="16">
        <f t="shared" si="2"/>
        <v>6</v>
      </c>
      <c r="B51" s="153" t="str">
        <f>'Input|Labour Rates'!B49</f>
        <v>Facilitation of metering related works supporting advanced meter roll-out (R4)</v>
      </c>
      <c r="C51" s="5"/>
      <c r="D51" s="156"/>
      <c r="E51" s="156"/>
      <c r="F51" s="156"/>
      <c r="G51" s="139">
        <f>IF(B51='Input|Labour Rates'!B49,0,1)</f>
        <v>0</v>
      </c>
      <c r="H51" s="156"/>
    </row>
    <row r="52" spans="1:8" ht="12.75" x14ac:dyDescent="0.2">
      <c r="A52" s="16">
        <f t="shared" si="2"/>
        <v>7</v>
      </c>
      <c r="B52" s="153" t="str">
        <f>'Input|Labour Rates'!B50</f>
        <v>Administration of contestable works - Additional (R1)</v>
      </c>
      <c r="C52" s="5"/>
      <c r="D52" s="156"/>
      <c r="E52" s="156"/>
      <c r="F52" s="156"/>
      <c r="G52" s="139">
        <f>IF(B52='Input|Labour Rates'!B50,0,1)</f>
        <v>0</v>
      </c>
      <c r="H52" s="156"/>
    </row>
    <row r="53" spans="1:8" ht="12.75" x14ac:dyDescent="0.2">
      <c r="A53" s="16">
        <f t="shared" si="2"/>
        <v>8</v>
      </c>
      <c r="B53" s="153" t="str">
        <f>'Input|Labour Rates'!B51</f>
        <v>Design information - Standard (R3)</v>
      </c>
      <c r="C53" s="5"/>
      <c r="D53" s="156"/>
      <c r="E53" s="156"/>
      <c r="F53" s="156"/>
      <c r="G53" s="139">
        <f>IF(B53='Input|Labour Rates'!B51,0,1)</f>
        <v>0</v>
      </c>
      <c r="H53" s="156"/>
    </row>
    <row r="54" spans="1:8" ht="12.75" x14ac:dyDescent="0.2">
      <c r="A54" s="16">
        <f t="shared" si="2"/>
        <v>9</v>
      </c>
      <c r="B54" s="153" t="str">
        <f>'Input|Labour Rates'!B52</f>
        <v>Design information - Complex (R5)</v>
      </c>
      <c r="C54" s="5"/>
      <c r="D54" s="156"/>
      <c r="E54" s="156"/>
      <c r="F54" s="156"/>
      <c r="G54" s="139">
        <f>IF(B54='Input|Labour Rates'!B52,0,1)</f>
        <v>0</v>
      </c>
      <c r="H54" s="156"/>
    </row>
    <row r="55" spans="1:8" ht="12.75" x14ac:dyDescent="0.2">
      <c r="A55" s="16">
        <f t="shared" si="2"/>
        <v>10</v>
      </c>
      <c r="B55" s="153" t="str">
        <f>'Input|Labour Rates'!B53</f>
        <v>Design Certification - Other (R3)</v>
      </c>
      <c r="C55" s="5"/>
      <c r="D55" s="156"/>
      <c r="E55" s="156"/>
      <c r="F55" s="156"/>
      <c r="G55" s="139">
        <f>IF(B55='Input|Labour Rates'!B53,0,1)</f>
        <v>0</v>
      </c>
      <c r="H55" s="156"/>
    </row>
    <row r="56" spans="1:8" ht="12.75" x14ac:dyDescent="0.2">
      <c r="A56" s="16">
        <f t="shared" si="2"/>
        <v>11</v>
      </c>
      <c r="B56" s="153" t="str">
        <f>'Input|Labour Rates'!B54</f>
        <v>Design Certification - Other (R5)</v>
      </c>
      <c r="C56" s="5"/>
      <c r="D56" s="156"/>
      <c r="E56" s="156"/>
      <c r="F56" s="156"/>
      <c r="G56" s="139">
        <f>IF(B56='Input|Labour Rates'!B54,0,1)</f>
        <v>0</v>
      </c>
      <c r="H56" s="156"/>
    </row>
    <row r="57" spans="1:8" ht="12.75" x14ac:dyDescent="0.2">
      <c r="A57" s="16">
        <f t="shared" si="2"/>
        <v>12</v>
      </c>
      <c r="B57" s="153" t="str">
        <f>'Input|Labour Rates'!B55</f>
        <v>Preliminary Enquiry (R3)</v>
      </c>
      <c r="C57" s="5"/>
      <c r="D57" s="156"/>
      <c r="E57" s="156"/>
      <c r="F57" s="156"/>
      <c r="G57" s="139">
        <f>IF(B57='Input|Labour Rates'!B55,0,1)</f>
        <v>0</v>
      </c>
      <c r="H57" s="156"/>
    </row>
    <row r="58" spans="1:8" ht="12.75" customHeight="1" x14ac:dyDescent="0.2">
      <c r="A58" s="16">
        <f t="shared" si="2"/>
        <v>13</v>
      </c>
      <c r="B58" s="153" t="str">
        <f>'Input|Labour Rates'!B56</f>
        <v>Preliminary Enquiry (R5)</v>
      </c>
      <c r="C58" s="5"/>
      <c r="D58" s="156"/>
      <c r="E58" s="156"/>
      <c r="F58" s="156"/>
      <c r="G58" s="139">
        <f>IF(B58='Input|Labour Rates'!B56,0,1)</f>
        <v>0</v>
      </c>
      <c r="H58" s="156"/>
    </row>
    <row r="59" spans="1:8" ht="12.75" customHeight="1" x14ac:dyDescent="0.2">
      <c r="A59" s="16">
        <f t="shared" si="2"/>
        <v>14</v>
      </c>
      <c r="B59" s="153" t="str">
        <f>'Input|Labour Rates'!B57</f>
        <v>Connection Offer - Negotiated (R5)</v>
      </c>
      <c r="C59" s="5"/>
      <c r="D59" s="156"/>
      <c r="E59" s="156"/>
      <c r="F59" s="156"/>
      <c r="G59" s="139">
        <f>IF(B59='Input|Labour Rates'!B57,0,1)</f>
        <v>0</v>
      </c>
      <c r="H59" s="156"/>
    </row>
    <row r="60" spans="1:8" ht="12.75" customHeight="1" x14ac:dyDescent="0.2">
      <c r="A60" s="16">
        <f t="shared" si="2"/>
        <v>15</v>
      </c>
      <c r="B60" s="153" t="str">
        <f>'Input|Labour Rates'!B58</f>
        <v>Planning Studies (R3)</v>
      </c>
      <c r="C60" s="5"/>
      <c r="D60" s="156"/>
      <c r="E60" s="156"/>
      <c r="F60" s="156"/>
      <c r="G60" s="139">
        <f>IF(B60='Input|Labour Rates'!B58,0,1)</f>
        <v>0</v>
      </c>
      <c r="H60" s="156"/>
    </row>
    <row r="61" spans="1:8" ht="12.75" customHeight="1" x14ac:dyDescent="0.2">
      <c r="A61" s="16">
        <f t="shared" si="2"/>
        <v>16</v>
      </c>
      <c r="B61" s="153" t="str">
        <f>'Input|Labour Rates'!B59</f>
        <v>Planning Studies (R5)</v>
      </c>
      <c r="C61" s="5"/>
      <c r="D61" s="156"/>
      <c r="E61" s="156"/>
      <c r="F61" s="156"/>
      <c r="G61" s="139">
        <f>IF(B61='Input|Labour Rates'!B59,0,1)</f>
        <v>0</v>
      </c>
      <c r="H61" s="156"/>
    </row>
    <row r="62" spans="1:8" ht="12.75" customHeight="1" x14ac:dyDescent="0.2">
      <c r="A62" s="16">
        <f t="shared" si="2"/>
        <v>17</v>
      </c>
      <c r="B62" s="153" t="str">
        <f>'Input|Labour Rates'!B60</f>
        <v>Technical Support - Permanently Unmetered Supply (PUMS) (R3)</v>
      </c>
      <c r="C62" s="5"/>
      <c r="D62" s="156"/>
      <c r="E62" s="156"/>
      <c r="F62" s="156"/>
      <c r="G62" s="139">
        <f>IF(B62='Input|Labour Rates'!B60,0,1)</f>
        <v>0</v>
      </c>
      <c r="H62" s="156"/>
    </row>
    <row r="63" spans="1:8" ht="12.75" customHeight="1" x14ac:dyDescent="0.2">
      <c r="A63" s="16">
        <f t="shared" si="2"/>
        <v>18</v>
      </c>
      <c r="B63" s="153" t="str">
        <f>'Input|Labour Rates'!B61</f>
        <v>Registered participant support (R5)</v>
      </c>
      <c r="C63" s="5"/>
      <c r="D63" s="156"/>
      <c r="E63" s="156"/>
      <c r="F63" s="156"/>
      <c r="G63" s="139">
        <f>IF(B63='Input|Labour Rates'!B61,0,1)</f>
        <v>0</v>
      </c>
      <c r="H63" s="156"/>
    </row>
    <row r="64" spans="1:8" ht="12.75" customHeight="1" x14ac:dyDescent="0.2">
      <c r="A64" s="16">
        <f t="shared" si="2"/>
        <v>19</v>
      </c>
      <c r="B64" s="153" t="str">
        <f>'Input|Labour Rates'!B62</f>
        <v>Commissioning assets - Complex (R2)</v>
      </c>
      <c r="C64" s="5"/>
      <c r="D64" s="156"/>
      <c r="E64" s="156"/>
      <c r="F64" s="156"/>
      <c r="G64" s="139">
        <f>IF(B64='Input|Labour Rates'!B62,0,1)</f>
        <v>0</v>
      </c>
      <c r="H64" s="156"/>
    </row>
    <row r="65" spans="1:10" ht="12.75" x14ac:dyDescent="0.2">
      <c r="A65" s="16">
        <f t="shared" si="2"/>
        <v>20</v>
      </c>
      <c r="B65" s="153" t="str">
        <f>'Input|Labour Rates'!B63</f>
        <v>Commissioning assets - Complex (R3)</v>
      </c>
      <c r="C65" s="5"/>
      <c r="D65" s="156"/>
      <c r="E65" s="156"/>
      <c r="F65" s="156"/>
      <c r="G65" s="139">
        <f>IF(B65='Input|Labour Rates'!B63,0,1)</f>
        <v>0</v>
      </c>
      <c r="H65" s="156"/>
    </row>
    <row r="66" spans="1:10" ht="12.75" x14ac:dyDescent="0.2">
      <c r="A66" s="16">
        <f t="shared" si="2"/>
        <v>21</v>
      </c>
      <c r="B66" s="153" t="str">
        <f>'Input|Labour Rates'!B64</f>
        <v>Commissioning assets - Complex (R4)</v>
      </c>
      <c r="C66" s="5"/>
      <c r="D66" s="156"/>
      <c r="E66" s="156"/>
      <c r="F66" s="156"/>
      <c r="G66" s="139">
        <f>IF(B66='Input|Labour Rates'!B64,0,1)</f>
        <v>0</v>
      </c>
      <c r="H66" s="156"/>
    </row>
    <row r="67" spans="1:10" ht="12.75" x14ac:dyDescent="0.2">
      <c r="A67" s="16">
        <f t="shared" si="2"/>
        <v>22</v>
      </c>
      <c r="B67" s="153" t="str">
        <f>'Input|Labour Rates'!B65</f>
        <v>Decommissioning assets (R2)</v>
      </c>
      <c r="C67" s="5"/>
      <c r="D67" s="156"/>
      <c r="E67" s="156"/>
      <c r="F67" s="156"/>
      <c r="G67" s="139">
        <f>IF(B67='Input|Labour Rates'!B65,0,1)</f>
        <v>0</v>
      </c>
      <c r="H67" s="156"/>
    </row>
    <row r="68" spans="1:10" ht="12.75" x14ac:dyDescent="0.2">
      <c r="A68" s="16">
        <f t="shared" si="2"/>
        <v>23</v>
      </c>
      <c r="B68" s="153" t="str">
        <f>'Input|Labour Rates'!B66</f>
        <v>Decommissioning assets (R3)</v>
      </c>
      <c r="C68" s="5"/>
      <c r="D68" s="156"/>
      <c r="E68" s="156"/>
      <c r="F68" s="156"/>
      <c r="G68" s="139">
        <f>IF(B68='Input|Labour Rates'!B66,0,1)</f>
        <v>0</v>
      </c>
      <c r="H68" s="156"/>
    </row>
    <row r="69" spans="1:10" ht="12.75" x14ac:dyDescent="0.2">
      <c r="A69" s="16">
        <f t="shared" si="2"/>
        <v>24</v>
      </c>
      <c r="B69" s="153" t="str">
        <f>'Input|Labour Rates'!B67</f>
        <v>Decommissioning assets (R4)</v>
      </c>
      <c r="C69" s="5"/>
      <c r="D69" s="156"/>
      <c r="E69" s="156"/>
      <c r="F69" s="156"/>
      <c r="G69" s="139">
        <f>IF(B69='Input|Labour Rates'!B67,0,1)</f>
        <v>0</v>
      </c>
      <c r="H69" s="156"/>
    </row>
    <row r="70" spans="1:10" ht="12.75" x14ac:dyDescent="0.2">
      <c r="A70" s="16">
        <f t="shared" si="2"/>
        <v>25</v>
      </c>
      <c r="B70" s="153" t="str">
        <f>'Input|Labour Rates'!B68</f>
        <v>Complex network access permit or clearance to work (R2)</v>
      </c>
      <c r="C70" s="5"/>
      <c r="D70" s="156"/>
      <c r="E70" s="156"/>
      <c r="F70" s="156"/>
      <c r="G70" s="139">
        <f>IF(B70='Input|Labour Rates'!B68,0,1)</f>
        <v>0</v>
      </c>
      <c r="H70" s="156"/>
    </row>
    <row r="71" spans="1:10" ht="12.75" customHeight="1" x14ac:dyDescent="0.2">
      <c r="A71" s="16">
        <f t="shared" si="2"/>
        <v>26</v>
      </c>
      <c r="B71" s="153" t="str">
        <f>'Input|Labour Rates'!B69</f>
        <v>Complex network access permit or clearance to work (R3)</v>
      </c>
      <c r="C71" s="5"/>
      <c r="D71" s="156"/>
      <c r="E71" s="156"/>
      <c r="F71" s="156"/>
      <c r="G71" s="139">
        <f>IF(B71='Input|Labour Rates'!B69,0,1)</f>
        <v>0</v>
      </c>
      <c r="H71" s="156"/>
    </row>
    <row r="72" spans="1:10" ht="12.75" x14ac:dyDescent="0.2">
      <c r="A72" s="16">
        <f t="shared" si="2"/>
        <v>27</v>
      </c>
      <c r="B72" s="153" t="str">
        <f>'Input|Labour Rates'!B70</f>
        <v>Complex network access permit or clearance to work (R4)</v>
      </c>
      <c r="C72" s="5"/>
      <c r="D72" s="156"/>
      <c r="E72" s="156"/>
      <c r="F72" s="156"/>
      <c r="G72" s="139">
        <f>IF(B72='Input|Labour Rates'!B70,0,1)</f>
        <v>0</v>
      </c>
      <c r="H72" s="156"/>
    </row>
    <row r="73" spans="1:10" ht="12.75" x14ac:dyDescent="0.2">
      <c r="A73" s="16">
        <f t="shared" si="2"/>
        <v>28</v>
      </c>
      <c r="B73" s="153" t="str">
        <f>'Input|Labour Rates'!B71</f>
        <v>Install / remove overhead network earths or low voltage shorts (R4)</v>
      </c>
      <c r="C73" s="5"/>
      <c r="D73" s="156"/>
      <c r="E73" s="156"/>
      <c r="F73" s="156"/>
      <c r="G73" s="139">
        <f>IF(B73='Input|Labour Rates'!B71,0,1)</f>
        <v>0</v>
      </c>
      <c r="H73" s="156"/>
    </row>
    <row r="74" spans="1:10" ht="12.75" x14ac:dyDescent="0.2">
      <c r="A74" s="16">
        <f t="shared" si="2"/>
        <v>29</v>
      </c>
      <c r="B74" s="153" t="str">
        <f>'Input|Labour Rates'!B72</f>
        <v>Access - standby person (R4)</v>
      </c>
      <c r="C74" s="5"/>
      <c r="D74" s="156"/>
      <c r="E74" s="156"/>
      <c r="F74" s="156"/>
      <c r="G74" s="139">
        <f>IF(B74='Input|Labour Rates'!B72,0,1)</f>
        <v>0</v>
      </c>
      <c r="H74" s="156"/>
    </row>
    <row r="75" spans="1:10" ht="12.75" x14ac:dyDescent="0.2">
      <c r="A75" s="16">
        <f t="shared" si="2"/>
        <v>30</v>
      </c>
      <c r="B75" s="153" t="str">
        <f>'Input|Labour Rates'!B73</f>
        <v>Access - confined spaces entry permit (R2)</v>
      </c>
      <c r="C75" s="5"/>
      <c r="D75" s="156"/>
      <c r="E75" s="156"/>
      <c r="F75" s="156"/>
      <c r="G75" s="139">
        <f>IF(B75='Input|Labour Rates'!B73,0,1)</f>
        <v>0</v>
      </c>
      <c r="H75" s="156"/>
    </row>
    <row r="76" spans="1:10" ht="12.75" x14ac:dyDescent="0.2">
      <c r="A76" s="16">
        <f t="shared" si="2"/>
        <v>31</v>
      </c>
      <c r="B76" s="153" t="str">
        <f>'Input|Labour Rates'!B74</f>
        <v>Access - confined spaces entry permit (R4)</v>
      </c>
      <c r="C76" s="5"/>
      <c r="D76" s="4"/>
      <c r="E76" s="4"/>
      <c r="F76" s="4"/>
      <c r="G76" s="139">
        <f>IF(B76='Input|Labour Rates'!B74,0,1)</f>
        <v>0</v>
      </c>
      <c r="H76" s="4" t="s">
        <v>5</v>
      </c>
      <c r="I76" s="4"/>
      <c r="J76" s="4"/>
    </row>
    <row r="77" spans="1:10" ht="12.75" customHeight="1" x14ac:dyDescent="0.2">
      <c r="A77" s="16">
        <v>32</v>
      </c>
      <c r="B77" s="153" t="str">
        <f>'Input|Labour Rates'!B75</f>
        <v>Process and project facilitation (R3)</v>
      </c>
      <c r="C77" s="5"/>
      <c r="D77" s="4"/>
      <c r="E77" s="4"/>
      <c r="F77" s="4"/>
      <c r="G77" s="139">
        <f>IF(B77='Input|Labour Rates'!B75,0,1)</f>
        <v>0</v>
      </c>
      <c r="H77" s="4"/>
      <c r="I77" s="4"/>
      <c r="J77" s="4"/>
    </row>
    <row r="78" spans="1:10" ht="12.75" x14ac:dyDescent="0.2">
      <c r="A78" s="16">
        <v>33</v>
      </c>
      <c r="B78" s="153" t="str">
        <f>'Input|Labour Rates'!B76</f>
        <v>Process and project facilitation (R5)</v>
      </c>
      <c r="C78" s="5"/>
      <c r="D78" s="4"/>
      <c r="E78" s="4"/>
      <c r="F78" s="4"/>
      <c r="G78" s="139">
        <f>IF(B78='Input|Labour Rates'!B76,0,1)</f>
        <v>0</v>
      </c>
      <c r="H78" s="4"/>
      <c r="I78" s="4"/>
      <c r="J78" s="4"/>
    </row>
    <row r="79" spans="1:10" ht="12.75" x14ac:dyDescent="0.2">
      <c r="A79" s="16">
        <v>34</v>
      </c>
      <c r="B79" s="153" t="str">
        <f>'Input|Labour Rates'!B77</f>
        <v>Specialist services (R5)</v>
      </c>
      <c r="C79" s="5"/>
      <c r="D79" s="4"/>
      <c r="E79" s="4"/>
      <c r="F79" s="4"/>
      <c r="G79" s="139">
        <f>IF(B79='Input|Labour Rates'!B77,0,1)</f>
        <v>0</v>
      </c>
      <c r="H79" s="4"/>
      <c r="I79" s="4"/>
      <c r="J79" s="4"/>
    </row>
    <row r="80" spans="1:10" ht="12.75" x14ac:dyDescent="0.2">
      <c r="A80" s="16">
        <v>35</v>
      </c>
      <c r="B80" s="153" t="str">
        <f>'Input|Labour Rates'!B78</f>
        <v>Facilitation of activities within clearances of distribution and transmission assets (R3)</v>
      </c>
      <c r="C80" s="5"/>
      <c r="D80" s="4"/>
      <c r="E80" s="4"/>
      <c r="F80" s="4"/>
      <c r="G80" s="139">
        <f>IF(B80='Input|Labour Rates'!B78,0,1)</f>
        <v>0</v>
      </c>
      <c r="H80" s="4"/>
      <c r="I80" s="4"/>
      <c r="J80" s="4"/>
    </row>
    <row r="81" spans="1:10" ht="12.75" x14ac:dyDescent="0.2">
      <c r="A81" s="16">
        <v>36</v>
      </c>
      <c r="B81" s="153" t="str">
        <f>'Input|Labour Rates'!B79</f>
        <v>Facilitation of activities within clearances of distribution and transmission assets (R4)</v>
      </c>
      <c r="C81" s="5"/>
      <c r="D81" s="4"/>
      <c r="E81" s="4"/>
      <c r="F81" s="4"/>
      <c r="G81" s="139">
        <f>IF(B81='Input|Labour Rates'!B79,0,1)</f>
        <v>0</v>
      </c>
      <c r="H81" s="4"/>
      <c r="I81" s="4"/>
      <c r="J81" s="4"/>
    </row>
    <row r="82" spans="1:10" ht="12.75" x14ac:dyDescent="0.2">
      <c r="A82" s="16">
        <v>37</v>
      </c>
      <c r="B82" s="153" t="str">
        <f>'Input|Labour Rates'!B80</f>
        <v>Facilitation of activities within clearances of distribution and transmission assets (R5)</v>
      </c>
      <c r="C82" s="5"/>
      <c r="D82" s="4"/>
      <c r="E82" s="4"/>
      <c r="F82" s="4"/>
      <c r="G82" s="139">
        <f>IF(B82='Input|Labour Rates'!B80,0,1)</f>
        <v>0</v>
      </c>
      <c r="H82" s="4"/>
      <c r="I82" s="4"/>
      <c r="J82" s="4"/>
    </row>
    <row r="83" spans="1:10" ht="12.75" customHeight="1" x14ac:dyDescent="0.2">
      <c r="A83" s="16">
        <v>38</v>
      </c>
      <c r="B83" s="153" t="str">
        <f>'Input|Labour Rates'!B81</f>
        <v>Notification of arrangements (R1)</v>
      </c>
      <c r="C83" s="5"/>
      <c r="D83" s="4"/>
      <c r="E83" s="4"/>
      <c r="F83" s="4"/>
      <c r="G83" s="139">
        <f>IF(B83='Input|Labour Rates'!B81,0,1)</f>
        <v>0</v>
      </c>
      <c r="H83" s="4"/>
      <c r="I83" s="4"/>
      <c r="J83" s="4"/>
    </row>
    <row r="84" spans="1:10" ht="12.75" x14ac:dyDescent="0.2">
      <c r="A84" s="16">
        <v>39</v>
      </c>
      <c r="B84" s="153" t="str">
        <f>'Input|Labour Rates'!B82</f>
        <v>Notification of arrangements (R3)</v>
      </c>
      <c r="C84" s="5"/>
      <c r="D84" s="4"/>
      <c r="E84" s="4"/>
      <c r="F84" s="4"/>
      <c r="G84" s="139">
        <f>IF(B84='Input|Labour Rates'!B82,0,1)</f>
        <v>0</v>
      </c>
      <c r="H84" s="4"/>
      <c r="I84" s="4"/>
      <c r="J84" s="4"/>
    </row>
    <row r="85" spans="1:10" ht="12.75" customHeight="1" x14ac:dyDescent="0.2">
      <c r="A85" s="16">
        <v>40</v>
      </c>
      <c r="B85" s="153" t="str">
        <f>'Input|Labour Rates'!B83</f>
        <v>Property Tenure (R1)</v>
      </c>
      <c r="C85" s="5"/>
      <c r="D85" s="4"/>
      <c r="E85" s="4"/>
      <c r="F85" s="4"/>
      <c r="G85" s="139">
        <f>IF(B85='Input|Labour Rates'!B83,0,1)</f>
        <v>0</v>
      </c>
      <c r="H85" s="4"/>
      <c r="I85" s="4"/>
      <c r="J85" s="4"/>
    </row>
    <row r="86" spans="1:10" ht="12.75" x14ac:dyDescent="0.2">
      <c r="A86" s="16">
        <v>41</v>
      </c>
      <c r="B86" s="153" t="str">
        <f>'Input|Labour Rates'!B84</f>
        <v>Property Tenure (R3)</v>
      </c>
      <c r="C86" s="5"/>
      <c r="D86" s="4"/>
      <c r="E86" s="4"/>
      <c r="F86" s="4"/>
      <c r="G86" s="139">
        <f>IF(B86='Input|Labour Rates'!B84,0,1)</f>
        <v>0</v>
      </c>
      <c r="H86" s="4"/>
      <c r="I86" s="4"/>
      <c r="J86" s="4"/>
    </row>
    <row r="87" spans="1:10" ht="12.75" x14ac:dyDescent="0.2">
      <c r="A87" s="16">
        <v>42</v>
      </c>
      <c r="B87" s="153" t="str">
        <f>'Input|Labour Rates'!B85</f>
        <v>Property Tenure (R5)</v>
      </c>
      <c r="C87" s="5"/>
      <c r="D87" s="4"/>
      <c r="E87" s="4"/>
      <c r="F87" s="4"/>
      <c r="G87" s="139">
        <f>IF(B87='Input|Labour Rates'!B85,0,1)</f>
        <v>0</v>
      </c>
      <c r="H87" s="4"/>
      <c r="I87" s="4"/>
      <c r="J87" s="4"/>
    </row>
    <row r="88" spans="1:10" ht="12.75" x14ac:dyDescent="0.2">
      <c r="A88" s="16">
        <v>43</v>
      </c>
      <c r="B88" s="153" t="str">
        <f>'Input|Labour Rates'!B86</f>
        <v>Rectification of illegal connections (R4)</v>
      </c>
      <c r="C88" s="5"/>
      <c r="D88" s="4"/>
      <c r="E88" s="4"/>
      <c r="F88" s="4"/>
      <c r="G88" s="139">
        <f>IF(B88='Input|Labour Rates'!B86,0,1)</f>
        <v>0</v>
      </c>
      <c r="H88" s="4"/>
      <c r="I88" s="4"/>
      <c r="J88" s="4"/>
    </row>
    <row r="89" spans="1:10" ht="12.75" x14ac:dyDescent="0.2">
      <c r="A89" s="16">
        <v>44</v>
      </c>
      <c r="B89" s="153" t="str">
        <f>'Input|Labour Rates'!B87</f>
        <v>Fitting of tiger tails (torapoli covers) (R4) + torapoli hire charges</v>
      </c>
      <c r="C89" s="5"/>
      <c r="D89" s="4"/>
      <c r="E89" s="4"/>
      <c r="F89" s="4"/>
      <c r="G89" s="139">
        <f>IF(B89='Input|Labour Rates'!B87,0,1)</f>
        <v>0</v>
      </c>
      <c r="H89" s="4"/>
      <c r="I89" s="4"/>
      <c r="J89" s="4"/>
    </row>
    <row r="90" spans="1:10" ht="12.75" x14ac:dyDescent="0.2">
      <c r="A90" s="16">
        <v>45</v>
      </c>
      <c r="B90" s="153" t="str">
        <f>'Input|Labour Rates'!B88</f>
        <v>High load route assessment/escort (R4)</v>
      </c>
      <c r="C90" s="5"/>
      <c r="D90" s="4"/>
      <c r="E90" s="4"/>
      <c r="F90" s="4"/>
      <c r="G90" s="139">
        <f>IF(B90='Input|Labour Rates'!B88,0,1)</f>
        <v>0</v>
      </c>
      <c r="H90" s="4"/>
      <c r="I90" s="4"/>
      <c r="J90" s="4"/>
    </row>
    <row r="91" spans="1:10" ht="12.75" x14ac:dyDescent="0.2">
      <c r="A91" s="16">
        <v>46</v>
      </c>
      <c r="B91" s="153" t="str">
        <f>'Input|Labour Rates'!B89</f>
        <v>Temporary power (R4)</v>
      </c>
      <c r="C91" s="5"/>
      <c r="D91" s="4"/>
      <c r="E91" s="4"/>
      <c r="F91" s="4"/>
      <c r="G91" s="139">
        <f>IF(B91='Input|Labour Rates'!B89,0,1)</f>
        <v>0</v>
      </c>
      <c r="H91" s="4"/>
      <c r="I91" s="4"/>
      <c r="J91" s="4"/>
    </row>
    <row r="92" spans="1:10" ht="12.75" x14ac:dyDescent="0.2">
      <c r="A92" s="16">
        <v>47</v>
      </c>
      <c r="B92" s="153" t="str">
        <f>'Input|Labour Rates'!B90</f>
        <v>Bushfire mitigation works (R4)</v>
      </c>
      <c r="C92" s="5"/>
      <c r="D92" s="4"/>
      <c r="E92" s="4"/>
      <c r="F92" s="4"/>
      <c r="G92" s="139">
        <f>IF(B92='Input|Labour Rates'!B90,0,1)</f>
        <v>0</v>
      </c>
      <c r="H92" s="4"/>
      <c r="I92" s="4"/>
      <c r="J92" s="4"/>
    </row>
    <row r="93" spans="1:10" ht="12.75" x14ac:dyDescent="0.2">
      <c r="A93" s="16">
        <v>48</v>
      </c>
      <c r="B93" s="153" t="str">
        <f>'Input|Labour Rates'!B91</f>
        <v>Neutral integrity test (R4)</v>
      </c>
      <c r="C93" s="5"/>
      <c r="D93" s="4"/>
      <c r="E93" s="4"/>
      <c r="F93" s="4"/>
      <c r="G93" s="139">
        <f>IF(B93='Input|Labour Rates'!B91,0,1)</f>
        <v>0</v>
      </c>
      <c r="H93" s="4"/>
      <c r="I93" s="4"/>
      <c r="J93" s="4"/>
    </row>
    <row r="94" spans="1:10" ht="12.75" x14ac:dyDescent="0.2">
      <c r="A94" s="16">
        <v>49</v>
      </c>
      <c r="B94" s="153" t="str">
        <f>'Input|Labour Rates'!B92</f>
        <v>Termination of a 11 kV cable at a zone substation (R4)</v>
      </c>
      <c r="C94" s="5"/>
      <c r="D94" s="4"/>
      <c r="E94" s="4"/>
      <c r="F94" s="4"/>
      <c r="G94" s="139">
        <f>IF(B94='Input|Labour Rates'!B92,0,1)</f>
        <v>0</v>
      </c>
      <c r="H94" s="4"/>
      <c r="I94" s="4"/>
      <c r="J94" s="4"/>
    </row>
    <row r="95" spans="1:10" ht="12.75" x14ac:dyDescent="0.2">
      <c r="A95" s="16">
        <v>50</v>
      </c>
      <c r="B95" s="153" t="str">
        <f>'Input|Labour Rates'!B93</f>
        <v>Termination of a sub-transmission cable at a major/sub-transmission substation (R2)</v>
      </c>
      <c r="C95" s="5"/>
      <c r="D95" s="4"/>
      <c r="E95" s="4"/>
      <c r="F95" s="4"/>
      <c r="G95" s="139">
        <f>IF(B95='Input|Labour Rates'!B93,0,1)</f>
        <v>0</v>
      </c>
      <c r="H95" s="4"/>
      <c r="I95" s="4"/>
      <c r="J95" s="4"/>
    </row>
    <row r="96" spans="1:10" ht="12.75" customHeight="1" x14ac:dyDescent="0.2">
      <c r="A96" s="16">
        <v>51</v>
      </c>
      <c r="B96" s="153" t="str">
        <f>'Input|Labour Rates'!B94</f>
        <v>Termination of a sub-transmission cable at a major/sub-transmission substation (R4)</v>
      </c>
      <c r="C96" s="5"/>
      <c r="D96" s="4"/>
      <c r="E96" s="4"/>
      <c r="F96" s="4"/>
      <c r="G96" s="139">
        <f>IF(B96='Input|Labour Rates'!B94,0,1)</f>
        <v>0</v>
      </c>
      <c r="H96" s="4"/>
      <c r="I96" s="4"/>
      <c r="J96" s="4"/>
    </row>
    <row r="97" spans="1:10" ht="12.75" x14ac:dyDescent="0.2">
      <c r="A97" s="16">
        <v>52</v>
      </c>
      <c r="B97" s="153" t="str">
        <f>'Input|Labour Rates'!B95</f>
        <v>Termination of a sub-transmission cable at a major/sub-transmission substation (R5)</v>
      </c>
      <c r="C97" s="5"/>
      <c r="D97" s="4"/>
      <c r="E97" s="4"/>
      <c r="F97" s="4"/>
      <c r="G97" s="139">
        <f>IF(B97='Input|Labour Rates'!B95,0,1)</f>
        <v>0</v>
      </c>
      <c r="H97" s="4"/>
      <c r="I97" s="4"/>
      <c r="J97" s="4"/>
    </row>
    <row r="98" spans="1:10" ht="12.75" x14ac:dyDescent="0.2">
      <c r="A98" s="16">
        <v>53</v>
      </c>
      <c r="B98" s="153" t="str">
        <f>'Input|Labour Rates'!B96</f>
        <v>Complex customer initiated asset relocation (R2)</v>
      </c>
      <c r="C98" s="5"/>
      <c r="D98" s="4"/>
      <c r="E98" s="4"/>
      <c r="F98" s="4"/>
      <c r="G98" s="139">
        <f>IF(B98='Input|Labour Rates'!B96,0,1)</f>
        <v>0</v>
      </c>
      <c r="H98" s="4"/>
      <c r="I98" s="4"/>
      <c r="J98" s="4"/>
    </row>
    <row r="99" spans="1:10" ht="12.75" customHeight="1" x14ac:dyDescent="0.2">
      <c r="A99" s="16">
        <v>54</v>
      </c>
      <c r="B99" s="153" t="str">
        <f>'Input|Labour Rates'!B97</f>
        <v>Complex customer initiated asset relocation (R4)</v>
      </c>
      <c r="C99" s="5"/>
      <c r="D99" s="4"/>
      <c r="E99" s="4"/>
      <c r="F99" s="4"/>
      <c r="G99" s="139">
        <f>IF(B99='Input|Labour Rates'!B97,0,1)</f>
        <v>0</v>
      </c>
      <c r="H99" s="4"/>
      <c r="I99" s="4"/>
      <c r="J99" s="4"/>
    </row>
    <row r="100" spans="1:10" ht="12.75" x14ac:dyDescent="0.2">
      <c r="A100" s="16">
        <v>55</v>
      </c>
      <c r="B100" s="153" t="str">
        <f>'Input|Labour Rates'!B98</f>
        <v>Complex customer initiated asset relocation (R5)</v>
      </c>
      <c r="C100" s="5"/>
      <c r="D100" s="4"/>
      <c r="E100" s="4"/>
      <c r="F100" s="4"/>
      <c r="G100" s="139">
        <f>IF(B100='Input|Labour Rates'!B98,0,1)</f>
        <v>0</v>
      </c>
      <c r="H100" s="4"/>
      <c r="I100" s="4"/>
      <c r="J100" s="4"/>
    </row>
    <row r="101" spans="1:10" ht="12.75" x14ac:dyDescent="0.2">
      <c r="A101" s="16">
        <v>56</v>
      </c>
      <c r="B101" s="153" t="str">
        <f>'Input|Labour Rates'!B99</f>
        <v>Traffic control (R4)</v>
      </c>
      <c r="C101" s="5"/>
      <c r="D101" s="4"/>
      <c r="E101" s="4"/>
      <c r="F101" s="4"/>
      <c r="G101" s="139">
        <f>IF(B101='Input|Labour Rates'!B99,0,1)</f>
        <v>0</v>
      </c>
      <c r="H101" s="4"/>
      <c r="I101" s="4"/>
      <c r="J101" s="4"/>
    </row>
    <row r="102" spans="1:10" ht="12.75" customHeight="1" x14ac:dyDescent="0.2">
      <c r="A102" s="16">
        <v>57</v>
      </c>
      <c r="B102" s="153" t="str">
        <f>'Input|Labour Rates'!B100</f>
        <v>Substation disconnect and reconnect (R4)</v>
      </c>
      <c r="C102" s="5"/>
      <c r="D102" s="4"/>
      <c r="E102" s="4"/>
      <c r="F102" s="4"/>
      <c r="G102" s="139">
        <f>IF(B102='Input|Labour Rates'!B100,0,1)</f>
        <v>0</v>
      </c>
      <c r="H102" s="4"/>
      <c r="I102" s="4"/>
      <c r="J102" s="4"/>
    </row>
    <row r="103" spans="1:10" ht="12.75" x14ac:dyDescent="0.2">
      <c r="A103" s="16">
        <v>58</v>
      </c>
      <c r="B103" s="153" t="str">
        <f>'Input|Labour Rates'!B101</f>
        <v>Network Compliance Activities - Level 1 ASP works (R2)</v>
      </c>
      <c r="C103" s="5"/>
      <c r="D103" s="4"/>
      <c r="E103" s="4"/>
      <c r="F103" s="4"/>
      <c r="G103" s="139">
        <f>IF(B103='Input|Labour Rates'!B101,0,1)</f>
        <v>0</v>
      </c>
      <c r="H103" s="4"/>
      <c r="I103" s="4"/>
      <c r="J103" s="4"/>
    </row>
    <row r="104" spans="1:10" ht="12.75" x14ac:dyDescent="0.2">
      <c r="A104" s="16">
        <v>59</v>
      </c>
      <c r="B104" s="153" t="str">
        <f>'Input|Labour Rates'!B102</f>
        <v>Re-inspection – Level 1 ASP works (R2)</v>
      </c>
      <c r="C104" s="5"/>
      <c r="D104" s="4"/>
      <c r="E104" s="4"/>
      <c r="F104" s="4"/>
      <c r="G104" s="139">
        <f>IF(B104='Input|Labour Rates'!B102,0,1)</f>
        <v>0</v>
      </c>
      <c r="H104" s="4"/>
      <c r="I104" s="4"/>
      <c r="J104" s="4"/>
    </row>
    <row r="105" spans="1:10" ht="12.75" x14ac:dyDescent="0.2">
      <c r="A105" s="16">
        <v>60</v>
      </c>
      <c r="B105" s="153" t="str">
        <f>'Input|Labour Rates'!B103</f>
        <v>Re-inspections - Level 2 ASP works (R1)</v>
      </c>
      <c r="C105" s="5"/>
      <c r="D105" s="4"/>
      <c r="E105" s="4"/>
      <c r="F105" s="4"/>
      <c r="G105" s="139">
        <f>IF(B105='Input|Labour Rates'!B103,0,1)</f>
        <v>0</v>
      </c>
      <c r="H105" s="4"/>
      <c r="I105" s="4"/>
      <c r="J105" s="4"/>
    </row>
    <row r="106" spans="1:10" ht="12.75" x14ac:dyDescent="0.2">
      <c r="A106" s="16">
        <v>61</v>
      </c>
      <c r="B106" s="153" t="str">
        <f>'Input|Labour Rates'!B104</f>
        <v>Re-inspections - Level 2 ASP works (R2)</v>
      </c>
      <c r="C106" s="5"/>
      <c r="D106" s="4"/>
      <c r="E106" s="4"/>
      <c r="F106" s="4"/>
      <c r="G106" s="139">
        <f>IF(B106='Input|Labour Rates'!B104,0,1)</f>
        <v>0</v>
      </c>
      <c r="H106" s="4"/>
      <c r="I106" s="4"/>
      <c r="J106" s="4"/>
    </row>
    <row r="107" spans="1:10" ht="12.75" x14ac:dyDescent="0.2">
      <c r="A107" s="16">
        <v>62</v>
      </c>
      <c r="B107" s="153" t="str">
        <f>'Input|Labour Rates'!B105</f>
        <v>Investigate, review &amp; implementation of remedial actions associated with ASP's connection works (R5)</v>
      </c>
      <c r="C107" s="5"/>
      <c r="D107" s="4"/>
      <c r="E107" s="4"/>
      <c r="F107" s="4"/>
      <c r="G107" s="139">
        <f>IF(B107='Input|Labour Rates'!B105,0,1)</f>
        <v>0</v>
      </c>
      <c r="H107" s="4"/>
      <c r="I107" s="4"/>
      <c r="J107" s="4"/>
    </row>
    <row r="108" spans="1:10" ht="12.75" x14ac:dyDescent="0.2">
      <c r="A108" s="16">
        <v>63</v>
      </c>
      <c r="B108" s="153" t="str">
        <f>'Input|Labour Rates'!B106</f>
        <v>Service size &gt;100A and mandatory inspections (R1)</v>
      </c>
      <c r="C108" s="5"/>
      <c r="D108" s="4"/>
      <c r="E108" s="4"/>
      <c r="F108" s="4"/>
      <c r="G108" s="139">
        <f>IF(B108='Input|Labour Rates'!B106,0,1)</f>
        <v>0</v>
      </c>
      <c r="H108" s="4"/>
      <c r="I108" s="4"/>
      <c r="J108" s="4"/>
    </row>
    <row r="109" spans="1:10" ht="12.75" x14ac:dyDescent="0.2">
      <c r="A109" s="16">
        <v>64</v>
      </c>
      <c r="B109" s="153" t="str">
        <f>'Input|Labour Rates'!B107</f>
        <v>Service size &gt;100A and mandatory inspections (R2)</v>
      </c>
      <c r="C109" s="5"/>
      <c r="D109" s="4"/>
      <c r="E109" s="4"/>
      <c r="F109" s="4"/>
      <c r="G109" s="139">
        <f>IF(B109='Input|Labour Rates'!B107,0,1)</f>
        <v>0</v>
      </c>
      <c r="H109" s="4"/>
      <c r="I109" s="4"/>
      <c r="J109" s="4"/>
    </row>
    <row r="110" spans="1:10" ht="12.75" x14ac:dyDescent="0.2">
      <c r="A110" s="16">
        <v>65</v>
      </c>
      <c r="B110" s="153" t="str">
        <f>'Input|Labour Rates'!B108</f>
        <v>Re-inspection of electrical contractor works (R1)</v>
      </c>
      <c r="C110" s="5"/>
      <c r="D110" s="4"/>
      <c r="E110" s="4"/>
      <c r="F110" s="4"/>
      <c r="G110" s="139">
        <f>IF(B110='Input|Labour Rates'!B108,0,1)</f>
        <v>0</v>
      </c>
      <c r="H110" s="4"/>
      <c r="I110" s="4"/>
      <c r="J110" s="4"/>
    </row>
    <row r="111" spans="1:10" ht="12.75" x14ac:dyDescent="0.2">
      <c r="A111" s="16">
        <v>66</v>
      </c>
      <c r="B111" s="153" t="str">
        <f>'Input|Labour Rates'!B109</f>
        <v>Re-inspection of electrical contractor works (R2)</v>
      </c>
      <c r="C111" s="5"/>
      <c r="D111" s="4"/>
      <c r="E111" s="4"/>
      <c r="F111" s="4"/>
      <c r="G111" s="139">
        <f>IF(B111='Input|Labour Rates'!B109,0,1)</f>
        <v>0</v>
      </c>
      <c r="H111" s="4"/>
      <c r="I111" s="4"/>
      <c r="J111" s="4"/>
    </row>
    <row r="112" spans="1:10" ht="12.75" x14ac:dyDescent="0.2">
      <c r="A112" s="16">
        <v>67</v>
      </c>
      <c r="B112" s="153" t="str">
        <f>'Input|Labour Rates'!B110</f>
        <v>Engineering consultancy (R6)</v>
      </c>
      <c r="C112" s="5"/>
      <c r="D112" s="4"/>
      <c r="E112" s="4"/>
      <c r="F112" s="4"/>
      <c r="G112" s="139">
        <f>IF(B112='Input|Labour Rates'!B110,0,1)</f>
        <v>0</v>
      </c>
      <c r="H112" s="4"/>
      <c r="I112" s="4"/>
      <c r="J112" s="4"/>
    </row>
    <row r="113" spans="1:10" ht="12.75" x14ac:dyDescent="0.2">
      <c r="A113" s="16">
        <v>68</v>
      </c>
      <c r="B113" s="153" t="str">
        <f>'Input|Labour Rates'!B111</f>
        <v>Approved materials list application (R5)</v>
      </c>
      <c r="C113" s="5"/>
      <c r="D113" s="4"/>
      <c r="E113" s="4"/>
      <c r="F113" s="4"/>
      <c r="G113" s="139">
        <f>IF(B113='Input|Labour Rates'!B111,0,1)</f>
        <v>0</v>
      </c>
      <c r="H113" s="4"/>
      <c r="I113" s="4"/>
      <c r="J113" s="4"/>
    </row>
    <row r="114" spans="1:10" ht="12.75" x14ac:dyDescent="0.2">
      <c r="A114" s="16">
        <v>69</v>
      </c>
      <c r="B114" s="153" t="str">
        <f>'Input|Labour Rates'!B112</f>
        <v>Approved materials list application (R6)</v>
      </c>
      <c r="C114" s="5"/>
      <c r="D114" s="4"/>
      <c r="E114" s="4"/>
      <c r="F114" s="4"/>
      <c r="G114" s="139">
        <f>IF(B114='Input|Labour Rates'!B112,0,1)</f>
        <v>0</v>
      </c>
      <c r="H114" s="4"/>
      <c r="I114" s="4"/>
      <c r="J114" s="4"/>
    </row>
    <row r="115" spans="1:10" ht="12.75" x14ac:dyDescent="0.2">
      <c r="A115" s="16">
        <v>70</v>
      </c>
      <c r="B115" s="153" t="str">
        <f>'Input|Labour Rates'!B113</f>
        <v>Public lighting minor capital works (R1)</v>
      </c>
      <c r="C115" s="5"/>
      <c r="D115" s="4"/>
      <c r="E115" s="4"/>
      <c r="F115" s="4"/>
      <c r="G115" s="139">
        <f>IF(B115='Input|Labour Rates'!B113,0,1)</f>
        <v>0</v>
      </c>
      <c r="H115" s="4"/>
      <c r="I115" s="4"/>
      <c r="J115" s="4"/>
    </row>
    <row r="116" spans="1:10" ht="12.75" x14ac:dyDescent="0.2">
      <c r="A116" s="16">
        <v>71</v>
      </c>
      <c r="B116" s="153" t="str">
        <f>'Input|Labour Rates'!B114</f>
        <v>Public lighting minor capital works (R2)</v>
      </c>
      <c r="C116" s="5"/>
      <c r="D116" s="4"/>
      <c r="E116" s="4"/>
      <c r="F116" s="4"/>
      <c r="G116" s="139">
        <f>IF(B116='Input|Labour Rates'!B114,0,1)</f>
        <v>0</v>
      </c>
      <c r="H116" s="4"/>
      <c r="I116" s="4"/>
      <c r="J116" s="4"/>
    </row>
    <row r="117" spans="1:10" ht="12.75" x14ac:dyDescent="0.2">
      <c r="A117" s="16">
        <v>72</v>
      </c>
      <c r="B117" s="153" t="str">
        <f>'Input|Labour Rates'!B115</f>
        <v>Public lighting minor capital works (R3)</v>
      </c>
      <c r="C117" s="5"/>
      <c r="D117" s="4"/>
      <c r="E117" s="4"/>
      <c r="F117" s="4"/>
      <c r="G117" s="139">
        <f>IF(B117='Input|Labour Rates'!B115,0,1)</f>
        <v>0</v>
      </c>
      <c r="H117" s="4"/>
      <c r="I117" s="4"/>
      <c r="J117" s="4"/>
    </row>
    <row r="118" spans="1:10" ht="12.75" x14ac:dyDescent="0.2">
      <c r="A118" s="16">
        <v>73</v>
      </c>
      <c r="B118" s="153" t="str">
        <f>'Input|Labour Rates'!B116</f>
        <v>Public lighting minor capital works (R4)</v>
      </c>
      <c r="C118" s="5"/>
      <c r="D118" s="4"/>
      <c r="E118" s="4"/>
      <c r="F118" s="4"/>
      <c r="G118" s="139">
        <f>IF(B118='Input|Labour Rates'!B116,0,1)</f>
        <v>0</v>
      </c>
      <c r="H118" s="4"/>
      <c r="I118" s="4"/>
      <c r="J118" s="4"/>
    </row>
    <row r="119" spans="1:10" ht="12.75" x14ac:dyDescent="0.2">
      <c r="A119" s="16">
        <v>74</v>
      </c>
      <c r="B119" s="153">
        <f>'Input|Labour Rates'!B117</f>
        <v>0</v>
      </c>
      <c r="C119" s="5"/>
      <c r="D119" s="4"/>
      <c r="E119" s="4"/>
      <c r="F119" s="4"/>
      <c r="G119" s="139">
        <f>IF(B119='Input|Labour Rates'!B117,0,1)</f>
        <v>0</v>
      </c>
      <c r="H119" s="4"/>
      <c r="I119" s="4"/>
      <c r="J119" s="4"/>
    </row>
    <row r="120" spans="1:10" ht="12.75" x14ac:dyDescent="0.2">
      <c r="A120" s="16">
        <v>75</v>
      </c>
      <c r="B120" s="153">
        <f>'Input|Labour Rates'!B118</f>
        <v>0</v>
      </c>
      <c r="C120" s="5"/>
      <c r="D120" s="4"/>
      <c r="E120" s="4"/>
      <c r="F120" s="4"/>
      <c r="G120" s="139">
        <f>IF(B120='Input|Labour Rates'!B118,0,1)</f>
        <v>0</v>
      </c>
      <c r="H120" s="4"/>
      <c r="I120" s="4"/>
      <c r="J120" s="4"/>
    </row>
    <row r="121" spans="1:10" ht="12.75" x14ac:dyDescent="0.2">
      <c r="A121" s="16">
        <v>76</v>
      </c>
      <c r="B121" s="153">
        <f>'Input|Labour Rates'!B119</f>
        <v>0</v>
      </c>
      <c r="C121" s="5"/>
      <c r="D121" s="4"/>
      <c r="E121" s="4"/>
      <c r="F121" s="4"/>
      <c r="G121" s="139">
        <f>IF(B121='Input|Labour Rates'!B119,0,1)</f>
        <v>0</v>
      </c>
      <c r="H121" s="4"/>
      <c r="I121" s="4"/>
      <c r="J121" s="4"/>
    </row>
    <row r="122" spans="1:10" ht="12.75" x14ac:dyDescent="0.2">
      <c r="A122" s="16">
        <v>77</v>
      </c>
      <c r="B122" s="153">
        <f>'Input|Labour Rates'!B120</f>
        <v>0</v>
      </c>
      <c r="C122" s="5"/>
      <c r="D122" s="4"/>
      <c r="E122" s="4"/>
      <c r="F122" s="4"/>
      <c r="G122" s="139">
        <f>IF(B122='Input|Labour Rates'!B120,0,1)</f>
        <v>0</v>
      </c>
      <c r="H122" s="4"/>
      <c r="I122" s="4"/>
      <c r="J122" s="4"/>
    </row>
    <row r="123" spans="1:10" ht="12.75" x14ac:dyDescent="0.2">
      <c r="A123" s="16">
        <v>78</v>
      </c>
      <c r="B123" s="153">
        <f>'Input|Labour Rates'!B121</f>
        <v>0</v>
      </c>
      <c r="C123" s="5"/>
      <c r="D123" s="4"/>
      <c r="E123" s="4"/>
      <c r="F123" s="4"/>
      <c r="G123" s="139">
        <f>IF(B123='Input|Labour Rates'!B121,0,1)</f>
        <v>0</v>
      </c>
      <c r="H123" s="4"/>
      <c r="I123" s="4"/>
      <c r="J123" s="4"/>
    </row>
    <row r="124" spans="1:10" ht="12.75" x14ac:dyDescent="0.2">
      <c r="A124" s="16">
        <v>79</v>
      </c>
      <c r="B124" s="153">
        <f>'Input|Labour Rates'!B122</f>
        <v>0</v>
      </c>
      <c r="C124" s="5"/>
      <c r="D124" s="4"/>
      <c r="E124" s="4"/>
      <c r="F124" s="4"/>
      <c r="G124" s="139">
        <f>IF(B124='Input|Labour Rates'!B122,0,1)</f>
        <v>0</v>
      </c>
      <c r="H124" s="4"/>
      <c r="I124" s="4"/>
      <c r="J124" s="4"/>
    </row>
    <row r="125" spans="1:10" ht="12.75" x14ac:dyDescent="0.2">
      <c r="A125" s="16">
        <v>80</v>
      </c>
      <c r="B125" s="153">
        <f>'Input|Labour Rates'!B123</f>
        <v>0</v>
      </c>
      <c r="C125" s="5"/>
      <c r="D125" s="4"/>
      <c r="E125" s="4"/>
      <c r="F125" s="4"/>
      <c r="G125" s="139">
        <f>IF(B125='Input|Labour Rates'!B123,0,1)</f>
        <v>0</v>
      </c>
      <c r="H125" s="4"/>
      <c r="I125" s="4"/>
      <c r="J125" s="4"/>
    </row>
    <row r="126" spans="1:10" ht="12.75" x14ac:dyDescent="0.2">
      <c r="A126" s="16">
        <v>81</v>
      </c>
      <c r="B126" s="153">
        <f>'Input|Labour Rates'!B124</f>
        <v>0</v>
      </c>
      <c r="C126" s="5"/>
      <c r="D126" s="4"/>
      <c r="E126" s="4"/>
      <c r="F126" s="4"/>
      <c r="G126" s="139">
        <f>IF(B126='Input|Labour Rates'!B124,0,1)</f>
        <v>0</v>
      </c>
      <c r="H126" s="4"/>
      <c r="I126" s="4"/>
      <c r="J126" s="4"/>
    </row>
    <row r="127" spans="1:10" ht="12.75" x14ac:dyDescent="0.2">
      <c r="A127" s="16">
        <v>82</v>
      </c>
      <c r="B127" s="153">
        <f>'Input|Labour Rates'!B125</f>
        <v>0</v>
      </c>
      <c r="C127" s="5"/>
      <c r="D127" s="4"/>
      <c r="E127" s="4"/>
      <c r="F127" s="4"/>
      <c r="G127" s="139">
        <f>IF(B127='Input|Labour Rates'!B125,0,1)</f>
        <v>0</v>
      </c>
      <c r="H127" s="4"/>
      <c r="I127" s="4"/>
      <c r="J127" s="4"/>
    </row>
    <row r="128" spans="1:10" ht="12.75" x14ac:dyDescent="0.2">
      <c r="A128" s="16">
        <v>83</v>
      </c>
      <c r="B128" s="153">
        <f>'Input|Labour Rates'!B126</f>
        <v>0</v>
      </c>
      <c r="C128" s="5"/>
      <c r="D128" s="4"/>
      <c r="E128" s="4"/>
      <c r="F128" s="4"/>
      <c r="G128" s="139">
        <f>IF(B128='Input|Labour Rates'!B126,0,1)</f>
        <v>0</v>
      </c>
      <c r="H128" s="4"/>
      <c r="I128" s="4"/>
      <c r="J128" s="4"/>
    </row>
    <row r="129" spans="1:10" ht="12.75" x14ac:dyDescent="0.2">
      <c r="A129" s="16">
        <v>84</v>
      </c>
      <c r="B129" s="153">
        <f>'Input|Labour Rates'!B127</f>
        <v>0</v>
      </c>
      <c r="C129" s="5"/>
      <c r="D129" s="4"/>
      <c r="E129" s="4"/>
      <c r="F129" s="4"/>
      <c r="G129" s="139">
        <f>IF(B129='Input|Labour Rates'!B127,0,1)</f>
        <v>0</v>
      </c>
      <c r="H129" s="4"/>
      <c r="I129" s="4"/>
      <c r="J129" s="4"/>
    </row>
    <row r="130" spans="1:10" ht="12.75" x14ac:dyDescent="0.2">
      <c r="A130" s="16">
        <v>85</v>
      </c>
      <c r="B130" s="153">
        <f>'Input|Labour Rates'!B128</f>
        <v>0</v>
      </c>
      <c r="C130" s="5"/>
      <c r="D130" s="4"/>
      <c r="E130" s="4"/>
      <c r="F130" s="4"/>
      <c r="G130" s="139">
        <f>IF(B130='Input|Labour Rates'!B128,0,1)</f>
        <v>0</v>
      </c>
      <c r="H130" s="4"/>
      <c r="I130" s="4"/>
      <c r="J130" s="4"/>
    </row>
    <row r="131" spans="1:10" ht="12.75" x14ac:dyDescent="0.2">
      <c r="A131" s="16">
        <v>86</v>
      </c>
      <c r="B131" s="153">
        <f>'Input|Labour Rates'!B129</f>
        <v>0</v>
      </c>
      <c r="C131" s="5"/>
      <c r="D131" s="4"/>
      <c r="E131" s="4"/>
      <c r="F131" s="4"/>
      <c r="G131" s="139">
        <f>IF(B131='Input|Labour Rates'!B129,0,1)</f>
        <v>0</v>
      </c>
      <c r="H131" s="4"/>
      <c r="I131" s="4"/>
      <c r="J131" s="4"/>
    </row>
    <row r="132" spans="1:10" ht="12.75" x14ac:dyDescent="0.2">
      <c r="A132" s="16">
        <v>87</v>
      </c>
      <c r="B132" s="153">
        <f>'Input|Labour Rates'!B130</f>
        <v>0</v>
      </c>
      <c r="C132" s="5"/>
      <c r="D132" s="4"/>
      <c r="E132" s="4"/>
      <c r="F132" s="4"/>
      <c r="G132" s="139">
        <f>IF(B132='Input|Labour Rates'!B130,0,1)</f>
        <v>0</v>
      </c>
      <c r="H132" s="4"/>
      <c r="I132" s="4"/>
      <c r="J132" s="4"/>
    </row>
    <row r="133" spans="1:10" ht="12.75" x14ac:dyDescent="0.2">
      <c r="A133" s="16">
        <v>88</v>
      </c>
      <c r="B133" s="153">
        <f>'Input|Labour Rates'!B131</f>
        <v>0</v>
      </c>
      <c r="C133" s="5"/>
      <c r="D133" s="4"/>
      <c r="E133" s="4"/>
      <c r="F133" s="4"/>
      <c r="G133" s="139">
        <f>IF(B133='Input|Labour Rates'!B131,0,1)</f>
        <v>0</v>
      </c>
      <c r="H133" s="4"/>
      <c r="I133" s="4"/>
      <c r="J133" s="4"/>
    </row>
    <row r="134" spans="1:10" ht="12.75" x14ac:dyDescent="0.2">
      <c r="A134" s="16">
        <v>89</v>
      </c>
      <c r="B134" s="153">
        <f>'Input|Labour Rates'!B132</f>
        <v>0</v>
      </c>
      <c r="C134" s="5"/>
      <c r="D134" s="4"/>
      <c r="E134" s="4"/>
      <c r="F134" s="4"/>
      <c r="G134" s="139">
        <f>IF(B134='Input|Labour Rates'!B132,0,1)</f>
        <v>0</v>
      </c>
      <c r="H134" s="4"/>
      <c r="I134" s="4"/>
      <c r="J134" s="4"/>
    </row>
    <row r="135" spans="1:10" ht="12.75" x14ac:dyDescent="0.2">
      <c r="A135" s="16">
        <v>90</v>
      </c>
      <c r="B135" s="153">
        <f>'Input|Labour Rates'!B133</f>
        <v>0</v>
      </c>
      <c r="C135" s="5"/>
      <c r="D135" s="4"/>
      <c r="E135" s="4"/>
      <c r="F135" s="4"/>
      <c r="G135" s="139">
        <f>IF(B135='Input|Labour Rates'!B133,0,1)</f>
        <v>0</v>
      </c>
      <c r="H135" s="4"/>
      <c r="I135" s="4"/>
      <c r="J135" s="4"/>
    </row>
    <row r="136" spans="1:10" ht="12.75" x14ac:dyDescent="0.2">
      <c r="A136" s="16">
        <v>91</v>
      </c>
      <c r="B136" s="153">
        <f>'Input|Labour Rates'!B134</f>
        <v>0</v>
      </c>
      <c r="C136" s="5"/>
      <c r="D136" s="4"/>
      <c r="E136" s="4"/>
      <c r="F136" s="4"/>
      <c r="G136" s="139">
        <f>IF(B136='Input|Labour Rates'!B134,0,1)</f>
        <v>0</v>
      </c>
      <c r="H136" s="4"/>
      <c r="I136" s="4"/>
      <c r="J136" s="4"/>
    </row>
    <row r="137" spans="1:10" ht="12.75" x14ac:dyDescent="0.2">
      <c r="A137" s="16">
        <v>92</v>
      </c>
      <c r="B137" s="153">
        <f>'Input|Labour Rates'!B135</f>
        <v>0</v>
      </c>
      <c r="C137" s="5"/>
      <c r="D137" s="4"/>
      <c r="E137" s="4"/>
      <c r="F137" s="4"/>
      <c r="G137" s="139">
        <f>IF(B137='Input|Labour Rates'!B135,0,1)</f>
        <v>0</v>
      </c>
      <c r="H137" s="4"/>
      <c r="I137" s="4"/>
      <c r="J137" s="4"/>
    </row>
    <row r="138" spans="1:10" ht="12.75" x14ac:dyDescent="0.2">
      <c r="A138" s="16">
        <v>93</v>
      </c>
      <c r="B138" s="153">
        <f>'Input|Labour Rates'!B136</f>
        <v>0</v>
      </c>
      <c r="C138" s="5"/>
      <c r="D138" s="4"/>
      <c r="E138" s="4"/>
      <c r="F138" s="4"/>
      <c r="G138" s="139">
        <f>IF(B138='Input|Labour Rates'!B136,0,1)</f>
        <v>0</v>
      </c>
      <c r="H138" s="4"/>
      <c r="I138" s="4"/>
      <c r="J138" s="4"/>
    </row>
    <row r="139" spans="1:10" ht="12.75" x14ac:dyDescent="0.2">
      <c r="A139" s="16">
        <v>94</v>
      </c>
      <c r="B139" s="153">
        <f>'Input|Labour Rates'!B137</f>
        <v>0</v>
      </c>
      <c r="C139" s="5"/>
      <c r="D139" s="4"/>
      <c r="E139" s="4"/>
      <c r="F139" s="4"/>
      <c r="G139" s="139">
        <f>IF(B139='Input|Labour Rates'!B137,0,1)</f>
        <v>0</v>
      </c>
      <c r="H139" s="4"/>
      <c r="I139" s="4"/>
      <c r="J139" s="4"/>
    </row>
    <row r="140" spans="1:10" ht="12.75" x14ac:dyDescent="0.2">
      <c r="A140" s="16">
        <v>95</v>
      </c>
      <c r="B140" s="153">
        <f>'Input|Labour Rates'!B138</f>
        <v>0</v>
      </c>
      <c r="C140" s="5"/>
      <c r="D140" s="4"/>
      <c r="E140" s="4"/>
      <c r="F140" s="4"/>
      <c r="G140" s="139">
        <f>IF(B140='Input|Labour Rates'!B138,0,1)</f>
        <v>0</v>
      </c>
      <c r="H140" s="4"/>
      <c r="I140" s="4"/>
      <c r="J140" s="4"/>
    </row>
    <row r="141" spans="1:10" ht="12.75" x14ac:dyDescent="0.2">
      <c r="A141" s="16">
        <v>96</v>
      </c>
      <c r="B141" s="153">
        <f>'Input|Labour Rates'!B139</f>
        <v>0</v>
      </c>
      <c r="C141" s="5"/>
      <c r="D141" s="4"/>
      <c r="E141" s="4"/>
      <c r="F141" s="4"/>
      <c r="G141" s="139">
        <f>IF(B141='Input|Labour Rates'!B139,0,1)</f>
        <v>0</v>
      </c>
      <c r="H141" s="4"/>
      <c r="I141" s="4"/>
      <c r="J141" s="4"/>
    </row>
    <row r="142" spans="1:10" ht="12.75" x14ac:dyDescent="0.2">
      <c r="A142" s="16">
        <v>97</v>
      </c>
      <c r="B142" s="153">
        <f>'Input|Labour Rates'!B140</f>
        <v>0</v>
      </c>
      <c r="C142" s="5"/>
      <c r="D142" s="4"/>
      <c r="E142" s="4"/>
      <c r="F142" s="4"/>
      <c r="G142" s="139">
        <f>IF(B142='Input|Labour Rates'!B140,0,1)</f>
        <v>0</v>
      </c>
      <c r="H142" s="4"/>
      <c r="I142" s="4"/>
      <c r="J142" s="4"/>
    </row>
    <row r="143" spans="1:10" ht="12.75" x14ac:dyDescent="0.2">
      <c r="A143" s="16">
        <v>98</v>
      </c>
      <c r="B143" s="153">
        <f>'Input|Labour Rates'!B141</f>
        <v>0</v>
      </c>
      <c r="C143" s="5"/>
      <c r="D143" s="4"/>
      <c r="E143" s="4"/>
      <c r="F143" s="4"/>
      <c r="G143" s="139">
        <f>IF(B143='Input|Labour Rates'!B141,0,1)</f>
        <v>0</v>
      </c>
      <c r="H143" s="4"/>
      <c r="I143" s="4"/>
      <c r="J143" s="4"/>
    </row>
    <row r="144" spans="1:10" ht="12.75" x14ac:dyDescent="0.2">
      <c r="A144" s="16">
        <v>99</v>
      </c>
      <c r="B144" s="153">
        <f>'Input|Labour Rates'!B142</f>
        <v>0</v>
      </c>
      <c r="C144" s="5"/>
      <c r="D144" s="4"/>
      <c r="E144" s="4"/>
      <c r="F144" s="4"/>
      <c r="G144" s="139">
        <f>IF(B144='Input|Labour Rates'!B142,0,1)</f>
        <v>0</v>
      </c>
      <c r="H144" s="4"/>
      <c r="I144" s="4"/>
      <c r="J144" s="4"/>
    </row>
    <row r="145" spans="1:10" ht="12.75" x14ac:dyDescent="0.2">
      <c r="A145" s="16">
        <v>100</v>
      </c>
      <c r="B145" s="153">
        <f>'Input|Labour Rates'!B143</f>
        <v>0</v>
      </c>
      <c r="C145" s="5"/>
      <c r="D145" s="4"/>
      <c r="E145" s="4"/>
      <c r="F145" s="4"/>
      <c r="G145" s="139">
        <f>IF(B145='Input|Labour Rates'!B143,0,1)</f>
        <v>0</v>
      </c>
      <c r="H145" s="4"/>
      <c r="I145" s="4"/>
      <c r="J145" s="4"/>
    </row>
    <row r="146" spans="1:10" ht="12.75" x14ac:dyDescent="0.2">
      <c r="A146" s="16">
        <v>101</v>
      </c>
      <c r="B146" s="153">
        <f>'Input|Labour Rates'!B144</f>
        <v>0</v>
      </c>
      <c r="C146" s="5"/>
      <c r="D146" s="4"/>
      <c r="E146" s="4"/>
      <c r="F146" s="4"/>
      <c r="G146" s="139">
        <f>IF(B146='Input|Labour Rates'!B144,0,1)</f>
        <v>0</v>
      </c>
      <c r="H146" s="4"/>
      <c r="I146" s="4"/>
      <c r="J146" s="4"/>
    </row>
    <row r="147" spans="1:10" ht="12.75" x14ac:dyDescent="0.2">
      <c r="A147" s="16">
        <v>102</v>
      </c>
      <c r="B147" s="153">
        <f>'Input|Labour Rates'!B145</f>
        <v>0</v>
      </c>
      <c r="C147" s="5"/>
      <c r="D147" s="4"/>
      <c r="E147" s="4"/>
      <c r="F147" s="4"/>
      <c r="G147" s="139">
        <f>IF(B147='Input|Labour Rates'!B145,0,1)</f>
        <v>0</v>
      </c>
      <c r="H147" s="4"/>
      <c r="I147" s="4"/>
      <c r="J147" s="4"/>
    </row>
    <row r="148" spans="1:10" ht="12.75" x14ac:dyDescent="0.2">
      <c r="A148" s="16">
        <v>103</v>
      </c>
      <c r="B148" s="153">
        <f>'Input|Labour Rates'!B146</f>
        <v>0</v>
      </c>
      <c r="C148" s="5"/>
      <c r="D148" s="4"/>
      <c r="E148" s="4"/>
      <c r="F148" s="4"/>
      <c r="G148" s="139">
        <f>IF(B148='Input|Labour Rates'!B146,0,1)</f>
        <v>0</v>
      </c>
      <c r="H148" s="4"/>
      <c r="I148" s="4"/>
      <c r="J148" s="4"/>
    </row>
    <row r="149" spans="1:10" ht="12.75" x14ac:dyDescent="0.2">
      <c r="A149" s="16">
        <v>104</v>
      </c>
      <c r="B149" s="153">
        <f>'Input|Labour Rates'!B147</f>
        <v>0</v>
      </c>
      <c r="C149" s="5"/>
      <c r="D149" s="4"/>
      <c r="E149" s="4"/>
      <c r="F149" s="4"/>
      <c r="G149" s="139">
        <f>IF(B149='Input|Labour Rates'!B147,0,1)</f>
        <v>0</v>
      </c>
      <c r="H149" s="4"/>
      <c r="I149" s="4"/>
      <c r="J149" s="4"/>
    </row>
    <row r="150" spans="1:10" ht="12.75" x14ac:dyDescent="0.2">
      <c r="A150" s="16">
        <v>105</v>
      </c>
      <c r="B150" s="153">
        <f>'Input|Labour Rates'!B148</f>
        <v>0</v>
      </c>
      <c r="C150" s="5"/>
      <c r="D150" s="4"/>
      <c r="E150" s="4"/>
      <c r="F150" s="4"/>
      <c r="G150" s="139">
        <f>IF(B150='Input|Labour Rates'!B148,0,1)</f>
        <v>0</v>
      </c>
      <c r="H150" s="4"/>
      <c r="I150" s="4"/>
      <c r="J150" s="4"/>
    </row>
    <row r="151" spans="1:10" ht="12.75" x14ac:dyDescent="0.2">
      <c r="A151" s="16">
        <v>106</v>
      </c>
      <c r="B151" s="153">
        <f>'Input|Labour Rates'!B149</f>
        <v>0</v>
      </c>
      <c r="C151" s="5"/>
      <c r="D151" s="4"/>
      <c r="E151" s="4"/>
      <c r="F151" s="4"/>
      <c r="G151" s="139">
        <f>IF(B151='Input|Labour Rates'!B149,0,1)</f>
        <v>0</v>
      </c>
      <c r="H151" s="4"/>
      <c r="I151" s="4"/>
      <c r="J151" s="4"/>
    </row>
    <row r="152" spans="1:10" ht="12.75" x14ac:dyDescent="0.2">
      <c r="A152" s="16">
        <v>107</v>
      </c>
      <c r="B152" s="153">
        <f>'Input|Labour Rates'!B150</f>
        <v>0</v>
      </c>
      <c r="C152" s="5"/>
      <c r="D152" s="4"/>
      <c r="E152" s="4"/>
      <c r="F152" s="4"/>
      <c r="G152" s="139">
        <f>IF(B152='Input|Labour Rates'!B150,0,1)</f>
        <v>0</v>
      </c>
      <c r="H152" s="4"/>
      <c r="I152" s="4"/>
      <c r="J152" s="4"/>
    </row>
    <row r="153" spans="1:10" ht="12.75" x14ac:dyDescent="0.2">
      <c r="A153" s="16">
        <v>108</v>
      </c>
      <c r="B153" s="153">
        <f>'Input|Labour Rates'!B151</f>
        <v>0</v>
      </c>
      <c r="C153" s="5"/>
      <c r="D153" s="4"/>
      <c r="E153" s="4"/>
      <c r="F153" s="4"/>
      <c r="G153" s="139">
        <f>IF(B153='Input|Labour Rates'!B151,0,1)</f>
        <v>0</v>
      </c>
      <c r="H153" s="4"/>
      <c r="I153" s="4"/>
      <c r="J153" s="4"/>
    </row>
    <row r="154" spans="1:10" ht="12.75" x14ac:dyDescent="0.2">
      <c r="A154" s="16">
        <v>109</v>
      </c>
      <c r="B154" s="153">
        <f>'Input|Labour Rates'!B152</f>
        <v>0</v>
      </c>
      <c r="C154" s="5"/>
      <c r="D154" s="4"/>
      <c r="E154" s="4"/>
      <c r="F154" s="4"/>
      <c r="G154" s="139">
        <f>IF(B154='Input|Labour Rates'!B152,0,1)</f>
        <v>0</v>
      </c>
      <c r="H154" s="4"/>
      <c r="I154" s="4"/>
      <c r="J154" s="4"/>
    </row>
    <row r="155" spans="1:10" ht="12.75" x14ac:dyDescent="0.2">
      <c r="A155" s="16">
        <v>110</v>
      </c>
      <c r="B155" s="153">
        <f>'Input|Labour Rates'!B153</f>
        <v>0</v>
      </c>
      <c r="C155" s="5"/>
      <c r="D155" s="4"/>
      <c r="E155" s="4"/>
      <c r="F155" s="4"/>
      <c r="G155" s="139">
        <f>IF(B155='Input|Labour Rates'!B153,0,1)</f>
        <v>0</v>
      </c>
      <c r="H155" s="4"/>
      <c r="I155" s="4"/>
      <c r="J155" s="4"/>
    </row>
    <row r="156" spans="1:10" ht="12.75" x14ac:dyDescent="0.2">
      <c r="A156" s="16">
        <v>111</v>
      </c>
      <c r="B156" s="153">
        <f>'Input|Labour Rates'!B154</f>
        <v>0</v>
      </c>
      <c r="C156" s="5"/>
      <c r="D156" s="4"/>
      <c r="E156" s="4"/>
      <c r="F156" s="4"/>
      <c r="G156" s="139">
        <f>IF(B156='Input|Labour Rates'!B154,0,1)</f>
        <v>0</v>
      </c>
      <c r="H156" s="4"/>
      <c r="I156" s="4"/>
      <c r="J156" s="4"/>
    </row>
    <row r="157" spans="1:10" ht="12.75" x14ac:dyDescent="0.2">
      <c r="A157" s="16">
        <v>112</v>
      </c>
      <c r="B157" s="153">
        <f>'Input|Labour Rates'!B155</f>
        <v>0</v>
      </c>
      <c r="C157" s="5"/>
      <c r="D157" s="4"/>
      <c r="E157" s="4"/>
      <c r="F157" s="4"/>
      <c r="G157" s="139">
        <f>IF(B157='Input|Labour Rates'!B155,0,1)</f>
        <v>0</v>
      </c>
      <c r="H157" s="4"/>
      <c r="I157" s="4"/>
      <c r="J157" s="4"/>
    </row>
    <row r="158" spans="1:10" ht="12.75" x14ac:dyDescent="0.2">
      <c r="A158" s="16">
        <v>113</v>
      </c>
      <c r="B158" s="153">
        <f>'Input|Labour Rates'!B156</f>
        <v>0</v>
      </c>
      <c r="C158" s="5"/>
      <c r="D158" s="4"/>
      <c r="E158" s="4"/>
      <c r="F158" s="4"/>
      <c r="G158" s="139">
        <f>IF(B158='Input|Labour Rates'!B156,0,1)</f>
        <v>0</v>
      </c>
      <c r="H158" s="4"/>
      <c r="I158" s="4"/>
      <c r="J158" s="4"/>
    </row>
    <row r="159" spans="1:10" ht="12.75" x14ac:dyDescent="0.2">
      <c r="A159" s="16">
        <v>114</v>
      </c>
      <c r="B159" s="153">
        <f>'Input|Labour Rates'!B157</f>
        <v>0</v>
      </c>
      <c r="C159" s="5"/>
      <c r="D159" s="4"/>
      <c r="E159" s="4"/>
      <c r="F159" s="4"/>
      <c r="G159" s="139">
        <f>IF(B159='Input|Labour Rates'!B157,0,1)</f>
        <v>0</v>
      </c>
      <c r="H159" s="4"/>
      <c r="I159" s="4"/>
      <c r="J159" s="4"/>
    </row>
    <row r="160" spans="1:10" ht="12.75" x14ac:dyDescent="0.2">
      <c r="A160" s="16">
        <v>115</v>
      </c>
      <c r="B160" s="153">
        <f>'Input|Labour Rates'!B158</f>
        <v>0</v>
      </c>
      <c r="C160" s="5"/>
      <c r="D160" s="4"/>
      <c r="E160" s="4"/>
      <c r="F160" s="4"/>
      <c r="G160" s="139">
        <f>IF(B160='Input|Labour Rates'!B158,0,1)</f>
        <v>0</v>
      </c>
      <c r="H160" s="4"/>
      <c r="I160" s="4"/>
      <c r="J160" s="4"/>
    </row>
    <row r="161" spans="1:10" ht="12.75" x14ac:dyDescent="0.2">
      <c r="A161" s="16">
        <v>116</v>
      </c>
      <c r="B161" s="153">
        <f>'Input|Labour Rates'!B159</f>
        <v>0</v>
      </c>
      <c r="C161" s="5"/>
      <c r="D161" s="4"/>
      <c r="E161" s="4"/>
      <c r="F161" s="4"/>
      <c r="G161" s="139">
        <f>IF(B161='Input|Labour Rates'!B159,0,1)</f>
        <v>0</v>
      </c>
      <c r="H161" s="4"/>
      <c r="I161" s="4"/>
      <c r="J161" s="4"/>
    </row>
    <row r="162" spans="1:10" ht="12.75" x14ac:dyDescent="0.2">
      <c r="A162" s="16">
        <v>117</v>
      </c>
      <c r="B162" s="153">
        <f>'Input|Labour Rates'!B160</f>
        <v>0</v>
      </c>
      <c r="C162" s="5"/>
      <c r="D162" s="4"/>
      <c r="E162" s="4"/>
      <c r="F162" s="4"/>
      <c r="G162" s="139">
        <f>IF(B162='Input|Labour Rates'!B160,0,1)</f>
        <v>0</v>
      </c>
      <c r="H162" s="4"/>
      <c r="I162" s="4"/>
      <c r="J162" s="4"/>
    </row>
    <row r="163" spans="1:10" ht="12.75" x14ac:dyDescent="0.2">
      <c r="A163" s="16">
        <v>118</v>
      </c>
      <c r="B163" s="153">
        <f>'Input|Labour Rates'!B161</f>
        <v>0</v>
      </c>
      <c r="C163" s="5"/>
      <c r="D163" s="4"/>
      <c r="E163" s="4"/>
      <c r="F163" s="4"/>
      <c r="G163" s="139">
        <f>IF(B163='Input|Labour Rates'!B161,0,1)</f>
        <v>0</v>
      </c>
      <c r="H163" s="4"/>
      <c r="I163" s="4"/>
      <c r="J163" s="4"/>
    </row>
    <row r="164" spans="1:10" ht="12.75" x14ac:dyDescent="0.2">
      <c r="A164" s="16">
        <v>119</v>
      </c>
      <c r="B164" s="153">
        <f>'Input|Labour Rates'!B162</f>
        <v>0</v>
      </c>
      <c r="C164" s="5"/>
      <c r="D164" s="4"/>
      <c r="E164" s="4"/>
      <c r="F164" s="4"/>
      <c r="G164" s="139">
        <f>IF(B164='Input|Labour Rates'!B162,0,1)</f>
        <v>0</v>
      </c>
      <c r="H164" s="4"/>
      <c r="I164" s="4"/>
      <c r="J164" s="4"/>
    </row>
    <row r="165" spans="1:10" ht="12.75" x14ac:dyDescent="0.2">
      <c r="A165" s="16">
        <v>120</v>
      </c>
      <c r="B165" s="153">
        <f>'Input|Labour Rates'!B163</f>
        <v>0</v>
      </c>
      <c r="C165" s="5"/>
      <c r="D165" s="4"/>
      <c r="E165" s="4"/>
      <c r="F165" s="4"/>
      <c r="G165" s="139">
        <f>IF(B165='Input|Labour Rates'!B163,0,1)</f>
        <v>0</v>
      </c>
      <c r="H165" s="4"/>
      <c r="I165" s="4"/>
      <c r="J165" s="4"/>
    </row>
    <row r="166" spans="1:10" ht="12.75" x14ac:dyDescent="0.2">
      <c r="A166" s="16">
        <v>121</v>
      </c>
      <c r="B166" s="153">
        <f>'Input|Labour Rates'!B164</f>
        <v>0</v>
      </c>
      <c r="C166" s="5"/>
      <c r="D166" s="4"/>
      <c r="E166" s="4"/>
      <c r="F166" s="4"/>
      <c r="G166" s="139">
        <f>IF(B166='Input|Labour Rates'!B164,0,1)</f>
        <v>0</v>
      </c>
      <c r="H166" s="4"/>
      <c r="I166" s="4"/>
      <c r="J166" s="4"/>
    </row>
    <row r="167" spans="1:10" ht="12.75" x14ac:dyDescent="0.2">
      <c r="A167" s="16">
        <v>122</v>
      </c>
      <c r="B167" s="153">
        <f>'Input|Labour Rates'!B165</f>
        <v>0</v>
      </c>
      <c r="C167" s="5"/>
      <c r="D167" s="4"/>
      <c r="E167" s="4"/>
      <c r="F167" s="4"/>
      <c r="G167" s="139">
        <f>IF(B167='Input|Labour Rates'!B165,0,1)</f>
        <v>0</v>
      </c>
      <c r="H167" s="4"/>
      <c r="I167" s="4"/>
      <c r="J167" s="4"/>
    </row>
    <row r="168" spans="1:10" ht="12.75" x14ac:dyDescent="0.2">
      <c r="A168" s="16">
        <v>123</v>
      </c>
      <c r="B168" s="153">
        <f>'Input|Labour Rates'!B166</f>
        <v>0</v>
      </c>
      <c r="C168" s="5"/>
      <c r="D168" s="4"/>
      <c r="E168" s="4"/>
      <c r="F168" s="4"/>
      <c r="G168" s="139">
        <f>IF(B168='Input|Labour Rates'!B166,0,1)</f>
        <v>0</v>
      </c>
      <c r="H168" s="4"/>
      <c r="I168" s="4"/>
      <c r="J168" s="4"/>
    </row>
    <row r="169" spans="1:10" ht="12.75" x14ac:dyDescent="0.2">
      <c r="A169" s="16">
        <v>124</v>
      </c>
      <c r="B169" s="153">
        <f>'Input|Labour Rates'!B167</f>
        <v>0</v>
      </c>
      <c r="C169" s="5"/>
      <c r="D169" s="4"/>
      <c r="E169" s="4"/>
      <c r="F169" s="4"/>
      <c r="G169" s="139">
        <f>IF(B169='Input|Labour Rates'!B167,0,1)</f>
        <v>0</v>
      </c>
      <c r="H169" s="4"/>
      <c r="I169" s="4"/>
      <c r="J169" s="4"/>
    </row>
    <row r="170" spans="1:10" ht="12.75" x14ac:dyDescent="0.2">
      <c r="A170" s="16">
        <v>125</v>
      </c>
      <c r="B170" s="153">
        <f>'Input|Labour Rates'!B168</f>
        <v>0</v>
      </c>
      <c r="C170" s="5"/>
      <c r="D170" s="4"/>
      <c r="E170" s="4"/>
      <c r="F170" s="4"/>
      <c r="G170" s="139">
        <f>IF(B170='Input|Labour Rates'!B168,0,1)</f>
        <v>0</v>
      </c>
      <c r="H170" s="4"/>
      <c r="I170" s="4"/>
      <c r="J170" s="4"/>
    </row>
    <row r="171" spans="1:10" ht="12.75" x14ac:dyDescent="0.2">
      <c r="A171" s="16">
        <v>126</v>
      </c>
      <c r="B171" s="153">
        <f>'Input|Labour Rates'!B169</f>
        <v>0</v>
      </c>
      <c r="C171" s="5"/>
      <c r="D171" s="4"/>
      <c r="E171" s="4"/>
      <c r="F171" s="4"/>
      <c r="G171" s="139">
        <f>IF(B171='Input|Labour Rates'!B169,0,1)</f>
        <v>0</v>
      </c>
      <c r="H171" s="4"/>
      <c r="I171" s="4"/>
      <c r="J171" s="4"/>
    </row>
    <row r="172" spans="1:10" ht="12.75" x14ac:dyDescent="0.2">
      <c r="A172" s="16">
        <v>127</v>
      </c>
      <c r="B172" s="153">
        <f>'Input|Labour Rates'!B170</f>
        <v>0</v>
      </c>
      <c r="C172" s="5"/>
      <c r="D172" s="4"/>
      <c r="E172" s="4"/>
      <c r="F172" s="4"/>
      <c r="G172" s="139">
        <f>IF(B172='Input|Labour Rates'!B170,0,1)</f>
        <v>0</v>
      </c>
      <c r="H172" s="4"/>
      <c r="I172" s="4"/>
      <c r="J172" s="4"/>
    </row>
    <row r="173" spans="1:10" ht="12.75" x14ac:dyDescent="0.2">
      <c r="A173" s="16">
        <v>128</v>
      </c>
      <c r="B173" s="153">
        <f>'Input|Labour Rates'!B171</f>
        <v>0</v>
      </c>
      <c r="C173" s="5"/>
      <c r="D173" s="4"/>
      <c r="E173" s="4"/>
      <c r="F173" s="4"/>
      <c r="G173" s="139">
        <f>IF(B173='Input|Labour Rates'!B171,0,1)</f>
        <v>0</v>
      </c>
      <c r="H173" s="4"/>
      <c r="I173" s="4"/>
      <c r="J173" s="4"/>
    </row>
    <row r="174" spans="1:10" ht="12.75" x14ac:dyDescent="0.2">
      <c r="A174" s="16">
        <v>129</v>
      </c>
      <c r="B174" s="153">
        <f>'Input|Labour Rates'!B172</f>
        <v>0</v>
      </c>
      <c r="C174" s="5"/>
      <c r="D174" s="4"/>
      <c r="E174" s="4"/>
      <c r="F174" s="4"/>
      <c r="G174" s="139">
        <f>IF(B174='Input|Labour Rates'!B172,0,1)</f>
        <v>0</v>
      </c>
      <c r="H174" s="4"/>
      <c r="I174" s="4"/>
      <c r="J174" s="4"/>
    </row>
    <row r="175" spans="1:10" ht="12.75" x14ac:dyDescent="0.2">
      <c r="A175" s="16">
        <v>130</v>
      </c>
      <c r="B175" s="153">
        <f>'Input|Labour Rates'!B173</f>
        <v>0</v>
      </c>
      <c r="C175" s="5"/>
      <c r="D175" s="4"/>
      <c r="E175" s="4"/>
      <c r="F175" s="4"/>
      <c r="G175" s="139">
        <f>IF(B175='Input|Labour Rates'!B173,0,1)</f>
        <v>0</v>
      </c>
      <c r="H175" s="4"/>
      <c r="I175" s="4"/>
      <c r="J175" s="4"/>
    </row>
    <row r="176" spans="1:10" ht="12.75" x14ac:dyDescent="0.2">
      <c r="A176" s="16">
        <v>131</v>
      </c>
      <c r="B176" s="153">
        <f>'Input|Labour Rates'!B174</f>
        <v>0</v>
      </c>
      <c r="C176" s="5"/>
      <c r="D176" s="4"/>
      <c r="E176" s="4"/>
      <c r="F176" s="4"/>
      <c r="G176" s="139">
        <f>IF(B176='Input|Labour Rates'!B174,0,1)</f>
        <v>0</v>
      </c>
      <c r="H176" s="4"/>
      <c r="I176" s="4"/>
      <c r="J176" s="4"/>
    </row>
    <row r="177" spans="1:10" ht="12.75" x14ac:dyDescent="0.2">
      <c r="A177" s="16">
        <v>132</v>
      </c>
      <c r="B177" s="153">
        <f>'Input|Labour Rates'!B175</f>
        <v>0</v>
      </c>
      <c r="C177" s="5"/>
      <c r="D177" s="4"/>
      <c r="E177" s="4"/>
      <c r="F177" s="4"/>
      <c r="G177" s="139">
        <f>IF(B177='Input|Labour Rates'!B175,0,1)</f>
        <v>0</v>
      </c>
      <c r="H177" s="4"/>
      <c r="I177" s="4"/>
      <c r="J177" s="4"/>
    </row>
    <row r="178" spans="1:10" ht="12.75" x14ac:dyDescent="0.2">
      <c r="A178" s="16">
        <v>133</v>
      </c>
      <c r="B178" s="153">
        <f>'Input|Labour Rates'!B176</f>
        <v>0</v>
      </c>
      <c r="C178" s="5"/>
      <c r="D178" s="4"/>
      <c r="E178" s="4"/>
      <c r="F178" s="4"/>
      <c r="G178" s="139">
        <f>IF(B178='Input|Labour Rates'!B176,0,1)</f>
        <v>0</v>
      </c>
      <c r="H178" s="4"/>
      <c r="I178" s="4"/>
      <c r="J178" s="4"/>
    </row>
    <row r="179" spans="1:10" ht="12.75" x14ac:dyDescent="0.2">
      <c r="A179" s="16">
        <v>134</v>
      </c>
      <c r="B179" s="153">
        <f>'Input|Labour Rates'!B177</f>
        <v>0</v>
      </c>
      <c r="C179" s="5"/>
      <c r="D179" s="4"/>
      <c r="E179" s="4"/>
      <c r="F179" s="4"/>
      <c r="G179" s="139">
        <f>IF(B179='Input|Labour Rates'!B177,0,1)</f>
        <v>0</v>
      </c>
      <c r="H179" s="4"/>
      <c r="I179" s="4"/>
      <c r="J179" s="4"/>
    </row>
    <row r="180" spans="1:10" ht="12.75" x14ac:dyDescent="0.2">
      <c r="A180" s="16">
        <v>135</v>
      </c>
      <c r="B180" s="153">
        <f>'Input|Labour Rates'!B178</f>
        <v>0</v>
      </c>
      <c r="C180" s="5"/>
      <c r="D180" s="4"/>
      <c r="E180" s="4"/>
      <c r="F180" s="4"/>
      <c r="G180" s="139">
        <f>IF(B180='Input|Labour Rates'!B178,0,1)</f>
        <v>0</v>
      </c>
      <c r="H180" s="4"/>
      <c r="I180" s="4"/>
      <c r="J180" s="4"/>
    </row>
    <row r="181" spans="1:10" ht="12.75" x14ac:dyDescent="0.2">
      <c r="A181" s="16">
        <v>136</v>
      </c>
      <c r="B181" s="153">
        <f>'Input|Labour Rates'!B179</f>
        <v>0</v>
      </c>
      <c r="C181" s="5"/>
      <c r="D181" s="4"/>
      <c r="E181" s="4"/>
      <c r="F181" s="4"/>
      <c r="G181" s="139">
        <f>IF(B181='Input|Labour Rates'!B179,0,1)</f>
        <v>0</v>
      </c>
      <c r="H181" s="4"/>
      <c r="I181" s="4"/>
      <c r="J181" s="4"/>
    </row>
    <row r="182" spans="1:10" ht="12.75" x14ac:dyDescent="0.2">
      <c r="A182" s="16">
        <v>137</v>
      </c>
      <c r="B182" s="153">
        <f>'Input|Labour Rates'!B180</f>
        <v>0</v>
      </c>
      <c r="C182" s="5"/>
      <c r="D182" s="4"/>
      <c r="E182" s="4"/>
      <c r="F182" s="4"/>
      <c r="G182" s="139">
        <f>IF(B182='Input|Labour Rates'!B180,0,1)</f>
        <v>0</v>
      </c>
      <c r="H182" s="4"/>
      <c r="I182" s="4"/>
      <c r="J182" s="4"/>
    </row>
    <row r="183" spans="1:10" ht="12.75" x14ac:dyDescent="0.2">
      <c r="A183" s="16">
        <v>138</v>
      </c>
      <c r="B183" s="153">
        <f>'Input|Labour Rates'!B181</f>
        <v>0</v>
      </c>
      <c r="C183" s="5"/>
      <c r="D183" s="4"/>
      <c r="E183" s="4"/>
      <c r="F183" s="4"/>
      <c r="G183" s="139">
        <f>IF(B183='Input|Labour Rates'!B181,0,1)</f>
        <v>0</v>
      </c>
      <c r="H183" s="4"/>
      <c r="I183" s="4"/>
      <c r="J183" s="4"/>
    </row>
    <row r="184" spans="1:10" ht="12.75" x14ac:dyDescent="0.2">
      <c r="A184" s="16">
        <v>139</v>
      </c>
      <c r="B184" s="153">
        <f>'Input|Labour Rates'!B182</f>
        <v>0</v>
      </c>
      <c r="C184" s="5"/>
      <c r="D184" s="4"/>
      <c r="E184" s="4"/>
      <c r="F184" s="4"/>
      <c r="G184" s="139">
        <f>IF(B184='Input|Labour Rates'!B182,0,1)</f>
        <v>0</v>
      </c>
      <c r="H184" s="4"/>
      <c r="I184" s="4"/>
      <c r="J184" s="4"/>
    </row>
    <row r="185" spans="1:10" ht="12.75" x14ac:dyDescent="0.2">
      <c r="A185" s="16">
        <v>140</v>
      </c>
      <c r="B185" s="153">
        <f>'Input|Labour Rates'!B183</f>
        <v>0</v>
      </c>
      <c r="C185" s="5"/>
      <c r="D185" s="4"/>
      <c r="E185" s="4"/>
      <c r="F185" s="4"/>
      <c r="G185" s="139">
        <f>IF(B185='Input|Labour Rates'!B183,0,1)</f>
        <v>0</v>
      </c>
      <c r="H185" s="4"/>
      <c r="I185" s="4"/>
      <c r="J185" s="4"/>
    </row>
    <row r="186" spans="1:10" ht="12.75" x14ac:dyDescent="0.2">
      <c r="A186" s="16">
        <v>141</v>
      </c>
      <c r="B186" s="153">
        <f>'Input|Labour Rates'!B184</f>
        <v>0</v>
      </c>
      <c r="C186" s="5"/>
      <c r="D186" s="4"/>
      <c r="E186" s="4"/>
      <c r="F186" s="4"/>
      <c r="G186" s="139">
        <f>IF(B186='Input|Labour Rates'!B184,0,1)</f>
        <v>0</v>
      </c>
      <c r="H186" s="4"/>
      <c r="I186" s="4"/>
      <c r="J186" s="4"/>
    </row>
    <row r="187" spans="1:10" ht="12.75" x14ac:dyDescent="0.2">
      <c r="A187" s="16">
        <v>142</v>
      </c>
      <c r="B187" s="153">
        <f>'Input|Labour Rates'!B185</f>
        <v>0</v>
      </c>
      <c r="C187" s="5"/>
      <c r="D187" s="4"/>
      <c r="E187" s="4"/>
      <c r="F187" s="4"/>
      <c r="G187" s="139">
        <f>IF(B187='Input|Labour Rates'!B185,0,1)</f>
        <v>0</v>
      </c>
      <c r="H187" s="4"/>
      <c r="I187" s="4"/>
      <c r="J187" s="4"/>
    </row>
    <row r="188" spans="1:10" ht="12.75" x14ac:dyDescent="0.2">
      <c r="A188" s="16">
        <v>143</v>
      </c>
      <c r="B188" s="153">
        <f>'Input|Labour Rates'!B186</f>
        <v>0</v>
      </c>
      <c r="C188" s="5"/>
      <c r="D188" s="4"/>
      <c r="E188" s="4"/>
      <c r="F188" s="4"/>
      <c r="G188" s="139">
        <f>IF(B188='Input|Labour Rates'!B186,0,1)</f>
        <v>0</v>
      </c>
      <c r="H188" s="4"/>
      <c r="I188" s="4"/>
      <c r="J188" s="4"/>
    </row>
    <row r="189" spans="1:10" ht="12.75" x14ac:dyDescent="0.2">
      <c r="A189" s="16">
        <v>144</v>
      </c>
      <c r="B189" s="153">
        <f>'Input|Labour Rates'!B187</f>
        <v>0</v>
      </c>
      <c r="C189" s="5"/>
      <c r="D189" s="4"/>
      <c r="E189" s="4"/>
      <c r="F189" s="4"/>
      <c r="G189" s="139">
        <f>IF(B189='Input|Labour Rates'!B187,0,1)</f>
        <v>0</v>
      </c>
      <c r="H189" s="4"/>
      <c r="I189" s="4"/>
      <c r="J189" s="4"/>
    </row>
    <row r="190" spans="1:10" ht="12.75" x14ac:dyDescent="0.2">
      <c r="A190" s="16">
        <v>145</v>
      </c>
      <c r="B190" s="153">
        <f>'Input|Labour Rates'!B188</f>
        <v>0</v>
      </c>
      <c r="C190" s="5"/>
      <c r="D190" s="4"/>
      <c r="E190" s="4"/>
      <c r="F190" s="4"/>
      <c r="G190" s="139">
        <f>IF(B190='Input|Labour Rates'!B188,0,1)</f>
        <v>0</v>
      </c>
      <c r="H190" s="4"/>
      <c r="I190" s="4"/>
      <c r="J190" s="4"/>
    </row>
    <row r="191" spans="1:10" ht="12.75" x14ac:dyDescent="0.2">
      <c r="A191" s="16">
        <v>146</v>
      </c>
      <c r="B191" s="153">
        <f>'Input|Labour Rates'!B189</f>
        <v>0</v>
      </c>
      <c r="C191" s="5"/>
      <c r="D191" s="4"/>
      <c r="E191" s="4"/>
      <c r="F191" s="4"/>
      <c r="G191" s="139">
        <f>IF(B191='Input|Labour Rates'!B189,0,1)</f>
        <v>0</v>
      </c>
      <c r="H191" s="4"/>
      <c r="I191" s="4"/>
      <c r="J191" s="4"/>
    </row>
    <row r="192" spans="1:10" ht="12.75" x14ac:dyDescent="0.2">
      <c r="A192" s="16">
        <v>147</v>
      </c>
      <c r="B192" s="153">
        <f>'Input|Labour Rates'!B190</f>
        <v>0</v>
      </c>
      <c r="C192" s="5"/>
      <c r="D192" s="4"/>
      <c r="E192" s="4"/>
      <c r="F192" s="4"/>
      <c r="G192" s="139">
        <f>IF(B192='Input|Labour Rates'!B190,0,1)</f>
        <v>0</v>
      </c>
      <c r="H192" s="4"/>
      <c r="I192" s="4"/>
      <c r="J192" s="4"/>
    </row>
    <row r="193" spans="1:10" ht="12.75" x14ac:dyDescent="0.2">
      <c r="A193" s="16">
        <v>148</v>
      </c>
      <c r="B193" s="153">
        <f>'Input|Labour Rates'!B191</f>
        <v>0</v>
      </c>
      <c r="C193" s="5"/>
      <c r="D193" s="4"/>
      <c r="E193" s="4"/>
      <c r="F193" s="4"/>
      <c r="G193" s="139">
        <f>IF(B193='Input|Labour Rates'!B191,0,1)</f>
        <v>0</v>
      </c>
      <c r="H193" s="4"/>
      <c r="I193" s="4"/>
      <c r="J193" s="4"/>
    </row>
    <row r="194" spans="1:10" ht="12.75" x14ac:dyDescent="0.2">
      <c r="A194" s="16">
        <v>149</v>
      </c>
      <c r="B194" s="153">
        <f>'Input|Labour Rates'!B192</f>
        <v>0</v>
      </c>
      <c r="C194" s="5"/>
      <c r="D194" s="4"/>
      <c r="E194" s="4"/>
      <c r="F194" s="4"/>
      <c r="G194" s="139">
        <f>IF(B194='Input|Labour Rates'!B192,0,1)</f>
        <v>0</v>
      </c>
      <c r="H194" s="4"/>
      <c r="I194" s="4"/>
      <c r="J194" s="4"/>
    </row>
    <row r="195" spans="1:10" ht="12.75" x14ac:dyDescent="0.2">
      <c r="A195" s="16">
        <v>150</v>
      </c>
      <c r="B195" s="153">
        <f>'Input|Labour Rates'!B193</f>
        <v>0</v>
      </c>
      <c r="C195" s="5"/>
      <c r="D195" s="4"/>
      <c r="E195" s="4"/>
      <c r="F195" s="4"/>
      <c r="G195" s="139">
        <f>IF(B195='Input|Labour Rates'!B193,0,1)</f>
        <v>0</v>
      </c>
      <c r="H195" s="4"/>
      <c r="I195" s="4"/>
      <c r="J195" s="4"/>
    </row>
    <row r="196" spans="1:10" ht="12.75" x14ac:dyDescent="0.2">
      <c r="A196" s="16">
        <v>151</v>
      </c>
      <c r="B196" s="153">
        <f>'Input|Labour Rates'!B194</f>
        <v>0</v>
      </c>
      <c r="C196" s="5"/>
      <c r="D196" s="4"/>
      <c r="E196" s="4"/>
      <c r="F196" s="4"/>
      <c r="G196" s="139">
        <f>IF(B196='Input|Labour Rates'!B194,0,1)</f>
        <v>0</v>
      </c>
      <c r="H196" s="4"/>
      <c r="I196" s="4"/>
      <c r="J196" s="4"/>
    </row>
    <row r="197" spans="1:10" ht="12.75" x14ac:dyDescent="0.2">
      <c r="A197" s="16">
        <v>152</v>
      </c>
      <c r="B197" s="153">
        <f>'Input|Labour Rates'!B195</f>
        <v>0</v>
      </c>
      <c r="C197" s="5"/>
      <c r="D197" s="4"/>
      <c r="E197" s="4"/>
      <c r="F197" s="4"/>
      <c r="G197" s="139">
        <f>IF(B197='Input|Labour Rates'!B195,0,1)</f>
        <v>0</v>
      </c>
      <c r="H197" s="4"/>
      <c r="I197" s="4"/>
      <c r="J197" s="4"/>
    </row>
    <row r="198" spans="1:10" ht="12.75" x14ac:dyDescent="0.2">
      <c r="A198" s="16">
        <v>153</v>
      </c>
      <c r="B198" s="153">
        <f>'Input|Labour Rates'!B196</f>
        <v>0</v>
      </c>
      <c r="C198" s="5"/>
      <c r="D198" s="4"/>
      <c r="E198" s="4"/>
      <c r="F198" s="4"/>
      <c r="G198" s="139">
        <f>IF(B198='Input|Labour Rates'!B196,0,1)</f>
        <v>0</v>
      </c>
      <c r="H198" s="4"/>
      <c r="I198" s="4"/>
      <c r="J198" s="4"/>
    </row>
    <row r="199" spans="1:10" ht="12.75" x14ac:dyDescent="0.2">
      <c r="A199" s="16">
        <v>154</v>
      </c>
      <c r="B199" s="153">
        <f>'Input|Labour Rates'!B197</f>
        <v>0</v>
      </c>
      <c r="C199" s="5"/>
      <c r="D199" s="4"/>
      <c r="E199" s="4"/>
      <c r="F199" s="4"/>
      <c r="G199" s="139">
        <f>IF(B199='Input|Labour Rates'!B197,0,1)</f>
        <v>0</v>
      </c>
      <c r="H199" s="4"/>
      <c r="I199" s="4"/>
      <c r="J199" s="4"/>
    </row>
    <row r="200" spans="1:10" ht="12.75" x14ac:dyDescent="0.2">
      <c r="A200" s="16">
        <v>155</v>
      </c>
      <c r="B200" s="153">
        <f>'Input|Labour Rates'!B198</f>
        <v>0</v>
      </c>
      <c r="C200" s="5"/>
      <c r="D200" s="4"/>
      <c r="E200" s="4"/>
      <c r="F200" s="4"/>
      <c r="G200" s="139">
        <f>IF(B200='Input|Labour Rates'!B198,0,1)</f>
        <v>0</v>
      </c>
      <c r="H200" s="4"/>
      <c r="I200" s="4"/>
      <c r="J200" s="4"/>
    </row>
    <row r="201" spans="1:10" ht="12.75" x14ac:dyDescent="0.2">
      <c r="A201" s="16">
        <v>156</v>
      </c>
      <c r="B201" s="153">
        <f>'Input|Labour Rates'!B199</f>
        <v>0</v>
      </c>
      <c r="C201" s="5"/>
      <c r="D201" s="4"/>
      <c r="E201" s="4"/>
      <c r="F201" s="4"/>
      <c r="G201" s="139">
        <f>IF(B201='Input|Labour Rates'!B199,0,1)</f>
        <v>0</v>
      </c>
      <c r="H201" s="4"/>
      <c r="I201" s="4"/>
      <c r="J201" s="4"/>
    </row>
    <row r="202" spans="1:10" ht="12.75" x14ac:dyDescent="0.2">
      <c r="A202" s="16">
        <v>157</v>
      </c>
      <c r="B202" s="153">
        <f>'Input|Labour Rates'!B200</f>
        <v>0</v>
      </c>
      <c r="C202" s="5"/>
      <c r="D202" s="4"/>
      <c r="E202" s="4"/>
      <c r="F202" s="4"/>
      <c r="G202" s="139">
        <f>IF(B202='Input|Labour Rates'!B200,0,1)</f>
        <v>0</v>
      </c>
      <c r="H202" s="4"/>
      <c r="I202" s="4"/>
      <c r="J202" s="4"/>
    </row>
    <row r="203" spans="1:10" ht="12.75" x14ac:dyDescent="0.2">
      <c r="A203" s="16">
        <v>158</v>
      </c>
      <c r="B203" s="153">
        <f>'Input|Labour Rates'!B201</f>
        <v>0</v>
      </c>
      <c r="C203" s="5"/>
      <c r="D203" s="4"/>
      <c r="E203" s="4"/>
      <c r="F203" s="4"/>
      <c r="G203" s="139">
        <f>IF(B203='Input|Labour Rates'!B201,0,1)</f>
        <v>0</v>
      </c>
      <c r="H203" s="4"/>
      <c r="I203" s="4"/>
      <c r="J203" s="4"/>
    </row>
    <row r="204" spans="1:10" ht="12.75" x14ac:dyDescent="0.2">
      <c r="A204" s="16">
        <v>159</v>
      </c>
      <c r="B204" s="153">
        <f>'Input|Labour Rates'!B202</f>
        <v>0</v>
      </c>
      <c r="C204" s="5"/>
      <c r="D204" s="4"/>
      <c r="E204" s="4"/>
      <c r="F204" s="4"/>
      <c r="G204" s="139">
        <f>IF(B204='Input|Labour Rates'!B202,0,1)</f>
        <v>0</v>
      </c>
      <c r="H204" s="4"/>
      <c r="I204" s="4"/>
      <c r="J204" s="4"/>
    </row>
    <row r="205" spans="1:10" ht="12.75" x14ac:dyDescent="0.2">
      <c r="A205" s="16">
        <v>160</v>
      </c>
      <c r="B205" s="153">
        <f>'Input|Labour Rates'!B203</f>
        <v>0</v>
      </c>
      <c r="C205" s="5"/>
      <c r="D205" s="4"/>
      <c r="E205" s="4"/>
      <c r="F205" s="4"/>
      <c r="G205" s="139">
        <f>IF(B205='Input|Labour Rates'!B203,0,1)</f>
        <v>0</v>
      </c>
      <c r="H205" s="4"/>
      <c r="I205" s="4"/>
      <c r="J205" s="4"/>
    </row>
    <row r="206" spans="1:10" ht="12.75" x14ac:dyDescent="0.2">
      <c r="A206" s="16">
        <v>161</v>
      </c>
      <c r="B206" s="153">
        <f>'Input|Labour Rates'!B204</f>
        <v>0</v>
      </c>
      <c r="C206" s="5"/>
      <c r="D206" s="4"/>
      <c r="E206" s="4"/>
      <c r="F206" s="4"/>
      <c r="G206" s="139">
        <f>IF(B206='Input|Labour Rates'!B204,0,1)</f>
        <v>0</v>
      </c>
      <c r="H206" s="4"/>
      <c r="I206" s="4"/>
      <c r="J206" s="4"/>
    </row>
    <row r="207" spans="1:10" ht="12.75" x14ac:dyDescent="0.2">
      <c r="A207" s="16">
        <v>162</v>
      </c>
      <c r="B207" s="153">
        <f>'Input|Labour Rates'!B205</f>
        <v>0</v>
      </c>
      <c r="C207" s="5"/>
      <c r="D207" s="4"/>
      <c r="E207" s="4"/>
      <c r="F207" s="4"/>
      <c r="G207" s="139">
        <f>IF(B207='Input|Labour Rates'!B205,0,1)</f>
        <v>0</v>
      </c>
      <c r="H207" s="4"/>
      <c r="I207" s="4"/>
      <c r="J207" s="4"/>
    </row>
    <row r="208" spans="1:10" ht="12.75" x14ac:dyDescent="0.2">
      <c r="A208" s="16">
        <v>163</v>
      </c>
      <c r="B208" s="153">
        <f>'Input|Labour Rates'!B206</f>
        <v>0</v>
      </c>
      <c r="C208" s="5"/>
      <c r="D208" s="4"/>
      <c r="E208" s="4"/>
      <c r="F208" s="4"/>
      <c r="G208" s="139">
        <f>IF(B208='Input|Labour Rates'!B206,0,1)</f>
        <v>0</v>
      </c>
      <c r="H208" s="4"/>
      <c r="I208" s="4"/>
      <c r="J208" s="4"/>
    </row>
    <row r="209" spans="1:10" ht="12.75" x14ac:dyDescent="0.2">
      <c r="A209" s="16">
        <v>164</v>
      </c>
      <c r="B209" s="153">
        <f>'Input|Labour Rates'!B207</f>
        <v>0</v>
      </c>
      <c r="C209" s="5"/>
      <c r="D209" s="4"/>
      <c r="E209" s="4"/>
      <c r="F209" s="4"/>
      <c r="G209" s="139">
        <f>IF(B209='Input|Labour Rates'!B207,0,1)</f>
        <v>0</v>
      </c>
      <c r="H209" s="4"/>
      <c r="I209" s="4"/>
      <c r="J209" s="4"/>
    </row>
    <row r="210" spans="1:10" ht="12.75" x14ac:dyDescent="0.2">
      <c r="A210" s="16">
        <v>165</v>
      </c>
      <c r="B210" s="153">
        <f>'Input|Labour Rates'!B208</f>
        <v>0</v>
      </c>
      <c r="C210" s="5"/>
      <c r="D210" s="4"/>
      <c r="E210" s="4"/>
      <c r="F210" s="4"/>
      <c r="G210" s="139">
        <f>IF(B210='Input|Labour Rates'!B208,0,1)</f>
        <v>0</v>
      </c>
      <c r="H210" s="4"/>
      <c r="I210" s="4"/>
      <c r="J210" s="4"/>
    </row>
    <row r="211" spans="1:10" ht="12.75" x14ac:dyDescent="0.2">
      <c r="A211" s="16">
        <v>166</v>
      </c>
      <c r="B211" s="153">
        <f>'Input|Labour Rates'!B209</f>
        <v>0</v>
      </c>
      <c r="C211" s="5"/>
      <c r="D211" s="4"/>
      <c r="E211" s="4"/>
      <c r="F211" s="4"/>
      <c r="G211" s="139">
        <f>IF(B211='Input|Labour Rates'!B209,0,1)</f>
        <v>0</v>
      </c>
      <c r="H211" s="4"/>
      <c r="I211" s="4"/>
      <c r="J211" s="4"/>
    </row>
    <row r="212" spans="1:10" ht="12.75" x14ac:dyDescent="0.2">
      <c r="A212" s="16">
        <v>167</v>
      </c>
      <c r="B212" s="153">
        <f>'Input|Labour Rates'!B210</f>
        <v>0</v>
      </c>
      <c r="C212" s="5"/>
      <c r="D212" s="4"/>
      <c r="E212" s="4"/>
      <c r="F212" s="4"/>
      <c r="G212" s="139">
        <f>IF(B212='Input|Labour Rates'!B210,0,1)</f>
        <v>0</v>
      </c>
      <c r="H212" s="4"/>
      <c r="I212" s="4"/>
      <c r="J212" s="4"/>
    </row>
    <row r="213" spans="1:10" ht="12.75" x14ac:dyDescent="0.2">
      <c r="A213" s="16">
        <v>168</v>
      </c>
      <c r="B213" s="153">
        <f>'Input|Labour Rates'!B211</f>
        <v>0</v>
      </c>
      <c r="C213" s="5"/>
      <c r="D213" s="4"/>
      <c r="E213" s="4"/>
      <c r="F213" s="4"/>
      <c r="G213" s="139">
        <f>IF(B213='Input|Labour Rates'!B211,0,1)</f>
        <v>0</v>
      </c>
      <c r="H213" s="4"/>
      <c r="I213" s="4"/>
      <c r="J213" s="4"/>
    </row>
    <row r="214" spans="1:10" ht="12.75" x14ac:dyDescent="0.2">
      <c r="A214" s="16">
        <v>169</v>
      </c>
      <c r="B214" s="153">
        <f>'Input|Labour Rates'!B212</f>
        <v>0</v>
      </c>
      <c r="C214" s="5"/>
      <c r="D214" s="4"/>
      <c r="E214" s="4"/>
      <c r="F214" s="4"/>
      <c r="G214" s="139">
        <f>IF(B214='Input|Labour Rates'!B212,0,1)</f>
        <v>0</v>
      </c>
      <c r="H214" s="4"/>
      <c r="I214" s="4"/>
      <c r="J214" s="4"/>
    </row>
    <row r="215" spans="1:10" ht="12.75" x14ac:dyDescent="0.2">
      <c r="A215" s="16">
        <v>170</v>
      </c>
      <c r="B215" s="153">
        <f>'Input|Labour Rates'!B213</f>
        <v>0</v>
      </c>
      <c r="C215" s="5"/>
      <c r="D215" s="4"/>
      <c r="E215" s="4"/>
      <c r="F215" s="4"/>
      <c r="G215" s="139">
        <f>IF(B215='Input|Labour Rates'!B213,0,1)</f>
        <v>0</v>
      </c>
      <c r="H215" s="4"/>
      <c r="I215" s="4"/>
      <c r="J215" s="4"/>
    </row>
    <row r="216" spans="1:10" ht="12.75" x14ac:dyDescent="0.2">
      <c r="A216" s="16">
        <v>171</v>
      </c>
      <c r="B216" s="153">
        <f>'Input|Labour Rates'!B214</f>
        <v>0</v>
      </c>
      <c r="C216" s="5"/>
      <c r="D216" s="4"/>
      <c r="E216" s="4"/>
      <c r="F216" s="4"/>
      <c r="G216" s="139">
        <f>IF(B216='Input|Labour Rates'!B214,0,1)</f>
        <v>0</v>
      </c>
      <c r="H216" s="4"/>
      <c r="I216" s="4"/>
      <c r="J216" s="4"/>
    </row>
    <row r="217" spans="1:10" ht="12.75" x14ac:dyDescent="0.2">
      <c r="A217" s="16">
        <v>172</v>
      </c>
      <c r="B217" s="153">
        <f>'Input|Labour Rates'!B215</f>
        <v>0</v>
      </c>
      <c r="C217" s="5"/>
      <c r="D217" s="4"/>
      <c r="E217" s="4"/>
      <c r="F217" s="4"/>
      <c r="G217" s="139">
        <f>IF(B217='Input|Labour Rates'!B215,0,1)</f>
        <v>0</v>
      </c>
      <c r="H217" s="4"/>
      <c r="I217" s="4"/>
      <c r="J217" s="4"/>
    </row>
    <row r="218" spans="1:10" ht="12.75" x14ac:dyDescent="0.2">
      <c r="A218" s="16">
        <v>173</v>
      </c>
      <c r="B218" s="153">
        <f>'Input|Labour Rates'!B216</f>
        <v>0</v>
      </c>
      <c r="C218" s="5"/>
      <c r="D218" s="4"/>
      <c r="E218" s="4"/>
      <c r="F218" s="4"/>
      <c r="G218" s="139">
        <f>IF(B218='Input|Labour Rates'!B216,0,1)</f>
        <v>0</v>
      </c>
      <c r="H218" s="4"/>
      <c r="I218" s="4"/>
      <c r="J218" s="4"/>
    </row>
    <row r="219" spans="1:10" ht="12.75" x14ac:dyDescent="0.2">
      <c r="A219" s="16">
        <v>174</v>
      </c>
      <c r="B219" s="153">
        <f>'Input|Labour Rates'!B217</f>
        <v>0</v>
      </c>
      <c r="C219" s="5"/>
      <c r="D219" s="4"/>
      <c r="E219" s="4"/>
      <c r="F219" s="4"/>
      <c r="G219" s="139">
        <f>IF(B219='Input|Labour Rates'!B217,0,1)</f>
        <v>0</v>
      </c>
      <c r="H219" s="4"/>
      <c r="I219" s="4"/>
      <c r="J219" s="4"/>
    </row>
    <row r="220" spans="1:10" ht="12.75" x14ac:dyDescent="0.2">
      <c r="A220" s="16">
        <v>175</v>
      </c>
      <c r="B220" s="153">
        <f>'Input|Labour Rates'!B218</f>
        <v>0</v>
      </c>
      <c r="C220" s="5"/>
      <c r="D220" s="4"/>
      <c r="E220" s="4"/>
      <c r="F220" s="4"/>
      <c r="G220" s="139">
        <f>IF(B220='Input|Labour Rates'!B218,0,1)</f>
        <v>0</v>
      </c>
      <c r="H220" s="4"/>
      <c r="I220" s="4"/>
      <c r="J220" s="4"/>
    </row>
    <row r="221" spans="1:10" ht="12.75" x14ac:dyDescent="0.2">
      <c r="A221" s="16">
        <v>176</v>
      </c>
      <c r="B221" s="153">
        <f>'Input|Labour Rates'!B219</f>
        <v>0</v>
      </c>
      <c r="C221" s="5"/>
      <c r="D221" s="4"/>
      <c r="E221" s="4"/>
      <c r="F221" s="4"/>
      <c r="G221" s="139">
        <f>IF(B221='Input|Labour Rates'!B219,0,1)</f>
        <v>0</v>
      </c>
      <c r="H221" s="4"/>
      <c r="I221" s="4"/>
      <c r="J221" s="4"/>
    </row>
    <row r="222" spans="1:10" ht="12.75" x14ac:dyDescent="0.2">
      <c r="A222" s="16">
        <v>177</v>
      </c>
      <c r="B222" s="153">
        <f>'Input|Labour Rates'!B220</f>
        <v>0</v>
      </c>
      <c r="C222" s="5"/>
      <c r="D222" s="4"/>
      <c r="E222" s="4"/>
      <c r="F222" s="4"/>
      <c r="G222" s="139">
        <f>IF(B222='Input|Labour Rates'!B220,0,1)</f>
        <v>0</v>
      </c>
      <c r="H222" s="4"/>
      <c r="I222" s="4"/>
      <c r="J222" s="4"/>
    </row>
    <row r="223" spans="1:10" ht="12.75" x14ac:dyDescent="0.2">
      <c r="A223" s="16">
        <v>178</v>
      </c>
      <c r="B223" s="153">
        <f>'Input|Labour Rates'!B221</f>
        <v>0</v>
      </c>
      <c r="C223" s="5"/>
      <c r="D223" s="4"/>
      <c r="E223" s="4"/>
      <c r="F223" s="4"/>
      <c r="G223" s="139">
        <f>IF(B223='Input|Labour Rates'!B221,0,1)</f>
        <v>0</v>
      </c>
      <c r="H223" s="4"/>
      <c r="I223" s="4"/>
      <c r="J223" s="4"/>
    </row>
    <row r="224" spans="1:10" ht="12.75" x14ac:dyDescent="0.2">
      <c r="A224" s="16">
        <v>179</v>
      </c>
      <c r="B224" s="153">
        <f>'Input|Labour Rates'!B222</f>
        <v>0</v>
      </c>
      <c r="C224" s="5"/>
      <c r="D224" s="4"/>
      <c r="E224" s="4"/>
      <c r="F224" s="4"/>
      <c r="G224" s="139">
        <f>IF(B224='Input|Labour Rates'!B222,0,1)</f>
        <v>0</v>
      </c>
      <c r="H224" s="4"/>
      <c r="I224" s="4"/>
      <c r="J224" s="4"/>
    </row>
    <row r="225" spans="1:10" ht="12.75" x14ac:dyDescent="0.2">
      <c r="A225" s="16">
        <v>180</v>
      </c>
      <c r="B225" s="153">
        <f>'Input|Labour Rates'!B223</f>
        <v>0</v>
      </c>
      <c r="C225" s="5"/>
      <c r="D225" s="4"/>
      <c r="E225" s="4"/>
      <c r="F225" s="4"/>
      <c r="G225" s="139">
        <f>IF(B225='Input|Labour Rates'!B223,0,1)</f>
        <v>0</v>
      </c>
      <c r="H225" s="4"/>
      <c r="I225" s="4"/>
      <c r="J225" s="4"/>
    </row>
    <row r="226" spans="1:10" ht="12.75" x14ac:dyDescent="0.2">
      <c r="A226" s="16">
        <v>181</v>
      </c>
      <c r="B226" s="153">
        <f>'Input|Labour Rates'!B224</f>
        <v>0</v>
      </c>
      <c r="C226" s="5"/>
      <c r="D226" s="4"/>
      <c r="E226" s="4"/>
      <c r="F226" s="4"/>
      <c r="G226" s="139">
        <f>IF(B226='Input|Labour Rates'!B224,0,1)</f>
        <v>0</v>
      </c>
      <c r="H226" s="4"/>
      <c r="I226" s="4"/>
      <c r="J226" s="4"/>
    </row>
    <row r="227" spans="1:10" ht="12.75" x14ac:dyDescent="0.2">
      <c r="A227" s="16">
        <v>182</v>
      </c>
      <c r="B227" s="153">
        <f>'Input|Labour Rates'!B225</f>
        <v>0</v>
      </c>
      <c r="C227" s="5"/>
      <c r="D227" s="4"/>
      <c r="E227" s="4"/>
      <c r="F227" s="4"/>
      <c r="G227" s="139">
        <f>IF(B227='Input|Labour Rates'!B225,0,1)</f>
        <v>0</v>
      </c>
      <c r="H227" s="4"/>
      <c r="I227" s="4"/>
      <c r="J227" s="4"/>
    </row>
    <row r="228" spans="1:10" ht="12.75" x14ac:dyDescent="0.2">
      <c r="A228" s="16">
        <v>183</v>
      </c>
      <c r="B228" s="153">
        <f>'Input|Labour Rates'!B226</f>
        <v>0</v>
      </c>
      <c r="C228" s="5"/>
      <c r="D228" s="4"/>
      <c r="E228" s="4"/>
      <c r="F228" s="4"/>
      <c r="G228" s="139">
        <f>IF(B228='Input|Labour Rates'!B226,0,1)</f>
        <v>0</v>
      </c>
      <c r="H228" s="4"/>
      <c r="I228" s="4"/>
      <c r="J228" s="4"/>
    </row>
    <row r="229" spans="1:10" ht="12.75" x14ac:dyDescent="0.2">
      <c r="A229" s="16">
        <v>184</v>
      </c>
      <c r="B229" s="153">
        <f>'Input|Labour Rates'!B227</f>
        <v>0</v>
      </c>
      <c r="C229" s="5"/>
      <c r="D229" s="4"/>
      <c r="E229" s="4"/>
      <c r="F229" s="4"/>
      <c r="G229" s="139">
        <f>IF(B229='Input|Labour Rates'!B227,0,1)</f>
        <v>0</v>
      </c>
      <c r="H229" s="4"/>
      <c r="I229" s="4"/>
      <c r="J229" s="4"/>
    </row>
    <row r="230" spans="1:10" ht="12.75" x14ac:dyDescent="0.2">
      <c r="A230" s="16">
        <v>185</v>
      </c>
      <c r="B230" s="153">
        <f>'Input|Labour Rates'!B228</f>
        <v>0</v>
      </c>
      <c r="C230" s="5"/>
      <c r="D230" s="4"/>
      <c r="E230" s="4"/>
      <c r="F230" s="4"/>
      <c r="G230" s="139">
        <f>IF(B230='Input|Labour Rates'!B228,0,1)</f>
        <v>0</v>
      </c>
      <c r="H230" s="4"/>
      <c r="I230" s="4"/>
      <c r="J230" s="4"/>
    </row>
    <row r="231" spans="1:10" ht="12.75" x14ac:dyDescent="0.2">
      <c r="A231" s="16">
        <v>186</v>
      </c>
      <c r="B231" s="153">
        <f>'Input|Labour Rates'!B229</f>
        <v>0</v>
      </c>
      <c r="C231" s="5"/>
      <c r="D231" s="4"/>
      <c r="E231" s="4"/>
      <c r="F231" s="4"/>
      <c r="G231" s="139">
        <f>IF(B231='Input|Labour Rates'!B229,0,1)</f>
        <v>0</v>
      </c>
      <c r="H231" s="4"/>
      <c r="I231" s="4"/>
      <c r="J231" s="4"/>
    </row>
    <row r="232" spans="1:10" ht="12.75" x14ac:dyDescent="0.2">
      <c r="A232" s="16">
        <v>187</v>
      </c>
      <c r="B232" s="153">
        <f>'Input|Labour Rates'!B230</f>
        <v>0</v>
      </c>
      <c r="C232" s="5"/>
      <c r="D232" s="4"/>
      <c r="E232" s="4"/>
      <c r="F232" s="4"/>
      <c r="G232" s="139">
        <f>IF(B232='Input|Labour Rates'!B230,0,1)</f>
        <v>0</v>
      </c>
      <c r="H232" s="4"/>
      <c r="I232" s="4"/>
      <c r="J232" s="4"/>
    </row>
    <row r="233" spans="1:10" ht="12.75" x14ac:dyDescent="0.2">
      <c r="A233" s="16">
        <v>188</v>
      </c>
      <c r="B233" s="153">
        <f>'Input|Labour Rates'!B231</f>
        <v>0</v>
      </c>
      <c r="C233" s="5"/>
      <c r="D233" s="4"/>
      <c r="E233" s="4"/>
      <c r="F233" s="4"/>
      <c r="G233" s="139">
        <f>IF(B233='Input|Labour Rates'!B231,0,1)</f>
        <v>0</v>
      </c>
      <c r="H233" s="4"/>
      <c r="I233" s="4"/>
      <c r="J233" s="4"/>
    </row>
    <row r="234" spans="1:10" ht="12.75" x14ac:dyDescent="0.2">
      <c r="A234" s="16">
        <v>189</v>
      </c>
      <c r="B234" s="153">
        <f>'Input|Labour Rates'!B232</f>
        <v>0</v>
      </c>
      <c r="C234" s="5"/>
      <c r="D234" s="4"/>
      <c r="E234" s="4"/>
      <c r="F234" s="4"/>
      <c r="G234" s="139">
        <f>IF(B234='Input|Labour Rates'!B232,0,1)</f>
        <v>0</v>
      </c>
      <c r="H234" s="4"/>
      <c r="I234" s="4"/>
      <c r="J234" s="4"/>
    </row>
    <row r="235" spans="1:10" ht="12.75" x14ac:dyDescent="0.2">
      <c r="A235" s="16">
        <v>190</v>
      </c>
      <c r="B235" s="153">
        <f>'Input|Labour Rates'!B233</f>
        <v>0</v>
      </c>
      <c r="C235" s="5"/>
      <c r="D235" s="4"/>
      <c r="E235" s="4"/>
      <c r="F235" s="4"/>
      <c r="G235" s="139">
        <f>IF(B235='Input|Labour Rates'!B233,0,1)</f>
        <v>0</v>
      </c>
      <c r="H235" s="4"/>
      <c r="I235" s="4"/>
      <c r="J235" s="4"/>
    </row>
    <row r="236" spans="1:10" ht="12.75" x14ac:dyDescent="0.2">
      <c r="A236" s="16">
        <v>191</v>
      </c>
      <c r="B236" s="153">
        <f>'Input|Labour Rates'!B234</f>
        <v>0</v>
      </c>
      <c r="C236" s="5"/>
      <c r="D236" s="4"/>
      <c r="E236" s="4"/>
      <c r="F236" s="4"/>
      <c r="G236" s="139">
        <f>IF(B236='Input|Labour Rates'!B234,0,1)</f>
        <v>0</v>
      </c>
      <c r="H236" s="4"/>
      <c r="I236" s="4"/>
      <c r="J236" s="4"/>
    </row>
    <row r="237" spans="1:10" ht="12.75" x14ac:dyDescent="0.2">
      <c r="A237" s="16">
        <v>192</v>
      </c>
      <c r="B237" s="153">
        <f>'Input|Labour Rates'!B235</f>
        <v>0</v>
      </c>
      <c r="C237" s="5"/>
      <c r="D237" s="4"/>
      <c r="E237" s="4"/>
      <c r="F237" s="4"/>
      <c r="G237" s="139">
        <f>IF(B237='Input|Labour Rates'!B235,0,1)</f>
        <v>0</v>
      </c>
      <c r="H237" s="4"/>
      <c r="I237" s="4"/>
      <c r="J237" s="4"/>
    </row>
    <row r="238" spans="1:10" ht="12.75" x14ac:dyDescent="0.2">
      <c r="A238" s="16">
        <v>193</v>
      </c>
      <c r="B238" s="153">
        <f>'Input|Labour Rates'!B236</f>
        <v>0</v>
      </c>
      <c r="C238" s="5"/>
      <c r="D238" s="4"/>
      <c r="E238" s="4"/>
      <c r="F238" s="4"/>
      <c r="G238" s="139">
        <f>IF(B238='Input|Labour Rates'!B236,0,1)</f>
        <v>0</v>
      </c>
      <c r="H238" s="4"/>
      <c r="I238" s="4"/>
      <c r="J238" s="4"/>
    </row>
    <row r="239" spans="1:10" ht="12.75" x14ac:dyDescent="0.2">
      <c r="A239" s="16">
        <v>194</v>
      </c>
      <c r="B239" s="153">
        <f>'Input|Labour Rates'!B237</f>
        <v>0</v>
      </c>
      <c r="C239" s="5"/>
      <c r="D239" s="4"/>
      <c r="E239" s="4"/>
      <c r="F239" s="4"/>
      <c r="G239" s="139">
        <f>IF(B239='Input|Labour Rates'!B237,0,1)</f>
        <v>0</v>
      </c>
      <c r="H239" s="4"/>
      <c r="I239" s="4"/>
      <c r="J239" s="4"/>
    </row>
    <row r="240" spans="1:10" ht="12.75" x14ac:dyDescent="0.2">
      <c r="A240" s="16">
        <v>195</v>
      </c>
      <c r="B240" s="153">
        <f>'Input|Labour Rates'!B238</f>
        <v>0</v>
      </c>
      <c r="C240" s="5"/>
      <c r="D240" s="4"/>
      <c r="E240" s="4"/>
      <c r="F240" s="4"/>
      <c r="G240" s="139">
        <f>IF(B240='Input|Labour Rates'!B238,0,1)</f>
        <v>0</v>
      </c>
      <c r="H240" s="4"/>
      <c r="I240" s="4"/>
      <c r="J240" s="4"/>
    </row>
    <row r="241" spans="1:10" ht="12.75" x14ac:dyDescent="0.2">
      <c r="A241" s="16">
        <v>196</v>
      </c>
      <c r="B241" s="153">
        <f>'Input|Labour Rates'!B239</f>
        <v>0</v>
      </c>
      <c r="C241" s="5"/>
      <c r="D241" s="4"/>
      <c r="E241" s="4"/>
      <c r="F241" s="4"/>
      <c r="G241" s="139">
        <f>IF(B241='Input|Labour Rates'!B239,0,1)</f>
        <v>0</v>
      </c>
      <c r="H241" s="4"/>
      <c r="I241" s="4"/>
      <c r="J241" s="4"/>
    </row>
    <row r="242" spans="1:10" ht="12.75" x14ac:dyDescent="0.2">
      <c r="A242" s="16">
        <v>197</v>
      </c>
      <c r="B242" s="153">
        <f>'Input|Labour Rates'!B240</f>
        <v>0</v>
      </c>
      <c r="C242" s="5"/>
      <c r="D242" s="4"/>
      <c r="E242" s="4"/>
      <c r="F242" s="4"/>
      <c r="G242" s="139">
        <f>IF(B242='Input|Labour Rates'!B240,0,1)</f>
        <v>0</v>
      </c>
      <c r="H242" s="4"/>
      <c r="I242" s="4"/>
      <c r="J242" s="4"/>
    </row>
    <row r="243" spans="1:10" ht="12.75" x14ac:dyDescent="0.2">
      <c r="A243" s="16">
        <v>198</v>
      </c>
      <c r="B243" s="153">
        <f>'Input|Labour Rates'!B241</f>
        <v>0</v>
      </c>
      <c r="C243" s="5"/>
      <c r="D243" s="4"/>
      <c r="E243" s="4"/>
      <c r="F243" s="4"/>
      <c r="G243" s="139">
        <f>IF(B243='Input|Labour Rates'!B241,0,1)</f>
        <v>0</v>
      </c>
      <c r="H243" s="4"/>
      <c r="I243" s="4"/>
      <c r="J243" s="4"/>
    </row>
    <row r="244" spans="1:10" ht="12.75" x14ac:dyDescent="0.2">
      <c r="A244" s="16">
        <v>199</v>
      </c>
      <c r="B244" s="153">
        <f>'Input|Labour Rates'!B242</f>
        <v>0</v>
      </c>
      <c r="C244" s="5"/>
      <c r="D244" s="4"/>
      <c r="E244" s="4"/>
      <c r="F244" s="4"/>
      <c r="G244" s="139">
        <f>IF(B244='Input|Labour Rates'!B242,0,1)</f>
        <v>0</v>
      </c>
      <c r="H244" s="4"/>
      <c r="I244" s="4"/>
      <c r="J244" s="4"/>
    </row>
    <row r="245" spans="1:10" ht="12.75" x14ac:dyDescent="0.2">
      <c r="A245" s="16">
        <v>200</v>
      </c>
      <c r="B245" s="153">
        <f>'Input|Labour Rates'!B243</f>
        <v>0</v>
      </c>
      <c r="C245" s="5"/>
      <c r="D245" s="4"/>
      <c r="E245" s="4"/>
      <c r="F245" s="4"/>
      <c r="G245" s="139">
        <f>IF(B245='Input|Labour Rates'!B243,0,1)</f>
        <v>0</v>
      </c>
      <c r="H245" s="4"/>
      <c r="I245" s="4"/>
      <c r="J245" s="4"/>
    </row>
    <row r="246" spans="1:10" ht="12.75" x14ac:dyDescent="0.2">
      <c r="A246" s="16">
        <v>201</v>
      </c>
      <c r="B246" s="153">
        <f>'Input|Labour Rates'!B244</f>
        <v>0</v>
      </c>
      <c r="C246" s="5"/>
      <c r="D246" s="4"/>
      <c r="E246" s="4"/>
      <c r="F246" s="4"/>
      <c r="G246" s="139">
        <f>IF(B246='Input|Labour Rates'!B244,0,1)</f>
        <v>0</v>
      </c>
      <c r="H246" s="4"/>
      <c r="I246" s="4"/>
      <c r="J246" s="4"/>
    </row>
    <row r="247" spans="1:10" ht="12.75" x14ac:dyDescent="0.2">
      <c r="A247" s="16">
        <v>202</v>
      </c>
      <c r="B247" s="153">
        <f>'Input|Labour Rates'!B245</f>
        <v>0</v>
      </c>
      <c r="C247" s="5"/>
      <c r="D247" s="4"/>
      <c r="E247" s="4"/>
      <c r="F247" s="4"/>
      <c r="G247" s="139">
        <f>IF(B247='Input|Labour Rates'!B245,0,1)</f>
        <v>0</v>
      </c>
      <c r="H247" s="4"/>
      <c r="I247" s="4"/>
      <c r="J247" s="4"/>
    </row>
    <row r="248" spans="1:10" ht="12.75" x14ac:dyDescent="0.2">
      <c r="A248" s="16">
        <v>203</v>
      </c>
      <c r="B248" s="153">
        <f>'Input|Labour Rates'!B246</f>
        <v>0</v>
      </c>
      <c r="C248" s="5"/>
      <c r="D248" s="4"/>
      <c r="E248" s="4"/>
      <c r="F248" s="4"/>
      <c r="G248" s="139">
        <f>IF(B248='Input|Labour Rates'!B246,0,1)</f>
        <v>0</v>
      </c>
      <c r="H248" s="4"/>
      <c r="I248" s="4"/>
      <c r="J248" s="4"/>
    </row>
    <row r="249" spans="1:10" ht="12.75" x14ac:dyDescent="0.2">
      <c r="A249" s="16">
        <v>204</v>
      </c>
      <c r="B249" s="153">
        <f>'Input|Labour Rates'!B247</f>
        <v>0</v>
      </c>
      <c r="C249" s="5"/>
      <c r="D249" s="4"/>
      <c r="E249" s="4"/>
      <c r="F249" s="4"/>
      <c r="G249" s="139">
        <f>IF(B249='Input|Labour Rates'!B247,0,1)</f>
        <v>0</v>
      </c>
      <c r="H249" s="4"/>
      <c r="I249" s="4"/>
      <c r="J249" s="4"/>
    </row>
    <row r="250" spans="1:10" ht="12.75" x14ac:dyDescent="0.2">
      <c r="A250" s="16">
        <v>205</v>
      </c>
      <c r="B250" s="153">
        <f>'Input|Labour Rates'!B248</f>
        <v>0</v>
      </c>
      <c r="C250" s="5"/>
      <c r="D250" s="4"/>
      <c r="E250" s="4"/>
      <c r="F250" s="4"/>
      <c r="G250" s="139">
        <f>IF(B250='Input|Labour Rates'!B248,0,1)</f>
        <v>0</v>
      </c>
      <c r="H250" s="4"/>
      <c r="I250" s="4"/>
      <c r="J250" s="4"/>
    </row>
    <row r="251" spans="1:10" ht="12.75" x14ac:dyDescent="0.2">
      <c r="A251" s="16">
        <v>206</v>
      </c>
      <c r="B251" s="153">
        <f>'Input|Labour Rates'!B249</f>
        <v>0</v>
      </c>
      <c r="C251" s="5"/>
      <c r="D251" s="4"/>
      <c r="E251" s="4"/>
      <c r="F251" s="4"/>
      <c r="G251" s="139">
        <f>IF(B251='Input|Labour Rates'!B249,0,1)</f>
        <v>0</v>
      </c>
      <c r="H251" s="4"/>
      <c r="I251" s="4"/>
      <c r="J251" s="4"/>
    </row>
    <row r="252" spans="1:10" ht="12.75" x14ac:dyDescent="0.2">
      <c r="A252" s="16">
        <v>207</v>
      </c>
      <c r="B252" s="153">
        <f>'Input|Labour Rates'!B250</f>
        <v>0</v>
      </c>
      <c r="C252" s="5"/>
      <c r="D252" s="4"/>
      <c r="E252" s="4"/>
      <c r="F252" s="4"/>
      <c r="G252" s="139">
        <f>IF(B252='Input|Labour Rates'!B250,0,1)</f>
        <v>0</v>
      </c>
      <c r="H252" s="4"/>
      <c r="I252" s="4"/>
      <c r="J252" s="4"/>
    </row>
    <row r="253" spans="1:10" ht="12.75" x14ac:dyDescent="0.2">
      <c r="A253" s="16">
        <v>208</v>
      </c>
      <c r="B253" s="153">
        <f>'Input|Labour Rates'!B251</f>
        <v>0</v>
      </c>
      <c r="C253" s="5"/>
      <c r="D253" s="4"/>
      <c r="E253" s="4"/>
      <c r="F253" s="4"/>
      <c r="G253" s="139">
        <f>IF(B253='Input|Labour Rates'!B251,0,1)</f>
        <v>0</v>
      </c>
      <c r="H253" s="4"/>
      <c r="I253" s="4"/>
      <c r="J253" s="4"/>
    </row>
    <row r="254" spans="1:10" ht="12.75" x14ac:dyDescent="0.2">
      <c r="A254" s="16">
        <v>209</v>
      </c>
      <c r="B254" s="153">
        <f>'Input|Labour Rates'!B252</f>
        <v>0</v>
      </c>
      <c r="C254" s="5"/>
      <c r="D254" s="4"/>
      <c r="E254" s="4"/>
      <c r="F254" s="4"/>
      <c r="G254" s="139">
        <f>IF(B254='Input|Labour Rates'!B252,0,1)</f>
        <v>0</v>
      </c>
      <c r="H254" s="4"/>
      <c r="I254" s="4"/>
      <c r="J254" s="4"/>
    </row>
    <row r="255" spans="1:10" ht="12.75" x14ac:dyDescent="0.2">
      <c r="A255" s="16">
        <v>210</v>
      </c>
      <c r="B255" s="153">
        <f>'Input|Labour Rates'!B253</f>
        <v>0</v>
      </c>
      <c r="C255" s="5"/>
      <c r="D255" s="4"/>
      <c r="E255" s="4"/>
      <c r="F255" s="4"/>
      <c r="G255" s="139">
        <f>IF(B255='Input|Labour Rates'!B253,0,1)</f>
        <v>0</v>
      </c>
      <c r="H255" s="4"/>
      <c r="I255" s="4"/>
      <c r="J255" s="4"/>
    </row>
    <row r="256" spans="1:10" ht="12.75" x14ac:dyDescent="0.2">
      <c r="A256" s="16">
        <v>211</v>
      </c>
      <c r="B256" s="153">
        <f>'Input|Labour Rates'!B254</f>
        <v>0</v>
      </c>
      <c r="C256" s="5"/>
      <c r="D256" s="4"/>
      <c r="E256" s="4"/>
      <c r="F256" s="4"/>
      <c r="G256" s="139">
        <f>IF(B256='Input|Labour Rates'!B254,0,1)</f>
        <v>0</v>
      </c>
      <c r="H256" s="4"/>
      <c r="I256" s="4"/>
      <c r="J256" s="4"/>
    </row>
    <row r="257" spans="1:10" ht="12.75" x14ac:dyDescent="0.2">
      <c r="A257" s="16">
        <v>212</v>
      </c>
      <c r="B257" s="153">
        <f>'Input|Labour Rates'!B255</f>
        <v>0</v>
      </c>
      <c r="C257" s="5"/>
      <c r="D257" s="4"/>
      <c r="E257" s="4"/>
      <c r="F257" s="4"/>
      <c r="G257" s="139">
        <f>IF(B257='Input|Labour Rates'!B255,0,1)</f>
        <v>0</v>
      </c>
      <c r="H257" s="4"/>
      <c r="I257" s="4"/>
      <c r="J257" s="4"/>
    </row>
    <row r="258" spans="1:10" ht="12.75" x14ac:dyDescent="0.2">
      <c r="A258" s="16">
        <v>213</v>
      </c>
      <c r="B258" s="153">
        <f>'Input|Labour Rates'!B256</f>
        <v>0</v>
      </c>
      <c r="C258" s="5"/>
      <c r="D258" s="4"/>
      <c r="E258" s="4"/>
      <c r="F258" s="4"/>
      <c r="G258" s="139">
        <f>IF(B258='Input|Labour Rates'!B256,0,1)</f>
        <v>0</v>
      </c>
      <c r="H258" s="4"/>
      <c r="I258" s="4"/>
      <c r="J258" s="4"/>
    </row>
    <row r="259" spans="1:10" ht="12.75" x14ac:dyDescent="0.2">
      <c r="A259" s="16">
        <v>214</v>
      </c>
      <c r="B259" s="153">
        <f>'Input|Labour Rates'!B257</f>
        <v>0</v>
      </c>
      <c r="C259" s="5"/>
      <c r="D259" s="4"/>
      <c r="E259" s="4"/>
      <c r="F259" s="4"/>
      <c r="G259" s="139">
        <f>IF(B259='Input|Labour Rates'!B257,0,1)</f>
        <v>0</v>
      </c>
      <c r="H259" s="4"/>
      <c r="I259" s="4"/>
      <c r="J259" s="4"/>
    </row>
    <row r="260" spans="1:10" ht="12.75" x14ac:dyDescent="0.2">
      <c r="A260" s="16">
        <v>215</v>
      </c>
      <c r="B260" s="153">
        <f>'Input|Labour Rates'!B258</f>
        <v>0</v>
      </c>
      <c r="C260" s="5"/>
      <c r="D260" s="4"/>
      <c r="E260" s="4"/>
      <c r="F260" s="4"/>
      <c r="G260" s="139">
        <f>IF(B260='Input|Labour Rates'!B258,0,1)</f>
        <v>0</v>
      </c>
      <c r="H260" s="4"/>
      <c r="I260" s="4"/>
      <c r="J260" s="4"/>
    </row>
    <row r="261" spans="1:10" ht="12.75" x14ac:dyDescent="0.2">
      <c r="A261" s="16">
        <v>216</v>
      </c>
      <c r="B261" s="153">
        <f>'Input|Labour Rates'!B259</f>
        <v>0</v>
      </c>
      <c r="C261" s="5"/>
      <c r="D261" s="4"/>
      <c r="E261" s="4"/>
      <c r="F261" s="4"/>
      <c r="G261" s="139">
        <f>IF(B261='Input|Labour Rates'!B259,0,1)</f>
        <v>0</v>
      </c>
      <c r="H261" s="4"/>
      <c r="I261" s="4"/>
      <c r="J261" s="4"/>
    </row>
    <row r="262" spans="1:10" ht="12.75" x14ac:dyDescent="0.2">
      <c r="A262" s="16">
        <v>217</v>
      </c>
      <c r="B262" s="153">
        <f>'Input|Labour Rates'!B260</f>
        <v>0</v>
      </c>
      <c r="C262" s="5"/>
      <c r="D262" s="4"/>
      <c r="E262" s="4"/>
      <c r="F262" s="4"/>
      <c r="G262" s="139">
        <f>IF(B262='Input|Labour Rates'!B260,0,1)</f>
        <v>0</v>
      </c>
      <c r="H262" s="4"/>
      <c r="I262" s="4"/>
      <c r="J262" s="4"/>
    </row>
    <row r="263" spans="1:10" ht="12.75" x14ac:dyDescent="0.2">
      <c r="A263" s="16">
        <v>218</v>
      </c>
      <c r="B263" s="153">
        <f>'Input|Labour Rates'!B261</f>
        <v>0</v>
      </c>
      <c r="C263" s="5"/>
      <c r="D263" s="4"/>
      <c r="E263" s="4"/>
      <c r="F263" s="4"/>
      <c r="G263" s="139">
        <f>IF(B263='Input|Labour Rates'!B261,0,1)</f>
        <v>0</v>
      </c>
      <c r="H263" s="4"/>
      <c r="I263" s="4"/>
      <c r="J263" s="4"/>
    </row>
    <row r="264" spans="1:10" ht="12.75" x14ac:dyDescent="0.2">
      <c r="A264" s="16">
        <v>219</v>
      </c>
      <c r="B264" s="153">
        <f>'Input|Labour Rates'!B262</f>
        <v>0</v>
      </c>
      <c r="C264" s="5"/>
      <c r="D264" s="4"/>
      <c r="E264" s="4"/>
      <c r="F264" s="4"/>
      <c r="G264" s="139">
        <f>IF(B264='Input|Labour Rates'!B262,0,1)</f>
        <v>0</v>
      </c>
      <c r="H264" s="4"/>
      <c r="I264" s="4"/>
      <c r="J264" s="4"/>
    </row>
    <row r="265" spans="1:10" ht="12.75" x14ac:dyDescent="0.2">
      <c r="A265" s="16">
        <v>220</v>
      </c>
      <c r="B265" s="153">
        <f>'Input|Labour Rates'!B263</f>
        <v>0</v>
      </c>
      <c r="C265" s="5"/>
      <c r="D265" s="4"/>
      <c r="E265" s="4"/>
      <c r="F265" s="4"/>
      <c r="G265" s="139">
        <f>IF(B265='Input|Labour Rates'!B263,0,1)</f>
        <v>0</v>
      </c>
      <c r="H265" s="4"/>
      <c r="I265" s="4"/>
      <c r="J265" s="4"/>
    </row>
    <row r="266" spans="1:10" ht="12.75" x14ac:dyDescent="0.2">
      <c r="A266" s="16">
        <v>221</v>
      </c>
      <c r="B266" s="153">
        <f>'Input|Labour Rates'!B264</f>
        <v>0</v>
      </c>
      <c r="C266" s="5"/>
      <c r="D266" s="4"/>
      <c r="E266" s="4"/>
      <c r="F266" s="4"/>
      <c r="G266" s="139">
        <f>IF(B266='Input|Labour Rates'!B264,0,1)</f>
        <v>0</v>
      </c>
      <c r="H266" s="4"/>
      <c r="I266" s="4"/>
      <c r="J266" s="4"/>
    </row>
    <row r="267" spans="1:10" ht="12.75" x14ac:dyDescent="0.2">
      <c r="A267" s="16">
        <v>222</v>
      </c>
      <c r="B267" s="153">
        <f>'Input|Labour Rates'!B265</f>
        <v>0</v>
      </c>
      <c r="C267" s="5"/>
      <c r="D267" s="4"/>
      <c r="E267" s="4"/>
      <c r="F267" s="4"/>
      <c r="G267" s="139">
        <f>IF(B267='Input|Labour Rates'!B265,0,1)</f>
        <v>0</v>
      </c>
      <c r="H267" s="4"/>
      <c r="I267" s="4"/>
      <c r="J267" s="4"/>
    </row>
    <row r="268" spans="1:10" ht="12.75" x14ac:dyDescent="0.2">
      <c r="A268" s="16">
        <v>223</v>
      </c>
      <c r="B268" s="153">
        <f>'Input|Labour Rates'!B266</f>
        <v>0</v>
      </c>
      <c r="C268" s="5"/>
      <c r="D268" s="4"/>
      <c r="E268" s="4"/>
      <c r="F268" s="4"/>
      <c r="G268" s="139">
        <f>IF(B268='Input|Labour Rates'!B266,0,1)</f>
        <v>0</v>
      </c>
      <c r="H268" s="4"/>
      <c r="I268" s="4"/>
      <c r="J268" s="4"/>
    </row>
    <row r="269" spans="1:10" ht="12.75" x14ac:dyDescent="0.2">
      <c r="A269" s="16">
        <v>224</v>
      </c>
      <c r="B269" s="153">
        <f>'Input|Labour Rates'!B267</f>
        <v>0</v>
      </c>
      <c r="C269" s="5"/>
      <c r="D269" s="4"/>
      <c r="E269" s="4"/>
      <c r="F269" s="4"/>
      <c r="G269" s="139">
        <f>IF(B269='Input|Labour Rates'!B267,0,1)</f>
        <v>0</v>
      </c>
      <c r="H269" s="4"/>
      <c r="I269" s="4"/>
      <c r="J269" s="4"/>
    </row>
    <row r="270" spans="1:10" ht="12.75" x14ac:dyDescent="0.2">
      <c r="A270" s="16">
        <v>225</v>
      </c>
      <c r="B270" s="153">
        <f>'Input|Labour Rates'!B268</f>
        <v>0</v>
      </c>
      <c r="C270" s="5"/>
      <c r="D270" s="4"/>
      <c r="E270" s="4"/>
      <c r="F270" s="4"/>
      <c r="G270" s="139">
        <f>IF(B270='Input|Labour Rates'!B268,0,1)</f>
        <v>0</v>
      </c>
      <c r="H270" s="4"/>
      <c r="I270" s="4"/>
      <c r="J270" s="4"/>
    </row>
    <row r="271" spans="1:10" ht="12.75" x14ac:dyDescent="0.2">
      <c r="A271" s="16">
        <v>226</v>
      </c>
      <c r="B271" s="153">
        <f>'Input|Labour Rates'!B269</f>
        <v>0</v>
      </c>
      <c r="C271" s="5"/>
      <c r="D271" s="4"/>
      <c r="E271" s="4"/>
      <c r="F271" s="4"/>
      <c r="G271" s="139">
        <f>IF(B271='Input|Labour Rates'!B269,0,1)</f>
        <v>0</v>
      </c>
      <c r="H271" s="4"/>
      <c r="I271" s="4"/>
      <c r="J271" s="4"/>
    </row>
    <row r="272" spans="1:10" ht="12.75" x14ac:dyDescent="0.2">
      <c r="A272" s="16">
        <v>227</v>
      </c>
      <c r="B272" s="153">
        <f>'Input|Labour Rates'!B270</f>
        <v>0</v>
      </c>
      <c r="C272" s="5"/>
      <c r="D272" s="4"/>
      <c r="E272" s="4"/>
      <c r="F272" s="4"/>
      <c r="G272" s="139">
        <f>IF(B272='Input|Labour Rates'!B270,0,1)</f>
        <v>0</v>
      </c>
      <c r="H272" s="4"/>
      <c r="I272" s="4"/>
      <c r="J272" s="4"/>
    </row>
    <row r="273" spans="1:10" ht="12.75" x14ac:dyDescent="0.2">
      <c r="A273" s="16">
        <v>228</v>
      </c>
      <c r="B273" s="153">
        <f>'Input|Labour Rates'!B271</f>
        <v>0</v>
      </c>
      <c r="C273" s="5"/>
      <c r="D273" s="4"/>
      <c r="E273" s="4"/>
      <c r="F273" s="4"/>
      <c r="G273" s="139">
        <f>IF(B273='Input|Labour Rates'!B271,0,1)</f>
        <v>0</v>
      </c>
      <c r="H273" s="4"/>
      <c r="I273" s="4"/>
      <c r="J273" s="4"/>
    </row>
    <row r="274" spans="1:10" ht="12.75" x14ac:dyDescent="0.2">
      <c r="A274" s="16">
        <v>229</v>
      </c>
      <c r="B274" s="153">
        <f>'Input|Labour Rates'!B272</f>
        <v>0</v>
      </c>
      <c r="C274" s="5"/>
      <c r="D274" s="4"/>
      <c r="E274" s="4"/>
      <c r="F274" s="4"/>
      <c r="G274" s="139">
        <f>IF(B274='Input|Labour Rates'!B272,0,1)</f>
        <v>0</v>
      </c>
      <c r="H274" s="4"/>
      <c r="I274" s="4"/>
      <c r="J274" s="4"/>
    </row>
    <row r="275" spans="1:10" ht="12.75" x14ac:dyDescent="0.2">
      <c r="A275" s="16">
        <v>230</v>
      </c>
      <c r="B275" s="153">
        <f>'Input|Labour Rates'!B273</f>
        <v>0</v>
      </c>
      <c r="C275" s="5"/>
      <c r="D275" s="4"/>
      <c r="E275" s="4"/>
      <c r="F275" s="4"/>
      <c r="G275" s="139">
        <f>IF(B275='Input|Labour Rates'!B273,0,1)</f>
        <v>0</v>
      </c>
      <c r="H275" s="4"/>
      <c r="I275" s="4"/>
      <c r="J275" s="4"/>
    </row>
    <row r="276" spans="1:10" ht="12.75" x14ac:dyDescent="0.2">
      <c r="A276" s="16">
        <v>231</v>
      </c>
      <c r="B276" s="153">
        <f>'Input|Labour Rates'!B274</f>
        <v>0</v>
      </c>
      <c r="C276" s="5"/>
      <c r="D276" s="4"/>
      <c r="E276" s="4"/>
      <c r="F276" s="4"/>
      <c r="G276" s="139">
        <f>IF(B276='Input|Labour Rates'!B274,0,1)</f>
        <v>0</v>
      </c>
      <c r="H276" s="4"/>
      <c r="I276" s="4"/>
      <c r="J276" s="4"/>
    </row>
    <row r="277" spans="1:10" ht="12.75" x14ac:dyDescent="0.2">
      <c r="A277" s="16">
        <v>232</v>
      </c>
      <c r="B277" s="153">
        <f>'Input|Labour Rates'!B275</f>
        <v>0</v>
      </c>
      <c r="C277" s="5"/>
      <c r="D277" s="4"/>
      <c r="E277" s="4"/>
      <c r="F277" s="4"/>
      <c r="G277" s="139">
        <f>IF(B277='Input|Labour Rates'!B275,0,1)</f>
        <v>0</v>
      </c>
      <c r="H277" s="4"/>
      <c r="I277" s="4"/>
      <c r="J277" s="4"/>
    </row>
    <row r="278" spans="1:10" ht="12.75" x14ac:dyDescent="0.2">
      <c r="A278" s="16">
        <v>233</v>
      </c>
      <c r="B278" s="153">
        <f>'Input|Labour Rates'!B276</f>
        <v>0</v>
      </c>
      <c r="C278" s="5"/>
      <c r="D278" s="4"/>
      <c r="E278" s="4"/>
      <c r="F278" s="4"/>
      <c r="G278" s="139">
        <f>IF(B278='Input|Labour Rates'!B276,0,1)</f>
        <v>0</v>
      </c>
      <c r="H278" s="4"/>
      <c r="I278" s="4"/>
      <c r="J278" s="4"/>
    </row>
    <row r="279" spans="1:10" ht="12.75" x14ac:dyDescent="0.2">
      <c r="A279" s="16">
        <v>234</v>
      </c>
      <c r="B279" s="153">
        <f>'Input|Labour Rates'!B277</f>
        <v>0</v>
      </c>
      <c r="C279" s="5"/>
      <c r="D279" s="4"/>
      <c r="E279" s="4"/>
      <c r="F279" s="4"/>
      <c r="G279" s="139">
        <f>IF(B279='Input|Labour Rates'!B277,0,1)</f>
        <v>0</v>
      </c>
      <c r="H279" s="4"/>
      <c r="I279" s="4"/>
      <c r="J279" s="4"/>
    </row>
    <row r="280" spans="1:10" ht="12.75" x14ac:dyDescent="0.2">
      <c r="A280" s="16">
        <v>235</v>
      </c>
      <c r="B280" s="153">
        <f>'Input|Labour Rates'!B278</f>
        <v>0</v>
      </c>
      <c r="C280" s="5"/>
      <c r="D280" s="4"/>
      <c r="E280" s="4"/>
      <c r="F280" s="4"/>
      <c r="G280" s="139">
        <f>IF(B280='Input|Labour Rates'!B278,0,1)</f>
        <v>0</v>
      </c>
      <c r="H280" s="4"/>
      <c r="I280" s="4"/>
      <c r="J280" s="4"/>
    </row>
    <row r="281" spans="1:10" ht="12.75" x14ac:dyDescent="0.2">
      <c r="A281" s="16">
        <v>236</v>
      </c>
      <c r="B281" s="153">
        <f>'Input|Labour Rates'!B279</f>
        <v>0</v>
      </c>
      <c r="C281" s="5"/>
      <c r="D281" s="4"/>
      <c r="E281" s="4"/>
      <c r="F281" s="4"/>
      <c r="G281" s="139">
        <f>IF(B281='Input|Labour Rates'!B279,0,1)</f>
        <v>0</v>
      </c>
      <c r="H281" s="4"/>
      <c r="I281" s="4"/>
      <c r="J281" s="4"/>
    </row>
    <row r="282" spans="1:10" ht="12.75" x14ac:dyDescent="0.2">
      <c r="A282" s="16">
        <v>237</v>
      </c>
      <c r="B282" s="153">
        <f>'Input|Labour Rates'!B280</f>
        <v>0</v>
      </c>
      <c r="C282" s="5"/>
      <c r="D282" s="4"/>
      <c r="E282" s="4"/>
      <c r="F282" s="4"/>
      <c r="G282" s="139">
        <f>IF(B282='Input|Labour Rates'!B280,0,1)</f>
        <v>0</v>
      </c>
      <c r="H282" s="4"/>
      <c r="I282" s="4"/>
      <c r="J282" s="4"/>
    </row>
    <row r="283" spans="1:10" ht="12.75" x14ac:dyDescent="0.2">
      <c r="A283" s="16">
        <v>238</v>
      </c>
      <c r="B283" s="153">
        <f>'Input|Labour Rates'!B281</f>
        <v>0</v>
      </c>
      <c r="C283" s="5"/>
      <c r="D283" s="4"/>
      <c r="E283" s="4"/>
      <c r="F283" s="4"/>
      <c r="G283" s="139">
        <f>IF(B283='Input|Labour Rates'!B281,0,1)</f>
        <v>0</v>
      </c>
      <c r="H283" s="4"/>
      <c r="I283" s="4"/>
      <c r="J283" s="4"/>
    </row>
    <row r="284" spans="1:10" ht="12.75" x14ac:dyDescent="0.2">
      <c r="A284" s="16">
        <v>239</v>
      </c>
      <c r="B284" s="153">
        <f>'Input|Labour Rates'!B282</f>
        <v>0</v>
      </c>
      <c r="C284" s="5"/>
      <c r="D284" s="4"/>
      <c r="E284" s="4"/>
      <c r="F284" s="4"/>
      <c r="G284" s="139">
        <f>IF(B284='Input|Labour Rates'!B282,0,1)</f>
        <v>0</v>
      </c>
      <c r="H284" s="4"/>
      <c r="I284" s="4"/>
      <c r="J284" s="4"/>
    </row>
    <row r="285" spans="1:10" ht="12.75" x14ac:dyDescent="0.2">
      <c r="A285" s="16">
        <v>240</v>
      </c>
      <c r="B285" s="153">
        <f>'Input|Labour Rates'!B283</f>
        <v>0</v>
      </c>
      <c r="C285" s="5"/>
      <c r="D285" s="4"/>
      <c r="E285" s="4"/>
      <c r="F285" s="4"/>
      <c r="G285" s="139">
        <f>IF(B285='Input|Labour Rates'!B283,0,1)</f>
        <v>0</v>
      </c>
      <c r="H285" s="4"/>
      <c r="I285" s="4"/>
      <c r="J285" s="4"/>
    </row>
    <row r="286" spans="1:10" ht="12.75" x14ac:dyDescent="0.2">
      <c r="A286" s="16">
        <v>241</v>
      </c>
      <c r="B286" s="153">
        <f>'Input|Labour Rates'!B284</f>
        <v>0</v>
      </c>
      <c r="C286" s="5"/>
      <c r="D286" s="4"/>
      <c r="E286" s="4"/>
      <c r="F286" s="4"/>
      <c r="G286" s="139">
        <f>IF(B286='Input|Labour Rates'!B284,0,1)</f>
        <v>0</v>
      </c>
      <c r="H286" s="4"/>
      <c r="I286" s="4"/>
      <c r="J286" s="4"/>
    </row>
    <row r="287" spans="1:10" ht="12.75" x14ac:dyDescent="0.2">
      <c r="A287" s="16">
        <v>242</v>
      </c>
      <c r="B287" s="153">
        <f>'Input|Labour Rates'!B285</f>
        <v>0</v>
      </c>
      <c r="C287" s="5"/>
      <c r="D287" s="4"/>
      <c r="E287" s="4"/>
      <c r="F287" s="4"/>
      <c r="G287" s="139">
        <f>IF(B287='Input|Labour Rates'!B285,0,1)</f>
        <v>0</v>
      </c>
      <c r="H287" s="4"/>
      <c r="I287" s="4"/>
      <c r="J287" s="4"/>
    </row>
    <row r="288" spans="1:10" ht="12.75" x14ac:dyDescent="0.2">
      <c r="A288" s="16">
        <v>243</v>
      </c>
      <c r="B288" s="153">
        <f>'Input|Labour Rates'!B286</f>
        <v>0</v>
      </c>
      <c r="C288" s="5"/>
      <c r="D288" s="4"/>
      <c r="E288" s="4"/>
      <c r="F288" s="4"/>
      <c r="G288" s="139">
        <f>IF(B288='Input|Labour Rates'!B286,0,1)</f>
        <v>0</v>
      </c>
      <c r="H288" s="4"/>
      <c r="I288" s="4"/>
      <c r="J288" s="4"/>
    </row>
    <row r="289" spans="1:10" ht="12.75" x14ac:dyDescent="0.2">
      <c r="A289" s="16">
        <v>244</v>
      </c>
      <c r="B289" s="153">
        <f>'Input|Labour Rates'!B287</f>
        <v>0</v>
      </c>
      <c r="C289" s="5"/>
      <c r="D289" s="4"/>
      <c r="E289" s="4"/>
      <c r="F289" s="4"/>
      <c r="G289" s="139">
        <f>IF(B289='Input|Labour Rates'!B287,0,1)</f>
        <v>0</v>
      </c>
      <c r="H289" s="4"/>
      <c r="I289" s="4"/>
      <c r="J289" s="4"/>
    </row>
    <row r="290" spans="1:10" ht="12.75" x14ac:dyDescent="0.2">
      <c r="A290" s="16">
        <v>245</v>
      </c>
      <c r="B290" s="153">
        <f>'Input|Labour Rates'!B288</f>
        <v>0</v>
      </c>
      <c r="C290" s="5"/>
      <c r="D290" s="4"/>
      <c r="E290" s="4"/>
      <c r="F290" s="4"/>
      <c r="G290" s="139">
        <f>IF(B290='Input|Labour Rates'!B288,0,1)</f>
        <v>0</v>
      </c>
      <c r="H290" s="4"/>
      <c r="I290" s="4"/>
      <c r="J290" s="4"/>
    </row>
    <row r="291" spans="1:10" ht="12.75" x14ac:dyDescent="0.2">
      <c r="A291" s="16">
        <v>246</v>
      </c>
      <c r="B291" s="153">
        <f>'Input|Labour Rates'!B289</f>
        <v>0</v>
      </c>
      <c r="C291" s="5"/>
      <c r="D291" s="4"/>
      <c r="E291" s="4"/>
      <c r="F291" s="4"/>
      <c r="G291" s="139">
        <f>IF(B291='Input|Labour Rates'!B289,0,1)</f>
        <v>0</v>
      </c>
      <c r="H291" s="4"/>
      <c r="I291" s="4"/>
      <c r="J291" s="4"/>
    </row>
    <row r="292" spans="1:10" ht="12.75" x14ac:dyDescent="0.2">
      <c r="A292" s="16">
        <v>247</v>
      </c>
      <c r="B292" s="153">
        <f>'Input|Labour Rates'!B290</f>
        <v>0</v>
      </c>
      <c r="C292" s="5"/>
      <c r="D292" s="4"/>
      <c r="E292" s="4"/>
      <c r="F292" s="4"/>
      <c r="G292" s="139">
        <f>IF(B292='Input|Labour Rates'!B290,0,1)</f>
        <v>0</v>
      </c>
      <c r="H292" s="4"/>
      <c r="I292" s="4"/>
      <c r="J292" s="4"/>
    </row>
    <row r="293" spans="1:10" ht="12.75" x14ac:dyDescent="0.2">
      <c r="A293" s="16">
        <v>248</v>
      </c>
      <c r="B293" s="153">
        <f>'Input|Labour Rates'!B291</f>
        <v>0</v>
      </c>
      <c r="C293" s="5"/>
      <c r="D293" s="4"/>
      <c r="E293" s="4"/>
      <c r="F293" s="4"/>
      <c r="G293" s="139">
        <f>IF(B293='Input|Labour Rates'!B291,0,1)</f>
        <v>0</v>
      </c>
      <c r="H293" s="4"/>
      <c r="I293" s="4"/>
      <c r="J293" s="4"/>
    </row>
    <row r="294" spans="1:10" ht="12.75" x14ac:dyDescent="0.2">
      <c r="A294" s="16">
        <v>249</v>
      </c>
      <c r="B294" s="153">
        <f>'Input|Labour Rates'!B292</f>
        <v>0</v>
      </c>
      <c r="C294" s="5"/>
      <c r="D294" s="4"/>
      <c r="E294" s="4"/>
      <c r="F294" s="4"/>
      <c r="G294" s="139">
        <f>IF(B294='Input|Labour Rates'!B292,0,1)</f>
        <v>0</v>
      </c>
      <c r="H294" s="4"/>
      <c r="I294" s="4"/>
      <c r="J294" s="4"/>
    </row>
    <row r="295" spans="1:10" ht="12.75" x14ac:dyDescent="0.2">
      <c r="A295" s="16">
        <v>250</v>
      </c>
      <c r="B295" s="153">
        <f>'Input|Labour Rates'!B293</f>
        <v>0</v>
      </c>
      <c r="C295" s="5"/>
      <c r="D295" s="4"/>
      <c r="E295" s="4"/>
      <c r="F295" s="4"/>
      <c r="G295" s="139">
        <f>IF(B295='Input|Labour Rates'!B293,0,1)</f>
        <v>0</v>
      </c>
      <c r="H295" s="4"/>
      <c r="I295" s="4"/>
      <c r="J295" s="4"/>
    </row>
  </sheetData>
  <sheetProtection sheet="1" formatColumns="0"/>
  <mergeCells count="1">
    <mergeCell ref="I9:J9"/>
  </mergeCells>
  <conditionalFormatting sqref="G1">
    <cfRule type="cellIs" dxfId="15" priority="1" operator="equal">
      <formula>"Check"</formula>
    </cfRule>
    <cfRule type="cellIs" dxfId="14" priority="2" operator="equal">
      <formula>"Ok"</formula>
    </cfRule>
  </conditionalFormatting>
  <pageMargins left="0.7" right="0.7" top="0.75" bottom="0.75" header="0.3" footer="0.3"/>
  <pageSetup paperSize="9" orientation="portrait" r:id="rId1"/>
  <headerFooter>
    <oddFooter>&amp;L&amp;1#&amp;"Calibri"&amp;8&amp;K000000For Official use only</oddFooter>
  </headerFooter>
  <extLst>
    <ext xmlns:x14="http://schemas.microsoft.com/office/spreadsheetml/2009/9/main" uri="{78C0D931-6437-407d-A8EE-F0AAD7539E65}">
      <x14:conditionalFormattings>
        <x14:conditionalFormatting xmlns:xm="http://schemas.microsoft.com/office/excel/2006/main">
          <x14:cfRule type="iconSet" priority="5" id="{79987329-142D-4792-BCAA-CD6934C4AA7C}">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G46:G295</xm:sqref>
        </x14:conditionalFormatting>
        <x14:conditionalFormatting xmlns:xm="http://schemas.microsoft.com/office/excel/2006/main">
          <x14:cfRule type="iconSet" priority="4" id="{AF08A182-2ABC-4163-A965-74F2FD45F567}">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D4:G4</xm:sqref>
        </x14:conditionalFormatting>
        <x14:conditionalFormatting xmlns:xm="http://schemas.microsoft.com/office/excel/2006/main">
          <x14:cfRule type="iconSet" priority="3" id="{F39DC8E4-2782-46F9-B61A-5FEB918906B9}">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G12:G41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4C5B7-AA1C-4603-9EAE-C0F9E979A518}">
  <sheetPr codeName="Sheet4">
    <tabColor theme="8" tint="0.79998168889431442"/>
  </sheetPr>
  <dimension ref="A1:R55"/>
  <sheetViews>
    <sheetView showGridLines="0" workbookViewId="0">
      <pane ySplit="4" topLeftCell="A5" activePane="bottomLeft" state="frozen"/>
      <selection pane="bottomLeft" activeCell="A5" sqref="A5"/>
    </sheetView>
  </sheetViews>
  <sheetFormatPr defaultRowHeight="12.75" outlineLevelCol="1" x14ac:dyDescent="0.2"/>
  <cols>
    <col min="1" max="1" width="5.5703125" customWidth="1"/>
    <col min="2" max="2" width="42.5703125" customWidth="1"/>
    <col min="3" max="3" width="3.5703125" customWidth="1"/>
    <col min="4" max="4" width="5.5703125" customWidth="1"/>
    <col min="5" max="5" width="42.5703125" customWidth="1"/>
    <col min="6" max="6" width="4.85546875" customWidth="1"/>
    <col min="7" max="7" width="5.5703125" customWidth="1"/>
    <col min="8" max="8" width="42.5703125" customWidth="1"/>
    <col min="17" max="17" width="15.5703125" hidden="1" customWidth="1" outlineLevel="1"/>
    <col min="18" max="18" width="8.85546875" collapsed="1"/>
  </cols>
  <sheetData>
    <row r="1" spans="1:18" ht="24.95" customHeight="1" x14ac:dyDescent="0.2">
      <c r="A1" s="29"/>
      <c r="B1" s="43" t="str">
        <f>IFERROR(Index!B1,"")</f>
        <v>AER ANS Forecast Model</v>
      </c>
      <c r="C1" s="44"/>
      <c r="D1" s="29" t="s">
        <v>3</v>
      </c>
      <c r="E1" s="45" t="s">
        <v>6</v>
      </c>
      <c r="F1" s="29"/>
      <c r="G1" s="29"/>
      <c r="H1" s="51" t="s">
        <v>111</v>
      </c>
      <c r="I1" s="179">
        <f>'Model Validation'!C10</f>
        <v>0</v>
      </c>
    </row>
    <row r="2" spans="1:18" ht="24.95" customHeight="1" x14ac:dyDescent="0.2">
      <c r="A2" s="29"/>
      <c r="B2" s="43" t="str">
        <f ca="1">IFERROR(MID(CELL("filename",A1),FIND("]",CELL("filename",A1))+1,255),"")</f>
        <v>Input|Setup</v>
      </c>
      <c r="C2" s="30"/>
      <c r="D2" s="30"/>
      <c r="E2" s="149" t="s">
        <v>80</v>
      </c>
      <c r="F2" s="29"/>
      <c r="G2" s="29"/>
      <c r="H2" s="29"/>
      <c r="I2" s="29"/>
    </row>
    <row r="3" spans="1:18" ht="24.95" customHeight="1" x14ac:dyDescent="0.2">
      <c r="A3" s="3"/>
      <c r="B3" s="3"/>
      <c r="C3" s="4"/>
      <c r="D3" s="3"/>
      <c r="E3" s="4"/>
      <c r="F3" s="3"/>
      <c r="G3" s="1"/>
      <c r="H3" s="1"/>
      <c r="I3" s="1"/>
    </row>
    <row r="4" spans="1:18" ht="24.95" customHeight="1" x14ac:dyDescent="0.25">
      <c r="A4" s="3"/>
      <c r="B4" s="3"/>
      <c r="C4" s="3"/>
      <c r="D4" s="3"/>
      <c r="E4" s="3"/>
      <c r="F4" s="3"/>
      <c r="G4" s="1"/>
      <c r="H4" s="1"/>
      <c r="I4" s="1"/>
      <c r="Q4" s="230" t="s">
        <v>53</v>
      </c>
      <c r="R4" s="211"/>
    </row>
    <row r="5" spans="1:18" ht="12.95" customHeight="1" x14ac:dyDescent="0.25">
      <c r="A5" s="202">
        <v>3.1</v>
      </c>
      <c r="B5" s="73" t="s">
        <v>138</v>
      </c>
      <c r="C5" s="38"/>
      <c r="D5" s="38"/>
      <c r="E5" s="39" t="s">
        <v>154</v>
      </c>
      <c r="F5" s="139">
        <f>IF(COUNTA(E6:E7)=0,1,0)</f>
        <v>0</v>
      </c>
      <c r="G5" s="1"/>
      <c r="H5" s="1"/>
      <c r="I5" s="1"/>
      <c r="Q5" s="1" t="s">
        <v>34</v>
      </c>
    </row>
    <row r="6" spans="1:18" ht="12.95" customHeight="1" x14ac:dyDescent="0.2">
      <c r="A6" s="3"/>
      <c r="B6" s="7" t="s">
        <v>17</v>
      </c>
      <c r="C6" s="3"/>
      <c r="D6" s="3"/>
      <c r="E6" s="46" t="s">
        <v>191</v>
      </c>
      <c r="F6" s="139"/>
      <c r="G6" s="1"/>
      <c r="H6" s="1"/>
      <c r="I6" s="1"/>
      <c r="Q6" s="31" t="s">
        <v>51</v>
      </c>
    </row>
    <row r="7" spans="1:18" ht="12.95" customHeight="1" x14ac:dyDescent="0.2">
      <c r="A7" s="3"/>
      <c r="B7" s="7" t="s">
        <v>15</v>
      </c>
      <c r="C7" s="3"/>
      <c r="D7" s="3"/>
      <c r="E7" s="46" t="s">
        <v>192</v>
      </c>
      <c r="F7" s="139"/>
      <c r="G7" s="21"/>
      <c r="H7" s="1"/>
      <c r="I7" s="1"/>
      <c r="Q7" s="31" t="str">
        <f t="shared" ref="Q7:Q23" si="0">LEFT(Q6,4)+1&amp;"-"&amp;RIGHT(Q6,2)+1</f>
        <v>2017-18</v>
      </c>
    </row>
    <row r="8" spans="1:18" ht="12.95" customHeight="1" x14ac:dyDescent="0.2">
      <c r="A8" s="3"/>
      <c r="B8" s="7" t="s">
        <v>16</v>
      </c>
      <c r="C8" s="3"/>
      <c r="D8" s="3"/>
      <c r="E8" s="48" t="str">
        <f>E6</f>
        <v>2024-25</v>
      </c>
      <c r="F8" s="3"/>
      <c r="G8" s="21"/>
      <c r="H8" s="1"/>
      <c r="I8" s="1"/>
      <c r="Q8" s="31" t="str">
        <f t="shared" si="0"/>
        <v>2018-19</v>
      </c>
    </row>
    <row r="9" spans="1:18" ht="12.95" customHeight="1" x14ac:dyDescent="0.2">
      <c r="A9" s="3"/>
      <c r="B9" s="3"/>
      <c r="C9" s="3"/>
      <c r="D9" s="3"/>
      <c r="E9" s="3"/>
      <c r="F9" s="3"/>
      <c r="G9" s="21"/>
      <c r="H9" s="1"/>
      <c r="I9" s="1"/>
      <c r="Q9" s="31" t="str">
        <f t="shared" si="0"/>
        <v>2019-20</v>
      </c>
    </row>
    <row r="10" spans="1:18" ht="12.95" customHeight="1" x14ac:dyDescent="0.25">
      <c r="A10" s="203">
        <v>3.2</v>
      </c>
      <c r="B10" s="73" t="s">
        <v>76</v>
      </c>
      <c r="C10" s="3"/>
      <c r="D10" s="202">
        <v>3.3</v>
      </c>
      <c r="E10" s="73" t="s">
        <v>124</v>
      </c>
      <c r="F10" s="21"/>
      <c r="G10" s="3"/>
      <c r="H10" s="21"/>
      <c r="I10" s="21"/>
      <c r="Q10" s="31" t="str">
        <f t="shared" si="0"/>
        <v>2020-21</v>
      </c>
    </row>
    <row r="11" spans="1:18" ht="12.95" customHeight="1" x14ac:dyDescent="0.2">
      <c r="A11" s="117">
        <v>1</v>
      </c>
      <c r="B11" s="31" t="str">
        <f>LEFT(B12,4)-1&amp;"-"&amp;RIGHT(B12,2)-1</f>
        <v>2019-20</v>
      </c>
      <c r="C11" s="3"/>
      <c r="D11" s="4">
        <v>1</v>
      </c>
      <c r="E11" s="31" t="str">
        <f>E6</f>
        <v>2024-25</v>
      </c>
      <c r="F11" s="4"/>
      <c r="G11" s="3"/>
      <c r="H11" s="21"/>
      <c r="I11" s="21"/>
      <c r="Q11" s="31" t="str">
        <f t="shared" si="0"/>
        <v>2021-22</v>
      </c>
    </row>
    <row r="12" spans="1:18" ht="12.95" customHeight="1" x14ac:dyDescent="0.2">
      <c r="A12" s="117">
        <f>A11+1</f>
        <v>2</v>
      </c>
      <c r="B12" s="31" t="str">
        <f>LEFT(B13,4)-1&amp;"-"&amp;RIGHT(B13,2)-1</f>
        <v>2020-21</v>
      </c>
      <c r="C12" s="3"/>
      <c r="D12" s="4">
        <f>D11+1</f>
        <v>2</v>
      </c>
      <c r="E12" s="31" t="str">
        <f>LEFT(E11,4)+1&amp;"-"&amp;RIGHT(E11,2)+1</f>
        <v>2025-26</v>
      </c>
      <c r="F12" s="4"/>
      <c r="G12" s="3"/>
      <c r="H12" s="21"/>
      <c r="I12" s="21"/>
      <c r="Q12" s="31" t="str">
        <f t="shared" si="0"/>
        <v>2022-23</v>
      </c>
    </row>
    <row r="13" spans="1:18" ht="12.95" customHeight="1" x14ac:dyDescent="0.2">
      <c r="A13" s="117">
        <f>A12+1</f>
        <v>3</v>
      </c>
      <c r="B13" s="31" t="str">
        <f>LEFT(B14,4)-1&amp;"-"&amp;RIGHT(B14,2)-1</f>
        <v>2021-22</v>
      </c>
      <c r="C13" s="3"/>
      <c r="D13" s="4">
        <f>D12+1</f>
        <v>3</v>
      </c>
      <c r="E13" s="31" t="str">
        <f>LEFT(E12,4)+1&amp;"-"&amp;RIGHT(E12,2)+1</f>
        <v>2026-27</v>
      </c>
      <c r="F13" s="4"/>
      <c r="G13" s="3"/>
      <c r="H13" s="21"/>
      <c r="I13" s="21"/>
      <c r="Q13" s="31" t="str">
        <f t="shared" si="0"/>
        <v>2023-24</v>
      </c>
    </row>
    <row r="14" spans="1:18" ht="12.95" customHeight="1" x14ac:dyDescent="0.2">
      <c r="A14" s="117">
        <f>A13+1</f>
        <v>4</v>
      </c>
      <c r="B14" s="31" t="str">
        <f>LEFT(B15,4)-1&amp;"-"&amp;RIGHT(B15,2)-1</f>
        <v>2022-23</v>
      </c>
      <c r="C14" s="3"/>
      <c r="D14" s="4">
        <f>D13+1</f>
        <v>4</v>
      </c>
      <c r="E14" s="31" t="str">
        <f>LEFT(E13,4)+1&amp;"-"&amp;RIGHT(E13,2)+1</f>
        <v>2027-28</v>
      </c>
      <c r="F14" s="4"/>
      <c r="G14" s="3"/>
      <c r="H14" s="21"/>
      <c r="I14" s="21"/>
      <c r="Q14" s="31" t="str">
        <f t="shared" si="0"/>
        <v>2024-25</v>
      </c>
    </row>
    <row r="15" spans="1:18" ht="12.95" customHeight="1" x14ac:dyDescent="0.2">
      <c r="A15" s="117">
        <f>A14+1</f>
        <v>5</v>
      </c>
      <c r="B15" s="31" t="str">
        <f>LEFT(E11,4)-1&amp;"-"&amp;RIGHT(E11,2)-1</f>
        <v>2023-24</v>
      </c>
      <c r="C15" s="3"/>
      <c r="D15" s="4">
        <f>D14+1</f>
        <v>5</v>
      </c>
      <c r="E15" s="31" t="str">
        <f>LEFT(E14,4)+1&amp;"-"&amp;RIGHT(E14,2)+1</f>
        <v>2028-29</v>
      </c>
      <c r="F15" s="4"/>
      <c r="G15" s="3"/>
      <c r="H15" s="21"/>
      <c r="I15" s="21"/>
      <c r="Q15" s="31" t="str">
        <f t="shared" si="0"/>
        <v>2025-26</v>
      </c>
    </row>
    <row r="16" spans="1:18" ht="12.95" customHeight="1" x14ac:dyDescent="0.2">
      <c r="A16" s="1"/>
      <c r="B16" s="3"/>
      <c r="C16" s="3"/>
      <c r="D16" s="21"/>
      <c r="E16" s="2"/>
      <c r="F16" s="4"/>
      <c r="G16" s="3"/>
      <c r="H16" s="21"/>
      <c r="I16" s="21"/>
      <c r="Q16" s="31" t="str">
        <f t="shared" si="0"/>
        <v>2026-27</v>
      </c>
    </row>
    <row r="17" spans="1:17" ht="12.95" customHeight="1" x14ac:dyDescent="0.2">
      <c r="A17" s="21"/>
      <c r="B17" s="21"/>
      <c r="C17" s="3"/>
      <c r="D17" s="21"/>
      <c r="E17" s="2"/>
      <c r="F17" s="4"/>
      <c r="G17" s="3"/>
      <c r="H17" s="21"/>
      <c r="I17" s="21"/>
      <c r="Q17" s="31" t="str">
        <f t="shared" si="0"/>
        <v>2027-28</v>
      </c>
    </row>
    <row r="18" spans="1:17" ht="12.95" customHeight="1" x14ac:dyDescent="0.25">
      <c r="A18" s="203">
        <v>3.4</v>
      </c>
      <c r="B18" s="57" t="s">
        <v>189</v>
      </c>
      <c r="D18" s="202">
        <v>3.5</v>
      </c>
      <c r="E18" s="73" t="s">
        <v>139</v>
      </c>
      <c r="F18" s="4"/>
      <c r="G18" s="3"/>
      <c r="H18" s="21"/>
      <c r="I18" s="21"/>
      <c r="Q18" s="31" t="str">
        <f t="shared" si="0"/>
        <v>2028-29</v>
      </c>
    </row>
    <row r="19" spans="1:17" ht="12.95" customHeight="1" x14ac:dyDescent="0.2">
      <c r="A19" s="117">
        <v>1</v>
      </c>
      <c r="B19" s="205" t="s">
        <v>142</v>
      </c>
      <c r="C19" s="139"/>
      <c r="D19" s="1"/>
      <c r="E19" s="31">
        <v>60</v>
      </c>
      <c r="F19" s="4" t="s">
        <v>33</v>
      </c>
      <c r="G19" s="3"/>
      <c r="H19" s="21"/>
      <c r="I19" s="21"/>
      <c r="Q19" s="31" t="str">
        <f t="shared" si="0"/>
        <v>2029-30</v>
      </c>
    </row>
    <row r="20" spans="1:17" ht="12.95" customHeight="1" x14ac:dyDescent="0.2">
      <c r="A20" s="117">
        <f>A19+1</f>
        <v>2</v>
      </c>
      <c r="B20" s="205" t="s">
        <v>143</v>
      </c>
      <c r="C20" s="139"/>
      <c r="D20" s="1"/>
      <c r="E20" s="113"/>
      <c r="F20" s="4"/>
      <c r="G20" s="3"/>
      <c r="H20" s="21"/>
      <c r="I20" s="21"/>
      <c r="Q20" s="31" t="str">
        <f t="shared" si="0"/>
        <v>2030-31</v>
      </c>
    </row>
    <row r="21" spans="1:17" ht="12.95" customHeight="1" x14ac:dyDescent="0.2">
      <c r="A21" s="117"/>
      <c r="B21" s="214"/>
      <c r="C21" s="4"/>
      <c r="D21" s="1"/>
      <c r="E21" s="115"/>
      <c r="F21" s="4"/>
      <c r="G21" s="3"/>
      <c r="H21" s="21"/>
      <c r="I21" s="21"/>
      <c r="Q21" s="31" t="str">
        <f t="shared" si="0"/>
        <v>2031-32</v>
      </c>
    </row>
    <row r="22" spans="1:17" ht="12.95" customHeight="1" x14ac:dyDescent="0.2">
      <c r="A22" s="21"/>
      <c r="B22" s="21"/>
      <c r="C22" s="2"/>
      <c r="D22" s="21"/>
      <c r="E22" s="2"/>
      <c r="F22" s="3"/>
      <c r="G22" s="3"/>
      <c r="H22" s="21"/>
      <c r="I22" s="21"/>
      <c r="Q22" s="31" t="str">
        <f t="shared" si="0"/>
        <v>2032-33</v>
      </c>
    </row>
    <row r="23" spans="1:17" ht="12.95" customHeight="1" x14ac:dyDescent="0.2">
      <c r="A23" s="21"/>
      <c r="B23" s="21"/>
      <c r="C23" s="2"/>
      <c r="D23" s="21"/>
      <c r="E23" s="2"/>
      <c r="F23" s="3"/>
      <c r="G23" s="3"/>
      <c r="H23" s="21"/>
      <c r="I23" s="21"/>
      <c r="Q23" s="31" t="str">
        <f t="shared" si="0"/>
        <v>2033-34</v>
      </c>
    </row>
    <row r="24" spans="1:17" ht="12.95" customHeight="1" x14ac:dyDescent="0.25">
      <c r="A24" s="203">
        <v>3.6</v>
      </c>
      <c r="B24" s="57" t="s">
        <v>45</v>
      </c>
      <c r="C24" s="139">
        <f>IF(COUNTA(B25:B27)=0,1,0)</f>
        <v>0</v>
      </c>
      <c r="D24" s="215"/>
      <c r="E24" s="216"/>
      <c r="F24" s="183"/>
      <c r="G24" s="3"/>
      <c r="H24" s="139"/>
      <c r="I24" s="21"/>
      <c r="Q24" s="116" t="s">
        <v>75</v>
      </c>
    </row>
    <row r="25" spans="1:17" ht="12.95" customHeight="1" x14ac:dyDescent="0.2">
      <c r="A25" s="1"/>
      <c r="B25" s="113" t="s">
        <v>23</v>
      </c>
      <c r="C25" s="4"/>
      <c r="D25" s="1"/>
      <c r="E25" s="214"/>
      <c r="F25" s="117"/>
      <c r="G25" s="3"/>
      <c r="H25" s="21"/>
      <c r="I25" s="21"/>
    </row>
    <row r="26" spans="1:17" ht="12.95" customHeight="1" x14ac:dyDescent="0.2">
      <c r="A26" s="1"/>
      <c r="B26" s="113" t="s">
        <v>24</v>
      </c>
      <c r="C26" s="4"/>
      <c r="D26" s="1"/>
      <c r="E26" s="214"/>
      <c r="F26" s="117"/>
      <c r="G26" s="3"/>
      <c r="H26" s="21"/>
      <c r="I26" s="21"/>
    </row>
    <row r="27" spans="1:17" ht="12.95" customHeight="1" x14ac:dyDescent="0.2">
      <c r="A27" s="1"/>
      <c r="B27" s="115"/>
      <c r="C27" s="4"/>
      <c r="D27" s="1"/>
      <c r="E27" s="217"/>
      <c r="F27" s="117"/>
      <c r="G27" s="3"/>
      <c r="H27" s="21"/>
      <c r="I27" s="21"/>
    </row>
    <row r="28" spans="1:17" ht="12.95" customHeight="1" x14ac:dyDescent="0.2">
      <c r="A28" s="1"/>
      <c r="B28" s="3"/>
      <c r="C28" s="4"/>
      <c r="D28" s="21"/>
      <c r="E28" s="2"/>
      <c r="F28" s="4"/>
      <c r="G28" s="3"/>
      <c r="H28" s="21"/>
      <c r="I28" s="21"/>
    </row>
    <row r="29" spans="1:17" ht="12.95" customHeight="1" x14ac:dyDescent="0.2">
      <c r="A29" s="21"/>
      <c r="B29" s="21"/>
      <c r="C29" s="2"/>
      <c r="D29" s="21"/>
      <c r="E29" s="2"/>
      <c r="F29" s="21"/>
      <c r="G29" s="21"/>
      <c r="H29" s="21"/>
      <c r="I29" s="21"/>
    </row>
    <row r="30" spans="1:17" ht="12.95" customHeight="1" x14ac:dyDescent="0.25">
      <c r="A30" s="202">
        <v>3.7</v>
      </c>
      <c r="B30" s="73" t="s">
        <v>31</v>
      </c>
      <c r="C30" s="139">
        <f>IF(COUNTA(B31:B49)=0,1,0)</f>
        <v>0</v>
      </c>
      <c r="D30" s="203">
        <v>3.8</v>
      </c>
      <c r="E30" s="73" t="s">
        <v>175</v>
      </c>
      <c r="F30" s="139">
        <f>IF(COUNTA(E31:E49)=0,1,0)</f>
        <v>0</v>
      </c>
      <c r="G30" s="203" t="str">
        <f>"3.9"</f>
        <v>3.9</v>
      </c>
      <c r="H30" s="225" t="s">
        <v>140</v>
      </c>
      <c r="I30" s="1"/>
    </row>
    <row r="31" spans="1:17" ht="12.95" customHeight="1" x14ac:dyDescent="0.2">
      <c r="A31" s="4">
        <v>1</v>
      </c>
      <c r="B31" s="27" t="s">
        <v>193</v>
      </c>
      <c r="C31" s="2"/>
      <c r="D31" s="21"/>
      <c r="E31" s="27" t="s">
        <v>198</v>
      </c>
      <c r="F31" s="3"/>
      <c r="G31" s="1"/>
      <c r="H31" s="27"/>
      <c r="I31" s="1"/>
    </row>
    <row r="32" spans="1:17" ht="12.95" customHeight="1" x14ac:dyDescent="0.2">
      <c r="A32" s="4">
        <f>A31+1</f>
        <v>2</v>
      </c>
      <c r="B32" s="27" t="s">
        <v>195</v>
      </c>
      <c r="C32" s="2"/>
      <c r="D32" s="21"/>
      <c r="E32" s="27" t="s">
        <v>199</v>
      </c>
      <c r="F32" s="3"/>
      <c r="G32" s="1"/>
      <c r="H32" s="27"/>
      <c r="I32" s="1"/>
    </row>
    <row r="33" spans="1:9" ht="12.95" customHeight="1" x14ac:dyDescent="0.2">
      <c r="A33" s="4">
        <f>A32+1</f>
        <v>3</v>
      </c>
      <c r="B33" s="27" t="s">
        <v>388</v>
      </c>
      <c r="C33" s="2"/>
      <c r="D33" s="21"/>
      <c r="E33" s="27" t="s">
        <v>200</v>
      </c>
      <c r="F33" s="3"/>
      <c r="G33" s="1"/>
      <c r="H33" s="27"/>
      <c r="I33" s="21"/>
    </row>
    <row r="34" spans="1:9" ht="12.95" customHeight="1" x14ac:dyDescent="0.2">
      <c r="A34" s="4">
        <f t="shared" ref="A34:A49" si="1">A33+1</f>
        <v>4</v>
      </c>
      <c r="B34" s="27" t="s">
        <v>194</v>
      </c>
      <c r="C34" s="2"/>
      <c r="D34" s="21"/>
      <c r="E34" s="27" t="s">
        <v>201</v>
      </c>
      <c r="F34" s="3"/>
      <c r="G34" s="1"/>
      <c r="H34" s="27"/>
      <c r="I34" s="21"/>
    </row>
    <row r="35" spans="1:9" ht="12.95" customHeight="1" x14ac:dyDescent="0.2">
      <c r="A35" s="4">
        <f t="shared" si="1"/>
        <v>5</v>
      </c>
      <c r="B35" s="27" t="s">
        <v>196</v>
      </c>
      <c r="C35" s="2"/>
      <c r="D35" s="21"/>
      <c r="E35" s="27" t="s">
        <v>202</v>
      </c>
      <c r="F35" s="3"/>
      <c r="G35" s="1"/>
      <c r="H35" s="27"/>
      <c r="I35" s="21"/>
    </row>
    <row r="36" spans="1:9" ht="12.95" customHeight="1" x14ac:dyDescent="0.2">
      <c r="A36" s="4">
        <f t="shared" si="1"/>
        <v>6</v>
      </c>
      <c r="B36" s="27" t="s">
        <v>197</v>
      </c>
      <c r="C36" s="2"/>
      <c r="D36" s="21"/>
      <c r="E36" s="27" t="s">
        <v>203</v>
      </c>
      <c r="F36" s="3"/>
      <c r="G36" s="1"/>
      <c r="H36" s="27"/>
      <c r="I36" s="21"/>
    </row>
    <row r="37" spans="1:9" ht="12.95" customHeight="1" x14ac:dyDescent="0.2">
      <c r="A37" s="4">
        <f t="shared" si="1"/>
        <v>7</v>
      </c>
      <c r="B37" s="27"/>
      <c r="C37" s="2"/>
      <c r="D37" s="21"/>
      <c r="E37" s="27" t="s">
        <v>204</v>
      </c>
      <c r="F37" s="3"/>
      <c r="G37" s="1"/>
      <c r="H37" s="27"/>
      <c r="I37" s="21"/>
    </row>
    <row r="38" spans="1:9" ht="12.95" customHeight="1" x14ac:dyDescent="0.2">
      <c r="A38" s="4">
        <f t="shared" si="1"/>
        <v>8</v>
      </c>
      <c r="B38" s="27"/>
      <c r="C38" s="2"/>
      <c r="D38" s="21"/>
      <c r="E38" s="27" t="s">
        <v>205</v>
      </c>
      <c r="F38" s="3"/>
      <c r="G38" s="1"/>
      <c r="H38" s="27"/>
      <c r="I38" s="21"/>
    </row>
    <row r="39" spans="1:9" ht="12.95" customHeight="1" x14ac:dyDescent="0.2">
      <c r="A39" s="4">
        <f t="shared" si="1"/>
        <v>9</v>
      </c>
      <c r="B39" s="27"/>
      <c r="C39" s="2"/>
      <c r="D39" s="21"/>
      <c r="E39" s="27" t="s">
        <v>206</v>
      </c>
      <c r="F39" s="3"/>
      <c r="G39" s="1"/>
      <c r="H39" s="112"/>
      <c r="I39" s="21"/>
    </row>
    <row r="40" spans="1:9" ht="12.95" customHeight="1" x14ac:dyDescent="0.25">
      <c r="A40" s="4">
        <f t="shared" si="1"/>
        <v>10</v>
      </c>
      <c r="B40" s="27"/>
      <c r="C40" s="2"/>
      <c r="D40" s="21"/>
      <c r="E40" s="27" t="s">
        <v>207</v>
      </c>
      <c r="F40" s="3"/>
      <c r="G40" s="204" t="str">
        <f>"3.10"</f>
        <v>3.10</v>
      </c>
      <c r="H40" s="225" t="s">
        <v>140</v>
      </c>
      <c r="I40" s="21"/>
    </row>
    <row r="41" spans="1:9" ht="12.95" customHeight="1" x14ac:dyDescent="0.2">
      <c r="A41" s="4">
        <f t="shared" si="1"/>
        <v>11</v>
      </c>
      <c r="B41" s="27"/>
      <c r="C41" s="2"/>
      <c r="D41" s="21"/>
      <c r="E41" s="27" t="s">
        <v>208</v>
      </c>
      <c r="F41" s="3"/>
      <c r="G41" s="1"/>
      <c r="H41" s="27"/>
      <c r="I41" s="21"/>
    </row>
    <row r="42" spans="1:9" ht="12.95" customHeight="1" x14ac:dyDescent="0.2">
      <c r="A42" s="4">
        <f t="shared" si="1"/>
        <v>12</v>
      </c>
      <c r="B42" s="27"/>
      <c r="C42" s="2"/>
      <c r="D42" s="21"/>
      <c r="E42" s="27" t="s">
        <v>209</v>
      </c>
      <c r="F42" s="3"/>
      <c r="G42" s="1"/>
      <c r="H42" s="27"/>
      <c r="I42" s="21"/>
    </row>
    <row r="43" spans="1:9" ht="12.95" customHeight="1" x14ac:dyDescent="0.2">
      <c r="A43" s="4">
        <f t="shared" si="1"/>
        <v>13</v>
      </c>
      <c r="B43" s="27"/>
      <c r="C43" s="2"/>
      <c r="D43" s="21"/>
      <c r="E43" s="27" t="s">
        <v>210</v>
      </c>
      <c r="F43" s="3"/>
      <c r="G43" s="1"/>
      <c r="H43" s="27"/>
      <c r="I43" s="21"/>
    </row>
    <row r="44" spans="1:9" ht="12.95" customHeight="1" x14ac:dyDescent="0.2">
      <c r="A44" s="4">
        <f t="shared" si="1"/>
        <v>14</v>
      </c>
      <c r="B44" s="27"/>
      <c r="C44" s="4"/>
      <c r="D44" s="3"/>
      <c r="E44" s="27" t="s">
        <v>211</v>
      </c>
      <c r="F44" s="3"/>
      <c r="G44" s="1"/>
      <c r="H44" s="27"/>
      <c r="I44" s="21"/>
    </row>
    <row r="45" spans="1:9" ht="12.95" customHeight="1" x14ac:dyDescent="0.2">
      <c r="A45" s="4">
        <f t="shared" si="1"/>
        <v>15</v>
      </c>
      <c r="B45" s="27"/>
      <c r="C45" s="4"/>
      <c r="D45" s="3"/>
      <c r="E45" s="27" t="s">
        <v>212</v>
      </c>
      <c r="F45" s="3"/>
      <c r="G45" s="1"/>
      <c r="H45" s="27"/>
      <c r="I45" s="21"/>
    </row>
    <row r="46" spans="1:9" ht="12.95" customHeight="1" x14ac:dyDescent="0.2">
      <c r="A46" s="4">
        <f t="shared" si="1"/>
        <v>16</v>
      </c>
      <c r="B46" s="27"/>
      <c r="C46" s="2"/>
      <c r="D46" s="21"/>
      <c r="E46" s="27"/>
      <c r="F46" s="3"/>
      <c r="G46" s="1"/>
      <c r="H46" s="27"/>
      <c r="I46" s="21"/>
    </row>
    <row r="47" spans="1:9" ht="12.95" customHeight="1" x14ac:dyDescent="0.2">
      <c r="A47" s="4">
        <f t="shared" si="1"/>
        <v>17</v>
      </c>
      <c r="B47" s="27"/>
      <c r="C47" s="2"/>
      <c r="D47" s="21"/>
      <c r="E47" s="27"/>
      <c r="F47" s="3"/>
      <c r="G47" s="1"/>
      <c r="H47" s="27"/>
      <c r="I47" s="21"/>
    </row>
    <row r="48" spans="1:9" ht="12.95" customHeight="1" x14ac:dyDescent="0.2">
      <c r="A48" s="4">
        <f t="shared" si="1"/>
        <v>18</v>
      </c>
      <c r="B48" s="27"/>
      <c r="C48" s="2"/>
      <c r="D48" s="21"/>
      <c r="E48" s="27"/>
      <c r="F48" s="3"/>
      <c r="G48" s="1"/>
      <c r="H48" s="27"/>
      <c r="I48" s="21"/>
    </row>
    <row r="49" spans="1:9" ht="12.95" customHeight="1" x14ac:dyDescent="0.2">
      <c r="A49" s="4">
        <f t="shared" si="1"/>
        <v>19</v>
      </c>
      <c r="B49" s="27"/>
      <c r="C49" s="2"/>
      <c r="D49" s="21"/>
      <c r="E49" s="27"/>
      <c r="F49" s="3"/>
      <c r="G49" s="1"/>
      <c r="H49" s="27"/>
      <c r="I49" s="21"/>
    </row>
    <row r="50" spans="1:9" x14ac:dyDescent="0.2">
      <c r="A50" s="21"/>
      <c r="B50" s="21"/>
      <c r="C50" s="2"/>
      <c r="D50" s="21"/>
      <c r="E50" s="2"/>
      <c r="F50" s="21"/>
      <c r="G50" s="21"/>
      <c r="H50" s="21"/>
      <c r="I50" s="21"/>
    </row>
    <row r="51" spans="1:9" x14ac:dyDescent="0.2">
      <c r="A51" s="21"/>
      <c r="B51" s="21"/>
      <c r="C51" s="2"/>
      <c r="D51" s="21"/>
      <c r="E51" s="2"/>
      <c r="F51" s="21"/>
      <c r="G51" s="21"/>
      <c r="H51" s="21"/>
      <c r="I51" s="21"/>
    </row>
    <row r="52" spans="1:9" x14ac:dyDescent="0.2">
      <c r="A52" s="21"/>
      <c r="B52" s="21"/>
      <c r="C52" s="2"/>
      <c r="D52" s="21"/>
      <c r="E52" s="2"/>
      <c r="F52" s="21"/>
      <c r="G52" s="21"/>
      <c r="H52" s="21"/>
      <c r="I52" s="21"/>
    </row>
    <row r="53" spans="1:9" x14ac:dyDescent="0.2">
      <c r="A53" s="21"/>
      <c r="B53" s="21"/>
      <c r="C53" s="2"/>
      <c r="D53" s="21"/>
      <c r="E53" s="2"/>
      <c r="F53" s="21"/>
      <c r="G53" s="21"/>
      <c r="H53" s="21"/>
      <c r="I53" s="1"/>
    </row>
    <row r="54" spans="1:9" x14ac:dyDescent="0.2">
      <c r="A54" s="21"/>
      <c r="B54" s="21"/>
      <c r="C54" s="2"/>
      <c r="D54" s="21"/>
      <c r="E54" s="2"/>
      <c r="F54" s="21"/>
      <c r="G54" s="21"/>
      <c r="H54" s="21"/>
      <c r="I54" s="1"/>
    </row>
    <row r="55" spans="1:9" x14ac:dyDescent="0.2">
      <c r="A55" s="21"/>
      <c r="B55" s="21"/>
      <c r="C55" s="2"/>
      <c r="D55" s="21"/>
      <c r="E55" s="2"/>
      <c r="F55" s="21"/>
      <c r="G55" s="21"/>
      <c r="H55" s="21"/>
      <c r="I55" s="21"/>
    </row>
  </sheetData>
  <conditionalFormatting sqref="I1">
    <cfRule type="cellIs" dxfId="13" priority="5" operator="equal">
      <formula>"Check"</formula>
    </cfRule>
    <cfRule type="cellIs" dxfId="12" priority="6" operator="equal">
      <formula>"Ok"</formula>
    </cfRule>
  </conditionalFormatting>
  <dataValidations count="1">
    <dataValidation type="list" allowBlank="1" showInputMessage="1" showErrorMessage="1" sqref="E6:E7" xr:uid="{B32F7E8E-F934-425B-B38E-AC119659E212}">
      <formula1>$Q$6:$Q$24</formula1>
    </dataValidation>
  </dataValidations>
  <pageMargins left="0.7" right="0.7" top="0.75" bottom="0.75" header="0.3" footer="0.3"/>
  <pageSetup paperSize="9" orientation="portrait" r:id="rId1"/>
  <headerFooter>
    <oddFooter>&amp;L&amp;1#&amp;"Calibri"&amp;8&amp;K000000For Official use only</oddFooter>
  </headerFooter>
  <drawing r:id="rId2"/>
  <extLst>
    <ext xmlns:x14="http://schemas.microsoft.com/office/spreadsheetml/2009/9/main" uri="{78C0D931-6437-407d-A8EE-F0AAD7539E65}">
      <x14:conditionalFormattings>
        <x14:conditionalFormatting xmlns:xm="http://schemas.microsoft.com/office/excel/2006/main">
          <x14:cfRule type="iconSet" priority="11" id="{4725141C-64C8-44B7-8B35-3ED340F4AE48}">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F6:F7</xm:sqref>
        </x14:conditionalFormatting>
        <x14:conditionalFormatting xmlns:xm="http://schemas.microsoft.com/office/excel/2006/main">
          <x14:cfRule type="iconSet" priority="10" id="{7690C18A-124E-4515-B22C-A9F20C6E763B}">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C19:C20 H24</xm:sqref>
        </x14:conditionalFormatting>
        <x14:conditionalFormatting xmlns:xm="http://schemas.microsoft.com/office/excel/2006/main">
          <x14:cfRule type="iconSet" priority="9" id="{6DDA1B39-72DB-43DB-A430-DA32959B5CCE}">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C24</xm:sqref>
        </x14:conditionalFormatting>
        <x14:conditionalFormatting xmlns:xm="http://schemas.microsoft.com/office/excel/2006/main">
          <x14:cfRule type="iconSet" priority="8" id="{7484BFD7-4EFD-4452-B2C1-DB3F8C102BF1}">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C30</xm:sqref>
        </x14:conditionalFormatting>
        <x14:conditionalFormatting xmlns:xm="http://schemas.microsoft.com/office/excel/2006/main">
          <x14:cfRule type="iconSet" priority="7" id="{3571D4FF-26BF-4389-8320-05AB6E228528}">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F30</xm:sqref>
        </x14:conditionalFormatting>
        <x14:conditionalFormatting xmlns:xm="http://schemas.microsoft.com/office/excel/2006/main">
          <x14:cfRule type="iconSet" priority="2" id="{105B170A-13FA-4C99-94EF-A3829B3FD46D}">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F24</xm:sqref>
        </x14:conditionalFormatting>
        <x14:conditionalFormatting xmlns:xm="http://schemas.microsoft.com/office/excel/2006/main">
          <x14:cfRule type="iconSet" priority="1" id="{518C586B-09A1-4D46-9F26-8EFE023839C1}">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F5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582B0-887D-4A35-9308-EFA658FCAB2D}">
  <sheetPr codeName="Sheet5">
    <tabColor rgb="FFF8BAEB"/>
  </sheetPr>
  <dimension ref="A1:T78"/>
  <sheetViews>
    <sheetView showGridLines="0" zoomScale="85" zoomScaleNormal="85" workbookViewId="0">
      <pane ySplit="2" topLeftCell="A3" activePane="bottomLeft" state="frozen"/>
      <selection pane="bottomLeft" activeCell="A3" sqref="A3"/>
    </sheetView>
  </sheetViews>
  <sheetFormatPr defaultRowHeight="12.75" x14ac:dyDescent="0.2"/>
  <cols>
    <col min="1" max="1" width="5.5703125" customWidth="1"/>
    <col min="2" max="2" width="80.5703125" customWidth="1"/>
    <col min="3" max="13" width="17.5703125" customWidth="1"/>
    <col min="14" max="14" width="3.5703125" customWidth="1"/>
  </cols>
  <sheetData>
    <row r="1" spans="1:14" ht="24.95" customHeight="1" x14ac:dyDescent="0.2">
      <c r="A1" s="29"/>
      <c r="B1" s="43" t="str">
        <f>IFERROR(Index!B1,"")</f>
        <v>AER ANS Forecast Model</v>
      </c>
      <c r="C1" s="29" t="s">
        <v>3</v>
      </c>
      <c r="D1" s="45" t="s">
        <v>6</v>
      </c>
      <c r="E1" s="29"/>
      <c r="F1" s="51" t="s">
        <v>111</v>
      </c>
      <c r="G1" s="179">
        <f>'Model Validation'!C11</f>
        <v>0</v>
      </c>
      <c r="H1" s="43"/>
      <c r="I1" s="29"/>
      <c r="J1" s="29"/>
      <c r="K1" s="29"/>
      <c r="L1" s="29"/>
      <c r="M1" s="29"/>
      <c r="N1" s="29"/>
    </row>
    <row r="2" spans="1:14" ht="24.95" customHeight="1" x14ac:dyDescent="0.2">
      <c r="A2" s="29"/>
      <c r="B2" s="43" t="str">
        <f ca="1">IFERROR(MID(CELL("filename",A1),FIND("]",CELL("filename",A1))+1,255),"")</f>
        <v>Input|Escalations</v>
      </c>
      <c r="C2" s="30"/>
      <c r="D2" s="149" t="s">
        <v>80</v>
      </c>
      <c r="E2" s="30"/>
      <c r="F2" s="29"/>
      <c r="G2" s="29"/>
      <c r="H2" s="29"/>
      <c r="I2" s="29"/>
      <c r="J2" s="29"/>
      <c r="K2" s="29"/>
      <c r="L2" s="29"/>
      <c r="M2" s="29"/>
      <c r="N2" s="29"/>
    </row>
    <row r="3" spans="1:14" x14ac:dyDescent="0.2">
      <c r="A3" s="5"/>
      <c r="B3" s="19"/>
      <c r="C3" s="5"/>
      <c r="D3" s="5"/>
      <c r="E3" s="5"/>
      <c r="F3" s="5"/>
      <c r="G3" s="5"/>
      <c r="H3" s="5"/>
      <c r="I3" s="5"/>
      <c r="J3" s="5"/>
      <c r="K3" s="5"/>
      <c r="L3" s="5"/>
      <c r="M3" s="5"/>
    </row>
    <row r="4" spans="1:14" x14ac:dyDescent="0.2">
      <c r="A4" s="5"/>
      <c r="B4" s="5"/>
      <c r="C4" s="5"/>
      <c r="D4" s="5"/>
      <c r="E4" s="5"/>
      <c r="F4" s="5"/>
      <c r="G4" s="5"/>
      <c r="H4" s="5"/>
      <c r="I4" s="5"/>
      <c r="J4" s="5"/>
      <c r="K4" s="5"/>
      <c r="L4" s="5"/>
      <c r="M4" s="5"/>
      <c r="N4" s="5"/>
    </row>
    <row r="5" spans="1:14" ht="15" x14ac:dyDescent="0.25">
      <c r="A5" s="201">
        <v>4.0999999999999996</v>
      </c>
      <c r="B5" s="23" t="s">
        <v>147</v>
      </c>
      <c r="C5" s="22"/>
      <c r="D5" s="22"/>
      <c r="E5" s="22"/>
      <c r="F5" s="22"/>
      <c r="G5" s="22"/>
      <c r="H5" s="22"/>
      <c r="I5" s="22"/>
      <c r="J5" s="22"/>
      <c r="K5" s="22"/>
      <c r="L5" s="22"/>
      <c r="M5" s="22"/>
    </row>
    <row r="6" spans="1:14" x14ac:dyDescent="0.2">
      <c r="A6" s="5"/>
      <c r="B6" s="5"/>
      <c r="C6" s="5"/>
      <c r="D6" s="5"/>
      <c r="E6" s="5"/>
      <c r="F6" s="5"/>
      <c r="G6" s="5"/>
      <c r="H6" s="5"/>
      <c r="I6" s="5"/>
      <c r="J6" s="5"/>
      <c r="K6" s="5"/>
      <c r="L6" s="5"/>
      <c r="M6" s="5"/>
    </row>
    <row r="7" spans="1:14" x14ac:dyDescent="0.2">
      <c r="A7" s="5"/>
      <c r="B7" s="38"/>
      <c r="C7" s="39" t="s">
        <v>0</v>
      </c>
      <c r="D7" s="5"/>
      <c r="E7" s="5"/>
      <c r="F7" s="5"/>
      <c r="G7" s="5"/>
      <c r="H7" s="5"/>
      <c r="I7" s="5"/>
      <c r="J7" s="5"/>
      <c r="K7" s="5"/>
      <c r="L7" s="5"/>
      <c r="M7" s="5"/>
    </row>
    <row r="8" spans="1:14" x14ac:dyDescent="0.2">
      <c r="A8" s="5"/>
      <c r="B8" s="7" t="s">
        <v>17</v>
      </c>
      <c r="C8" s="48" t="str">
        <f>'Input|Setup'!E6</f>
        <v>2024-25</v>
      </c>
      <c r="D8" s="5"/>
      <c r="E8" s="5"/>
      <c r="F8" s="5"/>
      <c r="G8" s="5"/>
      <c r="H8" s="5"/>
      <c r="I8" s="5"/>
      <c r="J8" s="5"/>
      <c r="K8" s="5"/>
      <c r="L8" s="5"/>
      <c r="M8" s="5"/>
    </row>
    <row r="9" spans="1:14" x14ac:dyDescent="0.2">
      <c r="A9" s="5"/>
      <c r="B9" s="7" t="s">
        <v>15</v>
      </c>
      <c r="C9" s="48" t="str">
        <f>'Input|Setup'!E7</f>
        <v>2023-24</v>
      </c>
      <c r="D9" s="5"/>
      <c r="E9" s="5"/>
      <c r="F9" s="5"/>
      <c r="G9" s="5"/>
      <c r="H9" s="5"/>
      <c r="I9" s="5"/>
      <c r="J9" s="5"/>
      <c r="K9" s="5"/>
      <c r="L9" s="5"/>
      <c r="M9" s="5"/>
    </row>
    <row r="10" spans="1:14" x14ac:dyDescent="0.2">
      <c r="A10" s="5"/>
      <c r="B10" s="7" t="s">
        <v>16</v>
      </c>
      <c r="C10" s="48" t="str">
        <f>'Input|Setup'!E8</f>
        <v>2024-25</v>
      </c>
      <c r="D10" s="5"/>
      <c r="E10" s="5"/>
      <c r="F10" s="5"/>
      <c r="G10" s="5"/>
      <c r="H10" s="5"/>
      <c r="I10" s="5"/>
      <c r="J10" s="5"/>
      <c r="K10" s="5"/>
      <c r="L10" s="5"/>
      <c r="M10" s="5"/>
    </row>
    <row r="11" spans="1:14" x14ac:dyDescent="0.2">
      <c r="A11" s="5"/>
      <c r="B11" s="7"/>
      <c r="C11" s="200"/>
      <c r="D11" s="5"/>
      <c r="E11" s="5"/>
      <c r="F11" s="5"/>
      <c r="G11" s="5"/>
      <c r="H11" s="5"/>
      <c r="I11" s="5"/>
      <c r="J11" s="5"/>
      <c r="K11" s="5"/>
      <c r="L11" s="5"/>
      <c r="M11" s="5"/>
    </row>
    <row r="12" spans="1:14" x14ac:dyDescent="0.2">
      <c r="A12" s="5"/>
      <c r="B12" s="5"/>
      <c r="C12" s="5"/>
      <c r="D12" s="5"/>
      <c r="E12" s="5"/>
      <c r="F12" s="5"/>
      <c r="G12" s="5"/>
      <c r="H12" s="5"/>
      <c r="I12" s="5"/>
      <c r="J12" s="5"/>
      <c r="K12" s="5"/>
      <c r="N12" s="5"/>
    </row>
    <row r="13" spans="1:14" ht="15" x14ac:dyDescent="0.25">
      <c r="A13" s="201">
        <v>4.2</v>
      </c>
      <c r="B13" s="23" t="s">
        <v>137</v>
      </c>
      <c r="C13" s="23"/>
      <c r="D13" s="23" t="s">
        <v>76</v>
      </c>
      <c r="E13" s="22"/>
      <c r="F13" s="22"/>
      <c r="G13" s="22"/>
      <c r="H13" s="22"/>
      <c r="I13" s="23" t="s">
        <v>124</v>
      </c>
      <c r="J13" s="22"/>
      <c r="K13" s="22"/>
      <c r="L13" s="22"/>
      <c r="M13" s="22"/>
    </row>
    <row r="14" spans="1:14" x14ac:dyDescent="0.2">
      <c r="A14" s="5"/>
      <c r="B14" s="5"/>
      <c r="C14" s="5"/>
      <c r="D14" s="5"/>
      <c r="E14" s="5"/>
      <c r="F14" s="5"/>
      <c r="G14" s="5"/>
      <c r="H14" s="5"/>
      <c r="I14" s="5"/>
      <c r="J14" s="5"/>
      <c r="K14" s="5"/>
      <c r="L14" s="8"/>
      <c r="M14" s="8"/>
      <c r="N14" s="8"/>
    </row>
    <row r="15" spans="1:14" x14ac:dyDescent="0.2">
      <c r="A15" s="5"/>
      <c r="B15" s="39"/>
      <c r="C15" s="39"/>
      <c r="D15" s="39" t="str">
        <f>IFERROR((LEFT(E15,4)-1&amp;IF(MID(E15,5,1)="","","-"&amp;TEXT(MOD(MID(E15,6,2)-1,100),"00"))),"")</f>
        <v>2019-20</v>
      </c>
      <c r="E15" s="39" t="str">
        <f>IFERROR((LEFT(F15,4)-1&amp;IF(MID(F15,5,1)="","","-"&amp;TEXT(MOD(MID(F15,6,2)-1,100),"00"))),"")</f>
        <v>2020-21</v>
      </c>
      <c r="F15" s="39" t="str">
        <f>IFERROR((LEFT(G15,4)-1&amp;IF(MID(G15,5,1)="","","-"&amp;TEXT(MOD(MID(G15,6,2)-1,100),"00"))),"")</f>
        <v>2021-22</v>
      </c>
      <c r="G15" s="39" t="str">
        <f>IFERROR((LEFT(H15,4)-1&amp;IF(MID(H15,5,1)="","","-"&amp;TEXT(MOD(MID(H15,6,2)-1,100),"00"))),"")</f>
        <v>2022-23</v>
      </c>
      <c r="H15" s="39" t="str">
        <f>IFERROR((LEFT(I15,4)-1&amp;IF(MID(I15,5,1)="","","-"&amp;TEXT(MOD(MID(I15,6,2)-1,100),"00"))),"")</f>
        <v>2023-24</v>
      </c>
      <c r="I15" s="65" t="str">
        <f>$C$8</f>
        <v>2024-25</v>
      </c>
      <c r="J15" s="39" t="str">
        <f>IFERROR((LEFT(I15,4)+1&amp;IF(MID(I15,5,1)="","","-"&amp;TEXT(MOD(MID(I15,6,2)+1,100),"00"))),"")</f>
        <v>2025-26</v>
      </c>
      <c r="K15" s="39" t="str">
        <f>IFERROR((LEFT(J15,4)+1&amp;IF(MID(J15,5,1)="","","-"&amp;TEXT(MOD(MID(J15,6,2)+1,100),"00"))),"")</f>
        <v>2026-27</v>
      </c>
      <c r="L15" s="39" t="str">
        <f>IFERROR((LEFT(K15,4)+1&amp;IF(MID(K15,5,1)="","","-"&amp;TEXT(MOD(MID(K15,6,2)+1,100),"00"))),"")</f>
        <v>2027-28</v>
      </c>
      <c r="M15" s="39" t="str">
        <f>IFERROR((LEFT(L15,4)+1&amp;IF(MID(L15,5,1)="","","-"&amp;TEXT(MOD(MID(L15,6,2)+1,100),"00"))),"")</f>
        <v>2028-29</v>
      </c>
      <c r="N15" s="144"/>
    </row>
    <row r="16" spans="1:14" x14ac:dyDescent="0.2">
      <c r="A16" s="5"/>
      <c r="B16" s="5" t="s">
        <v>18</v>
      </c>
      <c r="C16" s="5"/>
      <c r="D16" s="185"/>
      <c r="E16" s="98">
        <f>IFERROR(E20/D20-1,0)</f>
        <v>1.8404907975460238E-2</v>
      </c>
      <c r="F16" s="98">
        <f>IFERROR(F20/E20-1,0)</f>
        <v>8.6058519793459354E-3</v>
      </c>
      <c r="G16" s="98">
        <f>IFERROR(G20/F20-1,0)</f>
        <v>3.4982935153583528E-2</v>
      </c>
      <c r="H16" s="98">
        <f t="shared" ref="H16:M16" si="0">+H21</f>
        <v>7.8318219291014124E-2</v>
      </c>
      <c r="I16" s="98">
        <f t="shared" si="0"/>
        <v>2.7997811278454687E-2</v>
      </c>
      <c r="J16" s="98">
        <f t="shared" si="0"/>
        <v>2.7997811278454687E-2</v>
      </c>
      <c r="K16" s="98">
        <f t="shared" si="0"/>
        <v>2.7997811278454687E-2</v>
      </c>
      <c r="L16" s="98">
        <f t="shared" si="0"/>
        <v>2.7997811278454687E-2</v>
      </c>
      <c r="M16" s="98">
        <f t="shared" si="0"/>
        <v>2.7997811278454687E-2</v>
      </c>
      <c r="N16" s="11"/>
    </row>
    <row r="17" spans="1:20" x14ac:dyDescent="0.2">
      <c r="A17" s="5"/>
      <c r="B17" s="5" t="s">
        <v>2</v>
      </c>
      <c r="C17" s="5"/>
      <c r="D17" s="49">
        <v>1</v>
      </c>
      <c r="E17" s="49">
        <f>IFERROR(D17*(1+E16),"")</f>
        <v>1.0184049079754602</v>
      </c>
      <c r="F17" s="49">
        <f t="shared" ref="F17:M17" si="1">E17*(1+F16)</f>
        <v>1.0271691498685365</v>
      </c>
      <c r="G17" s="49">
        <f t="shared" si="1"/>
        <v>1.0631025416301489</v>
      </c>
      <c r="H17" s="49">
        <f t="shared" si="1"/>
        <v>1.1463628396143735</v>
      </c>
      <c r="I17" s="49">
        <f t="shared" si="1"/>
        <v>1.1784584900545301</v>
      </c>
      <c r="J17" s="49">
        <f t="shared" si="1"/>
        <v>1.2114527484585695</v>
      </c>
      <c r="K17" s="49">
        <f t="shared" si="1"/>
        <v>1.2453707738826778</v>
      </c>
      <c r="L17" s="49">
        <f t="shared" si="1"/>
        <v>1.2802384297815481</v>
      </c>
      <c r="M17" s="49">
        <f t="shared" si="1"/>
        <v>1.3160823037299971</v>
      </c>
      <c r="N17" s="11"/>
    </row>
    <row r="18" spans="1:20" x14ac:dyDescent="0.2">
      <c r="A18" s="5"/>
      <c r="B18" s="7" t="str">
        <f>IFERROR("Real "&amp;C9 &amp;" "&amp;LEFT(D9,9)&amp;" to "&amp; "Real "&amp;C10 &amp;" "&amp;LEFT(D10,9),"")</f>
        <v xml:space="preserve">Real 2023-24  to Real 2024-25 </v>
      </c>
      <c r="C18" s="7"/>
      <c r="D18" s="105"/>
      <c r="E18" s="105"/>
      <c r="F18" s="105"/>
      <c r="G18" s="105"/>
      <c r="H18" s="105"/>
      <c r="I18" s="49">
        <f>I$17/INDEX($D$15:$M$17,3, MATCH($C$9,$D$15:$M$15,0))</f>
        <v>1.0279978112784547</v>
      </c>
      <c r="J18" s="49">
        <f>J$17/INDEX($D$15:$M$17,3, MATCH($C$9,$D$15:$M$15,0))</f>
        <v>1.0567794999932933</v>
      </c>
      <c r="K18" s="49">
        <f>K$17/INDEX($D$15:$M$17,3, MATCH($C$9,$D$15:$M$15,0))</f>
        <v>1.0863670129970453</v>
      </c>
      <c r="L18" s="49">
        <f>L$17/INDEX($D$15:$M$17,3, MATCH($C$9,$D$15:$M$15,0))</f>
        <v>1.1167829116060752</v>
      </c>
      <c r="M18" s="49">
        <f>M$17/INDEX($D$15:$M$17,3, MATCH($C$9,$D$15:$M$15,0))</f>
        <v>1.1480503888042253</v>
      </c>
      <c r="N18" s="5"/>
    </row>
    <row r="19" spans="1:20" x14ac:dyDescent="0.2">
      <c r="A19" s="5"/>
      <c r="B19" s="7" t="s">
        <v>37</v>
      </c>
      <c r="C19" s="7"/>
      <c r="D19" s="158" t="str">
        <f t="shared" ref="D19:M19" si="2">"Dec-" &amp; RIGHT(D15,2)-2</f>
        <v>Dec-18</v>
      </c>
      <c r="E19" s="159" t="str">
        <f t="shared" si="2"/>
        <v>Dec-19</v>
      </c>
      <c r="F19" s="159" t="str">
        <f t="shared" si="2"/>
        <v>Dec-20</v>
      </c>
      <c r="G19" s="159" t="str">
        <f t="shared" si="2"/>
        <v>Dec-21</v>
      </c>
      <c r="H19" s="159" t="str">
        <f t="shared" si="2"/>
        <v>Dec-22</v>
      </c>
      <c r="I19" s="159" t="str">
        <f t="shared" si="2"/>
        <v>Dec-23</v>
      </c>
      <c r="J19" s="159" t="str">
        <f t="shared" si="2"/>
        <v>Dec-24</v>
      </c>
      <c r="K19" s="159" t="str">
        <f t="shared" si="2"/>
        <v>Dec-25</v>
      </c>
      <c r="L19" s="159" t="str">
        <f t="shared" si="2"/>
        <v>Dec-26</v>
      </c>
      <c r="M19" s="160" t="str">
        <f t="shared" si="2"/>
        <v>Dec-27</v>
      </c>
      <c r="N19" s="5"/>
    </row>
    <row r="20" spans="1:20" x14ac:dyDescent="0.2">
      <c r="A20" s="5"/>
      <c r="B20" s="7"/>
      <c r="C20" s="7"/>
      <c r="D20" s="147">
        <v>114.1</v>
      </c>
      <c r="E20" s="147">
        <v>116.2</v>
      </c>
      <c r="F20" s="147">
        <v>117.2</v>
      </c>
      <c r="G20" s="147">
        <v>121.3</v>
      </c>
      <c r="H20" s="147"/>
      <c r="I20" s="147"/>
      <c r="J20" s="147"/>
      <c r="K20" s="147"/>
      <c r="L20" s="147"/>
      <c r="M20" s="147"/>
      <c r="N20" s="139">
        <f>IF(COUNTA(D20:M20)=0,1,0)</f>
        <v>0</v>
      </c>
    </row>
    <row r="21" spans="1:20" ht="15" x14ac:dyDescent="0.25">
      <c r="A21" s="5"/>
      <c r="B21" s="264" t="s">
        <v>448</v>
      </c>
      <c r="C21" s="264"/>
      <c r="D21" s="5"/>
      <c r="E21" s="5"/>
      <c r="F21" s="5"/>
      <c r="G21" s="148"/>
      <c r="H21" s="263">
        <v>7.8318219291014124E-2</v>
      </c>
      <c r="I21" s="263">
        <v>2.7997811278454687E-2</v>
      </c>
      <c r="J21" s="263">
        <v>2.7997811278454687E-2</v>
      </c>
      <c r="K21" s="263">
        <v>2.7997811278454687E-2</v>
      </c>
      <c r="L21" s="263">
        <v>2.7997811278454687E-2</v>
      </c>
      <c r="M21" s="263">
        <v>2.7997811278454687E-2</v>
      </c>
      <c r="N21" s="139">
        <f>IF(COUNTA(G21:M21)=0,1,0)</f>
        <v>0</v>
      </c>
      <c r="O21" s="261" t="s">
        <v>447</v>
      </c>
      <c r="P21" s="264"/>
      <c r="Q21" s="264"/>
      <c r="R21" s="264"/>
      <c r="S21" s="264"/>
      <c r="T21" s="264"/>
    </row>
    <row r="22" spans="1:20" x14ac:dyDescent="0.2">
      <c r="N22" s="5"/>
    </row>
    <row r="23" spans="1:20" x14ac:dyDescent="0.2">
      <c r="N23" s="5"/>
    </row>
    <row r="24" spans="1:20" ht="15" x14ac:dyDescent="0.25">
      <c r="A24" s="201">
        <v>4.3</v>
      </c>
      <c r="B24" s="23" t="s">
        <v>144</v>
      </c>
      <c r="C24" s="22"/>
      <c r="D24" s="23" t="s">
        <v>76</v>
      </c>
      <c r="E24" s="22"/>
      <c r="F24" s="22"/>
      <c r="G24" s="22"/>
      <c r="H24" s="22"/>
      <c r="I24" s="23" t="s">
        <v>124</v>
      </c>
      <c r="J24" s="22"/>
      <c r="K24" s="22"/>
      <c r="L24" s="22"/>
      <c r="M24" s="22"/>
    </row>
    <row r="25" spans="1:20" x14ac:dyDescent="0.2">
      <c r="A25" s="5"/>
      <c r="B25" s="5"/>
      <c r="C25" s="5"/>
      <c r="D25" s="5"/>
      <c r="E25" s="5"/>
      <c r="F25" s="5"/>
      <c r="G25" s="5"/>
      <c r="H25" s="5"/>
      <c r="I25" s="5"/>
      <c r="J25" s="5"/>
      <c r="K25" s="5"/>
      <c r="L25" s="5"/>
      <c r="M25" s="5"/>
      <c r="N25" s="5"/>
    </row>
    <row r="26" spans="1:20" x14ac:dyDescent="0.2">
      <c r="A26" s="5"/>
      <c r="B26" s="39"/>
      <c r="C26" s="38"/>
      <c r="D26" s="39" t="str">
        <f>IFERROR((LEFT(E26,4)-1&amp;IF(MID(E26,5,1)="","","-"&amp;TEXT(MOD(MID(E26,6,2)-1,100),"00"))),"")</f>
        <v>2019-20</v>
      </c>
      <c r="E26" s="39" t="str">
        <f>IFERROR((LEFT(F26,4)-1&amp;IF(MID(F26,5,1)="","","-"&amp;TEXT(MOD(MID(F26,6,2)-1,100),"00"))),"")</f>
        <v>2020-21</v>
      </c>
      <c r="F26" s="39" t="str">
        <f>IFERROR((LEFT(G26,4)-1&amp;IF(MID(G26,5,1)="","","-"&amp;TEXT(MOD(MID(G26,6,2)-1,100),"00"))),"")</f>
        <v>2021-22</v>
      </c>
      <c r="G26" s="39" t="str">
        <f>IFERROR((LEFT(H26,4)-1&amp;IF(MID(H26,5,1)="","","-"&amp;TEXT(MOD(MID(H26,6,2)-1,100),"00"))),"")</f>
        <v>2022-23</v>
      </c>
      <c r="H26" s="39" t="str">
        <f>IFERROR((LEFT(I26,4)-1&amp;IF(MID(I26,5,1)="","","-"&amp;TEXT(MOD(MID(I26,6,2)-1,100),"00"))),"")</f>
        <v>2023-24</v>
      </c>
      <c r="I26" s="65" t="str">
        <f>$C$8</f>
        <v>2024-25</v>
      </c>
      <c r="J26" s="39" t="str">
        <f>IFERROR((LEFT(I26,4)+1&amp;IF(MID(I26,5,1)="","","-"&amp;TEXT(MOD(MID(I26,6,2)+1,100),"00"))),"")</f>
        <v>2025-26</v>
      </c>
      <c r="K26" s="39" t="str">
        <f>IFERROR((LEFT(J26,4)+1&amp;IF(MID(J26,5,1)="","","-"&amp;TEXT(MOD(MID(J26,6,2)+1,100),"00"))),"")</f>
        <v>2026-27</v>
      </c>
      <c r="L26" s="39" t="str">
        <f>IFERROR((LEFT(K26,4)+1&amp;IF(MID(K26,5,1)="","","-"&amp;TEXT(MOD(MID(K26,6,2)+1,100),"00"))),"")</f>
        <v>2027-28</v>
      </c>
      <c r="M26" s="39" t="str">
        <f>IFERROR((LEFT(L26,4)+1&amp;IF(MID(L26,5,1)="","","-"&amp;TEXT(MOD(MID(L26,6,2)+1,100),"00"))),"")</f>
        <v>2028-29</v>
      </c>
      <c r="N26" s="143"/>
    </row>
    <row r="27" spans="1:20" x14ac:dyDescent="0.2">
      <c r="A27" s="5"/>
      <c r="B27" s="5" t="s">
        <v>145</v>
      </c>
      <c r="C27" s="5"/>
      <c r="D27" s="157">
        <f t="shared" ref="D27:M27" si="3">-D37</f>
        <v>0</v>
      </c>
      <c r="E27" s="157">
        <f t="shared" si="3"/>
        <v>-8.235982386628482E-5</v>
      </c>
      <c r="F27" s="157">
        <f t="shared" si="3"/>
        <v>2.6769128292790656E-2</v>
      </c>
      <c r="G27" s="239">
        <f t="shared" si="3"/>
        <v>3.440226279566367E-2</v>
      </c>
      <c r="H27" s="239">
        <f t="shared" si="3"/>
        <v>-5.8851465489905743E-3</v>
      </c>
      <c r="I27" s="239">
        <f>-I37</f>
        <v>-1.3538516099392599E-2</v>
      </c>
      <c r="J27" s="239">
        <f>-J37</f>
        <v>-1.4270640816361185E-2</v>
      </c>
      <c r="K27" s="157">
        <f t="shared" si="3"/>
        <v>-8.9237361102724733E-3</v>
      </c>
      <c r="L27" s="157">
        <f t="shared" si="3"/>
        <v>-8.1686057529265898E-3</v>
      </c>
      <c r="M27" s="157">
        <f t="shared" si="3"/>
        <v>-9.7637659927186024E-3</v>
      </c>
      <c r="N27" s="5"/>
    </row>
    <row r="28" spans="1:20" x14ac:dyDescent="0.2">
      <c r="A28" s="5"/>
      <c r="B28" s="5" t="s">
        <v>21</v>
      </c>
      <c r="C28" s="5"/>
      <c r="D28" s="210">
        <f t="shared" ref="D28:M31" si="4">D$27</f>
        <v>0</v>
      </c>
      <c r="E28" s="210">
        <f t="shared" si="4"/>
        <v>-8.235982386628482E-5</v>
      </c>
      <c r="F28" s="210">
        <f t="shared" si="4"/>
        <v>2.6769128292790656E-2</v>
      </c>
      <c r="G28" s="210">
        <f t="shared" si="4"/>
        <v>3.440226279566367E-2</v>
      </c>
      <c r="H28" s="210">
        <f t="shared" si="4"/>
        <v>-5.8851465489905743E-3</v>
      </c>
      <c r="I28" s="210">
        <f t="shared" si="4"/>
        <v>-1.3538516099392599E-2</v>
      </c>
      <c r="J28" s="210">
        <f t="shared" si="4"/>
        <v>-1.4270640816361185E-2</v>
      </c>
      <c r="K28" s="210">
        <f t="shared" si="4"/>
        <v>-8.9237361102724733E-3</v>
      </c>
      <c r="L28" s="210">
        <f t="shared" si="4"/>
        <v>-8.1686057529265898E-3</v>
      </c>
      <c r="M28" s="210">
        <f t="shared" si="4"/>
        <v>-9.7637659927186024E-3</v>
      </c>
      <c r="N28" s="5"/>
    </row>
    <row r="29" spans="1:20" x14ac:dyDescent="0.2">
      <c r="A29" s="5"/>
      <c r="B29" s="5" t="s">
        <v>47</v>
      </c>
      <c r="C29" s="5"/>
      <c r="D29" s="210">
        <f t="shared" si="4"/>
        <v>0</v>
      </c>
      <c r="E29" s="210">
        <f t="shared" si="4"/>
        <v>-8.235982386628482E-5</v>
      </c>
      <c r="F29" s="210">
        <f t="shared" si="4"/>
        <v>2.6769128292790656E-2</v>
      </c>
      <c r="G29" s="210">
        <f t="shared" si="4"/>
        <v>3.440226279566367E-2</v>
      </c>
      <c r="H29" s="210">
        <f t="shared" si="4"/>
        <v>-5.8851465489905743E-3</v>
      </c>
      <c r="I29" s="210">
        <f t="shared" si="4"/>
        <v>-1.3538516099392599E-2</v>
      </c>
      <c r="J29" s="210">
        <f t="shared" si="4"/>
        <v>-1.4270640816361185E-2</v>
      </c>
      <c r="K29" s="210">
        <f t="shared" si="4"/>
        <v>-8.9237361102724733E-3</v>
      </c>
      <c r="L29" s="210">
        <f t="shared" si="4"/>
        <v>-8.1686057529265898E-3</v>
      </c>
      <c r="M29" s="210">
        <f t="shared" si="4"/>
        <v>-9.7637659927186024E-3</v>
      </c>
      <c r="N29" s="5"/>
    </row>
    <row r="30" spans="1:20" x14ac:dyDescent="0.2">
      <c r="B30" s="5" t="s">
        <v>136</v>
      </c>
      <c r="D30" s="210">
        <f t="shared" si="4"/>
        <v>0</v>
      </c>
      <c r="E30" s="210">
        <f t="shared" si="4"/>
        <v>-8.235982386628482E-5</v>
      </c>
      <c r="F30" s="210">
        <f t="shared" si="4"/>
        <v>2.6769128292790656E-2</v>
      </c>
      <c r="G30" s="210">
        <f t="shared" si="4"/>
        <v>3.440226279566367E-2</v>
      </c>
      <c r="H30" s="210">
        <f t="shared" si="4"/>
        <v>-5.8851465489905743E-3</v>
      </c>
      <c r="I30" s="210">
        <f t="shared" si="4"/>
        <v>-1.3538516099392599E-2</v>
      </c>
      <c r="J30" s="210">
        <f t="shared" si="4"/>
        <v>-1.4270640816361185E-2</v>
      </c>
      <c r="K30" s="210">
        <f t="shared" si="4"/>
        <v>-8.9237361102724733E-3</v>
      </c>
      <c r="L30" s="210">
        <f t="shared" si="4"/>
        <v>-8.1686057529265898E-3</v>
      </c>
      <c r="M30" s="210">
        <f t="shared" si="4"/>
        <v>-9.7637659927186024E-3</v>
      </c>
      <c r="N30" s="5"/>
    </row>
    <row r="31" spans="1:20" x14ac:dyDescent="0.2">
      <c r="B31" s="5" t="s">
        <v>30</v>
      </c>
      <c r="D31" s="210">
        <f t="shared" si="4"/>
        <v>0</v>
      </c>
      <c r="E31" s="210">
        <f t="shared" si="4"/>
        <v>-8.235982386628482E-5</v>
      </c>
      <c r="F31" s="210">
        <f t="shared" si="4"/>
        <v>2.6769128292790656E-2</v>
      </c>
      <c r="G31" s="210">
        <f t="shared" si="4"/>
        <v>3.440226279566367E-2</v>
      </c>
      <c r="H31" s="210">
        <f t="shared" si="4"/>
        <v>-5.8851465489905743E-3</v>
      </c>
      <c r="I31" s="210">
        <f t="shared" si="4"/>
        <v>-1.3538516099392599E-2</v>
      </c>
      <c r="J31" s="210">
        <f t="shared" si="4"/>
        <v>-1.4270640816361185E-2</v>
      </c>
      <c r="K31" s="210">
        <f t="shared" si="4"/>
        <v>-8.9237361102724733E-3</v>
      </c>
      <c r="L31" s="210">
        <f t="shared" si="4"/>
        <v>-8.1686057529265898E-3</v>
      </c>
      <c r="M31" s="210">
        <f t="shared" si="4"/>
        <v>-9.7637659927186024E-3</v>
      </c>
      <c r="N31" s="5"/>
    </row>
    <row r="32" spans="1:20" x14ac:dyDescent="0.2">
      <c r="N32" s="5"/>
    </row>
    <row r="33" spans="1:20" x14ac:dyDescent="0.2">
      <c r="N33" s="5"/>
    </row>
    <row r="34" spans="1:20" ht="15" x14ac:dyDescent="0.25">
      <c r="A34" s="201" t="s">
        <v>146</v>
      </c>
      <c r="B34" s="23" t="s">
        <v>158</v>
      </c>
      <c r="C34" s="22"/>
      <c r="D34" s="23" t="s">
        <v>76</v>
      </c>
      <c r="E34" s="22"/>
      <c r="F34" s="22"/>
      <c r="G34" s="22"/>
      <c r="H34" s="22"/>
      <c r="I34" s="23" t="s">
        <v>124</v>
      </c>
      <c r="J34" s="22"/>
      <c r="K34" s="22"/>
      <c r="L34" s="22"/>
      <c r="M34" s="22"/>
    </row>
    <row r="35" spans="1:20" x14ac:dyDescent="0.2">
      <c r="A35" s="5"/>
      <c r="B35" s="5"/>
      <c r="C35" s="5"/>
      <c r="D35" s="5"/>
      <c r="E35" s="5"/>
      <c r="F35" s="5"/>
      <c r="G35" s="5"/>
      <c r="H35" s="5"/>
      <c r="I35" s="5"/>
      <c r="J35" s="5"/>
      <c r="K35" s="5"/>
      <c r="L35" s="5"/>
      <c r="M35" s="5"/>
      <c r="N35" s="5"/>
    </row>
    <row r="36" spans="1:20" x14ac:dyDescent="0.2">
      <c r="A36" s="5"/>
      <c r="B36" s="38"/>
      <c r="C36" s="38"/>
      <c r="D36" s="39" t="str">
        <f>IFERROR((LEFT(E36,4)-1&amp;IF(MID(E36,5,1)="","","-"&amp;TEXT(MOD(MID(E36,6,2)-1,100),"00"))),"")</f>
        <v>2019-20</v>
      </c>
      <c r="E36" s="39" t="str">
        <f>IFERROR((LEFT(F36,4)-1&amp;IF(MID(F36,5,1)="","","-"&amp;TEXT(MOD(MID(F36,6,2)-1,100),"00"))),"")</f>
        <v>2020-21</v>
      </c>
      <c r="F36" s="39" t="str">
        <f>IFERROR((LEFT(G36,4)-1&amp;IF(MID(G36,5,1)="","","-"&amp;TEXT(MOD(MID(G36,6,2)-1,100),"00"))),"")</f>
        <v>2021-22</v>
      </c>
      <c r="G36" s="39" t="str">
        <f>IFERROR((LEFT(H36,4)-1&amp;IF(MID(H36,5,1)="","","-"&amp;TEXT(MOD(MID(H36,6,2)-1,100),"00"))),"")</f>
        <v>2022-23</v>
      </c>
      <c r="H36" s="39" t="str">
        <f>IFERROR((LEFT(I36,4)-1&amp;IF(MID(I36,5,1)="","","-"&amp;TEXT(MOD(MID(I36,6,2)-1,100),"00"))),"")</f>
        <v>2023-24</v>
      </c>
      <c r="I36" s="65" t="str">
        <f>$C$8</f>
        <v>2024-25</v>
      </c>
      <c r="J36" s="39" t="str">
        <f>IFERROR((LEFT(I36,4)+1&amp;IF(MID(I36,5,1)="","","-"&amp;TEXT(MOD(MID(I36,6,2)+1,100),"00"))),"")</f>
        <v>2025-26</v>
      </c>
      <c r="K36" s="39" t="str">
        <f>IFERROR((LEFT(J36,4)+1&amp;IF(MID(J36,5,1)="","","-"&amp;TEXT(MOD(MID(J36,6,2)+1,100),"00"))),"")</f>
        <v>2026-27</v>
      </c>
      <c r="L36" s="39" t="str">
        <f>IFERROR((LEFT(K36,4)+1&amp;IF(MID(K36,5,1)="","","-"&amp;TEXT(MOD(MID(K36,6,2)+1,100),"00"))),"")</f>
        <v>2027-28</v>
      </c>
      <c r="M36" s="39" t="str">
        <f>IFERROR((LEFT(L36,4)+1&amp;IF(MID(L36,5,1)="","","-"&amp;TEXT(MOD(MID(L36,6,2)+1,100),"00"))),"")</f>
        <v>2028-29</v>
      </c>
      <c r="N36" s="143"/>
    </row>
    <row r="37" spans="1:20" x14ac:dyDescent="0.2">
      <c r="A37" s="5"/>
      <c r="B37" s="5" t="s">
        <v>36</v>
      </c>
      <c r="C37" s="5"/>
      <c r="D37" s="99">
        <f t="shared" ref="D37:M37" si="5">SUM((D42*D48),(D43*D49),(D44*D50),(D45*D51))</f>
        <v>0</v>
      </c>
      <c r="E37" s="99">
        <f t="shared" si="5"/>
        <v>8.235982386628482E-5</v>
      </c>
      <c r="F37" s="99">
        <f t="shared" si="5"/>
        <v>-2.6769128292790656E-2</v>
      </c>
      <c r="G37" s="241">
        <f>SUM((G42*G48),(G43*G49),(G44*G50),(G45*G51))+0.005</f>
        <v>-3.440226279566367E-2</v>
      </c>
      <c r="H37" s="241">
        <f>SUM((H42*H48),(H43*H49),(H44*H50),(H45*H51))+0.005</f>
        <v>5.8851465489905743E-3</v>
      </c>
      <c r="I37" s="241">
        <f>SUM((I42*I48),(I43*I49),(I44*I50),(I45*I51))+0.005</f>
        <v>1.3538516099392599E-2</v>
      </c>
      <c r="J37" s="241">
        <f>SUM((J42*J48),(J43*J49),(J44*J50),(J45*J51))+0.005</f>
        <v>1.4270640816361185E-2</v>
      </c>
      <c r="K37" s="99">
        <f t="shared" si="5"/>
        <v>8.9237361102724733E-3</v>
      </c>
      <c r="L37" s="99">
        <f t="shared" si="5"/>
        <v>8.1686057529265898E-3</v>
      </c>
      <c r="M37" s="99">
        <f t="shared" si="5"/>
        <v>9.7637659927186024E-3</v>
      </c>
      <c r="N37" s="9"/>
    </row>
    <row r="38" spans="1:20" x14ac:dyDescent="0.2">
      <c r="A38" s="5"/>
      <c r="B38" s="5" t="s">
        <v>52</v>
      </c>
      <c r="C38" s="5"/>
      <c r="D38" s="49">
        <f>1+D37</f>
        <v>1</v>
      </c>
      <c r="E38" s="49">
        <f t="shared" ref="E38:M38" si="6">IFERROR(D38*(1+E37),"")</f>
        <v>1.0000823598238662</v>
      </c>
      <c r="F38" s="49">
        <f t="shared" si="6"/>
        <v>0.97331102683038428</v>
      </c>
      <c r="G38" s="49">
        <f t="shared" si="6"/>
        <v>0.93982692510344812</v>
      </c>
      <c r="H38" s="49">
        <f t="shared" si="6"/>
        <v>0.94535794428836917</v>
      </c>
      <c r="I38" s="232">
        <f t="shared" si="6"/>
        <v>0.95815668803680598</v>
      </c>
      <c r="J38" s="49">
        <f t="shared" si="6"/>
        <v>0.97183019797757342</v>
      </c>
      <c r="K38" s="49">
        <f t="shared" si="6"/>
        <v>0.98050255420831922</v>
      </c>
      <c r="L38" s="49">
        <f t="shared" si="6"/>
        <v>0.9885118930133846</v>
      </c>
      <c r="M38" s="49">
        <f t="shared" si="6"/>
        <v>0.99816349181778652</v>
      </c>
      <c r="N38" s="9"/>
    </row>
    <row r="39" spans="1:20" x14ac:dyDescent="0.2">
      <c r="A39" s="5"/>
      <c r="B39" s="5" t="str">
        <f>"Escalate from base year to " &amp; C8</f>
        <v>Escalate from base year to 2024-25</v>
      </c>
      <c r="C39" s="5"/>
      <c r="D39" s="105"/>
      <c r="E39" s="105"/>
      <c r="F39" s="105"/>
      <c r="G39" s="105"/>
      <c r="H39" s="105"/>
      <c r="I39" s="232">
        <f>I38/INDEX($D$36:$M$38,3,MATCH($C$9,$D$36:$M$36,0))</f>
        <v>1.0135385160993926</v>
      </c>
      <c r="J39" s="105"/>
      <c r="K39" s="105"/>
      <c r="L39" s="105"/>
      <c r="M39" s="105"/>
      <c r="N39" s="5"/>
    </row>
    <row r="40" spans="1:20" x14ac:dyDescent="0.2">
      <c r="A40" s="5"/>
      <c r="C40" s="5"/>
      <c r="D40" s="5"/>
      <c r="E40" s="5"/>
      <c r="F40" s="5"/>
      <c r="G40" s="5"/>
      <c r="H40" s="5"/>
      <c r="I40" s="5"/>
      <c r="J40" s="5"/>
      <c r="K40" s="5"/>
      <c r="L40" s="4"/>
      <c r="M40" s="9"/>
      <c r="N40" s="5"/>
    </row>
    <row r="41" spans="1:20" x14ac:dyDescent="0.2">
      <c r="A41" s="5"/>
      <c r="B41" s="39" t="s">
        <v>32</v>
      </c>
      <c r="C41" s="38"/>
      <c r="D41" s="39" t="str">
        <f>IFERROR((LEFT(E41,4)-1&amp;IF(MID(E41,5,1)="","","-"&amp;TEXT(MOD(MID(E41,6,2)-1,100),"00"))),"")</f>
        <v>2019-20</v>
      </c>
      <c r="E41" s="39" t="str">
        <f>IFERROR((LEFT(F41,4)-1&amp;IF(MID(F41,5,1)="","","-"&amp;TEXT(MOD(MID(F41,6,2)-1,100),"00"))),"")</f>
        <v>2020-21</v>
      </c>
      <c r="F41" s="39" t="str">
        <f>IFERROR((LEFT(G41,4)-1&amp;IF(MID(G41,5,1)="","","-"&amp;TEXT(MOD(MID(G41,6,2)-1,100),"00"))),"")</f>
        <v>2021-22</v>
      </c>
      <c r="G41" s="39" t="str">
        <f>IFERROR((LEFT(H41,4)-1&amp;IF(MID(H41,5,1)="","","-"&amp;TEXT(MOD(MID(H41,6,2)-1,100),"00"))),"")</f>
        <v>2022-23</v>
      </c>
      <c r="H41" s="39" t="str">
        <f>IFERROR((LEFT(I41,4)-1&amp;IF(MID(I41,5,1)="","","-"&amp;TEXT(MOD(MID(I41,6,2)-1,100),"00"))),"")</f>
        <v>2023-24</v>
      </c>
      <c r="I41" s="65" t="str">
        <f>$C$8</f>
        <v>2024-25</v>
      </c>
      <c r="J41" s="39" t="str">
        <f>IFERROR((LEFT(I41,4)+1&amp;IF(MID(I41,5,1)="","","-"&amp;TEXT(MOD(MID(I41,6,2)+1,100),"00"))),"")</f>
        <v>2025-26</v>
      </c>
      <c r="K41" s="39" t="str">
        <f>IFERROR((LEFT(J41,4)+1&amp;IF(MID(J41,5,1)="","","-"&amp;TEXT(MOD(MID(J41,6,2)+1,100),"00"))),"")</f>
        <v>2026-27</v>
      </c>
      <c r="L41" s="39" t="str">
        <f>IFERROR((LEFT(K41,4)+1&amp;IF(MID(K41,5,1)="","","-"&amp;TEXT(MOD(MID(K41,6,2)+1,100),"00"))),"")</f>
        <v>2027-28</v>
      </c>
      <c r="M41" s="39" t="str">
        <f>IFERROR((LEFT(L41,4)+1&amp;IF(MID(L41,5,1)="","","-"&amp;TEXT(MOD(MID(L41,6,2)+1,100),"00"))),"")</f>
        <v>2028-29</v>
      </c>
      <c r="N41" s="139">
        <f>IF(COUNTA(B42:M45)=0,1,0)</f>
        <v>0</v>
      </c>
    </row>
    <row r="42" spans="1:20" x14ac:dyDescent="0.2">
      <c r="A42" s="5"/>
      <c r="B42" s="62" t="s">
        <v>213</v>
      </c>
      <c r="C42" s="5"/>
      <c r="D42" s="60"/>
      <c r="E42" s="60"/>
      <c r="F42" s="60"/>
      <c r="G42" s="60"/>
      <c r="H42" s="60"/>
      <c r="I42" s="233">
        <v>1.6528279846670414E-2</v>
      </c>
      <c r="J42" s="233">
        <v>1.4957663894960387E-2</v>
      </c>
      <c r="K42" s="233">
        <v>6.6342710527177396E-3</v>
      </c>
      <c r="L42" s="233">
        <v>5.0159290515902916E-3</v>
      </c>
      <c r="M42" s="233">
        <v>7.0612666532954508E-3</v>
      </c>
      <c r="N42" s="5"/>
    </row>
    <row r="43" spans="1:20" ht="15" x14ac:dyDescent="0.25">
      <c r="A43" s="5"/>
      <c r="B43" s="62" t="s">
        <v>389</v>
      </c>
      <c r="C43" s="5"/>
      <c r="D43" s="60"/>
      <c r="E43" s="238">
        <v>7.6373675875984759E-5</v>
      </c>
      <c r="F43" s="238">
        <v>-2.6772553606164262E-2</v>
      </c>
      <c r="G43" s="263">
        <v>-4.0473368263846184E-2</v>
      </c>
      <c r="H43" s="263">
        <v>-2.7827515713360106E-3</v>
      </c>
      <c r="I43" s="263">
        <v>1.4160802879532355E-2</v>
      </c>
      <c r="J43" s="263">
        <v>1.2030813473853793E-2</v>
      </c>
      <c r="K43" s="263">
        <v>9.3909382395090946E-3</v>
      </c>
      <c r="L43" s="263">
        <v>7.074451869577416E-3</v>
      </c>
      <c r="M43" s="263">
        <v>1.0056312732121028E-2</v>
      </c>
      <c r="N43" s="5"/>
      <c r="O43" s="261" t="s">
        <v>446</v>
      </c>
      <c r="P43" s="264"/>
      <c r="Q43" s="264"/>
      <c r="R43" s="264"/>
      <c r="S43" s="264"/>
      <c r="T43" s="264"/>
    </row>
    <row r="44" spans="1:20" x14ac:dyDescent="0.2">
      <c r="A44" s="5"/>
      <c r="B44" s="62" t="s">
        <v>390</v>
      </c>
      <c r="C44" s="5"/>
      <c r="D44" s="60"/>
      <c r="E44" s="238">
        <v>8.8345971856584882E-5</v>
      </c>
      <c r="F44" s="238">
        <v>-2.676570297941705E-2</v>
      </c>
      <c r="G44" s="238">
        <v>-3.8331157327481158E-2</v>
      </c>
      <c r="H44" s="238">
        <v>4.5530446693171599E-3</v>
      </c>
      <c r="I44" s="238">
        <v>2.9162293192528401E-3</v>
      </c>
      <c r="J44" s="238">
        <v>6.5104681588685764E-3</v>
      </c>
      <c r="K44" s="238">
        <v>8.456533981035852E-3</v>
      </c>
      <c r="L44" s="238">
        <v>9.2627596362757636E-3</v>
      </c>
      <c r="M44" s="238">
        <v>9.4712192533161765E-3</v>
      </c>
      <c r="N44" s="5"/>
    </row>
    <row r="45" spans="1:20" x14ac:dyDescent="0.2">
      <c r="A45" s="5"/>
      <c r="B45" s="62"/>
      <c r="C45" s="5"/>
      <c r="D45" s="60"/>
      <c r="E45" s="60"/>
      <c r="F45" s="60"/>
      <c r="G45" s="60"/>
      <c r="H45" s="60"/>
      <c r="I45" s="60"/>
      <c r="J45" s="60"/>
      <c r="K45" s="60"/>
      <c r="L45" s="60"/>
      <c r="M45" s="60"/>
      <c r="N45" s="5"/>
    </row>
    <row r="46" spans="1:20" x14ac:dyDescent="0.2">
      <c r="A46" s="5"/>
      <c r="C46" s="5"/>
      <c r="D46" s="5"/>
      <c r="E46" s="5"/>
      <c r="F46" s="5"/>
      <c r="G46" s="5"/>
      <c r="H46" s="5"/>
      <c r="I46" s="5"/>
      <c r="J46" s="5"/>
      <c r="K46" s="5"/>
      <c r="L46" s="4"/>
      <c r="M46" s="4"/>
      <c r="N46" s="4"/>
    </row>
    <row r="47" spans="1:20" x14ac:dyDescent="0.2">
      <c r="A47" s="5"/>
      <c r="B47" s="39" t="s">
        <v>35</v>
      </c>
      <c r="C47" s="38"/>
      <c r="D47" s="39" t="str">
        <f>IFERROR((LEFT(E47,4)-1&amp;IF(MID(E47,5,1)="","","-"&amp;TEXT(MOD(MID(E47,6,2)-1,100),"00"))),"")</f>
        <v>2019-20</v>
      </c>
      <c r="E47" s="39" t="str">
        <f>IFERROR((LEFT(F47,4)-1&amp;IF(MID(F47,5,1)="","","-"&amp;TEXT(MOD(MID(F47,6,2)-1,100),"00"))),"")</f>
        <v>2020-21</v>
      </c>
      <c r="F47" s="39" t="str">
        <f>IFERROR((LEFT(G47,4)-1&amp;IF(MID(G47,5,1)="","","-"&amp;TEXT(MOD(MID(G47,6,2)-1,100),"00"))),"")</f>
        <v>2021-22</v>
      </c>
      <c r="G47" s="39" t="str">
        <f>IFERROR((LEFT(H47,4)-1&amp;IF(MID(H47,5,1)="","","-"&amp;TEXT(MOD(MID(H47,6,2)-1,100),"00"))),"")</f>
        <v>2022-23</v>
      </c>
      <c r="H47" s="39" t="str">
        <f>IFERROR((LEFT(I47,4)-1&amp;IF(MID(I47,5,1)="","","-"&amp;TEXT(MOD(MID(I47,6,2)-1,100),"00"))),"")</f>
        <v>2023-24</v>
      </c>
      <c r="I47" s="65" t="str">
        <f>$C$8</f>
        <v>2024-25</v>
      </c>
      <c r="J47" s="39" t="str">
        <f>IFERROR((LEFT(I47,4)+1&amp;IF(MID(I47,5,1)="","","-"&amp;TEXT(MOD(MID(I47,6,2)+1,100),"00"))),"")</f>
        <v>2025-26</v>
      </c>
      <c r="K47" s="39" t="str">
        <f>IFERROR((LEFT(J47,4)+1&amp;IF(MID(J47,5,1)="","","-"&amp;TEXT(MOD(MID(J47,6,2)+1,100),"00"))),"")</f>
        <v>2026-27</v>
      </c>
      <c r="L47" s="39" t="str">
        <f>IFERROR((LEFT(K47,4)+1&amp;IF(MID(K47,5,1)="","","-"&amp;TEXT(MOD(MID(K47,6,2)+1,100),"00"))),"")</f>
        <v>2027-28</v>
      </c>
      <c r="M47" s="39" t="str">
        <f>IFERROR((LEFT(L47,4)+1&amp;IF(MID(L47,5,1)="","","-"&amp;TEXT(MOD(MID(L47,6,2)+1,100),"00"))),"")</f>
        <v>2028-29</v>
      </c>
      <c r="N47" s="139">
        <f>IF(COUNTA(D48:M51)=0,1,0)</f>
        <v>0</v>
      </c>
    </row>
    <row r="48" spans="1:20" x14ac:dyDescent="0.2">
      <c r="A48" s="5"/>
      <c r="B48" s="106" t="str">
        <f>B42</f>
        <v>Average of BIS Sep 2022 and KPMG (incl super guarantee, from Transgrid draft decision)</v>
      </c>
      <c r="C48" s="5"/>
      <c r="D48" s="63"/>
      <c r="E48" s="63"/>
      <c r="F48" s="63"/>
      <c r="G48" s="63"/>
      <c r="H48" s="63"/>
      <c r="I48" s="63"/>
      <c r="J48" s="63"/>
      <c r="K48" s="63"/>
      <c r="L48" s="63"/>
      <c r="M48" s="63"/>
      <c r="N48" s="4"/>
    </row>
    <row r="49" spans="1:14" x14ac:dyDescent="0.2">
      <c r="A49" s="5"/>
      <c r="B49" s="106" t="str">
        <f>B43</f>
        <v>DNSP NSW real labour forecast</v>
      </c>
      <c r="C49" s="5"/>
      <c r="D49" s="63"/>
      <c r="E49" s="237">
        <v>0.5</v>
      </c>
      <c r="F49" s="237">
        <v>0.5</v>
      </c>
      <c r="G49" s="237">
        <v>0.5</v>
      </c>
      <c r="H49" s="237">
        <v>0.5</v>
      </c>
      <c r="I49" s="237">
        <v>0.5</v>
      </c>
      <c r="J49" s="237">
        <v>0.5</v>
      </c>
      <c r="K49" s="237">
        <v>0.5</v>
      </c>
      <c r="L49" s="237">
        <v>0.5</v>
      </c>
      <c r="M49" s="237">
        <v>0.5</v>
      </c>
      <c r="N49" s="4"/>
    </row>
    <row r="50" spans="1:14" x14ac:dyDescent="0.2">
      <c r="A50" s="5"/>
      <c r="B50" s="106" t="str">
        <f>B44</f>
        <v>AER provided labour forecast</v>
      </c>
      <c r="C50" s="5"/>
      <c r="D50" s="63"/>
      <c r="E50" s="237">
        <v>0.5</v>
      </c>
      <c r="F50" s="237">
        <v>0.5</v>
      </c>
      <c r="G50" s="237">
        <v>0.5</v>
      </c>
      <c r="H50" s="237">
        <v>0.5</v>
      </c>
      <c r="I50" s="237">
        <v>0.5</v>
      </c>
      <c r="J50" s="237">
        <v>0.5</v>
      </c>
      <c r="K50" s="237">
        <v>0.5</v>
      </c>
      <c r="L50" s="237">
        <v>0.5</v>
      </c>
      <c r="M50" s="237">
        <v>0.5</v>
      </c>
      <c r="N50" s="4"/>
    </row>
    <row r="51" spans="1:14" x14ac:dyDescent="0.2">
      <c r="A51" s="5"/>
      <c r="B51" s="106">
        <f>B45</f>
        <v>0</v>
      </c>
      <c r="C51" s="5"/>
      <c r="D51" s="63"/>
      <c r="E51" s="63"/>
      <c r="F51" s="63"/>
      <c r="G51" s="63"/>
      <c r="H51" s="63"/>
      <c r="I51" s="63"/>
      <c r="J51" s="63"/>
      <c r="K51" s="63"/>
      <c r="L51" s="63"/>
      <c r="M51" s="63"/>
      <c r="N51" s="4"/>
    </row>
    <row r="52" spans="1:14" x14ac:dyDescent="0.2">
      <c r="A52" s="5"/>
      <c r="B52" s="5"/>
      <c r="C52" s="5"/>
      <c r="D52" s="139">
        <f t="shared" ref="D52:M52" si="7">IF(OR(SUM(D48:D51)=0,SUM(D48:D51)=1),0,1)</f>
        <v>0</v>
      </c>
      <c r="E52" s="139">
        <f t="shared" si="7"/>
        <v>0</v>
      </c>
      <c r="F52" s="139">
        <f t="shared" si="7"/>
        <v>0</v>
      </c>
      <c r="G52" s="139">
        <f t="shared" si="7"/>
        <v>0</v>
      </c>
      <c r="H52" s="139">
        <f t="shared" si="7"/>
        <v>0</v>
      </c>
      <c r="I52" s="139">
        <f t="shared" si="7"/>
        <v>0</v>
      </c>
      <c r="J52" s="139">
        <f t="shared" si="7"/>
        <v>0</v>
      </c>
      <c r="K52" s="139">
        <f t="shared" si="7"/>
        <v>0</v>
      </c>
      <c r="L52" s="139">
        <f t="shared" si="7"/>
        <v>0</v>
      </c>
      <c r="M52" s="139">
        <f t="shared" si="7"/>
        <v>0</v>
      </c>
      <c r="N52" s="139">
        <f>IF(SUM(D52:M52)=0,0,1)</f>
        <v>0</v>
      </c>
    </row>
    <row r="53" spans="1:14" x14ac:dyDescent="0.2">
      <c r="N53" s="5"/>
    </row>
    <row r="54" spans="1:14" ht="15" x14ac:dyDescent="0.25">
      <c r="A54" s="201" t="s">
        <v>148</v>
      </c>
      <c r="B54" s="23" t="s">
        <v>149</v>
      </c>
      <c r="C54" s="22"/>
      <c r="D54" s="23" t="s">
        <v>76</v>
      </c>
      <c r="E54" s="22"/>
      <c r="F54" s="22"/>
      <c r="G54" s="22"/>
      <c r="H54" s="22"/>
      <c r="I54" s="23" t="s">
        <v>124</v>
      </c>
      <c r="J54" s="22"/>
      <c r="K54" s="22"/>
      <c r="L54" s="22"/>
      <c r="M54" s="22"/>
      <c r="N54" s="5"/>
    </row>
    <row r="55" spans="1:14" x14ac:dyDescent="0.2">
      <c r="N55" s="5"/>
    </row>
    <row r="56" spans="1:14" x14ac:dyDescent="0.2">
      <c r="B56" s="38"/>
      <c r="C56" s="38"/>
      <c r="D56" s="39" t="str">
        <f>IFERROR((LEFT(E56,4)-1&amp;IF(MID(E56,5,1)="","","-"&amp;TEXT(MOD(MID(E56,6,2)-1,100),"00"))),"")</f>
        <v>2019-20</v>
      </c>
      <c r="E56" s="39" t="str">
        <f>IFERROR((LEFT(F56,4)-1&amp;IF(MID(F56,5,1)="","","-"&amp;TEXT(MOD(MID(F56,6,2)-1,100),"00"))),"")</f>
        <v>2020-21</v>
      </c>
      <c r="F56" s="39" t="str">
        <f>IFERROR((LEFT(G56,4)-1&amp;IF(MID(G56,5,1)="","","-"&amp;TEXT(MOD(MID(G56,6,2)-1,100),"00"))),"")</f>
        <v>2021-22</v>
      </c>
      <c r="G56" s="39" t="str">
        <f>IFERROR((LEFT(H56,4)-1&amp;IF(MID(H56,5,1)="","","-"&amp;TEXT(MOD(MID(H56,6,2)-1,100),"00"))),"")</f>
        <v>2022-23</v>
      </c>
      <c r="H56" s="39" t="str">
        <f>IFERROR((LEFT(I56,4)-1&amp;IF(MID(I56,5,1)="","","-"&amp;TEXT(MOD(MID(I56,6,2)-1,100),"00"))),"")</f>
        <v>2023-24</v>
      </c>
      <c r="I56" s="65" t="str">
        <f>$C$8</f>
        <v>2024-25</v>
      </c>
      <c r="J56" s="39" t="str">
        <f>IFERROR((LEFT(I56,4)+1&amp;IF(MID(I56,5,1)="","","-"&amp;TEXT(MOD(MID(I56,6,2)+1,100),"00"))),"")</f>
        <v>2025-26</v>
      </c>
      <c r="K56" s="39" t="str">
        <f>IFERROR((LEFT(J56,4)+1&amp;IF(MID(J56,5,1)="","","-"&amp;TEXT(MOD(MID(J56,6,2)+1,100),"00"))),"")</f>
        <v>2026-27</v>
      </c>
      <c r="L56" s="39" t="str">
        <f>IFERROR((LEFT(K56,4)+1&amp;IF(MID(K56,5,1)="","","-"&amp;TEXT(MOD(MID(K56,6,2)+1,100),"00"))),"")</f>
        <v>2027-28</v>
      </c>
      <c r="M56" s="39" t="str">
        <f>IFERROR((LEFT(L56,4)+1&amp;IF(MID(L56,5,1)="","","-"&amp;TEXT(MOD(MID(L56,6,2)+1,100),"00"))),"")</f>
        <v>2028-29</v>
      </c>
      <c r="N56" s="5"/>
    </row>
    <row r="57" spans="1:14" x14ac:dyDescent="0.2">
      <c r="B57" s="5" t="s">
        <v>150</v>
      </c>
      <c r="C57" s="5"/>
      <c r="D57" s="99">
        <f t="shared" ref="D57:M57" si="8">-D$28</f>
        <v>0</v>
      </c>
      <c r="E57" s="99">
        <f t="shared" si="8"/>
        <v>8.235982386628482E-5</v>
      </c>
      <c r="F57" s="99">
        <f t="shared" si="8"/>
        <v>-2.6769128292790656E-2</v>
      </c>
      <c r="G57" s="99">
        <f t="shared" si="8"/>
        <v>-3.440226279566367E-2</v>
      </c>
      <c r="H57" s="99">
        <f t="shared" si="8"/>
        <v>5.8851465489905743E-3</v>
      </c>
      <c r="I57" s="99">
        <f t="shared" si="8"/>
        <v>1.3538516099392599E-2</v>
      </c>
      <c r="J57" s="99">
        <f t="shared" si="8"/>
        <v>1.4270640816361185E-2</v>
      </c>
      <c r="K57" s="99">
        <f t="shared" si="8"/>
        <v>8.9237361102724733E-3</v>
      </c>
      <c r="L57" s="99">
        <f t="shared" si="8"/>
        <v>8.1686057529265898E-3</v>
      </c>
      <c r="M57" s="99">
        <f t="shared" si="8"/>
        <v>9.7637659927186024E-3</v>
      </c>
      <c r="N57" s="5"/>
    </row>
    <row r="58" spans="1:14" x14ac:dyDescent="0.2">
      <c r="B58" s="5" t="s">
        <v>52</v>
      </c>
      <c r="C58" s="5"/>
      <c r="D58" s="49">
        <f>1+D57</f>
        <v>1</v>
      </c>
      <c r="E58" s="49">
        <f t="shared" ref="E58:M58" si="9">IFERROR(D58*(1+E57),"")</f>
        <v>1.0000823598238662</v>
      </c>
      <c r="F58" s="49">
        <f t="shared" si="9"/>
        <v>0.97331102683038428</v>
      </c>
      <c r="G58" s="49">
        <f t="shared" si="9"/>
        <v>0.93982692510344812</v>
      </c>
      <c r="H58" s="49">
        <f t="shared" si="9"/>
        <v>0.94535794428836917</v>
      </c>
      <c r="I58" s="49">
        <f t="shared" si="9"/>
        <v>0.95815668803680598</v>
      </c>
      <c r="J58" s="49">
        <f t="shared" si="9"/>
        <v>0.97183019797757342</v>
      </c>
      <c r="K58" s="49">
        <f t="shared" si="9"/>
        <v>0.98050255420831922</v>
      </c>
      <c r="L58" s="49">
        <f t="shared" si="9"/>
        <v>0.9885118930133846</v>
      </c>
      <c r="M58" s="49">
        <f t="shared" si="9"/>
        <v>0.99816349181778652</v>
      </c>
      <c r="N58" s="5"/>
    </row>
    <row r="59" spans="1:14" x14ac:dyDescent="0.2">
      <c r="B59" s="5" t="str">
        <f>"Escalate from base year to " &amp; C28</f>
        <v xml:space="preserve">Escalate from base year to </v>
      </c>
      <c r="C59" s="5"/>
      <c r="D59" s="105"/>
      <c r="E59" s="105"/>
      <c r="F59" s="105"/>
      <c r="G59" s="105"/>
      <c r="H59" s="105"/>
      <c r="I59" s="49">
        <f>I58/INDEX($D$56:$M$58,3,MATCH($C$9,$D$56:$M$56,0))</f>
        <v>1.0135385160993926</v>
      </c>
      <c r="J59" s="105"/>
      <c r="K59" s="105"/>
      <c r="L59" s="105"/>
      <c r="M59" s="105"/>
      <c r="N59" s="5"/>
    </row>
    <row r="60" spans="1:14" x14ac:dyDescent="0.2">
      <c r="N60" s="5"/>
    </row>
    <row r="61" spans="1:14" x14ac:dyDescent="0.2">
      <c r="B61" s="38"/>
      <c r="C61" s="38"/>
      <c r="D61" s="39" t="str">
        <f>IFERROR((LEFT(E61,4)-1&amp;IF(MID(E61,5,1)="","","-"&amp;TEXT(MOD(MID(E61,6,2)-1,100),"00"))),"")</f>
        <v>2019-20</v>
      </c>
      <c r="E61" s="39" t="str">
        <f>IFERROR((LEFT(F61,4)-1&amp;IF(MID(F61,5,1)="","","-"&amp;TEXT(MOD(MID(F61,6,2)-1,100),"00"))),"")</f>
        <v>2020-21</v>
      </c>
      <c r="F61" s="39" t="str">
        <f>IFERROR((LEFT(G61,4)-1&amp;IF(MID(G61,5,1)="","","-"&amp;TEXT(MOD(MID(G61,6,2)-1,100),"00"))),"")</f>
        <v>2021-22</v>
      </c>
      <c r="G61" s="39" t="str">
        <f>IFERROR((LEFT(H61,4)-1&amp;IF(MID(H61,5,1)="","","-"&amp;TEXT(MOD(MID(H61,6,2)-1,100),"00"))),"")</f>
        <v>2022-23</v>
      </c>
      <c r="H61" s="39" t="str">
        <f>IFERROR((LEFT(I61,4)-1&amp;IF(MID(I61,5,1)="","","-"&amp;TEXT(MOD(MID(I61,6,2)-1,100),"00"))),"")</f>
        <v>2023-24</v>
      </c>
      <c r="I61" s="65" t="str">
        <f>$C$8</f>
        <v>2024-25</v>
      </c>
      <c r="J61" s="39" t="str">
        <f>IFERROR((LEFT(I61,4)+1&amp;IF(MID(I61,5,1)="","","-"&amp;TEXT(MOD(MID(I61,6,2)+1,100),"00"))),"")</f>
        <v>2025-26</v>
      </c>
      <c r="K61" s="39" t="str">
        <f>IFERROR((LEFT(J61,4)+1&amp;IF(MID(J61,5,1)="","","-"&amp;TEXT(MOD(MID(J61,6,2)+1,100),"00"))),"")</f>
        <v>2026-27</v>
      </c>
      <c r="L61" s="39" t="str">
        <f>IFERROR((LEFT(K61,4)+1&amp;IF(MID(K61,5,1)="","","-"&amp;TEXT(MOD(MID(K61,6,2)+1,100),"00"))),"")</f>
        <v>2027-28</v>
      </c>
      <c r="M61" s="39" t="str">
        <f>IFERROR((LEFT(L61,4)+1&amp;IF(MID(L61,5,1)="","","-"&amp;TEXT(MOD(MID(L61,6,2)+1,100),"00"))),"")</f>
        <v>2028-29</v>
      </c>
      <c r="N61" s="5"/>
    </row>
    <row r="62" spans="1:14" x14ac:dyDescent="0.2">
      <c r="B62" s="5" t="s">
        <v>151</v>
      </c>
      <c r="C62" s="5"/>
      <c r="D62" s="99">
        <f t="shared" ref="D62:M62" si="10">-D$29</f>
        <v>0</v>
      </c>
      <c r="E62" s="99">
        <f t="shared" si="10"/>
        <v>8.235982386628482E-5</v>
      </c>
      <c r="F62" s="99">
        <f t="shared" si="10"/>
        <v>-2.6769128292790656E-2</v>
      </c>
      <c r="G62" s="99">
        <f t="shared" si="10"/>
        <v>-3.440226279566367E-2</v>
      </c>
      <c r="H62" s="99">
        <f t="shared" si="10"/>
        <v>5.8851465489905743E-3</v>
      </c>
      <c r="I62" s="99">
        <f t="shared" si="10"/>
        <v>1.3538516099392599E-2</v>
      </c>
      <c r="J62" s="99">
        <f t="shared" si="10"/>
        <v>1.4270640816361185E-2</v>
      </c>
      <c r="K62" s="99">
        <f t="shared" si="10"/>
        <v>8.9237361102724733E-3</v>
      </c>
      <c r="L62" s="99">
        <f t="shared" si="10"/>
        <v>8.1686057529265898E-3</v>
      </c>
      <c r="M62" s="99">
        <f t="shared" si="10"/>
        <v>9.7637659927186024E-3</v>
      </c>
      <c r="N62" s="5"/>
    </row>
    <row r="63" spans="1:14" x14ac:dyDescent="0.2">
      <c r="B63" s="5" t="s">
        <v>52</v>
      </c>
      <c r="C63" s="5"/>
      <c r="D63" s="49">
        <f>1+D62</f>
        <v>1</v>
      </c>
      <c r="E63" s="49">
        <f t="shared" ref="E63:M63" si="11">IFERROR(D63*(1+E62),"")</f>
        <v>1.0000823598238662</v>
      </c>
      <c r="F63" s="49">
        <f t="shared" si="11"/>
        <v>0.97331102683038428</v>
      </c>
      <c r="G63" s="49">
        <f t="shared" si="11"/>
        <v>0.93982692510344812</v>
      </c>
      <c r="H63" s="49">
        <f t="shared" si="11"/>
        <v>0.94535794428836917</v>
      </c>
      <c r="I63" s="49">
        <f t="shared" si="11"/>
        <v>0.95815668803680598</v>
      </c>
      <c r="J63" s="49">
        <f t="shared" si="11"/>
        <v>0.97183019797757342</v>
      </c>
      <c r="K63" s="49">
        <f t="shared" si="11"/>
        <v>0.98050255420831922</v>
      </c>
      <c r="L63" s="49">
        <f t="shared" si="11"/>
        <v>0.9885118930133846</v>
      </c>
      <c r="M63" s="49">
        <f t="shared" si="11"/>
        <v>0.99816349181778652</v>
      </c>
      <c r="N63" s="5"/>
    </row>
    <row r="64" spans="1:14" x14ac:dyDescent="0.2">
      <c r="B64" s="5" t="str">
        <f>"Escalate from base year to " &amp; C33</f>
        <v xml:space="preserve">Escalate from base year to </v>
      </c>
      <c r="C64" s="5"/>
      <c r="D64" s="105"/>
      <c r="E64" s="105"/>
      <c r="F64" s="105"/>
      <c r="G64" s="105"/>
      <c r="H64" s="105"/>
      <c r="I64" s="49">
        <f>I63/INDEX($D$61:$M$63,3,MATCH($C$9,$D$61:$M$61,0))</f>
        <v>1.0135385160993926</v>
      </c>
      <c r="J64" s="105"/>
      <c r="K64" s="105"/>
      <c r="L64" s="105"/>
      <c r="M64" s="105"/>
      <c r="N64" s="5"/>
    </row>
    <row r="65" spans="2:14" x14ac:dyDescent="0.2">
      <c r="N65" s="5"/>
    </row>
    <row r="66" spans="2:14" x14ac:dyDescent="0.2">
      <c r="B66" s="38"/>
      <c r="C66" s="38"/>
      <c r="D66" s="39" t="str">
        <f>IFERROR((LEFT(E66,4)-1&amp;IF(MID(E66,5,1)="","","-"&amp;TEXT(MOD(MID(E66,6,2)-1,100),"00"))),"")</f>
        <v>2019-20</v>
      </c>
      <c r="E66" s="39" t="str">
        <f>IFERROR((LEFT(F66,4)-1&amp;IF(MID(F66,5,1)="","","-"&amp;TEXT(MOD(MID(F66,6,2)-1,100),"00"))),"")</f>
        <v>2020-21</v>
      </c>
      <c r="F66" s="39" t="str">
        <f>IFERROR((LEFT(G66,4)-1&amp;IF(MID(G66,5,1)="","","-"&amp;TEXT(MOD(MID(G66,6,2)-1,100),"00"))),"")</f>
        <v>2021-22</v>
      </c>
      <c r="G66" s="39" t="str">
        <f>IFERROR((LEFT(H66,4)-1&amp;IF(MID(H66,5,1)="","","-"&amp;TEXT(MOD(MID(H66,6,2)-1,100),"00"))),"")</f>
        <v>2022-23</v>
      </c>
      <c r="H66" s="39" t="str">
        <f>IFERROR((LEFT(I66,4)-1&amp;IF(MID(I66,5,1)="","","-"&amp;TEXT(MOD(MID(I66,6,2)-1,100),"00"))),"")</f>
        <v>2023-24</v>
      </c>
      <c r="I66" s="65" t="str">
        <f>$C$8</f>
        <v>2024-25</v>
      </c>
      <c r="J66" s="39" t="str">
        <f>IFERROR((LEFT(I66,4)+1&amp;IF(MID(I66,5,1)="","","-"&amp;TEXT(MOD(MID(I66,6,2)+1,100),"00"))),"")</f>
        <v>2025-26</v>
      </c>
      <c r="K66" s="39" t="str">
        <f>IFERROR((LEFT(J66,4)+1&amp;IF(MID(J66,5,1)="","","-"&amp;TEXT(MOD(MID(J66,6,2)+1,100),"00"))),"")</f>
        <v>2026-27</v>
      </c>
      <c r="L66" s="39" t="str">
        <f>IFERROR((LEFT(K66,4)+1&amp;IF(MID(K66,5,1)="","","-"&amp;TEXT(MOD(MID(K66,6,2)+1,100),"00"))),"")</f>
        <v>2027-28</v>
      </c>
      <c r="M66" s="39" t="str">
        <f>IFERROR((LEFT(L66,4)+1&amp;IF(MID(L66,5,1)="","","-"&amp;TEXT(MOD(MID(L66,6,2)+1,100),"00"))),"")</f>
        <v>2028-29</v>
      </c>
      <c r="N66" s="5"/>
    </row>
    <row r="67" spans="2:14" x14ac:dyDescent="0.2">
      <c r="B67" s="5" t="s">
        <v>152</v>
      </c>
      <c r="C67" s="5"/>
      <c r="D67" s="99">
        <f t="shared" ref="D67:M67" si="12">-D$30</f>
        <v>0</v>
      </c>
      <c r="E67" s="99">
        <f t="shared" si="12"/>
        <v>8.235982386628482E-5</v>
      </c>
      <c r="F67" s="99">
        <f t="shared" si="12"/>
        <v>-2.6769128292790656E-2</v>
      </c>
      <c r="G67" s="99">
        <f t="shared" si="12"/>
        <v>-3.440226279566367E-2</v>
      </c>
      <c r="H67" s="99">
        <f t="shared" si="12"/>
        <v>5.8851465489905743E-3</v>
      </c>
      <c r="I67" s="99">
        <f t="shared" si="12"/>
        <v>1.3538516099392599E-2</v>
      </c>
      <c r="J67" s="99">
        <f t="shared" si="12"/>
        <v>1.4270640816361185E-2</v>
      </c>
      <c r="K67" s="99">
        <f t="shared" si="12"/>
        <v>8.9237361102724733E-3</v>
      </c>
      <c r="L67" s="99">
        <f t="shared" si="12"/>
        <v>8.1686057529265898E-3</v>
      </c>
      <c r="M67" s="99">
        <f t="shared" si="12"/>
        <v>9.7637659927186024E-3</v>
      </c>
      <c r="N67" s="5"/>
    </row>
    <row r="68" spans="2:14" x14ac:dyDescent="0.2">
      <c r="B68" s="5" t="s">
        <v>52</v>
      </c>
      <c r="C68" s="5"/>
      <c r="D68" s="49">
        <f>1+D67</f>
        <v>1</v>
      </c>
      <c r="E68" s="49">
        <f t="shared" ref="E68:M68" si="13">IFERROR(D68*(1+E67),"")</f>
        <v>1.0000823598238662</v>
      </c>
      <c r="F68" s="49">
        <f t="shared" si="13"/>
        <v>0.97331102683038428</v>
      </c>
      <c r="G68" s="49">
        <f t="shared" si="13"/>
        <v>0.93982692510344812</v>
      </c>
      <c r="H68" s="49">
        <f t="shared" si="13"/>
        <v>0.94535794428836917</v>
      </c>
      <c r="I68" s="49">
        <f t="shared" si="13"/>
        <v>0.95815668803680598</v>
      </c>
      <c r="J68" s="49">
        <f t="shared" si="13"/>
        <v>0.97183019797757342</v>
      </c>
      <c r="K68" s="49">
        <f t="shared" si="13"/>
        <v>0.98050255420831922</v>
      </c>
      <c r="L68" s="49">
        <f t="shared" si="13"/>
        <v>0.9885118930133846</v>
      </c>
      <c r="M68" s="49">
        <f t="shared" si="13"/>
        <v>0.99816349181778652</v>
      </c>
      <c r="N68" s="5"/>
    </row>
    <row r="69" spans="2:14" x14ac:dyDescent="0.2">
      <c r="B69" s="5" t="str">
        <f>"Escalate from base year to " &amp; C38</f>
        <v xml:space="preserve">Escalate from base year to </v>
      </c>
      <c r="C69" s="5"/>
      <c r="D69" s="105"/>
      <c r="E69" s="105"/>
      <c r="F69" s="105"/>
      <c r="G69" s="105"/>
      <c r="H69" s="105"/>
      <c r="I69" s="49">
        <f>I68/INDEX($D$66:$M$68,3,MATCH($C$9,$D$66:$M$66,0))</f>
        <v>1.0135385160993926</v>
      </c>
      <c r="J69" s="105"/>
      <c r="K69" s="105"/>
      <c r="L69" s="105"/>
      <c r="M69" s="105"/>
      <c r="N69" s="5"/>
    </row>
    <row r="70" spans="2:14" x14ac:dyDescent="0.2">
      <c r="N70" s="5"/>
    </row>
    <row r="71" spans="2:14" x14ac:dyDescent="0.2">
      <c r="B71" s="38"/>
      <c r="C71" s="38"/>
      <c r="D71" s="39" t="str">
        <f>IFERROR((LEFT(E71,4)-1&amp;IF(MID(E71,5,1)="","","-"&amp;TEXT(MOD(MID(E71,6,2)-1,100),"00"))),"")</f>
        <v>2019-20</v>
      </c>
      <c r="E71" s="39" t="str">
        <f>IFERROR((LEFT(F71,4)-1&amp;IF(MID(F71,5,1)="","","-"&amp;TEXT(MOD(MID(F71,6,2)-1,100),"00"))),"")</f>
        <v>2020-21</v>
      </c>
      <c r="F71" s="39" t="str">
        <f>IFERROR((LEFT(G71,4)-1&amp;IF(MID(G71,5,1)="","","-"&amp;TEXT(MOD(MID(G71,6,2)-1,100),"00"))),"")</f>
        <v>2021-22</v>
      </c>
      <c r="G71" s="39" t="str">
        <f>IFERROR((LEFT(H71,4)-1&amp;IF(MID(H71,5,1)="","","-"&amp;TEXT(MOD(MID(H71,6,2)-1,100),"00"))),"")</f>
        <v>2022-23</v>
      </c>
      <c r="H71" s="39" t="str">
        <f>IFERROR((LEFT(I71,4)-1&amp;IF(MID(I71,5,1)="","","-"&amp;TEXT(MOD(MID(I71,6,2)-1,100),"00"))),"")</f>
        <v>2023-24</v>
      </c>
      <c r="I71" s="65" t="str">
        <f>$C$8</f>
        <v>2024-25</v>
      </c>
      <c r="J71" s="39" t="str">
        <f>IFERROR((LEFT(I71,4)+1&amp;IF(MID(I71,5,1)="","","-"&amp;TEXT(MOD(MID(I71,6,2)+1,100),"00"))),"")</f>
        <v>2025-26</v>
      </c>
      <c r="K71" s="39" t="str">
        <f>IFERROR((LEFT(J71,4)+1&amp;IF(MID(J71,5,1)="","","-"&amp;TEXT(MOD(MID(J71,6,2)+1,100),"00"))),"")</f>
        <v>2026-27</v>
      </c>
      <c r="L71" s="39" t="str">
        <f>IFERROR((LEFT(K71,4)+1&amp;IF(MID(K71,5,1)="","","-"&amp;TEXT(MOD(MID(K71,6,2)+1,100),"00"))),"")</f>
        <v>2027-28</v>
      </c>
      <c r="M71" s="39" t="str">
        <f>IFERROR((LEFT(L71,4)+1&amp;IF(MID(L71,5,1)="","","-"&amp;TEXT(MOD(MID(L71,6,2)+1,100),"00"))),"")</f>
        <v>2028-29</v>
      </c>
      <c r="N71" s="5"/>
    </row>
    <row r="72" spans="2:14" x14ac:dyDescent="0.2">
      <c r="B72" s="5" t="s">
        <v>153</v>
      </c>
      <c r="C72" s="5"/>
      <c r="D72" s="99">
        <f t="shared" ref="D72:M72" si="14">-D$31</f>
        <v>0</v>
      </c>
      <c r="E72" s="99">
        <f t="shared" si="14"/>
        <v>8.235982386628482E-5</v>
      </c>
      <c r="F72" s="99">
        <f t="shared" si="14"/>
        <v>-2.6769128292790656E-2</v>
      </c>
      <c r="G72" s="99">
        <f t="shared" si="14"/>
        <v>-3.440226279566367E-2</v>
      </c>
      <c r="H72" s="99">
        <f t="shared" si="14"/>
        <v>5.8851465489905743E-3</v>
      </c>
      <c r="I72" s="99">
        <f t="shared" si="14"/>
        <v>1.3538516099392599E-2</v>
      </c>
      <c r="J72" s="99">
        <f t="shared" si="14"/>
        <v>1.4270640816361185E-2</v>
      </c>
      <c r="K72" s="99">
        <f t="shared" si="14"/>
        <v>8.9237361102724733E-3</v>
      </c>
      <c r="L72" s="99">
        <f t="shared" si="14"/>
        <v>8.1686057529265898E-3</v>
      </c>
      <c r="M72" s="99">
        <f t="shared" si="14"/>
        <v>9.7637659927186024E-3</v>
      </c>
      <c r="N72" s="5"/>
    </row>
    <row r="73" spans="2:14" x14ac:dyDescent="0.2">
      <c r="B73" s="5" t="s">
        <v>52</v>
      </c>
      <c r="C73" s="5"/>
      <c r="D73" s="49">
        <f>1+D72</f>
        <v>1</v>
      </c>
      <c r="E73" s="49">
        <f t="shared" ref="E73:M73" si="15">IFERROR(D73*(1+E72),"")</f>
        <v>1.0000823598238662</v>
      </c>
      <c r="F73" s="49">
        <f t="shared" si="15"/>
        <v>0.97331102683038428</v>
      </c>
      <c r="G73" s="49">
        <f t="shared" si="15"/>
        <v>0.93982692510344812</v>
      </c>
      <c r="H73" s="49">
        <f t="shared" si="15"/>
        <v>0.94535794428836917</v>
      </c>
      <c r="I73" s="49">
        <f t="shared" si="15"/>
        <v>0.95815668803680598</v>
      </c>
      <c r="J73" s="49">
        <f t="shared" si="15"/>
        <v>0.97183019797757342</v>
      </c>
      <c r="K73" s="49">
        <f t="shared" si="15"/>
        <v>0.98050255420831922</v>
      </c>
      <c r="L73" s="49">
        <f t="shared" si="15"/>
        <v>0.9885118930133846</v>
      </c>
      <c r="M73" s="49">
        <f t="shared" si="15"/>
        <v>0.99816349181778652</v>
      </c>
      <c r="N73" s="5"/>
    </row>
    <row r="74" spans="2:14" x14ac:dyDescent="0.2">
      <c r="B74" s="5" t="str">
        <f>"Escalate from base year to " &amp; C43</f>
        <v xml:space="preserve">Escalate from base year to </v>
      </c>
      <c r="C74" s="5"/>
      <c r="D74" s="105"/>
      <c r="E74" s="105"/>
      <c r="F74" s="105"/>
      <c r="G74" s="105"/>
      <c r="H74" s="105"/>
      <c r="I74" s="49">
        <f>I73/INDEX($D$71:$M$73,3,MATCH($C$9,$D$71:$M$71,0))</f>
        <v>1.0135385160993926</v>
      </c>
      <c r="J74" s="105"/>
      <c r="K74" s="105"/>
      <c r="L74" s="105"/>
      <c r="M74" s="105"/>
      <c r="N74" s="5"/>
    </row>
    <row r="75" spans="2:14" x14ac:dyDescent="0.2">
      <c r="N75" s="5"/>
    </row>
    <row r="76" spans="2:14" x14ac:dyDescent="0.2">
      <c r="N76" s="5"/>
    </row>
    <row r="77" spans="2:14" x14ac:dyDescent="0.2">
      <c r="N77" s="5"/>
    </row>
    <row r="78" spans="2:14" x14ac:dyDescent="0.2">
      <c r="N78" s="5"/>
    </row>
  </sheetData>
  <conditionalFormatting sqref="G1">
    <cfRule type="cellIs" dxfId="11" priority="4" operator="equal">
      <formula>"Check"</formula>
    </cfRule>
    <cfRule type="cellIs" dxfId="10" priority="5" operator="equal">
      <formula>"Ok"</formula>
    </cfRule>
  </conditionalFormatting>
  <pageMargins left="0.7" right="0.7" top="0.75" bottom="0.75" header="0.3" footer="0.3"/>
  <pageSetup paperSize="9" orientation="portrait" r:id="rId1"/>
  <headerFooter>
    <oddFooter>&amp;L&amp;1#&amp;"Calibri"&amp;8&amp;K000000For Official use only</oddFooter>
  </headerFooter>
  <drawing r:id="rId2"/>
  <extLst>
    <ext xmlns:x14="http://schemas.microsoft.com/office/spreadsheetml/2009/9/main" uri="{78C0D931-6437-407d-A8EE-F0AAD7539E65}">
      <x14:conditionalFormattings>
        <x14:conditionalFormatting xmlns:xm="http://schemas.microsoft.com/office/excel/2006/main">
          <x14:cfRule type="iconSet" priority="11" id="{F76E90AA-C7EE-4C82-899B-432838DEAB3E}">
            <x14:iconSet showValue="0" custom="1">
              <x14:cfvo type="percent">
                <xm:f>0</xm:f>
              </x14:cfvo>
              <x14:cfvo type="num">
                <xm:f>21</xm:f>
              </x14:cfvo>
              <x14:cfvo type="num" gte="0">
                <xm:f>21</xm:f>
              </x14:cfvo>
              <x14:cfIcon iconSet="3TrafficLights1" iconId="0"/>
              <x14:cfIcon iconSet="3TrafficLights1" iconId="2"/>
              <x14:cfIcon iconSet="3TrafficLights1" iconId="0"/>
            </x14:iconSet>
          </x14:cfRule>
          <xm:sqref>N36 N15</xm:sqref>
        </x14:conditionalFormatting>
        <x14:conditionalFormatting xmlns:xm="http://schemas.microsoft.com/office/excel/2006/main">
          <x14:cfRule type="iconSet" priority="10" id="{78146A91-3547-4929-8824-7E54DA1ADAC7}">
            <x14:iconSet showValue="0" custom="1">
              <x14:cfvo type="percent">
                <xm:f>0</xm:f>
              </x14:cfvo>
              <x14:cfvo type="num">
                <xm:f>10</xm:f>
              </x14:cfvo>
              <x14:cfvo type="num" gte="0">
                <xm:f>10</xm:f>
              </x14:cfvo>
              <x14:cfIcon iconSet="3TrafficLights1" iconId="0"/>
              <x14:cfIcon iconSet="3TrafficLights1" iconId="2"/>
              <x14:cfIcon iconSet="3TrafficLights1" iconId="0"/>
            </x14:iconSet>
          </x14:cfRule>
          <xm:sqref>N26</xm:sqref>
        </x14:conditionalFormatting>
        <x14:conditionalFormatting xmlns:xm="http://schemas.microsoft.com/office/excel/2006/main">
          <x14:cfRule type="iconSet" priority="9" id="{19D0DAD1-17E6-439A-94C2-EEBBD74F8F5B}">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N41</xm:sqref>
        </x14:conditionalFormatting>
        <x14:conditionalFormatting xmlns:xm="http://schemas.microsoft.com/office/excel/2006/main">
          <x14:cfRule type="iconSet" priority="8" id="{55389973-AF46-42A6-9C83-BA74270988BE}">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N47</xm:sqref>
        </x14:conditionalFormatting>
        <x14:conditionalFormatting xmlns:xm="http://schemas.microsoft.com/office/excel/2006/main">
          <x14:cfRule type="iconSet" priority="7" id="{4FC9ACD2-22B6-449A-A636-AC94114D7312}">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N20</xm:sqref>
        </x14:conditionalFormatting>
        <x14:conditionalFormatting xmlns:xm="http://schemas.microsoft.com/office/excel/2006/main">
          <x14:cfRule type="iconSet" priority="6" id="{9CD1AC71-F9DB-4744-B321-14327E2A8CFA}">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N21</xm:sqref>
        </x14:conditionalFormatting>
        <x14:conditionalFormatting xmlns:xm="http://schemas.microsoft.com/office/excel/2006/main">
          <x14:cfRule type="iconSet" priority="3" id="{28A1BCAC-D26F-4906-95C7-AD2104CB348A}">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N52</xm:sqref>
        </x14:conditionalFormatting>
        <x14:conditionalFormatting xmlns:xm="http://schemas.microsoft.com/office/excel/2006/main">
          <x14:cfRule type="iconSet" priority="2" id="{E4E37A59-FF09-4DF6-84F4-F572611C4D6E}">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D52:M52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79998168889431442"/>
  </sheetPr>
  <dimension ref="A1:J47"/>
  <sheetViews>
    <sheetView showGridLines="0" zoomScale="85" zoomScaleNormal="85" workbookViewId="0">
      <pane ySplit="2" topLeftCell="A3" activePane="bottomLeft" state="frozen"/>
      <selection pane="bottomLeft" activeCell="A3" sqref="A3"/>
    </sheetView>
  </sheetViews>
  <sheetFormatPr defaultColWidth="8.85546875" defaultRowHeight="12.6" customHeight="1" x14ac:dyDescent="0.2"/>
  <cols>
    <col min="1" max="1" width="5.5703125" customWidth="1"/>
    <col min="2" max="2" width="80.5703125" customWidth="1"/>
    <col min="3" max="10" width="17.85546875" customWidth="1"/>
  </cols>
  <sheetData>
    <row r="1" spans="1:10" ht="24.95" customHeight="1" x14ac:dyDescent="0.2">
      <c r="A1" s="29"/>
      <c r="B1" s="43" t="str">
        <f>IFERROR(Index!B1,"")</f>
        <v>AER ANS Forecast Model</v>
      </c>
      <c r="C1" s="29" t="s">
        <v>3</v>
      </c>
      <c r="D1" s="45" t="s">
        <v>6</v>
      </c>
      <c r="E1" s="29"/>
      <c r="F1" s="51" t="s">
        <v>111</v>
      </c>
      <c r="G1" s="179" t="s">
        <v>112</v>
      </c>
    </row>
    <row r="2" spans="1:10" ht="24.95" customHeight="1" x14ac:dyDescent="0.2">
      <c r="A2" s="29"/>
      <c r="B2" s="43" t="str">
        <f ca="1">IFERROR(MID(CELL("filename",A1),FIND("]",CELL("filename",A1))+1,255),"")</f>
        <v>Input|Indirect Cost Rates</v>
      </c>
      <c r="C2" s="30"/>
      <c r="D2" s="149" t="s">
        <v>80</v>
      </c>
      <c r="E2" s="30"/>
      <c r="F2" s="29"/>
      <c r="G2" s="29"/>
    </row>
    <row r="5" spans="1:10" ht="15" x14ac:dyDescent="0.25">
      <c r="A5" s="201">
        <v>5.0999999999999996</v>
      </c>
      <c r="B5" s="23" t="s">
        <v>46</v>
      </c>
      <c r="C5" s="22"/>
      <c r="D5" s="22"/>
      <c r="E5" s="22"/>
      <c r="F5" s="22"/>
      <c r="G5" s="22"/>
      <c r="H5" s="22"/>
      <c r="I5" s="22"/>
      <c r="J5" s="22"/>
    </row>
    <row r="7" spans="1:10" ht="12.75" x14ac:dyDescent="0.2">
      <c r="B7" s="121" t="s">
        <v>63</v>
      </c>
      <c r="C7" s="122" t="s">
        <v>58</v>
      </c>
      <c r="D7" s="219" t="s">
        <v>23</v>
      </c>
      <c r="E7" s="220" t="s">
        <v>140</v>
      </c>
      <c r="F7" s="220" t="s">
        <v>140</v>
      </c>
      <c r="G7" s="221" t="s">
        <v>140</v>
      </c>
      <c r="H7" s="221" t="s">
        <v>140</v>
      </c>
      <c r="I7" s="221" t="s">
        <v>140</v>
      </c>
      <c r="J7" s="221" t="s">
        <v>140</v>
      </c>
    </row>
    <row r="8" spans="1:10" ht="12.75" x14ac:dyDescent="0.2">
      <c r="B8" s="161" t="s">
        <v>64</v>
      </c>
      <c r="C8" s="125" t="s">
        <v>59</v>
      </c>
      <c r="D8" s="124">
        <v>0.18179999999999999</v>
      </c>
      <c r="E8" s="124"/>
      <c r="F8" s="124"/>
      <c r="G8" s="124"/>
      <c r="H8" s="124"/>
      <c r="I8" s="124"/>
      <c r="J8" s="124"/>
    </row>
    <row r="9" spans="1:10" ht="12.75" x14ac:dyDescent="0.2">
      <c r="B9" s="161" t="s">
        <v>65</v>
      </c>
      <c r="C9" s="125" t="s">
        <v>59</v>
      </c>
      <c r="D9" s="124">
        <v>0.15</v>
      </c>
      <c r="E9" s="124"/>
      <c r="F9" s="124"/>
      <c r="G9" s="124"/>
      <c r="H9" s="124"/>
      <c r="I9" s="124"/>
      <c r="J9" s="124"/>
    </row>
    <row r="10" spans="1:10" ht="12.75" x14ac:dyDescent="0.2">
      <c r="B10" s="161" t="s">
        <v>66</v>
      </c>
      <c r="C10" s="125" t="s">
        <v>59</v>
      </c>
      <c r="D10" s="240">
        <f>1.26%+0.121%</f>
        <v>1.3809999999999999E-2</v>
      </c>
      <c r="E10" s="124"/>
      <c r="F10" s="124"/>
      <c r="G10" s="124"/>
      <c r="H10" s="124"/>
      <c r="I10" s="124"/>
      <c r="J10" s="124"/>
    </row>
    <row r="11" spans="1:10" ht="12.75" x14ac:dyDescent="0.2">
      <c r="B11" s="161" t="s">
        <v>67</v>
      </c>
      <c r="C11" s="125" t="s">
        <v>59</v>
      </c>
      <c r="D11" s="124">
        <v>5.45E-2</v>
      </c>
      <c r="E11" s="124"/>
      <c r="F11" s="124"/>
      <c r="G11" s="124"/>
      <c r="H11" s="124"/>
      <c r="I11" s="124"/>
      <c r="J11" s="124"/>
    </row>
    <row r="12" spans="1:10" ht="12.75" x14ac:dyDescent="0.2">
      <c r="B12" s="161" t="s">
        <v>68</v>
      </c>
      <c r="C12" s="125" t="s">
        <v>59</v>
      </c>
      <c r="D12" s="124">
        <v>1.35E-2</v>
      </c>
      <c r="E12" s="124"/>
      <c r="F12" s="124"/>
      <c r="G12" s="124"/>
      <c r="H12" s="124"/>
      <c r="I12" s="124"/>
      <c r="J12" s="124"/>
    </row>
    <row r="13" spans="1:10" ht="12.75" x14ac:dyDescent="0.2">
      <c r="B13" s="161" t="s">
        <v>69</v>
      </c>
      <c r="C13" s="125" t="s">
        <v>59</v>
      </c>
      <c r="D13" s="124">
        <v>2.5000000000000001E-2</v>
      </c>
      <c r="E13" s="124"/>
      <c r="F13" s="124"/>
      <c r="G13" s="124"/>
      <c r="H13" s="124"/>
      <c r="I13" s="124"/>
      <c r="J13" s="124"/>
    </row>
    <row r="14" spans="1:10" ht="12.75" x14ac:dyDescent="0.2">
      <c r="B14" s="161" t="s">
        <v>70</v>
      </c>
      <c r="C14" s="125" t="s">
        <v>59</v>
      </c>
      <c r="D14" s="124"/>
      <c r="E14" s="124"/>
      <c r="F14" s="124"/>
      <c r="G14" s="124"/>
      <c r="H14" s="124"/>
      <c r="I14" s="124"/>
      <c r="J14" s="124"/>
    </row>
    <row r="15" spans="1:10" ht="12.75" x14ac:dyDescent="0.2">
      <c r="B15" s="161" t="s">
        <v>30</v>
      </c>
      <c r="C15" s="125" t="s">
        <v>59</v>
      </c>
      <c r="D15" s="124"/>
      <c r="E15" s="124"/>
      <c r="F15" s="124"/>
      <c r="G15" s="124"/>
      <c r="H15" s="124"/>
      <c r="I15" s="124"/>
      <c r="J15" s="124"/>
    </row>
    <row r="16" spans="1:10" ht="12.75" x14ac:dyDescent="0.2">
      <c r="B16" s="161" t="s">
        <v>71</v>
      </c>
      <c r="C16" s="125" t="s">
        <v>59</v>
      </c>
      <c r="D16" s="124"/>
      <c r="E16" s="124"/>
      <c r="F16" s="124"/>
      <c r="G16" s="124"/>
      <c r="H16" s="124"/>
      <c r="I16" s="124"/>
      <c r="J16" s="124"/>
    </row>
    <row r="17" spans="1:10" ht="12.75" x14ac:dyDescent="0.2">
      <c r="B17" s="161"/>
      <c r="C17" s="125" t="s">
        <v>59</v>
      </c>
      <c r="D17" s="124"/>
      <c r="E17" s="124"/>
      <c r="F17" s="124"/>
      <c r="G17" s="124"/>
      <c r="H17" s="124"/>
      <c r="I17" s="124"/>
      <c r="J17" s="124"/>
    </row>
    <row r="18" spans="1:10" ht="12.75" x14ac:dyDescent="0.2">
      <c r="B18" s="161"/>
      <c r="C18" s="125" t="s">
        <v>59</v>
      </c>
      <c r="D18" s="124"/>
      <c r="E18" s="124"/>
      <c r="F18" s="124"/>
      <c r="G18" s="124"/>
      <c r="H18" s="124"/>
      <c r="I18" s="124"/>
      <c r="J18" s="124"/>
    </row>
    <row r="19" spans="1:10" ht="12.75" x14ac:dyDescent="0.2">
      <c r="B19" s="126" t="s">
        <v>81</v>
      </c>
      <c r="C19" s="127" t="s">
        <v>59</v>
      </c>
      <c r="D19" s="130" cm="1">
        <f t="array" ref="D19">PRODUCT(1+D8:D13)-1</f>
        <v>0.50935917544636289</v>
      </c>
      <c r="E19" s="130"/>
      <c r="F19" s="130"/>
      <c r="G19" s="130"/>
      <c r="H19" s="130"/>
      <c r="I19" s="130"/>
      <c r="J19" s="130"/>
    </row>
    <row r="22" spans="1:10" ht="15" x14ac:dyDescent="0.25">
      <c r="A22" s="201">
        <v>5.2</v>
      </c>
      <c r="B22" s="23" t="s">
        <v>176</v>
      </c>
      <c r="C22" s="22"/>
      <c r="D22" s="22"/>
      <c r="E22" s="22"/>
      <c r="F22" s="22"/>
      <c r="G22" s="22"/>
      <c r="H22" s="22"/>
      <c r="I22" s="22"/>
      <c r="J22" s="22"/>
    </row>
    <row r="24" spans="1:10" ht="12.75" x14ac:dyDescent="0.2">
      <c r="B24" s="121" t="s">
        <v>57</v>
      </c>
      <c r="C24" s="122" t="s">
        <v>58</v>
      </c>
      <c r="D24" s="123" t="s">
        <v>6</v>
      </c>
    </row>
    <row r="25" spans="1:10" ht="12.75" x14ac:dyDescent="0.2">
      <c r="B25" s="161" t="s">
        <v>48</v>
      </c>
      <c r="C25" s="125" t="s">
        <v>59</v>
      </c>
      <c r="D25" s="124">
        <v>0.4</v>
      </c>
    </row>
    <row r="26" spans="1:10" ht="12.75" x14ac:dyDescent="0.2">
      <c r="B26" s="161" t="s">
        <v>49</v>
      </c>
      <c r="C26" s="125" t="s">
        <v>59</v>
      </c>
      <c r="D26" s="124">
        <v>0.21</v>
      </c>
    </row>
    <row r="27" spans="1:10" ht="12.75" x14ac:dyDescent="0.2">
      <c r="B27" s="161"/>
      <c r="C27" s="125" t="s">
        <v>59</v>
      </c>
      <c r="D27" s="124"/>
    </row>
    <row r="28" spans="1:10" ht="12.75" x14ac:dyDescent="0.2">
      <c r="B28" s="161"/>
      <c r="C28" s="125" t="s">
        <v>59</v>
      </c>
      <c r="D28" s="124"/>
    </row>
    <row r="29" spans="1:10" ht="12.75" x14ac:dyDescent="0.2">
      <c r="B29" s="161"/>
      <c r="C29" s="125" t="s">
        <v>59</v>
      </c>
      <c r="D29" s="124"/>
    </row>
    <row r="32" spans="1:10" ht="15" x14ac:dyDescent="0.25">
      <c r="A32" s="201">
        <v>5.3</v>
      </c>
      <c r="B32" s="23" t="s">
        <v>177</v>
      </c>
      <c r="C32" s="22"/>
      <c r="D32" s="22"/>
      <c r="E32" s="22"/>
      <c r="F32" s="22"/>
      <c r="G32" s="22"/>
    </row>
    <row r="34" spans="1:7" ht="12.75" x14ac:dyDescent="0.2">
      <c r="C34" s="122" t="s">
        <v>58</v>
      </c>
      <c r="D34" s="123" t="s">
        <v>6</v>
      </c>
    </row>
    <row r="35" spans="1:7" ht="12.75" x14ac:dyDescent="0.2">
      <c r="B35" s="161"/>
      <c r="C35" s="125" t="s">
        <v>59</v>
      </c>
      <c r="D35" s="124"/>
    </row>
    <row r="36" spans="1:7" ht="12.75" x14ac:dyDescent="0.2">
      <c r="B36" s="161"/>
      <c r="C36" s="125" t="s">
        <v>59</v>
      </c>
      <c r="D36" s="124"/>
    </row>
    <row r="37" spans="1:7" ht="12.75" x14ac:dyDescent="0.2">
      <c r="B37" s="161"/>
      <c r="C37" s="125" t="s">
        <v>59</v>
      </c>
      <c r="D37" s="124"/>
    </row>
    <row r="38" spans="1:7" ht="12.75" x14ac:dyDescent="0.2">
      <c r="B38" s="161"/>
      <c r="C38" s="125" t="s">
        <v>59</v>
      </c>
      <c r="D38" s="124"/>
    </row>
    <row r="41" spans="1:7" ht="15" x14ac:dyDescent="0.25">
      <c r="A41" s="201">
        <v>5.4</v>
      </c>
      <c r="B41" s="23" t="s">
        <v>178</v>
      </c>
      <c r="C41" s="22"/>
      <c r="D41" s="22"/>
      <c r="E41" s="22"/>
      <c r="F41" s="22"/>
      <c r="G41" s="22"/>
    </row>
    <row r="43" spans="1:7" ht="12.75" x14ac:dyDescent="0.2">
      <c r="C43" s="122" t="s">
        <v>58</v>
      </c>
      <c r="D43" s="123" t="s">
        <v>6</v>
      </c>
    </row>
    <row r="44" spans="1:7" ht="12.75" x14ac:dyDescent="0.2">
      <c r="B44" s="161"/>
      <c r="C44" s="125" t="s">
        <v>59</v>
      </c>
      <c r="D44" s="124"/>
    </row>
    <row r="45" spans="1:7" ht="12.75" x14ac:dyDescent="0.2">
      <c r="B45" s="161"/>
      <c r="C45" s="125" t="s">
        <v>59</v>
      </c>
      <c r="D45" s="124"/>
    </row>
    <row r="46" spans="1:7" ht="12.75" x14ac:dyDescent="0.2">
      <c r="B46" s="161"/>
      <c r="C46" s="125" t="s">
        <v>59</v>
      </c>
      <c r="D46" s="124"/>
    </row>
    <row r="47" spans="1:7" ht="12.75" x14ac:dyDescent="0.2">
      <c r="B47" s="161"/>
      <c r="C47" s="125" t="s">
        <v>59</v>
      </c>
      <c r="D47" s="124"/>
    </row>
  </sheetData>
  <conditionalFormatting sqref="G1">
    <cfRule type="cellIs" dxfId="9" priority="1" operator="equal">
      <formula>"Check"</formula>
    </cfRule>
    <cfRule type="cellIs" dxfId="8" priority="2" operator="equal">
      <formula>"Ok"</formula>
    </cfRule>
  </conditionalFormatting>
  <pageMargins left="0.7" right="0.7" top="0.75" bottom="0.75" header="0.3" footer="0.3"/>
  <pageSetup paperSize="9" orientation="portrait" r:id="rId1"/>
  <headerFooter>
    <oddFooter>&amp;L&amp;1#&amp;"Calibri"&amp;8&amp;K000000For Official use only</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8" tint="0.79998168889431442"/>
  </sheetPr>
  <dimension ref="A1:FA1016"/>
  <sheetViews>
    <sheetView showGridLines="0" zoomScale="85" zoomScaleNormal="85" workbookViewId="0"/>
  </sheetViews>
  <sheetFormatPr defaultColWidth="0" defaultRowHeight="12.75" zeroHeight="1" outlineLevelCol="1" x14ac:dyDescent="0.2"/>
  <cols>
    <col min="1" max="1" width="8.5703125" style="17" customWidth="1"/>
    <col min="2" max="2" width="15.5703125" style="10" customWidth="1"/>
    <col min="3" max="3" width="82" style="18" customWidth="1"/>
    <col min="4" max="4" width="25.5703125" style="18" customWidth="1"/>
    <col min="5" max="5" width="15.85546875" style="20" customWidth="1"/>
    <col min="6" max="9" width="15.85546875" style="2" customWidth="1"/>
    <col min="10" max="10" width="2.5703125" style="2" customWidth="1"/>
    <col min="11" max="11" width="17.140625" style="2" customWidth="1"/>
    <col min="12" max="16" width="15.5703125" style="2" hidden="1" customWidth="1" outlineLevel="1"/>
    <col min="17" max="17" width="5.5703125" style="2" customWidth="1" collapsed="1"/>
    <col min="18" max="18" width="5.5703125" style="2" customWidth="1"/>
    <col min="19" max="19" width="13.5703125" style="2" customWidth="1"/>
    <col min="20" max="20" width="102.140625" style="10" customWidth="1"/>
    <col min="21" max="21" width="25.5703125" style="18" customWidth="1"/>
    <col min="22" max="22" width="25.85546875" style="18" customWidth="1"/>
    <col min="23" max="24" width="15.85546875" style="20" customWidth="1"/>
    <col min="25" max="32" width="15.85546875" style="2" customWidth="1"/>
    <col min="33" max="34" width="8.85546875" style="5" customWidth="1"/>
    <col min="35" max="157" width="0" hidden="1" customWidth="1"/>
    <col min="158" max="16384" width="8.85546875" hidden="1"/>
  </cols>
  <sheetData>
    <row r="1" spans="1:34" s="50" customFormat="1" ht="24.95" customHeight="1" x14ac:dyDescent="0.2">
      <c r="B1" s="43" t="str">
        <f>IFERROR(Index!B1,"")</f>
        <v>AER ANS Forecast Model</v>
      </c>
      <c r="C1" s="29"/>
      <c r="D1" s="30" t="s">
        <v>3</v>
      </c>
      <c r="E1" s="45" t="s">
        <v>6</v>
      </c>
      <c r="F1" s="51"/>
      <c r="G1" s="51" t="s">
        <v>111</v>
      </c>
      <c r="H1" s="179">
        <f>'Model Validation'!C15</f>
        <v>0</v>
      </c>
      <c r="I1" s="51"/>
      <c r="J1" s="51"/>
      <c r="K1" s="51"/>
      <c r="L1" s="51"/>
      <c r="M1" s="51"/>
      <c r="N1" s="51"/>
      <c r="O1" s="51"/>
      <c r="P1" s="51"/>
      <c r="Q1" s="51"/>
      <c r="R1" s="51"/>
      <c r="S1" s="51"/>
      <c r="T1" s="51"/>
      <c r="U1" s="51"/>
      <c r="V1" s="51"/>
      <c r="W1" s="30"/>
      <c r="X1" s="30"/>
      <c r="Y1" s="51"/>
      <c r="Z1" s="51"/>
      <c r="AA1" s="51"/>
      <c r="AB1" s="51"/>
    </row>
    <row r="2" spans="1:34" s="50" customFormat="1" ht="24.95" customHeight="1" x14ac:dyDescent="0.2">
      <c r="B2" s="43" t="str">
        <f ca="1">IFERROR(MID(CELL("filename",A1),FIND("]",CELL("filename",A1))+1,255),"")</f>
        <v>Input|Fee Based Mapping</v>
      </c>
      <c r="C2" s="30"/>
      <c r="D2" s="30"/>
      <c r="E2" s="149" t="s">
        <v>80</v>
      </c>
      <c r="F2" s="30"/>
      <c r="G2" s="30"/>
      <c r="H2" s="30"/>
      <c r="I2" s="30"/>
      <c r="J2" s="30"/>
      <c r="K2" s="30"/>
      <c r="L2" s="30"/>
      <c r="M2" s="30"/>
      <c r="N2" s="30"/>
      <c r="O2" s="30"/>
      <c r="P2" s="30"/>
      <c r="Q2" s="30"/>
      <c r="R2" s="30"/>
      <c r="S2" s="30"/>
      <c r="T2" s="30"/>
      <c r="U2" s="30"/>
      <c r="V2" s="30"/>
      <c r="W2" s="30"/>
      <c r="X2" s="30"/>
      <c r="Y2" s="30"/>
      <c r="Z2" s="30"/>
      <c r="AA2" s="30"/>
      <c r="AB2" s="30"/>
    </row>
    <row r="3" spans="1:34" ht="18" customHeight="1" x14ac:dyDescent="0.25">
      <c r="A3" s="6"/>
      <c r="B3" s="7"/>
      <c r="C3" s="11"/>
      <c r="D3" s="11"/>
      <c r="E3" s="11"/>
      <c r="F3" s="11"/>
      <c r="G3" s="11"/>
      <c r="H3" s="11"/>
      <c r="I3" s="11"/>
      <c r="J3" s="11"/>
      <c r="K3" s="11"/>
      <c r="L3" s="11"/>
      <c r="M3" s="269" t="s">
        <v>123</v>
      </c>
      <c r="N3" s="269"/>
      <c r="O3" s="269"/>
      <c r="P3" s="269"/>
      <c r="Q3" s="11"/>
      <c r="R3" s="11"/>
      <c r="S3" s="11"/>
      <c r="T3" s="7"/>
      <c r="U3" s="11"/>
      <c r="V3" s="11"/>
      <c r="W3" s="11"/>
      <c r="X3" s="11"/>
      <c r="Y3" s="11"/>
      <c r="Z3" s="11"/>
      <c r="AA3" s="11"/>
      <c r="AB3" s="11"/>
      <c r="AC3"/>
      <c r="AD3"/>
      <c r="AE3"/>
      <c r="AF3"/>
      <c r="AG3"/>
      <c r="AH3"/>
    </row>
    <row r="4" spans="1:34" x14ac:dyDescent="0.2">
      <c r="A4" s="6"/>
      <c r="B4" s="7"/>
      <c r="C4" s="11"/>
      <c r="D4" s="11"/>
      <c r="J4" s="5"/>
      <c r="K4" s="5"/>
      <c r="L4" s="39" t="str">
        <f>E11</f>
        <v>2019-20</v>
      </c>
      <c r="M4" s="39" t="str">
        <f>F11</f>
        <v>2020-21</v>
      </c>
      <c r="N4" s="39" t="str">
        <f>G11</f>
        <v>2021-22</v>
      </c>
      <c r="O4" s="39" t="str">
        <f>H11</f>
        <v>2022-23</v>
      </c>
      <c r="P4" s="39" t="str">
        <f>I11</f>
        <v>2023-24</v>
      </c>
      <c r="Q4" s="5"/>
      <c r="R4" s="5"/>
      <c r="S4" s="5"/>
      <c r="T4" s="7"/>
      <c r="U4" s="11"/>
      <c r="V4" s="11"/>
      <c r="W4" s="39" t="str">
        <f>IFERROR('Input|Setup'!$E$6,"")</f>
        <v>2024-25</v>
      </c>
      <c r="X4" s="39" t="str">
        <f>IFERROR((LEFT(W4,4)+1&amp;IF(MID(W4,5,1)="","","-"&amp;TEXT(MOD(MID(W4,6,2)+1,100),"00"))),"")</f>
        <v>2025-26</v>
      </c>
      <c r="Y4" s="39" t="str">
        <f>IFERROR((LEFT(X4,4)+1&amp;IF(MID(X4,5,1)="","","-"&amp;TEXT(MOD(MID(X4,6,2)+1,100),"00"))),"")</f>
        <v>2026-27</v>
      </c>
      <c r="Z4" s="39" t="str">
        <f>IFERROR((LEFT(Y4,4)+1&amp;IF(MID(Y4,5,1)="","","-"&amp;TEXT(MOD(MID(Y4,6,2)+1,100),"00"))),"")</f>
        <v>2027-28</v>
      </c>
      <c r="AA4" s="39" t="str">
        <f>IFERROR((LEFT(Z4,4)+1&amp;IF(MID(Z4,5,1)="","","-"&amp;TEXT(MOD(MID(Z4,6,2)+1,100),"00"))),"")</f>
        <v>2028-29</v>
      </c>
      <c r="AC4"/>
      <c r="AD4"/>
      <c r="AE4"/>
      <c r="AF4"/>
      <c r="AG4"/>
      <c r="AH4"/>
    </row>
    <row r="5" spans="1:34" x14ac:dyDescent="0.2">
      <c r="A5" s="6"/>
      <c r="B5" s="7"/>
      <c r="C5" s="11"/>
      <c r="D5" s="11"/>
      <c r="J5" s="5"/>
      <c r="K5" s="5"/>
      <c r="L5" s="56" t="s">
        <v>29</v>
      </c>
      <c r="M5" s="184">
        <v>0.02</v>
      </c>
      <c r="N5" s="184">
        <v>0.02</v>
      </c>
      <c r="O5" s="184">
        <v>0.02</v>
      </c>
      <c r="P5" s="184">
        <v>0.02</v>
      </c>
      <c r="Q5" s="5"/>
      <c r="R5" s="5"/>
      <c r="S5" s="5"/>
      <c r="T5" s="7"/>
      <c r="U5" s="11"/>
      <c r="V5" s="11"/>
      <c r="W5" s="56" t="s">
        <v>29</v>
      </c>
      <c r="X5" s="67">
        <f>'Input|Escalations'!J16</f>
        <v>2.7997811278454687E-2</v>
      </c>
      <c r="Y5" s="67">
        <f>'Input|Escalations'!K16</f>
        <v>2.7997811278454687E-2</v>
      </c>
      <c r="Z5" s="67">
        <f>'Input|Escalations'!L16</f>
        <v>2.7997811278454687E-2</v>
      </c>
      <c r="AA5" s="67">
        <f>'Input|Escalations'!M16</f>
        <v>2.7997811278454687E-2</v>
      </c>
      <c r="AB5" s="142"/>
      <c r="AC5"/>
      <c r="AD5"/>
      <c r="AE5"/>
      <c r="AF5"/>
      <c r="AG5"/>
      <c r="AH5"/>
    </row>
    <row r="6" spans="1:34" x14ac:dyDescent="0.2">
      <c r="A6" s="6"/>
      <c r="B6" s="7"/>
      <c r="C6" s="11"/>
      <c r="D6" s="11"/>
      <c r="J6" s="5"/>
      <c r="K6" s="5"/>
      <c r="L6" s="56" t="s">
        <v>28</v>
      </c>
      <c r="M6" s="184">
        <v>-0.02</v>
      </c>
      <c r="N6" s="184">
        <v>-0.02</v>
      </c>
      <c r="O6" s="184">
        <v>-0.02</v>
      </c>
      <c r="P6" s="184">
        <v>-0.02</v>
      </c>
      <c r="Q6" s="5"/>
      <c r="R6" s="5"/>
      <c r="S6" s="5"/>
      <c r="T6" s="7"/>
      <c r="U6" s="11"/>
      <c r="V6" s="11"/>
      <c r="W6" s="56" t="s">
        <v>28</v>
      </c>
      <c r="X6" s="66">
        <f>'Input|Escalations'!J27</f>
        <v>-1.4270640816361185E-2</v>
      </c>
      <c r="Y6" s="66">
        <f>'Input|Escalations'!K27</f>
        <v>-8.9237361102724733E-3</v>
      </c>
      <c r="Z6" s="66">
        <f>'Input|Escalations'!L27</f>
        <v>-8.1686057529265898E-3</v>
      </c>
      <c r="AA6" s="66">
        <f>'Input|Escalations'!M27</f>
        <v>-9.7637659927186024E-3</v>
      </c>
      <c r="AC6"/>
      <c r="AD6"/>
      <c r="AE6"/>
      <c r="AF6"/>
      <c r="AG6"/>
      <c r="AH6"/>
    </row>
    <row r="7" spans="1:34" x14ac:dyDescent="0.2">
      <c r="A7" s="6"/>
      <c r="B7" s="7"/>
      <c r="C7" s="11"/>
      <c r="D7" s="11"/>
      <c r="E7" s="58"/>
      <c r="F7" s="58"/>
      <c r="G7" s="58"/>
      <c r="H7" s="58"/>
      <c r="I7" s="58"/>
      <c r="J7" s="5"/>
      <c r="K7" s="5"/>
      <c r="L7" s="5"/>
      <c r="M7" s="5"/>
      <c r="N7" s="5"/>
      <c r="O7" s="5"/>
      <c r="P7" s="5"/>
      <c r="Q7" s="5"/>
      <c r="R7" s="5"/>
      <c r="S7" s="5"/>
      <c r="T7" s="7"/>
      <c r="U7" s="11"/>
      <c r="V7" s="11"/>
      <c r="W7" s="58"/>
      <c r="X7" s="5"/>
      <c r="Y7" s="5"/>
      <c r="Z7" s="20"/>
      <c r="AA7" s="20"/>
      <c r="AB7" s="20"/>
      <c r="AC7"/>
      <c r="AD7"/>
      <c r="AE7"/>
      <c r="AF7"/>
      <c r="AG7"/>
      <c r="AH7"/>
    </row>
    <row r="8" spans="1:34" x14ac:dyDescent="0.2">
      <c r="A8" s="6"/>
      <c r="B8" s="7"/>
      <c r="C8" s="11"/>
      <c r="D8" s="11"/>
      <c r="F8" s="20"/>
      <c r="G8" s="20"/>
      <c r="H8" s="20"/>
      <c r="I8" s="20"/>
      <c r="J8" s="20"/>
      <c r="K8" s="20"/>
      <c r="L8" s="20"/>
      <c r="M8" s="20"/>
      <c r="N8" s="20"/>
      <c r="O8" s="20"/>
      <c r="P8" s="20"/>
      <c r="Q8" s="20"/>
      <c r="R8" s="20"/>
      <c r="S8" s="20"/>
      <c r="T8" s="7"/>
      <c r="U8" s="11"/>
      <c r="V8" s="11"/>
      <c r="Y8" s="20"/>
      <c r="Z8" s="20"/>
      <c r="AA8" s="20"/>
      <c r="AB8" s="20"/>
      <c r="AC8"/>
      <c r="AD8"/>
      <c r="AE8"/>
      <c r="AF8"/>
      <c r="AG8"/>
      <c r="AH8"/>
    </row>
    <row r="9" spans="1:34" s="3" customFormat="1" ht="27.95" customHeight="1" x14ac:dyDescent="0.2">
      <c r="A9" s="226"/>
      <c r="B9" s="226" t="s">
        <v>83</v>
      </c>
      <c r="C9" s="226"/>
      <c r="D9" s="145" t="s">
        <v>7</v>
      </c>
      <c r="E9" s="270" t="str">
        <f>IFERROR("Approved price, $ ($nominal)","")</f>
        <v>Approved price, $ ($nominal)</v>
      </c>
      <c r="F9" s="270"/>
      <c r="G9" s="270"/>
      <c r="H9" s="270"/>
      <c r="I9" s="270"/>
      <c r="J9" s="227"/>
      <c r="K9" s="228" t="s">
        <v>165</v>
      </c>
      <c r="L9" s="227"/>
      <c r="M9" s="227"/>
      <c r="N9" s="227"/>
      <c r="O9" s="227"/>
      <c r="P9" s="227"/>
      <c r="Q9" s="4"/>
      <c r="R9" s="4"/>
      <c r="S9" s="226" t="s">
        <v>125</v>
      </c>
      <c r="T9" s="226"/>
      <c r="U9" s="226"/>
      <c r="V9" s="145"/>
      <c r="W9" s="270" t="str">
        <f>IFERROR("Price of service, $ ($,nominal)","")</f>
        <v>Price of service, $ ($,nominal)</v>
      </c>
      <c r="X9" s="270"/>
      <c r="Y9" s="270"/>
      <c r="Z9" s="270"/>
      <c r="AA9" s="270"/>
      <c r="AB9" s="2"/>
    </row>
    <row r="10" spans="1:34" ht="15.6" customHeight="1" x14ac:dyDescent="0.2">
      <c r="A10" s="6"/>
      <c r="B10" s="7"/>
      <c r="C10" s="11"/>
      <c r="D10" s="11"/>
      <c r="F10" s="20"/>
      <c r="G10" s="20"/>
      <c r="H10" s="20"/>
      <c r="I10" s="20"/>
      <c r="J10" s="5"/>
      <c r="K10" s="5"/>
      <c r="L10" s="139">
        <f>IF(SUM(L12:L511)=0,0,1)</f>
        <v>0</v>
      </c>
      <c r="M10" s="139">
        <f>IF(SUM(M12:M511)=0,0,1)</f>
        <v>0</v>
      </c>
      <c r="N10" s="139">
        <f>IF(SUM(N12:N511)=0,0,1)</f>
        <v>0</v>
      </c>
      <c r="O10" s="139">
        <f>IF(SUM(O12:O511)=0,0,1)</f>
        <v>0</v>
      </c>
      <c r="P10" s="139">
        <f>IF(SUM(P12:P511)=0,0,1)</f>
        <v>0</v>
      </c>
      <c r="Q10" s="5"/>
      <c r="R10" s="5"/>
      <c r="S10" s="5"/>
      <c r="T10" s="7"/>
      <c r="U10" s="11"/>
      <c r="V10" s="11"/>
      <c r="Y10" s="20"/>
      <c r="Z10" s="20"/>
      <c r="AA10" s="20"/>
      <c r="AB10" s="20"/>
      <c r="AC10"/>
      <c r="AD10"/>
      <c r="AE10"/>
      <c r="AF10"/>
      <c r="AG10"/>
      <c r="AH10"/>
    </row>
    <row r="11" spans="1:34" s="13" customFormat="1" ht="33" customHeight="1" x14ac:dyDescent="0.2">
      <c r="A11" s="52"/>
      <c r="B11" s="164" t="s">
        <v>141</v>
      </c>
      <c r="C11" s="164" t="s">
        <v>26</v>
      </c>
      <c r="D11" s="165" t="s">
        <v>190</v>
      </c>
      <c r="E11" s="166" t="str">
        <f>'Input|Setup'!B11</f>
        <v>2019-20</v>
      </c>
      <c r="F11" s="166" t="str">
        <f>'Input|Setup'!B12</f>
        <v>2020-21</v>
      </c>
      <c r="G11" s="166" t="str">
        <f>'Input|Setup'!B13</f>
        <v>2021-22</v>
      </c>
      <c r="H11" s="166" t="str">
        <f>'Input|Setup'!B14</f>
        <v>2022-23</v>
      </c>
      <c r="I11" s="166" t="str">
        <f>'Input|Setup'!B15</f>
        <v>2023-24</v>
      </c>
      <c r="J11" s="5"/>
      <c r="K11" s="166" t="str">
        <f>E11</f>
        <v>2019-20</v>
      </c>
      <c r="L11" s="166" t="str">
        <f>E11</f>
        <v>2019-20</v>
      </c>
      <c r="M11" s="166" t="str">
        <f>F11</f>
        <v>2020-21</v>
      </c>
      <c r="N11" s="166" t="str">
        <f>G11</f>
        <v>2021-22</v>
      </c>
      <c r="O11" s="166" t="str">
        <f>H11</f>
        <v>2022-23</v>
      </c>
      <c r="P11" s="166" t="str">
        <f>I11</f>
        <v>2023-24</v>
      </c>
      <c r="Q11" s="5"/>
      <c r="R11" s="5"/>
      <c r="S11" s="164"/>
      <c r="T11" s="164" t="s">
        <v>26</v>
      </c>
      <c r="U11" s="165" t="str">
        <f>'Input|Setup'!$B$24</f>
        <v>Hours</v>
      </c>
      <c r="V11" s="164" t="str">
        <f>'Input|Setup'!E30</f>
        <v>Service category</v>
      </c>
      <c r="W11" s="166" t="str">
        <f>'Input|Setup'!E11</f>
        <v>2024-25</v>
      </c>
      <c r="X11" s="166" t="str">
        <f>LEFT(W11,4)+1&amp;"-"&amp;RIGHT(W11,2)+1</f>
        <v>2025-26</v>
      </c>
      <c r="Y11" s="166" t="str">
        <f>LEFT(X11,4)+1&amp;"-"&amp;RIGHT(X11,2)+1</f>
        <v>2026-27</v>
      </c>
      <c r="Z11" s="166" t="str">
        <f>LEFT(Y11,4)+1&amp;"-"&amp;RIGHT(Y11,2)+1</f>
        <v>2027-28</v>
      </c>
      <c r="AA11" s="166" t="str">
        <f>LEFT(Z11,4)+1&amp;"-"&amp;RIGHT(Z11,2)+1</f>
        <v>2028-29</v>
      </c>
      <c r="AB11" s="141"/>
    </row>
    <row r="12" spans="1:34" x14ac:dyDescent="0.2">
      <c r="A12" s="16">
        <v>1</v>
      </c>
      <c r="B12" s="40"/>
      <c r="C12" s="41" t="s">
        <v>214</v>
      </c>
      <c r="D12" s="41" t="s">
        <v>23</v>
      </c>
      <c r="E12" s="75">
        <v>60.18</v>
      </c>
      <c r="F12" s="75">
        <v>61.72</v>
      </c>
      <c r="G12" s="75">
        <v>62.9</v>
      </c>
      <c r="H12" s="75">
        <v>65.89</v>
      </c>
      <c r="I12" s="75">
        <v>68.2</v>
      </c>
      <c r="J12" s="16"/>
      <c r="K12" s="75">
        <v>60.18</v>
      </c>
      <c r="L12" s="139">
        <f t="shared" ref="L12:L75" si="0">IF(E12&lt;=K12,0,1)</f>
        <v>0</v>
      </c>
      <c r="M12" s="139">
        <f t="shared" ref="M12:M75" si="1">IF(F12&lt;=$K12*(1+M$5)*(1-M$6),0,1)</f>
        <v>0</v>
      </c>
      <c r="N12" s="139">
        <f t="shared" ref="N12:N75" si="2">IF(G12&lt;=$K12*(1+M$5)*(1-M$6)*(1+N$5)*(1-N$6),0,1)</f>
        <v>0</v>
      </c>
      <c r="O12" s="139">
        <f t="shared" ref="O12:O75" si="3">IF(H12&lt;=$K12*(1+M$5)*(1-M$6)*(1+N$5)*(1-N$6)*(1+O$5)*(1-O$6),0,1)</f>
        <v>0</v>
      </c>
      <c r="P12" s="139">
        <f t="shared" ref="P12:P75" si="4">IF(I12&lt;=$K12*(1+M$5)*(1-M$6)*(1+N$5)*(1-N$6)*(1+O$5)*(1-O$6)*(1+P$5)*(1-P$6),0,1)</f>
        <v>0</v>
      </c>
      <c r="Q12" s="16"/>
      <c r="R12" s="16">
        <v>1</v>
      </c>
      <c r="S12" s="167" t="str">
        <f>'Calc|Fee Based'!B10</f>
        <v/>
      </c>
      <c r="T12" s="167" t="str">
        <f>'Calc|Fee Based'!C10</f>
        <v>Metering site establishment</v>
      </c>
      <c r="U12" s="129" t="str">
        <f>'Calc|Fee Based'!D10</f>
        <v>Business hours</v>
      </c>
      <c r="V12" s="129" t="str">
        <f>'Calc|Fee Based'!F10</f>
        <v/>
      </c>
      <c r="W12" s="77">
        <f>'Calc|Fee Based'!H10</f>
        <v>68.768270991368013</v>
      </c>
      <c r="X12" s="77">
        <f t="shared" ref="X12:AA31" si="5">W12*(1+X$5)*(1-X$6)</f>
        <v>71.702475495726858</v>
      </c>
      <c r="Y12" s="77">
        <f t="shared" si="5"/>
        <v>74.367756353322989</v>
      </c>
      <c r="Z12" s="77">
        <f t="shared" si="5"/>
        <v>77.074379778385563</v>
      </c>
      <c r="AA12" s="77">
        <f t="shared" si="5"/>
        <v>80.005899292751934</v>
      </c>
      <c r="AB12" s="5"/>
      <c r="AC12"/>
      <c r="AD12"/>
      <c r="AE12"/>
      <c r="AF12"/>
      <c r="AG12"/>
      <c r="AH12"/>
    </row>
    <row r="13" spans="1:34" x14ac:dyDescent="0.2">
      <c r="A13" s="16">
        <f>IFERROR(A12+1,"")</f>
        <v>2</v>
      </c>
      <c r="B13" s="40"/>
      <c r="C13" s="41" t="s">
        <v>215</v>
      </c>
      <c r="D13" s="41" t="s">
        <v>23</v>
      </c>
      <c r="E13" s="75">
        <v>11.13</v>
      </c>
      <c r="F13" s="75">
        <v>11.41</v>
      </c>
      <c r="G13" s="75">
        <v>11.63</v>
      </c>
      <c r="H13" s="75">
        <v>12.18</v>
      </c>
      <c r="I13" s="75">
        <v>12.61</v>
      </c>
      <c r="J13" s="16"/>
      <c r="K13" s="75">
        <v>11.13</v>
      </c>
      <c r="L13" s="139">
        <f t="shared" si="0"/>
        <v>0</v>
      </c>
      <c r="M13" s="139">
        <f t="shared" si="1"/>
        <v>0</v>
      </c>
      <c r="N13" s="139">
        <f t="shared" si="2"/>
        <v>0</v>
      </c>
      <c r="O13" s="139">
        <f t="shared" si="3"/>
        <v>0</v>
      </c>
      <c r="P13" s="139">
        <f t="shared" si="4"/>
        <v>0</v>
      </c>
      <c r="Q13" s="16"/>
      <c r="R13" s="16">
        <f>IFERROR(R12+1,"")</f>
        <v>2</v>
      </c>
      <c r="S13" s="167" t="str">
        <f>'Calc|Fee Based'!B11</f>
        <v/>
      </c>
      <c r="T13" s="167" t="str">
        <f>'Calc|Fee Based'!C11</f>
        <v>Special meter reading</v>
      </c>
      <c r="U13" s="129" t="str">
        <f>'Calc|Fee Based'!D11</f>
        <v>Business hours</v>
      </c>
      <c r="V13" s="129" t="str">
        <f>'Calc|Fee Based'!F11</f>
        <v/>
      </c>
      <c r="W13" s="77">
        <f>'Calc|Fee Based'!H11</f>
        <v>14.472290988056464</v>
      </c>
      <c r="X13" s="77">
        <f t="shared" si="5"/>
        <v>15.089794682614635</v>
      </c>
      <c r="Y13" s="77">
        <f t="shared" si="5"/>
        <v>15.650703363027285</v>
      </c>
      <c r="Z13" s="77">
        <f t="shared" si="5"/>
        <v>16.220312591787923</v>
      </c>
      <c r="AA13" s="77">
        <f t="shared" si="5"/>
        <v>16.83725122987585</v>
      </c>
      <c r="AB13" s="5"/>
      <c r="AC13"/>
      <c r="AD13"/>
      <c r="AE13"/>
      <c r="AF13"/>
      <c r="AG13"/>
      <c r="AH13"/>
    </row>
    <row r="14" spans="1:34" x14ac:dyDescent="0.2">
      <c r="A14" s="16">
        <f t="shared" ref="A14:A77" si="6">IFERROR(A13+1,"")</f>
        <v>3</v>
      </c>
      <c r="B14" s="41"/>
      <c r="C14" s="41"/>
      <c r="D14" s="41"/>
      <c r="E14" s="42"/>
      <c r="F14" s="42"/>
      <c r="G14" s="42"/>
      <c r="H14" s="42"/>
      <c r="I14" s="42"/>
      <c r="J14" s="16"/>
      <c r="K14" s="42"/>
      <c r="L14" s="139">
        <f t="shared" si="0"/>
        <v>0</v>
      </c>
      <c r="M14" s="139">
        <f t="shared" si="1"/>
        <v>0</v>
      </c>
      <c r="N14" s="139">
        <f t="shared" si="2"/>
        <v>0</v>
      </c>
      <c r="O14" s="139">
        <f t="shared" si="3"/>
        <v>0</v>
      </c>
      <c r="P14" s="139">
        <f t="shared" si="4"/>
        <v>0</v>
      </c>
      <c r="Q14" s="16"/>
      <c r="R14" s="16">
        <f>IFERROR(R13+1,"")</f>
        <v>3</v>
      </c>
      <c r="S14" s="167" t="str">
        <f>'Calc|Fee Based'!B12</f>
        <v/>
      </c>
      <c r="T14" s="167" t="str">
        <f>'Calc|Fee Based'!C12</f>
        <v>Type 5-6 meter test simple</v>
      </c>
      <c r="U14" s="129" t="str">
        <f>'Calc|Fee Based'!D12</f>
        <v>Business hours</v>
      </c>
      <c r="V14" s="129" t="str">
        <f>'Calc|Fee Based'!F12</f>
        <v/>
      </c>
      <c r="W14" s="77">
        <f>'Calc|Fee Based'!H12</f>
        <v>531.83887079261694</v>
      </c>
      <c r="X14" s="77">
        <f t="shared" si="5"/>
        <v>554.53137109509942</v>
      </c>
      <c r="Y14" s="77">
        <f t="shared" si="5"/>
        <v>575.14407432602729</v>
      </c>
      <c r="Z14" s="77">
        <f t="shared" si="5"/>
        <v>596.07651199378279</v>
      </c>
      <c r="AA14" s="77">
        <f t="shared" si="5"/>
        <v>618.74824716686612</v>
      </c>
      <c r="AB14" s="5"/>
      <c r="AC14"/>
      <c r="AD14"/>
      <c r="AE14"/>
      <c r="AF14"/>
      <c r="AG14"/>
      <c r="AH14"/>
    </row>
    <row r="15" spans="1:34" x14ac:dyDescent="0.2">
      <c r="A15" s="16">
        <f t="shared" si="6"/>
        <v>4</v>
      </c>
      <c r="B15" s="41"/>
      <c r="C15" s="41"/>
      <c r="D15" s="41"/>
      <c r="E15" s="42"/>
      <c r="F15" s="42"/>
      <c r="G15" s="42"/>
      <c r="H15" s="42"/>
      <c r="I15" s="42"/>
      <c r="J15" s="14"/>
      <c r="K15" s="42"/>
      <c r="L15" s="139">
        <f t="shared" si="0"/>
        <v>0</v>
      </c>
      <c r="M15" s="139">
        <f t="shared" si="1"/>
        <v>0</v>
      </c>
      <c r="N15" s="139">
        <f t="shared" si="2"/>
        <v>0</v>
      </c>
      <c r="O15" s="139">
        <f t="shared" si="3"/>
        <v>0</v>
      </c>
      <c r="P15" s="139">
        <f t="shared" si="4"/>
        <v>0</v>
      </c>
      <c r="Q15" s="14"/>
      <c r="R15" s="16">
        <f t="shared" ref="R15:R78" si="7">IFERROR(R14+1,"")</f>
        <v>4</v>
      </c>
      <c r="S15" s="167" t="str">
        <f>'Calc|Fee Based'!B13</f>
        <v/>
      </c>
      <c r="T15" s="167" t="str">
        <f>'Calc|Fee Based'!C13</f>
        <v>Type 5-6 meter test complex</v>
      </c>
      <c r="U15" s="129" t="str">
        <f>'Calc|Fee Based'!D13</f>
        <v>Business hours</v>
      </c>
      <c r="V15" s="129" t="str">
        <f>'Calc|Fee Based'!F13</f>
        <v/>
      </c>
      <c r="W15" s="77">
        <f>'Calc|Fee Based'!H13</f>
        <v>819.60932681867564</v>
      </c>
      <c r="X15" s="77">
        <f t="shared" si="5"/>
        <v>854.58041659447861</v>
      </c>
      <c r="Y15" s="77">
        <f t="shared" si="5"/>
        <v>886.34636065538518</v>
      </c>
      <c r="Z15" s="77">
        <f t="shared" si="5"/>
        <v>918.6050429137432</v>
      </c>
      <c r="AA15" s="77">
        <f t="shared" si="5"/>
        <v>953.54413184368343</v>
      </c>
      <c r="AB15" s="5"/>
      <c r="AC15"/>
      <c r="AD15"/>
      <c r="AE15"/>
      <c r="AF15"/>
      <c r="AG15"/>
      <c r="AH15"/>
    </row>
    <row r="16" spans="1:34" x14ac:dyDescent="0.2">
      <c r="A16" s="16">
        <f t="shared" si="6"/>
        <v>5</v>
      </c>
      <c r="B16" s="41"/>
      <c r="C16" s="41" t="s">
        <v>218</v>
      </c>
      <c r="D16" s="41" t="s">
        <v>23</v>
      </c>
      <c r="E16" s="75">
        <v>15.88</v>
      </c>
      <c r="F16" s="75">
        <v>16.29</v>
      </c>
      <c r="G16" s="75">
        <v>16.600000000000001</v>
      </c>
      <c r="H16" s="75">
        <v>17.39</v>
      </c>
      <c r="I16" s="75">
        <v>18</v>
      </c>
      <c r="J16" s="14"/>
      <c r="K16" s="75">
        <v>15.88</v>
      </c>
      <c r="L16" s="139">
        <f t="shared" si="0"/>
        <v>0</v>
      </c>
      <c r="M16" s="139">
        <f t="shared" si="1"/>
        <v>0</v>
      </c>
      <c r="N16" s="139">
        <f t="shared" si="2"/>
        <v>0</v>
      </c>
      <c r="O16" s="139">
        <f t="shared" si="3"/>
        <v>0</v>
      </c>
      <c r="P16" s="139">
        <f t="shared" si="4"/>
        <v>0</v>
      </c>
      <c r="Q16" s="14"/>
      <c r="R16" s="16">
        <f t="shared" si="7"/>
        <v>5</v>
      </c>
      <c r="S16" s="167" t="str">
        <f>'Calc|Fee Based'!B14</f>
        <v/>
      </c>
      <c r="T16" s="167" t="str">
        <f>'Calc|Fee Based'!C14</f>
        <v>Types 5-7 non-standard Meter data services</v>
      </c>
      <c r="U16" s="129" t="str">
        <f>'Calc|Fee Based'!D14</f>
        <v>Business hours</v>
      </c>
      <c r="V16" s="129" t="str">
        <f>'Calc|Fee Based'!F14</f>
        <v/>
      </c>
      <c r="W16" s="77">
        <f>'Calc|Fee Based'!H14</f>
        <v>20.662819399203773</v>
      </c>
      <c r="X16" s="77">
        <f t="shared" si="5"/>
        <v>21.544460552600043</v>
      </c>
      <c r="Y16" s="77">
        <f t="shared" si="5"/>
        <v>22.345298151317284</v>
      </c>
      <c r="Z16" s="77">
        <f t="shared" si="5"/>
        <v>23.158557961510017</v>
      </c>
      <c r="AA16" s="77">
        <f t="shared" si="5"/>
        <v>24.039392355298936</v>
      </c>
      <c r="AB16" s="5"/>
      <c r="AC16"/>
      <c r="AD16"/>
      <c r="AE16"/>
      <c r="AF16"/>
      <c r="AG16"/>
      <c r="AH16"/>
    </row>
    <row r="17" spans="1:34" x14ac:dyDescent="0.2">
      <c r="A17" s="16">
        <f t="shared" si="6"/>
        <v>6</v>
      </c>
      <c r="B17" s="41"/>
      <c r="C17" s="41" t="s">
        <v>219</v>
      </c>
      <c r="D17" s="41" t="s">
        <v>23</v>
      </c>
      <c r="E17" s="75">
        <v>180.06</v>
      </c>
      <c r="F17" s="75">
        <v>184.66</v>
      </c>
      <c r="G17" s="75">
        <v>188.2</v>
      </c>
      <c r="H17" s="75">
        <v>197.15</v>
      </c>
      <c r="I17" s="75">
        <v>204.08</v>
      </c>
      <c r="J17" s="14"/>
      <c r="K17" s="75">
        <v>180.06</v>
      </c>
      <c r="L17" s="139">
        <f t="shared" si="0"/>
        <v>0</v>
      </c>
      <c r="M17" s="139">
        <f t="shared" si="1"/>
        <v>0</v>
      </c>
      <c r="N17" s="139">
        <f t="shared" si="2"/>
        <v>0</v>
      </c>
      <c r="O17" s="139">
        <f t="shared" si="3"/>
        <v>0</v>
      </c>
      <c r="P17" s="139">
        <f t="shared" si="4"/>
        <v>0</v>
      </c>
      <c r="Q17" s="14"/>
      <c r="R17" s="16">
        <f t="shared" si="7"/>
        <v>6</v>
      </c>
      <c r="S17" s="167" t="str">
        <f>'Calc|Fee Based'!B15</f>
        <v/>
      </c>
      <c r="T17" s="167" t="str">
        <f>'Calc|Fee Based'!C15</f>
        <v>Emergency maintenance of failed metering equipment not owned by the network</v>
      </c>
      <c r="U17" s="129" t="str">
        <f>'Calc|Fee Based'!D15</f>
        <v>Business hours</v>
      </c>
      <c r="V17" s="129" t="str">
        <f>'Calc|Fee Based'!F15</f>
        <v/>
      </c>
      <c r="W17" s="77">
        <f>'Calc|Fee Based'!H15</f>
        <v>234.25387260224409</v>
      </c>
      <c r="X17" s="77">
        <f t="shared" si="5"/>
        <v>244.24901655808509</v>
      </c>
      <c r="Y17" s="77">
        <f t="shared" si="5"/>
        <v>253.32809261254764</v>
      </c>
      <c r="Z17" s="77">
        <f t="shared" si="5"/>
        <v>262.54799897134569</v>
      </c>
      <c r="AA17" s="77">
        <f t="shared" si="5"/>
        <v>272.53399671346676</v>
      </c>
      <c r="AB17" s="5"/>
      <c r="AC17"/>
      <c r="AD17"/>
      <c r="AE17"/>
      <c r="AF17"/>
      <c r="AG17"/>
      <c r="AH17"/>
    </row>
    <row r="18" spans="1:34" x14ac:dyDescent="0.2">
      <c r="A18" s="16">
        <f t="shared" si="6"/>
        <v>7</v>
      </c>
      <c r="B18" s="41"/>
      <c r="C18" s="41" t="s">
        <v>220</v>
      </c>
      <c r="D18" s="41" t="s">
        <v>23</v>
      </c>
      <c r="E18" s="75">
        <v>151.41</v>
      </c>
      <c r="F18" s="75">
        <v>155.28</v>
      </c>
      <c r="G18" s="75">
        <v>158.25</v>
      </c>
      <c r="H18" s="75">
        <v>165.78</v>
      </c>
      <c r="I18" s="75">
        <v>171.6</v>
      </c>
      <c r="J18" s="14"/>
      <c r="K18" s="75">
        <v>151.41</v>
      </c>
      <c r="L18" s="139">
        <f t="shared" si="0"/>
        <v>0</v>
      </c>
      <c r="M18" s="139">
        <f t="shared" si="1"/>
        <v>0</v>
      </c>
      <c r="N18" s="139">
        <f t="shared" si="2"/>
        <v>0</v>
      </c>
      <c r="O18" s="139">
        <f t="shared" si="3"/>
        <v>0</v>
      </c>
      <c r="P18" s="139">
        <f t="shared" si="4"/>
        <v>0</v>
      </c>
      <c r="Q18" s="14"/>
      <c r="R18" s="16">
        <f t="shared" si="7"/>
        <v>7</v>
      </c>
      <c r="S18" s="167" t="str">
        <f>'Calc|Fee Based'!B16</f>
        <v/>
      </c>
      <c r="T18" s="167" t="str">
        <f>'Calc|Fee Based'!C16</f>
        <v>Off peak conversion</v>
      </c>
      <c r="U18" s="129" t="str">
        <f>'Calc|Fee Based'!D16</f>
        <v>Business hours</v>
      </c>
      <c r="V18" s="129" t="str">
        <f>'Calc|Fee Based'!F16</f>
        <v/>
      </c>
      <c r="W18" s="77">
        <f>'Calc|Fee Based'!H16</f>
        <v>196.98000000000008</v>
      </c>
      <c r="X18" s="77">
        <f t="shared" si="5"/>
        <v>205.38474240425734</v>
      </c>
      <c r="Y18" s="77">
        <f t="shared" si="5"/>
        <v>213.01917927115463</v>
      </c>
      <c r="Z18" s="77">
        <f t="shared" si="5"/>
        <v>220.77203788724154</v>
      </c>
      <c r="AA18" s="77">
        <f t="shared" si="5"/>
        <v>229.16908939973879</v>
      </c>
      <c r="AB18" s="5"/>
      <c r="AC18"/>
      <c r="AD18"/>
      <c r="AE18"/>
      <c r="AF18"/>
      <c r="AG18"/>
      <c r="AH18"/>
    </row>
    <row r="19" spans="1:34" x14ac:dyDescent="0.2">
      <c r="A19" s="16">
        <f t="shared" si="6"/>
        <v>8</v>
      </c>
      <c r="B19" s="41"/>
      <c r="C19" s="41" t="s">
        <v>274</v>
      </c>
      <c r="D19" s="41" t="s">
        <v>23</v>
      </c>
      <c r="E19" s="75">
        <v>264.98</v>
      </c>
      <c r="F19" s="75">
        <v>271.75</v>
      </c>
      <c r="G19" s="75">
        <v>276.95</v>
      </c>
      <c r="H19" s="75">
        <v>290.12</v>
      </c>
      <c r="I19" s="75">
        <v>300.31</v>
      </c>
      <c r="J19" s="14"/>
      <c r="K19" s="75">
        <v>264.98</v>
      </c>
      <c r="L19" s="139">
        <f t="shared" si="0"/>
        <v>0</v>
      </c>
      <c r="M19" s="139">
        <f t="shared" si="1"/>
        <v>0</v>
      </c>
      <c r="N19" s="139">
        <f t="shared" si="2"/>
        <v>0</v>
      </c>
      <c r="O19" s="139">
        <f t="shared" si="3"/>
        <v>0</v>
      </c>
      <c r="P19" s="139">
        <f t="shared" si="4"/>
        <v>0</v>
      </c>
      <c r="Q19" s="14"/>
      <c r="R19" s="16">
        <f t="shared" si="7"/>
        <v>8</v>
      </c>
      <c r="S19" s="167" t="str">
        <f>'Calc|Fee Based'!B17</f>
        <v/>
      </c>
      <c r="T19" s="167" t="str">
        <f>'Calc|Fee Based'!C17</f>
        <v>Pillar/Pole top disconnection completed - Includes reconnection</v>
      </c>
      <c r="U19" s="129" t="str">
        <f>'Calc|Fee Based'!D17</f>
        <v>Business hours</v>
      </c>
      <c r="V19" s="129" t="str">
        <f>'Calc|Fee Based'!F17</f>
        <v/>
      </c>
      <c r="W19" s="77">
        <f>'Calc|Fee Based'!H17</f>
        <v>344.72094100615288</v>
      </c>
      <c r="X19" s="77">
        <f t="shared" si="5"/>
        <v>359.42949370444654</v>
      </c>
      <c r="Y19" s="77">
        <f t="shared" si="5"/>
        <v>372.78998847959582</v>
      </c>
      <c r="Z19" s="77">
        <f t="shared" si="5"/>
        <v>386.35772488748063</v>
      </c>
      <c r="AA19" s="77">
        <f t="shared" si="5"/>
        <v>401.05281829323343</v>
      </c>
      <c r="AB19" s="5"/>
      <c r="AC19"/>
      <c r="AD19"/>
      <c r="AE19"/>
      <c r="AF19"/>
      <c r="AG19"/>
      <c r="AH19"/>
    </row>
    <row r="20" spans="1:34" x14ac:dyDescent="0.2">
      <c r="A20" s="16">
        <f t="shared" si="6"/>
        <v>9</v>
      </c>
      <c r="B20" s="41"/>
      <c r="C20" s="41" t="s">
        <v>275</v>
      </c>
      <c r="D20" s="41" t="s">
        <v>23</v>
      </c>
      <c r="E20" s="75">
        <v>355.27</v>
      </c>
      <c r="F20" s="75">
        <v>364.34</v>
      </c>
      <c r="G20" s="75">
        <v>371.32</v>
      </c>
      <c r="H20" s="75">
        <v>388.98</v>
      </c>
      <c r="I20" s="75">
        <v>402.64</v>
      </c>
      <c r="J20" s="14"/>
      <c r="K20" s="75">
        <v>355.27</v>
      </c>
      <c r="L20" s="139">
        <f t="shared" si="0"/>
        <v>0</v>
      </c>
      <c r="M20" s="139">
        <f t="shared" si="1"/>
        <v>0</v>
      </c>
      <c r="N20" s="139">
        <f t="shared" si="2"/>
        <v>0</v>
      </c>
      <c r="O20" s="139">
        <f t="shared" si="3"/>
        <v>0</v>
      </c>
      <c r="P20" s="139">
        <f t="shared" si="4"/>
        <v>0</v>
      </c>
      <c r="Q20" s="14"/>
      <c r="R20" s="16">
        <f t="shared" si="7"/>
        <v>9</v>
      </c>
      <c r="S20" s="167" t="str">
        <f>'Calc|Fee Based'!B18</f>
        <v/>
      </c>
      <c r="T20" s="167" t="str">
        <f>'Calc|Fee Based'!C18</f>
        <v>Pillar/Pole top disconnection - Site visit only</v>
      </c>
      <c r="U20" s="129" t="str">
        <f>'Calc|Fee Based'!D18</f>
        <v>Business hours</v>
      </c>
      <c r="V20" s="129" t="str">
        <f>'Calc|Fee Based'!F18</f>
        <v/>
      </c>
      <c r="W20" s="77">
        <f>'Calc|Fee Based'!H18</f>
        <v>462.18651465798075</v>
      </c>
      <c r="X20" s="77">
        <f t="shared" si="5"/>
        <v>481.90708831226954</v>
      </c>
      <c r="Y20" s="77">
        <f t="shared" si="5"/>
        <v>499.82024582515237</v>
      </c>
      <c r="Z20" s="77">
        <f t="shared" si="5"/>
        <v>518.01126370719771</v>
      </c>
      <c r="AA20" s="77">
        <f t="shared" si="5"/>
        <v>537.71379174032097</v>
      </c>
      <c r="AB20" s="5"/>
      <c r="AC20"/>
      <c r="AD20"/>
      <c r="AE20"/>
      <c r="AF20"/>
      <c r="AG20"/>
      <c r="AH20"/>
    </row>
    <row r="21" spans="1:34" x14ac:dyDescent="0.2">
      <c r="A21" s="16">
        <f t="shared" si="6"/>
        <v>10</v>
      </c>
      <c r="B21" s="41"/>
      <c r="C21" s="41" t="s">
        <v>276</v>
      </c>
      <c r="D21" s="41" t="s">
        <v>23</v>
      </c>
      <c r="E21" s="75">
        <v>109.72</v>
      </c>
      <c r="F21" s="75">
        <v>112.52</v>
      </c>
      <c r="G21" s="75">
        <v>114.67</v>
      </c>
      <c r="H21" s="75">
        <v>120.12</v>
      </c>
      <c r="I21" s="75">
        <v>124.34</v>
      </c>
      <c r="J21" s="14"/>
      <c r="K21" s="75">
        <v>109.72</v>
      </c>
      <c r="L21" s="139">
        <f t="shared" si="0"/>
        <v>0</v>
      </c>
      <c r="M21" s="139">
        <f t="shared" si="1"/>
        <v>0</v>
      </c>
      <c r="N21" s="139">
        <f t="shared" si="2"/>
        <v>0</v>
      </c>
      <c r="O21" s="139">
        <f t="shared" si="3"/>
        <v>0</v>
      </c>
      <c r="P21" s="139">
        <f t="shared" si="4"/>
        <v>0</v>
      </c>
      <c r="Q21" s="14"/>
      <c r="R21" s="16">
        <f t="shared" si="7"/>
        <v>10</v>
      </c>
      <c r="S21" s="167" t="str">
        <f>'Calc|Fee Based'!B19</f>
        <v/>
      </c>
      <c r="T21" s="167" t="str">
        <f>'Calc|Fee Based'!C19</f>
        <v>Reconnection - additional charge when requested outside normal business hours</v>
      </c>
      <c r="U21" s="129" t="str">
        <f>'Calc|Fee Based'!D19</f>
        <v>Business hours</v>
      </c>
      <c r="V21" s="129" t="str">
        <f>'Calc|Fee Based'!F19</f>
        <v/>
      </c>
      <c r="W21" s="77">
        <f>'Calc|Fee Based'!H19</f>
        <v>142.72673181324654</v>
      </c>
      <c r="X21" s="77">
        <f t="shared" si="5"/>
        <v>148.81659583544092</v>
      </c>
      <c r="Y21" s="77">
        <f t="shared" si="5"/>
        <v>154.34831592502775</v>
      </c>
      <c r="Z21" s="77">
        <f t="shared" si="5"/>
        <v>159.96584142246024</v>
      </c>
      <c r="AA21" s="77">
        <f t="shared" si="5"/>
        <v>166.05013281877567</v>
      </c>
      <c r="AB21" s="5"/>
      <c r="AC21"/>
      <c r="AD21"/>
      <c r="AE21"/>
      <c r="AF21"/>
      <c r="AG21"/>
      <c r="AH21"/>
    </row>
    <row r="22" spans="1:34" x14ac:dyDescent="0.2">
      <c r="A22" s="16">
        <f t="shared" si="6"/>
        <v>11</v>
      </c>
      <c r="B22" s="41"/>
      <c r="C22" s="41" t="s">
        <v>224</v>
      </c>
      <c r="D22" s="41" t="s">
        <v>23</v>
      </c>
      <c r="E22" s="75">
        <v>28.02</v>
      </c>
      <c r="F22" s="75">
        <v>28.74</v>
      </c>
      <c r="G22" s="75">
        <v>29.29</v>
      </c>
      <c r="H22" s="75">
        <v>30.68</v>
      </c>
      <c r="I22" s="75">
        <v>31.76</v>
      </c>
      <c r="J22" s="14"/>
      <c r="K22" s="75">
        <v>28.02</v>
      </c>
      <c r="L22" s="139">
        <f t="shared" si="0"/>
        <v>0</v>
      </c>
      <c r="M22" s="139">
        <f t="shared" si="1"/>
        <v>0</v>
      </c>
      <c r="N22" s="139">
        <f t="shared" si="2"/>
        <v>0</v>
      </c>
      <c r="O22" s="139">
        <f t="shared" si="3"/>
        <v>0</v>
      </c>
      <c r="P22" s="139">
        <f t="shared" si="4"/>
        <v>0</v>
      </c>
      <c r="Q22" s="14"/>
      <c r="R22" s="16">
        <f t="shared" si="7"/>
        <v>11</v>
      </c>
      <c r="S22" s="167" t="str">
        <f>'Calc|Fee Based'!B20</f>
        <v/>
      </c>
      <c r="T22" s="167" t="str">
        <f>'Calc|Fee Based'!C20</f>
        <v>Recovery of debt collection costs - Dishonoured transactions</v>
      </c>
      <c r="U22" s="129" t="str">
        <f>'Calc|Fee Based'!D20</f>
        <v>Business hours</v>
      </c>
      <c r="V22" s="129" t="str">
        <f>'Calc|Fee Based'!F20</f>
        <v/>
      </c>
      <c r="W22" s="77">
        <f>'Calc|Fee Based'!H20</f>
        <v>36.454013753166862</v>
      </c>
      <c r="X22" s="77">
        <f t="shared" si="5"/>
        <v>38.009433568359363</v>
      </c>
      <c r="Y22" s="77">
        <f t="shared" si="5"/>
        <v>39.422297141024394</v>
      </c>
      <c r="Z22" s="77">
        <f t="shared" si="5"/>
        <v>40.857076380628371</v>
      </c>
      <c r="AA22" s="77">
        <f t="shared" si="5"/>
        <v>42.41107288444919</v>
      </c>
      <c r="AB22" s="5"/>
      <c r="AC22"/>
      <c r="AD22"/>
      <c r="AE22"/>
      <c r="AF22"/>
      <c r="AG22"/>
      <c r="AH22"/>
    </row>
    <row r="23" spans="1:34" x14ac:dyDescent="0.2">
      <c r="A23" s="16">
        <f t="shared" si="6"/>
        <v>12</v>
      </c>
      <c r="B23" s="41"/>
      <c r="C23" s="41" t="s">
        <v>225</v>
      </c>
      <c r="D23" s="41" t="s">
        <v>23</v>
      </c>
      <c r="E23" s="75">
        <v>86.51</v>
      </c>
      <c r="F23" s="75">
        <v>88.72</v>
      </c>
      <c r="G23" s="75">
        <v>90.42</v>
      </c>
      <c r="H23" s="75">
        <v>94.72</v>
      </c>
      <c r="I23" s="75">
        <v>98.05</v>
      </c>
      <c r="J23" s="14"/>
      <c r="K23" s="75">
        <v>86.51</v>
      </c>
      <c r="L23" s="139">
        <f t="shared" si="0"/>
        <v>0</v>
      </c>
      <c r="M23" s="139">
        <f t="shared" si="1"/>
        <v>0</v>
      </c>
      <c r="N23" s="139">
        <f t="shared" si="2"/>
        <v>0</v>
      </c>
      <c r="O23" s="139">
        <f t="shared" si="3"/>
        <v>0</v>
      </c>
      <c r="P23" s="139">
        <f t="shared" si="4"/>
        <v>0</v>
      </c>
      <c r="Q23" s="14"/>
      <c r="R23" s="16">
        <f t="shared" si="7"/>
        <v>12</v>
      </c>
      <c r="S23" s="167" t="str">
        <f>'Calc|Fee Based'!B21</f>
        <v/>
      </c>
      <c r="T23" s="167" t="str">
        <f>'Calc|Fee Based'!C21</f>
        <v>Attendance at customers' premises to perform a statutory right where access is prevented</v>
      </c>
      <c r="U23" s="129" t="str">
        <f>'Calc|Fee Based'!D21</f>
        <v>Business hours</v>
      </c>
      <c r="V23" s="129" t="str">
        <f>'Calc|Fee Based'!F21</f>
        <v/>
      </c>
      <c r="W23" s="77">
        <f>'Calc|Fee Based'!H21</f>
        <v>112.54642055736522</v>
      </c>
      <c r="X23" s="77">
        <f t="shared" si="5"/>
        <v>117.34855109501299</v>
      </c>
      <c r="Y23" s="77">
        <f t="shared" si="5"/>
        <v>121.71056014334519</v>
      </c>
      <c r="Z23" s="77">
        <f t="shared" si="5"/>
        <v>126.14023059886306</v>
      </c>
      <c r="AA23" s="77">
        <f t="shared" si="5"/>
        <v>130.93796687141545</v>
      </c>
      <c r="AB23" s="5"/>
      <c r="AC23"/>
      <c r="AD23"/>
      <c r="AE23"/>
      <c r="AF23"/>
      <c r="AG23"/>
      <c r="AH23"/>
    </row>
    <row r="24" spans="1:34" x14ac:dyDescent="0.2">
      <c r="A24" s="16">
        <f t="shared" si="6"/>
        <v>13</v>
      </c>
      <c r="B24" s="41"/>
      <c r="C24" s="41" t="s">
        <v>277</v>
      </c>
      <c r="D24" s="41" t="s">
        <v>23</v>
      </c>
      <c r="E24" s="75">
        <v>156.27000000000001</v>
      </c>
      <c r="F24" s="75">
        <v>160.26</v>
      </c>
      <c r="G24" s="75">
        <v>163.33000000000001</v>
      </c>
      <c r="H24" s="75">
        <v>171.1</v>
      </c>
      <c r="I24" s="75">
        <v>177.11</v>
      </c>
      <c r="J24" s="14"/>
      <c r="K24" s="75">
        <v>156.27000000000001</v>
      </c>
      <c r="L24" s="139">
        <f t="shared" si="0"/>
        <v>0</v>
      </c>
      <c r="M24" s="139">
        <f t="shared" si="1"/>
        <v>0</v>
      </c>
      <c r="N24" s="139">
        <f t="shared" si="2"/>
        <v>0</v>
      </c>
      <c r="O24" s="139">
        <f t="shared" si="3"/>
        <v>0</v>
      </c>
      <c r="P24" s="139">
        <f t="shared" si="4"/>
        <v>0</v>
      </c>
      <c r="Q24" s="14"/>
      <c r="R24" s="16">
        <f t="shared" si="7"/>
        <v>13</v>
      </c>
      <c r="S24" s="167" t="str">
        <f>'Calc|Fee Based'!B22</f>
        <v/>
      </c>
      <c r="T24" s="167" t="str">
        <f>'Calc|Fee Based'!C22</f>
        <v>Vacant property disconnection completed - Includes reconnection</v>
      </c>
      <c r="U24" s="129" t="str">
        <f>'Calc|Fee Based'!D22</f>
        <v>Business hours</v>
      </c>
      <c r="V24" s="129" t="str">
        <f>'Calc|Fee Based'!F22</f>
        <v/>
      </c>
      <c r="W24" s="77">
        <f>'Calc|Fee Based'!H22</f>
        <v>203.3012305465075</v>
      </c>
      <c r="X24" s="77">
        <f t="shared" si="5"/>
        <v>211.97568720815798</v>
      </c>
      <c r="Y24" s="77">
        <f t="shared" si="5"/>
        <v>219.85511867109759</v>
      </c>
      <c r="Z24" s="77">
        <f t="shared" si="5"/>
        <v>227.85677212273512</v>
      </c>
      <c r="AA24" s="77">
        <f t="shared" si="5"/>
        <v>236.52329108635124</v>
      </c>
      <c r="AB24" s="5"/>
      <c r="AC24"/>
      <c r="AD24"/>
      <c r="AE24"/>
      <c r="AF24"/>
      <c r="AG24"/>
      <c r="AH24"/>
    </row>
    <row r="25" spans="1:34" x14ac:dyDescent="0.2">
      <c r="A25" s="16">
        <f t="shared" si="6"/>
        <v>14</v>
      </c>
      <c r="B25" s="41"/>
      <c r="C25" s="41" t="s">
        <v>278</v>
      </c>
      <c r="D25" s="41" t="s">
        <v>23</v>
      </c>
      <c r="E25" s="75">
        <v>39.89</v>
      </c>
      <c r="F25" s="75">
        <v>40.909999999999997</v>
      </c>
      <c r="G25" s="75">
        <v>41.69</v>
      </c>
      <c r="H25" s="75">
        <v>43.67</v>
      </c>
      <c r="I25" s="75">
        <v>45.2</v>
      </c>
      <c r="J25" s="14"/>
      <c r="K25" s="75">
        <v>39.89</v>
      </c>
      <c r="L25" s="139">
        <f t="shared" si="0"/>
        <v>0</v>
      </c>
      <c r="M25" s="139">
        <f t="shared" si="1"/>
        <v>0</v>
      </c>
      <c r="N25" s="139">
        <f t="shared" si="2"/>
        <v>0</v>
      </c>
      <c r="O25" s="139">
        <f t="shared" si="3"/>
        <v>0</v>
      </c>
      <c r="P25" s="139">
        <f t="shared" si="4"/>
        <v>0</v>
      </c>
      <c r="Q25" s="14"/>
      <c r="R25" s="16">
        <f t="shared" si="7"/>
        <v>14</v>
      </c>
      <c r="S25" s="167" t="str">
        <f>'Calc|Fee Based'!B23</f>
        <v/>
      </c>
      <c r="T25" s="167" t="str">
        <f>'Calc|Fee Based'!C23</f>
        <v>Vacant property - Site visit only</v>
      </c>
      <c r="U25" s="129" t="str">
        <f>'Calc|Fee Based'!D23</f>
        <v>Business hours</v>
      </c>
      <c r="V25" s="129" t="str">
        <f>'Calc|Fee Based'!F23</f>
        <v/>
      </c>
      <c r="W25" s="77">
        <f>'Calc|Fee Based'!H23</f>
        <v>51.888747737966</v>
      </c>
      <c r="X25" s="77">
        <f t="shared" si="5"/>
        <v>54.102736764349849</v>
      </c>
      <c r="Y25" s="77">
        <f t="shared" si="5"/>
        <v>56.11381082622345</v>
      </c>
      <c r="Z25" s="77">
        <f t="shared" si="5"/>
        <v>58.156079711279041</v>
      </c>
      <c r="AA25" s="77">
        <f t="shared" si="5"/>
        <v>60.368042792173931</v>
      </c>
      <c r="AB25" s="5"/>
      <c r="AC25"/>
      <c r="AD25"/>
      <c r="AE25"/>
      <c r="AF25"/>
      <c r="AG25"/>
      <c r="AH25"/>
    </row>
    <row r="26" spans="1:34" x14ac:dyDescent="0.2">
      <c r="A26" s="16">
        <f t="shared" si="6"/>
        <v>15</v>
      </c>
      <c r="B26" s="41"/>
      <c r="C26" s="41"/>
      <c r="D26" s="41"/>
      <c r="E26" s="42"/>
      <c r="F26" s="42"/>
      <c r="G26" s="42"/>
      <c r="H26" s="42"/>
      <c r="I26" s="42"/>
      <c r="J26" s="14"/>
      <c r="K26" s="42"/>
      <c r="L26" s="139">
        <f t="shared" si="0"/>
        <v>0</v>
      </c>
      <c r="M26" s="139">
        <f t="shared" si="1"/>
        <v>0</v>
      </c>
      <c r="N26" s="139">
        <f t="shared" si="2"/>
        <v>0</v>
      </c>
      <c r="O26" s="139">
        <f t="shared" si="3"/>
        <v>0</v>
      </c>
      <c r="P26" s="139">
        <f t="shared" si="4"/>
        <v>0</v>
      </c>
      <c r="Q26" s="14"/>
      <c r="R26" s="16">
        <f t="shared" si="7"/>
        <v>15</v>
      </c>
      <c r="S26" s="167" t="str">
        <f>'Calc|Fee Based'!B24</f>
        <v/>
      </c>
      <c r="T26" s="167" t="str">
        <f>'Calc|Fee Based'!C24</f>
        <v>Disconnection completed - Includes reconnection</v>
      </c>
      <c r="U26" s="129" t="str">
        <f>'Calc|Fee Based'!D24</f>
        <v>Business hours</v>
      </c>
      <c r="V26" s="129" t="str">
        <f>'Calc|Fee Based'!F24</f>
        <v/>
      </c>
      <c r="W26" s="77">
        <f>'Calc|Fee Based'!H24</f>
        <v>207.28170466883833</v>
      </c>
      <c r="X26" s="77">
        <f t="shared" si="5"/>
        <v>216.12600019557667</v>
      </c>
      <c r="Y26" s="77">
        <f t="shared" si="5"/>
        <v>224.15970457143766</v>
      </c>
      <c r="Z26" s="77">
        <f t="shared" si="5"/>
        <v>232.31802394395766</v>
      </c>
      <c r="AA26" s="77">
        <f t="shared" si="5"/>
        <v>241.15422635893623</v>
      </c>
      <c r="AB26" s="5"/>
      <c r="AC26"/>
      <c r="AD26"/>
      <c r="AE26"/>
      <c r="AF26"/>
      <c r="AG26"/>
      <c r="AH26"/>
    </row>
    <row r="27" spans="1:34" x14ac:dyDescent="0.2">
      <c r="A27" s="16">
        <f t="shared" si="6"/>
        <v>16</v>
      </c>
      <c r="B27" s="41"/>
      <c r="C27" s="41"/>
      <c r="D27" s="41"/>
      <c r="E27" s="42"/>
      <c r="F27" s="42"/>
      <c r="G27" s="42"/>
      <c r="H27" s="42"/>
      <c r="I27" s="42"/>
      <c r="J27" s="14"/>
      <c r="K27" s="42"/>
      <c r="L27" s="139">
        <f t="shared" si="0"/>
        <v>0</v>
      </c>
      <c r="M27" s="139">
        <f t="shared" si="1"/>
        <v>0</v>
      </c>
      <c r="N27" s="139">
        <f t="shared" si="2"/>
        <v>0</v>
      </c>
      <c r="O27" s="139">
        <f t="shared" si="3"/>
        <v>0</v>
      </c>
      <c r="P27" s="139">
        <f t="shared" si="4"/>
        <v>0</v>
      </c>
      <c r="Q27" s="14"/>
      <c r="R27" s="16">
        <f t="shared" si="7"/>
        <v>16</v>
      </c>
      <c r="S27" s="167" t="str">
        <f>'Calc|Fee Based'!B25</f>
        <v/>
      </c>
      <c r="T27" s="167" t="str">
        <f>'Calc|Fee Based'!C25</f>
        <v>Disconnection - Site visit only</v>
      </c>
      <c r="U27" s="129" t="str">
        <f>'Calc|Fee Based'!D25</f>
        <v>Business hours</v>
      </c>
      <c r="V27" s="129" t="str">
        <f>'Calc|Fee Based'!F25</f>
        <v/>
      </c>
      <c r="W27" s="77">
        <f>'Calc|Fee Based'!H25</f>
        <v>62.606322837495497</v>
      </c>
      <c r="X27" s="77">
        <f t="shared" si="5"/>
        <v>65.277609345399441</v>
      </c>
      <c r="Y27" s="77">
        <f t="shared" si="5"/>
        <v>67.704068981765829</v>
      </c>
      <c r="Z27" s="77">
        <f t="shared" si="5"/>
        <v>70.168166704540724</v>
      </c>
      <c r="AA27" s="77">
        <f t="shared" si="5"/>
        <v>72.837008809701047</v>
      </c>
      <c r="AB27" s="5"/>
      <c r="AC27"/>
      <c r="AD27"/>
      <c r="AE27"/>
      <c r="AF27"/>
      <c r="AG27"/>
      <c r="AH27"/>
    </row>
    <row r="28" spans="1:34" x14ac:dyDescent="0.2">
      <c r="A28" s="16">
        <f t="shared" si="6"/>
        <v>17</v>
      </c>
      <c r="B28" s="41"/>
      <c r="C28" s="41"/>
      <c r="D28" s="41"/>
      <c r="E28" s="42"/>
      <c r="F28" s="42"/>
      <c r="G28" s="42"/>
      <c r="H28" s="42"/>
      <c r="I28" s="42"/>
      <c r="J28" s="14"/>
      <c r="K28" s="42"/>
      <c r="L28" s="139">
        <f t="shared" si="0"/>
        <v>0</v>
      </c>
      <c r="M28" s="139">
        <f t="shared" si="1"/>
        <v>0</v>
      </c>
      <c r="N28" s="139">
        <f t="shared" si="2"/>
        <v>0</v>
      </c>
      <c r="O28" s="139">
        <f t="shared" si="3"/>
        <v>0</v>
      </c>
      <c r="P28" s="139">
        <f t="shared" si="4"/>
        <v>0</v>
      </c>
      <c r="Q28" s="14"/>
      <c r="R28" s="16">
        <f t="shared" si="7"/>
        <v>17</v>
      </c>
      <c r="S28" s="167" t="str">
        <f>'Calc|Fee Based'!B26</f>
        <v/>
      </c>
      <c r="T28" s="167" t="str">
        <f>'Calc|Fee Based'!C26</f>
        <v>Disconnection completed - Technical/ advanced - Includes reconnection</v>
      </c>
      <c r="U28" s="129" t="str">
        <f>'Calc|Fee Based'!D26</f>
        <v>Business hours</v>
      </c>
      <c r="V28" s="129" t="str">
        <f>'Calc|Fee Based'!F26</f>
        <v/>
      </c>
      <c r="W28" s="77">
        <f>'Calc|Fee Based'!H26</f>
        <v>348.58259500542908</v>
      </c>
      <c r="X28" s="77">
        <f t="shared" si="5"/>
        <v>363.45591675194231</v>
      </c>
      <c r="Y28" s="77">
        <f t="shared" si="5"/>
        <v>376.9660792784332</v>
      </c>
      <c r="Z28" s="77">
        <f t="shared" si="5"/>
        <v>390.68580501254723</v>
      </c>
      <c r="AA28" s="77">
        <f t="shared" si="5"/>
        <v>405.54551669200993</v>
      </c>
      <c r="AB28" s="5"/>
      <c r="AC28"/>
      <c r="AD28"/>
      <c r="AE28"/>
      <c r="AF28"/>
      <c r="AG28"/>
      <c r="AH28"/>
    </row>
    <row r="29" spans="1:34" x14ac:dyDescent="0.2">
      <c r="A29" s="16">
        <f t="shared" si="6"/>
        <v>18</v>
      </c>
      <c r="B29" s="41"/>
      <c r="C29" s="41" t="s">
        <v>279</v>
      </c>
      <c r="D29" s="41" t="s">
        <v>23</v>
      </c>
      <c r="E29" s="75">
        <v>52.37</v>
      </c>
      <c r="F29" s="75">
        <v>53.71</v>
      </c>
      <c r="G29" s="75">
        <v>54.74</v>
      </c>
      <c r="H29" s="75">
        <v>57.34</v>
      </c>
      <c r="I29" s="75">
        <v>59.35</v>
      </c>
      <c r="J29" s="14"/>
      <c r="K29" s="75">
        <v>52.37</v>
      </c>
      <c r="L29" s="139">
        <f t="shared" si="0"/>
        <v>0</v>
      </c>
      <c r="M29" s="139">
        <f t="shared" si="1"/>
        <v>0</v>
      </c>
      <c r="N29" s="139">
        <f t="shared" si="2"/>
        <v>0</v>
      </c>
      <c r="O29" s="139">
        <f t="shared" si="3"/>
        <v>0</v>
      </c>
      <c r="P29" s="139">
        <f t="shared" si="4"/>
        <v>0</v>
      </c>
      <c r="Q29" s="14"/>
      <c r="R29" s="16">
        <f t="shared" si="7"/>
        <v>18</v>
      </c>
      <c r="S29" s="167" t="str">
        <f>'Calc|Fee Based'!B27</f>
        <v/>
      </c>
      <c r="T29" s="167" t="str">
        <f>'Calc|Fee Based'!C27</f>
        <v>Correction of metering and market billing</v>
      </c>
      <c r="U29" s="129" t="str">
        <f>'Calc|Fee Based'!D27</f>
        <v>Business hours</v>
      </c>
      <c r="V29" s="129" t="str">
        <f>'Calc|Fee Based'!F27</f>
        <v/>
      </c>
      <c r="W29" s="77">
        <f>'Calc|Fee Based'!H27</f>
        <v>59.85000000000003</v>
      </c>
      <c r="X29" s="77">
        <f t="shared" si="5"/>
        <v>62.403679728372438</v>
      </c>
      <c r="Y29" s="77">
        <f t="shared" si="5"/>
        <v>64.723311399018215</v>
      </c>
      <c r="Z29" s="77">
        <f t="shared" si="5"/>
        <v>67.078924091539292</v>
      </c>
      <c r="AA29" s="77">
        <f t="shared" si="5"/>
        <v>69.630267035101895</v>
      </c>
      <c r="AB29" s="5"/>
      <c r="AC29"/>
      <c r="AD29"/>
      <c r="AE29"/>
      <c r="AF29"/>
      <c r="AG29"/>
      <c r="AH29"/>
    </row>
    <row r="30" spans="1:34" x14ac:dyDescent="0.2">
      <c r="A30" s="16">
        <f t="shared" si="6"/>
        <v>19</v>
      </c>
      <c r="B30" s="41"/>
      <c r="C30" s="41" t="s">
        <v>232</v>
      </c>
      <c r="D30" s="41" t="s">
        <v>23</v>
      </c>
      <c r="E30" s="75">
        <v>69.83</v>
      </c>
      <c r="F30" s="75">
        <v>71.61</v>
      </c>
      <c r="G30" s="75">
        <v>72.98</v>
      </c>
      <c r="H30" s="75">
        <v>76.45</v>
      </c>
      <c r="I30" s="75">
        <v>79.14</v>
      </c>
      <c r="J30" s="14"/>
      <c r="K30" s="75">
        <v>69.83</v>
      </c>
      <c r="L30" s="139">
        <f t="shared" si="0"/>
        <v>0</v>
      </c>
      <c r="M30" s="139">
        <f t="shared" si="1"/>
        <v>0</v>
      </c>
      <c r="N30" s="139">
        <f t="shared" si="2"/>
        <v>0</v>
      </c>
      <c r="O30" s="139">
        <f t="shared" si="3"/>
        <v>0</v>
      </c>
      <c r="P30" s="139">
        <f t="shared" si="4"/>
        <v>0</v>
      </c>
      <c r="Q30" s="14"/>
      <c r="R30" s="16">
        <f t="shared" si="7"/>
        <v>19</v>
      </c>
      <c r="S30" s="167" t="str">
        <f>'Calc|Fee Based'!B28</f>
        <v/>
      </c>
      <c r="T30" s="167" t="str">
        <f>'Calc|Fee Based'!C28</f>
        <v>Final read after type 5 meter equipment removed</v>
      </c>
      <c r="U30" s="129" t="str">
        <f>'Calc|Fee Based'!D28</f>
        <v>Business hours</v>
      </c>
      <c r="V30" s="129" t="str">
        <f>'Calc|Fee Based'!F28</f>
        <v/>
      </c>
      <c r="W30" s="77">
        <f>'Calc|Fee Based'!H28</f>
        <v>83.267100000000056</v>
      </c>
      <c r="X30" s="77">
        <f t="shared" si="5"/>
        <v>86.819940523147224</v>
      </c>
      <c r="Y30" s="77">
        <f t="shared" si="5"/>
        <v>90.047158606402505</v>
      </c>
      <c r="Z30" s="77">
        <f t="shared" si="5"/>
        <v>93.324435759776307</v>
      </c>
      <c r="AA30" s="77">
        <f t="shared" si="5"/>
        <v>96.87402520030966</v>
      </c>
      <c r="AB30" s="5"/>
      <c r="AC30"/>
      <c r="AD30"/>
      <c r="AE30"/>
      <c r="AF30"/>
      <c r="AG30"/>
      <c r="AH30"/>
    </row>
    <row r="31" spans="1:34" x14ac:dyDescent="0.2">
      <c r="A31" s="16">
        <f t="shared" si="6"/>
        <v>20</v>
      </c>
      <c r="B31" s="41"/>
      <c r="C31" s="41"/>
      <c r="D31" s="41"/>
      <c r="E31" s="42"/>
      <c r="F31" s="42"/>
      <c r="G31" s="42"/>
      <c r="H31" s="42"/>
      <c r="I31" s="42"/>
      <c r="J31" s="14"/>
      <c r="K31" s="42"/>
      <c r="L31" s="139">
        <f t="shared" si="0"/>
        <v>0</v>
      </c>
      <c r="M31" s="139">
        <f t="shared" si="1"/>
        <v>0</v>
      </c>
      <c r="N31" s="139">
        <f t="shared" si="2"/>
        <v>0</v>
      </c>
      <c r="O31" s="139">
        <f t="shared" si="3"/>
        <v>0</v>
      </c>
      <c r="P31" s="139">
        <f t="shared" si="4"/>
        <v>0</v>
      </c>
      <c r="Q31" s="14"/>
      <c r="R31" s="16">
        <f t="shared" si="7"/>
        <v>20</v>
      </c>
      <c r="S31" s="167" t="str">
        <f>'Calc|Fee Based'!B29</f>
        <v/>
      </c>
      <c r="T31" s="167" t="str">
        <f>'Calc|Fee Based'!C29</f>
        <v>Type 5 and 6 CT testing</v>
      </c>
      <c r="U31" s="129" t="str">
        <f>'Calc|Fee Based'!D29</f>
        <v>Business hours</v>
      </c>
      <c r="V31" s="129" t="str">
        <f>'Calc|Fee Based'!F29</f>
        <v/>
      </c>
      <c r="W31" s="77">
        <f>'Calc|Fee Based'!H29</f>
        <v>1221.273398058253</v>
      </c>
      <c r="X31" s="77">
        <f t="shared" si="5"/>
        <v>1273.3826899450007</v>
      </c>
      <c r="Y31" s="77">
        <f t="shared" si="5"/>
        <v>1320.7160976752111</v>
      </c>
      <c r="Z31" s="77">
        <f t="shared" si="5"/>
        <v>1368.7837186861448</v>
      </c>
      <c r="AA31" s="77">
        <f t="shared" si="5"/>
        <v>1420.8453271455705</v>
      </c>
      <c r="AB31" s="5"/>
      <c r="AC31"/>
      <c r="AD31"/>
      <c r="AE31"/>
      <c r="AF31"/>
      <c r="AG31"/>
      <c r="AH31"/>
    </row>
    <row r="32" spans="1:34" x14ac:dyDescent="0.2">
      <c r="A32" s="16">
        <f t="shared" si="6"/>
        <v>21</v>
      </c>
      <c r="B32" s="41"/>
      <c r="C32" s="41"/>
      <c r="D32" s="41"/>
      <c r="E32" s="42"/>
      <c r="F32" s="42"/>
      <c r="G32" s="42"/>
      <c r="H32" s="42"/>
      <c r="I32" s="42"/>
      <c r="J32" s="14"/>
      <c r="K32" s="42"/>
      <c r="L32" s="139">
        <f t="shared" si="0"/>
        <v>0</v>
      </c>
      <c r="M32" s="139">
        <f t="shared" si="1"/>
        <v>0</v>
      </c>
      <c r="N32" s="139">
        <f t="shared" si="2"/>
        <v>0</v>
      </c>
      <c r="O32" s="139">
        <f t="shared" si="3"/>
        <v>0</v>
      </c>
      <c r="P32" s="139">
        <f t="shared" si="4"/>
        <v>0</v>
      </c>
      <c r="Q32" s="14"/>
      <c r="R32" s="16">
        <f t="shared" si="7"/>
        <v>21</v>
      </c>
      <c r="S32" s="167" t="str">
        <f>'Calc|Fee Based'!B30</f>
        <v/>
      </c>
      <c r="T32" s="167" t="str">
        <f>'Calc|Fee Based'!C30</f>
        <v>Type 5 and 6 CT recovery</v>
      </c>
      <c r="U32" s="129" t="str">
        <f>'Calc|Fee Based'!D30</f>
        <v>Business hours</v>
      </c>
      <c r="V32" s="129" t="str">
        <f>'Calc|Fee Based'!F30</f>
        <v/>
      </c>
      <c r="W32" s="77">
        <f>'Calc|Fee Based'!H30</f>
        <v>295.47650485436913</v>
      </c>
      <c r="X32" s="77">
        <f t="shared" ref="X32:AA51" si="8">W32*(1+X$5)*(1-X$6)</f>
        <v>308.08389600987346</v>
      </c>
      <c r="Y32" s="77">
        <f t="shared" si="8"/>
        <v>319.53580342160132</v>
      </c>
      <c r="Z32" s="77">
        <f t="shared" si="8"/>
        <v>331.16534736774531</v>
      </c>
      <c r="AA32" s="77">
        <f t="shared" si="8"/>
        <v>343.76120193163393</v>
      </c>
      <c r="AB32" s="5"/>
      <c r="AC32"/>
      <c r="AD32"/>
      <c r="AE32"/>
      <c r="AF32"/>
      <c r="AG32"/>
      <c r="AH32"/>
    </row>
    <row r="33" spans="1:34" x14ac:dyDescent="0.2">
      <c r="A33" s="16">
        <f t="shared" si="6"/>
        <v>22</v>
      </c>
      <c r="B33" s="41"/>
      <c r="C33" s="41" t="s">
        <v>235</v>
      </c>
      <c r="D33" s="41" t="s">
        <v>23</v>
      </c>
      <c r="E33" s="75">
        <v>31.42</v>
      </c>
      <c r="F33" s="75">
        <v>32.22</v>
      </c>
      <c r="G33" s="75">
        <v>32.840000000000003</v>
      </c>
      <c r="H33" s="75">
        <v>34.4</v>
      </c>
      <c r="I33" s="75">
        <v>35.61</v>
      </c>
      <c r="J33" s="14"/>
      <c r="K33" s="75">
        <v>31.42</v>
      </c>
      <c r="L33" s="139">
        <f t="shared" si="0"/>
        <v>0</v>
      </c>
      <c r="M33" s="139">
        <f t="shared" si="1"/>
        <v>0</v>
      </c>
      <c r="N33" s="139">
        <f t="shared" si="2"/>
        <v>0</v>
      </c>
      <c r="O33" s="139">
        <f t="shared" si="3"/>
        <v>0</v>
      </c>
      <c r="P33" s="139">
        <f t="shared" si="4"/>
        <v>0</v>
      </c>
      <c r="Q33" s="14"/>
      <c r="R33" s="16">
        <f t="shared" si="7"/>
        <v>22</v>
      </c>
      <c r="S33" s="167" t="str">
        <f>'Calc|Fee Based'!B31</f>
        <v/>
      </c>
      <c r="T33" s="167" t="str">
        <f>'Calc|Fee Based'!C31</f>
        <v>Metering site alteration</v>
      </c>
      <c r="U33" s="129" t="str">
        <f>'Calc|Fee Based'!D31</f>
        <v>Business hours</v>
      </c>
      <c r="V33" s="129" t="str">
        <f>'Calc|Fee Based'!F31</f>
        <v/>
      </c>
      <c r="W33" s="77">
        <f>'Calc|Fee Based'!H31</f>
        <v>35.910000000000011</v>
      </c>
      <c r="X33" s="77">
        <f t="shared" si="8"/>
        <v>37.44220783702346</v>
      </c>
      <c r="Y33" s="77">
        <f t="shared" si="8"/>
        <v>38.833986839410926</v>
      </c>
      <c r="Z33" s="77">
        <f t="shared" si="8"/>
        <v>40.247354454923574</v>
      </c>
      <c r="AA33" s="77">
        <f t="shared" si="8"/>
        <v>41.778160221061135</v>
      </c>
      <c r="AB33" s="5"/>
      <c r="AC33"/>
      <c r="AD33"/>
      <c r="AE33"/>
      <c r="AF33"/>
      <c r="AG33"/>
      <c r="AH33"/>
    </row>
    <row r="34" spans="1:34" x14ac:dyDescent="0.2">
      <c r="A34" s="16">
        <f t="shared" si="6"/>
        <v>23</v>
      </c>
      <c r="B34" s="41"/>
      <c r="C34" s="41" t="s">
        <v>280</v>
      </c>
      <c r="D34" s="41" t="s">
        <v>23</v>
      </c>
      <c r="E34" s="75">
        <v>31.42</v>
      </c>
      <c r="F34" s="75">
        <v>32.22</v>
      </c>
      <c r="G34" s="75">
        <v>32.840000000000003</v>
      </c>
      <c r="H34" s="75">
        <v>34.4</v>
      </c>
      <c r="I34" s="75">
        <v>35.61</v>
      </c>
      <c r="J34" s="14"/>
      <c r="K34" s="75">
        <v>31.42</v>
      </c>
      <c r="L34" s="139">
        <f t="shared" si="0"/>
        <v>0</v>
      </c>
      <c r="M34" s="139">
        <f t="shared" si="1"/>
        <v>0</v>
      </c>
      <c r="N34" s="139">
        <f t="shared" si="2"/>
        <v>0</v>
      </c>
      <c r="O34" s="139">
        <f t="shared" si="3"/>
        <v>0</v>
      </c>
      <c r="P34" s="139">
        <f t="shared" si="4"/>
        <v>0</v>
      </c>
      <c r="Q34" s="14"/>
      <c r="R34" s="16">
        <f t="shared" si="7"/>
        <v>23</v>
      </c>
      <c r="S34" s="167" t="str">
        <f>'Calc|Fee Based'!B32</f>
        <v/>
      </c>
      <c r="T34" s="167" t="str">
        <f>'Calc|Fee Based'!C32</f>
        <v>NMI Extinction</v>
      </c>
      <c r="U34" s="129" t="str">
        <f>'Calc|Fee Based'!D32</f>
        <v>Business hours</v>
      </c>
      <c r="V34" s="129" t="str">
        <f>'Calc|Fee Based'!F32</f>
        <v/>
      </c>
      <c r="W34" s="77">
        <f>'Calc|Fee Based'!H32</f>
        <v>35.910000000000011</v>
      </c>
      <c r="X34" s="77">
        <f t="shared" si="8"/>
        <v>37.44220783702346</v>
      </c>
      <c r="Y34" s="77">
        <f t="shared" si="8"/>
        <v>38.833986839410926</v>
      </c>
      <c r="Z34" s="77">
        <f t="shared" si="8"/>
        <v>40.247354454923574</v>
      </c>
      <c r="AA34" s="77">
        <f t="shared" si="8"/>
        <v>41.778160221061135</v>
      </c>
      <c r="AB34" s="5"/>
      <c r="AC34"/>
      <c r="AD34"/>
      <c r="AE34"/>
      <c r="AF34"/>
      <c r="AG34"/>
      <c r="AH34"/>
    </row>
    <row r="35" spans="1:34" x14ac:dyDescent="0.2">
      <c r="A35" s="16">
        <f t="shared" si="6"/>
        <v>24</v>
      </c>
      <c r="B35" s="41"/>
      <c r="C35" s="41"/>
      <c r="D35" s="41"/>
      <c r="E35" s="42"/>
      <c r="F35" s="42"/>
      <c r="G35" s="42"/>
      <c r="H35" s="42"/>
      <c r="I35" s="42"/>
      <c r="J35" s="14"/>
      <c r="K35" s="42"/>
      <c r="L35" s="139">
        <f t="shared" si="0"/>
        <v>0</v>
      </c>
      <c r="M35" s="139">
        <f t="shared" si="1"/>
        <v>0</v>
      </c>
      <c r="N35" s="139">
        <f t="shared" si="2"/>
        <v>0</v>
      </c>
      <c r="O35" s="139">
        <f t="shared" si="3"/>
        <v>0</v>
      </c>
      <c r="P35" s="139">
        <f t="shared" si="4"/>
        <v>0</v>
      </c>
      <c r="Q35" s="14"/>
      <c r="R35" s="16">
        <f t="shared" si="7"/>
        <v>24</v>
      </c>
      <c r="S35" s="167" t="str">
        <f>'Calc|Fee Based'!B33</f>
        <v/>
      </c>
      <c r="T35" s="167" t="str">
        <f>'Calc|Fee Based'!C33</f>
        <v>Distributor arranged outage for purpose of replacing metering - Not complete</v>
      </c>
      <c r="U35" s="129" t="str">
        <f>'Calc|Fee Based'!D33</f>
        <v>Business hours</v>
      </c>
      <c r="V35" s="129" t="str">
        <f>'Calc|Fee Based'!F33</f>
        <v/>
      </c>
      <c r="W35" s="77">
        <f>'Calc|Fee Based'!H33</f>
        <v>178.81844553022091</v>
      </c>
      <c r="X35" s="77">
        <f t="shared" si="8"/>
        <v>186.44827075009712</v>
      </c>
      <c r="Y35" s="77">
        <f t="shared" si="8"/>
        <v>193.37881259717392</v>
      </c>
      <c r="Z35" s="77">
        <f t="shared" si="8"/>
        <v>200.41685770908498</v>
      </c>
      <c r="AA35" s="77">
        <f t="shared" si="8"/>
        <v>208.03970113736167</v>
      </c>
      <c r="AB35" s="5"/>
      <c r="AC35"/>
      <c r="AD35"/>
      <c r="AE35"/>
      <c r="AF35"/>
      <c r="AG35"/>
      <c r="AH35"/>
    </row>
    <row r="36" spans="1:34" x14ac:dyDescent="0.2">
      <c r="A36" s="16">
        <f t="shared" si="6"/>
        <v>25</v>
      </c>
      <c r="B36" s="41"/>
      <c r="C36" s="41" t="s">
        <v>281</v>
      </c>
      <c r="D36" s="41" t="s">
        <v>23</v>
      </c>
      <c r="E36" s="75">
        <v>244.58</v>
      </c>
      <c r="F36" s="75">
        <v>250.83</v>
      </c>
      <c r="G36" s="75">
        <v>255.63</v>
      </c>
      <c r="H36" s="75">
        <v>267.79000000000002</v>
      </c>
      <c r="I36" s="75">
        <v>277.2</v>
      </c>
      <c r="J36" s="14"/>
      <c r="K36" s="75">
        <v>244.58</v>
      </c>
      <c r="L36" s="139">
        <f t="shared" si="0"/>
        <v>0</v>
      </c>
      <c r="M36" s="139">
        <f t="shared" si="1"/>
        <v>0</v>
      </c>
      <c r="N36" s="139">
        <f t="shared" si="2"/>
        <v>0</v>
      </c>
      <c r="O36" s="139">
        <f t="shared" si="3"/>
        <v>0</v>
      </c>
      <c r="P36" s="139">
        <f t="shared" si="4"/>
        <v>0</v>
      </c>
      <c r="Q36" s="14"/>
      <c r="R36" s="16">
        <f t="shared" si="7"/>
        <v>25</v>
      </c>
      <c r="S36" s="167" t="str">
        <f>'Calc|Fee Based'!B34</f>
        <v/>
      </c>
      <c r="T36" s="167" t="str">
        <f>'Calc|Fee Based'!C34</f>
        <v>Distributor arranged outage for purpose of replacing metering - Simple complete</v>
      </c>
      <c r="U36" s="129" t="str">
        <f>'Calc|Fee Based'!D34</f>
        <v>Business hours</v>
      </c>
      <c r="V36" s="129" t="str">
        <f>'Calc|Fee Based'!F34</f>
        <v/>
      </c>
      <c r="W36" s="77">
        <f>'Calc|Fee Based'!H34</f>
        <v>497.00685305827005</v>
      </c>
      <c r="X36" s="77">
        <f t="shared" si="8"/>
        <v>518.21314086974985</v>
      </c>
      <c r="Y36" s="77">
        <f t="shared" si="8"/>
        <v>537.47584491121938</v>
      </c>
      <c r="Z36" s="77">
        <f t="shared" si="8"/>
        <v>557.03734284495408</v>
      </c>
      <c r="AA36" s="77">
        <f t="shared" si="8"/>
        <v>578.22422550915576</v>
      </c>
      <c r="AB36" s="5"/>
      <c r="AC36"/>
      <c r="AD36"/>
      <c r="AE36"/>
      <c r="AF36"/>
      <c r="AG36"/>
      <c r="AH36"/>
    </row>
    <row r="37" spans="1:34" x14ac:dyDescent="0.2">
      <c r="A37" s="16">
        <f t="shared" si="6"/>
        <v>26</v>
      </c>
      <c r="B37" s="41"/>
      <c r="C37" s="41"/>
      <c r="D37" s="41"/>
      <c r="E37" s="42"/>
      <c r="F37" s="42"/>
      <c r="G37" s="42"/>
      <c r="H37" s="42"/>
      <c r="I37" s="42"/>
      <c r="J37" s="14"/>
      <c r="K37" s="42"/>
      <c r="L37" s="139">
        <f t="shared" si="0"/>
        <v>0</v>
      </c>
      <c r="M37" s="139">
        <f t="shared" si="1"/>
        <v>0</v>
      </c>
      <c r="N37" s="139">
        <f t="shared" si="2"/>
        <v>0</v>
      </c>
      <c r="O37" s="139">
        <f t="shared" si="3"/>
        <v>0</v>
      </c>
      <c r="P37" s="139">
        <f t="shared" si="4"/>
        <v>0</v>
      </c>
      <c r="Q37" s="14"/>
      <c r="R37" s="16">
        <f t="shared" si="7"/>
        <v>26</v>
      </c>
      <c r="S37" s="167" t="str">
        <f>'Calc|Fee Based'!B35</f>
        <v/>
      </c>
      <c r="T37" s="167" t="str">
        <f>'Calc|Fee Based'!C35</f>
        <v>Distributor arranged outage for purpose of replacing metering - Not completed -2nd visit</v>
      </c>
      <c r="U37" s="129" t="str">
        <f>'Calc|Fee Based'!D35</f>
        <v>Business hours</v>
      </c>
      <c r="V37" s="129" t="str">
        <f>'Calc|Fee Based'!F35</f>
        <v/>
      </c>
      <c r="W37" s="77">
        <f>'Calc|Fee Based'!H35</f>
        <v>320.02427976836839</v>
      </c>
      <c r="X37" s="77">
        <f t="shared" si="8"/>
        <v>333.67907535452485</v>
      </c>
      <c r="Y37" s="77">
        <f t="shared" si="8"/>
        <v>346.08239122296777</v>
      </c>
      <c r="Z37" s="77">
        <f t="shared" si="8"/>
        <v>358.67810142075029</v>
      </c>
      <c r="AA37" s="77">
        <f t="shared" si="8"/>
        <v>372.320401971389</v>
      </c>
      <c r="AB37" s="5"/>
      <c r="AC37"/>
      <c r="AD37"/>
      <c r="AE37"/>
      <c r="AF37"/>
      <c r="AG37"/>
      <c r="AH37"/>
    </row>
    <row r="38" spans="1:34" x14ac:dyDescent="0.2">
      <c r="A38" s="16">
        <f t="shared" si="6"/>
        <v>27</v>
      </c>
      <c r="B38" s="41"/>
      <c r="C38" s="41"/>
      <c r="D38" s="41"/>
      <c r="E38" s="42"/>
      <c r="F38" s="42"/>
      <c r="G38" s="42"/>
      <c r="H38" s="42"/>
      <c r="I38" s="42"/>
      <c r="J38" s="14"/>
      <c r="K38" s="42"/>
      <c r="L38" s="139">
        <f t="shared" si="0"/>
        <v>0</v>
      </c>
      <c r="M38" s="139">
        <f t="shared" si="1"/>
        <v>0</v>
      </c>
      <c r="N38" s="139">
        <f t="shared" si="2"/>
        <v>0</v>
      </c>
      <c r="O38" s="139">
        <f t="shared" si="3"/>
        <v>0</v>
      </c>
      <c r="P38" s="139">
        <f t="shared" si="4"/>
        <v>0</v>
      </c>
      <c r="Q38" s="14"/>
      <c r="R38" s="16">
        <f t="shared" si="7"/>
        <v>27</v>
      </c>
      <c r="S38" s="167" t="str">
        <f>'Calc|Fee Based'!B36</f>
        <v/>
      </c>
      <c r="T38" s="167" t="str">
        <f>'Calc|Fee Based'!C36</f>
        <v>Distributor arranged outage for purpose of replacing metering - Complex complete</v>
      </c>
      <c r="U38" s="129" t="str">
        <f>'Calc|Fee Based'!D36</f>
        <v>Business hours</v>
      </c>
      <c r="V38" s="129" t="str">
        <f>'Calc|Fee Based'!F36</f>
        <v/>
      </c>
      <c r="W38" s="77">
        <f>'Calc|Fee Based'!H36</f>
        <v>703.33799674267084</v>
      </c>
      <c r="X38" s="77">
        <f t="shared" si="8"/>
        <v>733.34802154594263</v>
      </c>
      <c r="Y38" s="77">
        <f t="shared" si="8"/>
        <v>760.60758867063521</v>
      </c>
      <c r="Z38" s="77">
        <f t="shared" si="8"/>
        <v>788.2899932196641</v>
      </c>
      <c r="AA38" s="77">
        <f t="shared" si="8"/>
        <v>818.27255687762351</v>
      </c>
      <c r="AB38" s="5"/>
      <c r="AC38"/>
      <c r="AD38"/>
      <c r="AE38"/>
      <c r="AF38"/>
      <c r="AG38"/>
      <c r="AH38"/>
    </row>
    <row r="39" spans="1:34" x14ac:dyDescent="0.2">
      <c r="A39" s="16">
        <f t="shared" si="6"/>
        <v>28</v>
      </c>
      <c r="B39" s="41"/>
      <c r="C39" s="41"/>
      <c r="D39" s="41"/>
      <c r="E39" s="42"/>
      <c r="F39" s="42"/>
      <c r="G39" s="42"/>
      <c r="H39" s="42"/>
      <c r="I39" s="42"/>
      <c r="J39" s="14"/>
      <c r="K39" s="42"/>
      <c r="L39" s="139">
        <f t="shared" si="0"/>
        <v>0</v>
      </c>
      <c r="M39" s="139">
        <f t="shared" si="1"/>
        <v>0</v>
      </c>
      <c r="N39" s="139">
        <f t="shared" si="2"/>
        <v>0</v>
      </c>
      <c r="O39" s="139">
        <f t="shared" si="3"/>
        <v>0</v>
      </c>
      <c r="P39" s="139">
        <f t="shared" si="4"/>
        <v>0</v>
      </c>
      <c r="Q39" s="14"/>
      <c r="R39" s="16">
        <f t="shared" si="7"/>
        <v>28</v>
      </c>
      <c r="S39" s="167" t="str">
        <f>'Calc|Fee Based'!B37</f>
        <v/>
      </c>
      <c r="T39" s="167" t="str">
        <f>'Calc|Fee Based'!C37</f>
        <v>Distributor arranged outage for replacing a meter - additional charge when requested outside normal business hours (weekday)</v>
      </c>
      <c r="U39" s="129" t="str">
        <f>'Calc|Fee Based'!D37</f>
        <v>Business hours</v>
      </c>
      <c r="V39" s="129" t="str">
        <f>'Calc|Fee Based'!F37</f>
        <v/>
      </c>
      <c r="W39" s="77">
        <f>'Calc|Fee Based'!H37</f>
        <v>98.490000000000038</v>
      </c>
      <c r="X39" s="77">
        <f t="shared" si="8"/>
        <v>102.69237120212867</v>
      </c>
      <c r="Y39" s="77">
        <f t="shared" si="8"/>
        <v>106.50958963557731</v>
      </c>
      <c r="Z39" s="77">
        <f t="shared" si="8"/>
        <v>110.38601894362077</v>
      </c>
      <c r="AA39" s="77">
        <f t="shared" si="8"/>
        <v>114.5845446998694</v>
      </c>
      <c r="AB39" s="5"/>
      <c r="AC39"/>
      <c r="AD39"/>
      <c r="AE39"/>
      <c r="AF39"/>
      <c r="AG39"/>
      <c r="AH39"/>
    </row>
    <row r="40" spans="1:34" x14ac:dyDescent="0.2">
      <c r="A40" s="16">
        <f t="shared" si="6"/>
        <v>29</v>
      </c>
      <c r="B40" s="41"/>
      <c r="C40" s="41"/>
      <c r="D40" s="41"/>
      <c r="E40" s="42"/>
      <c r="F40" s="42"/>
      <c r="G40" s="42"/>
      <c r="H40" s="42"/>
      <c r="I40" s="42"/>
      <c r="J40" s="14"/>
      <c r="K40" s="42"/>
      <c r="L40" s="139">
        <f t="shared" si="0"/>
        <v>0</v>
      </c>
      <c r="M40" s="139">
        <f t="shared" si="1"/>
        <v>0</v>
      </c>
      <c r="N40" s="139">
        <f t="shared" si="2"/>
        <v>0</v>
      </c>
      <c r="O40" s="139">
        <f t="shared" si="3"/>
        <v>0</v>
      </c>
      <c r="P40" s="139">
        <f t="shared" si="4"/>
        <v>0</v>
      </c>
      <c r="Q40" s="14"/>
      <c r="R40" s="16">
        <f t="shared" si="7"/>
        <v>29</v>
      </c>
      <c r="S40" s="167" t="str">
        <f>'Calc|Fee Based'!B38</f>
        <v/>
      </c>
      <c r="T40" s="167" t="str">
        <f>'Calc|Fee Based'!C38</f>
        <v>Distributor arranged outage for replacing a meter - additional charge when requested outside normal business hours (weekend)</v>
      </c>
      <c r="U40" s="129" t="str">
        <f>'Calc|Fee Based'!D38</f>
        <v>Business hours</v>
      </c>
      <c r="V40" s="129" t="str">
        <f>'Calc|Fee Based'!F38</f>
        <v/>
      </c>
      <c r="W40" s="77">
        <f>'Calc|Fee Based'!H38</f>
        <v>196.98000000000008</v>
      </c>
      <c r="X40" s="77">
        <f t="shared" si="8"/>
        <v>205.38474240425734</v>
      </c>
      <c r="Y40" s="77">
        <f t="shared" si="8"/>
        <v>213.01917927115463</v>
      </c>
      <c r="Z40" s="77">
        <f t="shared" si="8"/>
        <v>220.77203788724154</v>
      </c>
      <c r="AA40" s="77">
        <f t="shared" si="8"/>
        <v>229.16908939973879</v>
      </c>
      <c r="AB40" s="5"/>
      <c r="AC40"/>
      <c r="AD40"/>
      <c r="AE40"/>
      <c r="AF40"/>
      <c r="AG40"/>
      <c r="AH40"/>
    </row>
    <row r="41" spans="1:34" x14ac:dyDescent="0.2">
      <c r="A41" s="16">
        <f t="shared" si="6"/>
        <v>30</v>
      </c>
      <c r="B41" s="41"/>
      <c r="C41" s="41" t="s">
        <v>243</v>
      </c>
      <c r="D41" s="41" t="s">
        <v>23</v>
      </c>
      <c r="E41" s="75">
        <v>946.85</v>
      </c>
      <c r="F41" s="75">
        <v>971.03</v>
      </c>
      <c r="G41" s="75">
        <v>989.62</v>
      </c>
      <c r="H41" s="75">
        <v>1036.68</v>
      </c>
      <c r="I41" s="75">
        <v>1073.0999999999999</v>
      </c>
      <c r="J41" s="14"/>
      <c r="K41" s="75">
        <v>946.85</v>
      </c>
      <c r="L41" s="139">
        <f t="shared" si="0"/>
        <v>0</v>
      </c>
      <c r="M41" s="139">
        <f t="shared" si="1"/>
        <v>0</v>
      </c>
      <c r="N41" s="139">
        <f t="shared" si="2"/>
        <v>0</v>
      </c>
      <c r="O41" s="139">
        <f t="shared" si="3"/>
        <v>0</v>
      </c>
      <c r="P41" s="139">
        <f t="shared" si="4"/>
        <v>0</v>
      </c>
      <c r="Q41" s="14"/>
      <c r="R41" s="16">
        <f t="shared" si="7"/>
        <v>30</v>
      </c>
      <c r="S41" s="167" t="str">
        <f>'Calc|Fee Based'!B39</f>
        <v/>
      </c>
      <c r="T41" s="167" t="str">
        <f>'Calc|Fee Based'!C39</f>
        <v>Administration of contestable works - General</v>
      </c>
      <c r="U41" s="129" t="str">
        <f>'Calc|Fee Based'!D39</f>
        <v>Business hours</v>
      </c>
      <c r="V41" s="129" t="str">
        <f>'Calc|Fee Based'!F39</f>
        <v/>
      </c>
      <c r="W41" s="77">
        <f>'Calc|Fee Based'!H39</f>
        <v>1082.0880000000006</v>
      </c>
      <c r="X41" s="77">
        <f t="shared" si="8"/>
        <v>1128.2585294889739</v>
      </c>
      <c r="Y41" s="77">
        <f t="shared" si="8"/>
        <v>1170.1974700942494</v>
      </c>
      <c r="Z41" s="77">
        <f t="shared" si="8"/>
        <v>1212.7869475750304</v>
      </c>
      <c r="AA41" s="77">
        <f t="shared" si="8"/>
        <v>1258.9152279946422</v>
      </c>
      <c r="AB41" s="5"/>
      <c r="AC41"/>
      <c r="AD41"/>
      <c r="AE41"/>
      <c r="AF41"/>
      <c r="AG41"/>
      <c r="AH41"/>
    </row>
    <row r="42" spans="1:34" x14ac:dyDescent="0.2">
      <c r="A42" s="16">
        <f t="shared" si="6"/>
        <v>31</v>
      </c>
      <c r="B42" s="41"/>
      <c r="C42" s="41" t="s">
        <v>244</v>
      </c>
      <c r="D42" s="41" t="s">
        <v>23</v>
      </c>
      <c r="E42" s="75">
        <v>1293.68</v>
      </c>
      <c r="F42" s="75">
        <v>1326.72</v>
      </c>
      <c r="G42" s="75">
        <v>1352.12</v>
      </c>
      <c r="H42" s="75">
        <v>1416.42</v>
      </c>
      <c r="I42" s="75">
        <v>1466.18</v>
      </c>
      <c r="J42" s="14"/>
      <c r="K42" s="75">
        <v>1293.68</v>
      </c>
      <c r="L42" s="139">
        <f t="shared" si="0"/>
        <v>0</v>
      </c>
      <c r="M42" s="139">
        <f t="shared" si="1"/>
        <v>0</v>
      </c>
      <c r="N42" s="139">
        <f t="shared" si="2"/>
        <v>0</v>
      </c>
      <c r="O42" s="139">
        <f t="shared" si="3"/>
        <v>0</v>
      </c>
      <c r="P42" s="139">
        <f t="shared" si="4"/>
        <v>0</v>
      </c>
      <c r="Q42" s="14"/>
      <c r="R42" s="16">
        <f t="shared" si="7"/>
        <v>31</v>
      </c>
      <c r="S42" s="167" t="str">
        <f>'Calc|Fee Based'!B40</f>
        <v/>
      </c>
      <c r="T42" s="167" t="str">
        <f>'Calc|Fee Based'!C40</f>
        <v>Adminstration of pioneer schemes</v>
      </c>
      <c r="U42" s="129" t="str">
        <f>'Calc|Fee Based'!D40</f>
        <v>Business hours</v>
      </c>
      <c r="V42" s="129" t="str">
        <f>'Calc|Fee Based'!F40</f>
        <v/>
      </c>
      <c r="W42" s="77">
        <f>'Calc|Fee Based'!H40</f>
        <v>1737.3790000000004</v>
      </c>
      <c r="X42" s="77">
        <f t="shared" si="8"/>
        <v>1811.509485092731</v>
      </c>
      <c r="Y42" s="77">
        <f t="shared" si="8"/>
        <v>1878.8458151230548</v>
      </c>
      <c r="Z42" s="77">
        <f t="shared" si="8"/>
        <v>1947.2266342395055</v>
      </c>
      <c r="AA42" s="77">
        <f t="shared" si="8"/>
        <v>2021.2892850656349</v>
      </c>
      <c r="AB42" s="5"/>
      <c r="AC42"/>
      <c r="AD42"/>
      <c r="AE42"/>
      <c r="AF42"/>
      <c r="AG42"/>
      <c r="AH42"/>
    </row>
    <row r="43" spans="1:34" x14ac:dyDescent="0.2">
      <c r="A43" s="16">
        <f t="shared" si="6"/>
        <v>32</v>
      </c>
      <c r="B43" s="41"/>
      <c r="C43" s="41" t="s">
        <v>245</v>
      </c>
      <c r="D43" s="41" t="s">
        <v>23</v>
      </c>
      <c r="E43" s="75">
        <v>598.99</v>
      </c>
      <c r="F43" s="75">
        <v>614.29</v>
      </c>
      <c r="G43" s="75">
        <v>626.04999999999995</v>
      </c>
      <c r="H43" s="75">
        <v>655.82</v>
      </c>
      <c r="I43" s="75">
        <v>678.86</v>
      </c>
      <c r="J43" s="14"/>
      <c r="K43" s="75">
        <v>598.99</v>
      </c>
      <c r="L43" s="139">
        <f t="shared" si="0"/>
        <v>0</v>
      </c>
      <c r="M43" s="139">
        <f t="shared" si="1"/>
        <v>0</v>
      </c>
      <c r="N43" s="139">
        <f t="shared" si="2"/>
        <v>0</v>
      </c>
      <c r="O43" s="139">
        <f t="shared" si="3"/>
        <v>0</v>
      </c>
      <c r="P43" s="139">
        <f t="shared" si="4"/>
        <v>0</v>
      </c>
      <c r="Q43" s="14"/>
      <c r="R43" s="16">
        <f t="shared" si="7"/>
        <v>32</v>
      </c>
      <c r="S43" s="167" t="str">
        <f>'Calc|Fee Based'!B41</f>
        <v/>
      </c>
      <c r="T43" s="167" t="str">
        <f>'Calc|Fee Based'!C41</f>
        <v>Design information - Simple</v>
      </c>
      <c r="U43" s="129" t="str">
        <f>'Calc|Fee Based'!D41</f>
        <v>Business hours</v>
      </c>
      <c r="V43" s="129" t="str">
        <f>'Calc|Fee Based'!F41</f>
        <v/>
      </c>
      <c r="W43" s="77">
        <f>'Calc|Fee Based'!H41</f>
        <v>811.30000000000018</v>
      </c>
      <c r="X43" s="77">
        <f t="shared" si="8"/>
        <v>845.91654742904836</v>
      </c>
      <c r="Y43" s="77">
        <f t="shared" si="8"/>
        <v>877.36044340891317</v>
      </c>
      <c r="Z43" s="77">
        <f t="shared" si="8"/>
        <v>909.29208212975448</v>
      </c>
      <c r="AA43" s="77">
        <f t="shared" si="8"/>
        <v>943.87695314249197</v>
      </c>
      <c r="AB43" s="5"/>
      <c r="AC43"/>
      <c r="AD43"/>
      <c r="AE43"/>
      <c r="AF43"/>
      <c r="AG43"/>
      <c r="AH43"/>
    </row>
    <row r="44" spans="1:34" x14ac:dyDescent="0.2">
      <c r="A44" s="16">
        <f t="shared" si="6"/>
        <v>33</v>
      </c>
      <c r="B44" s="41"/>
      <c r="C44" s="41" t="s">
        <v>246</v>
      </c>
      <c r="D44" s="41" t="s">
        <v>23</v>
      </c>
      <c r="E44" s="75">
        <v>1899.09</v>
      </c>
      <c r="F44" s="75">
        <v>1947.6</v>
      </c>
      <c r="G44" s="75">
        <v>1984.89</v>
      </c>
      <c r="H44" s="75">
        <v>2079.2800000000002</v>
      </c>
      <c r="I44" s="75">
        <v>2152.33</v>
      </c>
      <c r="J44" s="14"/>
      <c r="K44" s="75">
        <v>1899.09</v>
      </c>
      <c r="L44" s="139">
        <f t="shared" si="0"/>
        <v>0</v>
      </c>
      <c r="M44" s="139">
        <f t="shared" si="1"/>
        <v>0</v>
      </c>
      <c r="N44" s="139">
        <f t="shared" si="2"/>
        <v>0</v>
      </c>
      <c r="O44" s="139">
        <f t="shared" si="3"/>
        <v>0</v>
      </c>
      <c r="P44" s="139">
        <f t="shared" si="4"/>
        <v>0</v>
      </c>
      <c r="Q44" s="14"/>
      <c r="R44" s="16">
        <f t="shared" si="7"/>
        <v>33</v>
      </c>
      <c r="S44" s="167" t="str">
        <f>'Calc|Fee Based'!B42</f>
        <v/>
      </c>
      <c r="T44" s="167" t="str">
        <f>'Calc|Fee Based'!C42</f>
        <v>Design certification - General</v>
      </c>
      <c r="U44" s="129" t="str">
        <f>'Calc|Fee Based'!D42</f>
        <v>Business hours</v>
      </c>
      <c r="V44" s="129" t="str">
        <f>'Calc|Fee Based'!F42</f>
        <v/>
      </c>
      <c r="W44" s="77">
        <f>'Calc|Fee Based'!H42</f>
        <v>2572.2200000000007</v>
      </c>
      <c r="X44" s="77">
        <f t="shared" si="8"/>
        <v>2681.9714798816058</v>
      </c>
      <c r="Y44" s="77">
        <f t="shared" si="8"/>
        <v>2781.6640943489151</v>
      </c>
      <c r="Z44" s="77">
        <f t="shared" si="8"/>
        <v>2882.9030931785992</v>
      </c>
      <c r="AA44" s="77">
        <f t="shared" si="8"/>
        <v>2992.5541432419341</v>
      </c>
      <c r="AB44" s="5"/>
      <c r="AC44"/>
      <c r="AD44"/>
      <c r="AE44"/>
      <c r="AF44"/>
      <c r="AG44"/>
      <c r="AH44"/>
    </row>
    <row r="45" spans="1:34" x14ac:dyDescent="0.2">
      <c r="A45" s="16">
        <f t="shared" si="6"/>
        <v>34</v>
      </c>
      <c r="B45" s="41"/>
      <c r="C45" s="41" t="s">
        <v>282</v>
      </c>
      <c r="D45" s="41" t="s">
        <v>23</v>
      </c>
      <c r="E45" s="75">
        <v>411.64</v>
      </c>
      <c r="F45" s="75">
        <v>422.15</v>
      </c>
      <c r="G45" s="75">
        <v>430.23</v>
      </c>
      <c r="H45" s="75">
        <v>450.69</v>
      </c>
      <c r="I45" s="75">
        <v>466.52</v>
      </c>
      <c r="J45" s="14"/>
      <c r="K45" s="75">
        <v>411.64</v>
      </c>
      <c r="L45" s="139">
        <f t="shared" si="0"/>
        <v>0</v>
      </c>
      <c r="M45" s="139">
        <f t="shared" si="1"/>
        <v>0</v>
      </c>
      <c r="N45" s="139">
        <f t="shared" si="2"/>
        <v>0</v>
      </c>
      <c r="O45" s="139">
        <f t="shared" si="3"/>
        <v>0</v>
      </c>
      <c r="P45" s="139">
        <f t="shared" si="4"/>
        <v>0</v>
      </c>
      <c r="Q45" s="14"/>
      <c r="R45" s="16">
        <f t="shared" si="7"/>
        <v>34</v>
      </c>
      <c r="S45" s="167" t="str">
        <f>'Calc|Fee Based'!B43</f>
        <v/>
      </c>
      <c r="T45" s="167" t="str">
        <f>'Calc|Fee Based'!C43</f>
        <v>Technical assessment - Applications or relocations</v>
      </c>
      <c r="U45" s="129" t="str">
        <f>'Calc|Fee Based'!D43</f>
        <v>Business hours</v>
      </c>
      <c r="V45" s="129" t="str">
        <f>'Calc|Fee Based'!F43</f>
        <v/>
      </c>
      <c r="W45" s="77">
        <f>'Calc|Fee Based'!H43</f>
        <v>536.92100000000028</v>
      </c>
      <c r="X45" s="77">
        <f t="shared" si="8"/>
        <v>559.83034458542113</v>
      </c>
      <c r="Y45" s="77">
        <f t="shared" si="8"/>
        <v>580.64001803963663</v>
      </c>
      <c r="Z45" s="77">
        <f t="shared" si="8"/>
        <v>601.77248123898687</v>
      </c>
      <c r="AA45" s="77">
        <f t="shared" si="8"/>
        <v>624.6608622682362</v>
      </c>
      <c r="AB45" s="5"/>
      <c r="AC45"/>
      <c r="AD45"/>
      <c r="AE45"/>
      <c r="AF45"/>
      <c r="AG45"/>
      <c r="AH45"/>
    </row>
    <row r="46" spans="1:34" x14ac:dyDescent="0.2">
      <c r="A46" s="16">
        <f t="shared" si="6"/>
        <v>35</v>
      </c>
      <c r="B46" s="41"/>
      <c r="C46" s="41" t="s">
        <v>283</v>
      </c>
      <c r="D46" s="41" t="s">
        <v>23</v>
      </c>
      <c r="E46" s="75">
        <v>17.8</v>
      </c>
      <c r="F46" s="75">
        <v>18.25</v>
      </c>
      <c r="G46" s="75">
        <v>18.600000000000001</v>
      </c>
      <c r="H46" s="75">
        <v>19.48</v>
      </c>
      <c r="I46" s="75">
        <v>20.16</v>
      </c>
      <c r="J46" s="14"/>
      <c r="K46" s="75">
        <v>17.8</v>
      </c>
      <c r="L46" s="139">
        <f t="shared" si="0"/>
        <v>0</v>
      </c>
      <c r="M46" s="139">
        <f t="shared" si="1"/>
        <v>0</v>
      </c>
      <c r="N46" s="139">
        <f t="shared" si="2"/>
        <v>0</v>
      </c>
      <c r="O46" s="139">
        <f t="shared" si="3"/>
        <v>0</v>
      </c>
      <c r="P46" s="139">
        <f t="shared" si="4"/>
        <v>0</v>
      </c>
      <c r="Q46" s="14"/>
      <c r="R46" s="16">
        <f t="shared" si="7"/>
        <v>35</v>
      </c>
      <c r="S46" s="167" t="str">
        <f>'Calc|Fee Based'!B44</f>
        <v/>
      </c>
      <c r="T46" s="167" t="str">
        <f>'Calc|Fee Based'!C44</f>
        <v>Connection Offer - Basic</v>
      </c>
      <c r="U46" s="129" t="str">
        <f>'Calc|Fee Based'!D44</f>
        <v>Business hours</v>
      </c>
      <c r="V46" s="129" t="str">
        <f>'Calc|Fee Based'!F44</f>
        <v/>
      </c>
      <c r="W46" s="77">
        <f>'Calc|Fee Based'!H44</f>
        <v>20.349000000000011</v>
      </c>
      <c r="X46" s="77">
        <f t="shared" si="8"/>
        <v>21.217251107646629</v>
      </c>
      <c r="Y46" s="77">
        <f t="shared" si="8"/>
        <v>22.00592587566619</v>
      </c>
      <c r="Z46" s="77">
        <f t="shared" si="8"/>
        <v>22.806834191123357</v>
      </c>
      <c r="AA46" s="77">
        <f t="shared" si="8"/>
        <v>23.674290791934641</v>
      </c>
      <c r="AB46" s="5"/>
      <c r="AC46"/>
      <c r="AD46"/>
      <c r="AE46"/>
      <c r="AF46"/>
      <c r="AG46"/>
      <c r="AH46"/>
    </row>
    <row r="47" spans="1:34" x14ac:dyDescent="0.2">
      <c r="A47" s="16">
        <f t="shared" si="6"/>
        <v>36</v>
      </c>
      <c r="B47" s="41"/>
      <c r="C47" s="41" t="s">
        <v>284</v>
      </c>
      <c r="D47" s="41" t="s">
        <v>23</v>
      </c>
      <c r="E47" s="75">
        <v>52.37</v>
      </c>
      <c r="F47" s="75">
        <v>53.71</v>
      </c>
      <c r="G47" s="75">
        <v>54.74</v>
      </c>
      <c r="H47" s="75">
        <v>57.34</v>
      </c>
      <c r="I47" s="75">
        <v>59.35</v>
      </c>
      <c r="J47" s="14"/>
      <c r="K47" s="75">
        <v>52.37</v>
      </c>
      <c r="L47" s="139">
        <f t="shared" si="0"/>
        <v>0</v>
      </c>
      <c r="M47" s="139">
        <f t="shared" si="1"/>
        <v>0</v>
      </c>
      <c r="N47" s="139">
        <f t="shared" si="2"/>
        <v>0</v>
      </c>
      <c r="O47" s="139">
        <f t="shared" si="3"/>
        <v>0</v>
      </c>
      <c r="P47" s="139">
        <f t="shared" si="4"/>
        <v>0</v>
      </c>
      <c r="Q47" s="14"/>
      <c r="R47" s="16">
        <f t="shared" si="7"/>
        <v>36</v>
      </c>
      <c r="S47" s="167" t="str">
        <f>'Calc|Fee Based'!B45</f>
        <v/>
      </c>
      <c r="T47" s="167" t="str">
        <f>'Calc|Fee Based'!C45</f>
        <v>Connection Offer - Standard</v>
      </c>
      <c r="U47" s="129" t="str">
        <f>'Calc|Fee Based'!D45</f>
        <v>Business hours</v>
      </c>
      <c r="V47" s="129" t="str">
        <f>'Calc|Fee Based'!F45</f>
        <v/>
      </c>
      <c r="W47" s="77">
        <f>'Calc|Fee Based'!H45</f>
        <v>59.85000000000003</v>
      </c>
      <c r="X47" s="77">
        <f t="shared" si="8"/>
        <v>62.403679728372438</v>
      </c>
      <c r="Y47" s="77">
        <f t="shared" si="8"/>
        <v>64.723311399018215</v>
      </c>
      <c r="Z47" s="77">
        <f t="shared" si="8"/>
        <v>67.078924091539292</v>
      </c>
      <c r="AA47" s="77">
        <f t="shared" si="8"/>
        <v>69.630267035101895</v>
      </c>
      <c r="AB47" s="5"/>
      <c r="AC47"/>
      <c r="AD47"/>
      <c r="AE47"/>
      <c r="AF47"/>
      <c r="AG47"/>
      <c r="AH47"/>
    </row>
    <row r="48" spans="1:34" x14ac:dyDescent="0.2">
      <c r="A48" s="16">
        <f t="shared" si="6"/>
        <v>37</v>
      </c>
      <c r="B48" s="41"/>
      <c r="C48" s="41" t="s">
        <v>285</v>
      </c>
      <c r="D48" s="41" t="s">
        <v>23</v>
      </c>
      <c r="E48" s="75">
        <v>483.12</v>
      </c>
      <c r="F48" s="75">
        <v>495.46</v>
      </c>
      <c r="G48" s="75">
        <v>504.95</v>
      </c>
      <c r="H48" s="75">
        <v>528.96</v>
      </c>
      <c r="I48" s="75">
        <v>547.54</v>
      </c>
      <c r="J48" s="14"/>
      <c r="K48" s="75">
        <v>483.12</v>
      </c>
      <c r="L48" s="139">
        <f t="shared" si="0"/>
        <v>0</v>
      </c>
      <c r="M48" s="139">
        <f t="shared" si="1"/>
        <v>0</v>
      </c>
      <c r="N48" s="139">
        <f t="shared" si="2"/>
        <v>0</v>
      </c>
      <c r="O48" s="139">
        <f t="shared" si="3"/>
        <v>0</v>
      </c>
      <c r="P48" s="139">
        <f t="shared" si="4"/>
        <v>0</v>
      </c>
      <c r="Q48" s="14"/>
      <c r="R48" s="16">
        <f t="shared" si="7"/>
        <v>37</v>
      </c>
      <c r="S48" s="167" t="str">
        <f>'Calc|Fee Based'!B46</f>
        <v/>
      </c>
      <c r="T48" s="167" t="str">
        <f>'Calc|Fee Based'!C46</f>
        <v>Site Inspection</v>
      </c>
      <c r="U48" s="129" t="str">
        <f>'Calc|Fee Based'!D46</f>
        <v>Business hours</v>
      </c>
      <c r="V48" s="129" t="str">
        <f>'Calc|Fee Based'!F46</f>
        <v/>
      </c>
      <c r="W48" s="77">
        <f>'Calc|Fee Based'!H46</f>
        <v>654.36000000000013</v>
      </c>
      <c r="X48" s="77">
        <f t="shared" si="8"/>
        <v>682.28023169687185</v>
      </c>
      <c r="Y48" s="77">
        <f t="shared" si="8"/>
        <v>707.64153796259893</v>
      </c>
      <c r="Z48" s="77">
        <f t="shared" si="8"/>
        <v>733.3962367341627</v>
      </c>
      <c r="AA48" s="77">
        <f t="shared" si="8"/>
        <v>761.29091958378035</v>
      </c>
      <c r="AB48" s="5"/>
      <c r="AC48"/>
      <c r="AD48"/>
      <c r="AE48"/>
      <c r="AF48"/>
      <c r="AG48"/>
      <c r="AH48"/>
    </row>
    <row r="49" spans="1:34" x14ac:dyDescent="0.2">
      <c r="A49" s="16">
        <f t="shared" si="6"/>
        <v>38</v>
      </c>
      <c r="B49" s="41"/>
      <c r="C49" s="41" t="s">
        <v>286</v>
      </c>
      <c r="D49" s="41" t="s">
        <v>23</v>
      </c>
      <c r="E49" s="75">
        <v>1638.27</v>
      </c>
      <c r="F49" s="75">
        <v>1680.11</v>
      </c>
      <c r="G49" s="75">
        <v>1712.28</v>
      </c>
      <c r="H49" s="75">
        <v>1793.7</v>
      </c>
      <c r="I49" s="75">
        <v>1856.71</v>
      </c>
      <c r="J49" s="14"/>
      <c r="K49" s="75">
        <v>1638.27</v>
      </c>
      <c r="L49" s="139">
        <f t="shared" si="0"/>
        <v>0</v>
      </c>
      <c r="M49" s="139">
        <f t="shared" si="1"/>
        <v>0</v>
      </c>
      <c r="N49" s="139">
        <f t="shared" si="2"/>
        <v>0</v>
      </c>
      <c r="O49" s="139">
        <f t="shared" si="3"/>
        <v>0</v>
      </c>
      <c r="P49" s="139">
        <f t="shared" si="4"/>
        <v>0</v>
      </c>
      <c r="Q49" s="14"/>
      <c r="R49" s="16">
        <f t="shared" si="7"/>
        <v>38</v>
      </c>
      <c r="S49" s="167" t="str">
        <f>'Calc|Fee Based'!B47</f>
        <v/>
      </c>
      <c r="T49" s="167" t="str">
        <f>'Calc|Fee Based'!C47</f>
        <v>Commissioning assets - Simple</v>
      </c>
      <c r="U49" s="129" t="str">
        <f>'Calc|Fee Based'!D47</f>
        <v>Business hours</v>
      </c>
      <c r="V49" s="129" t="str">
        <f>'Calc|Fee Based'!F47</f>
        <v/>
      </c>
      <c r="W49" s="77">
        <f>'Calc|Fee Based'!H47</f>
        <v>2077.1800000000007</v>
      </c>
      <c r="X49" s="77">
        <f t="shared" si="8"/>
        <v>2165.8091137540628</v>
      </c>
      <c r="Y49" s="77">
        <f t="shared" si="8"/>
        <v>2246.3152543327092</v>
      </c>
      <c r="Z49" s="77">
        <f t="shared" si="8"/>
        <v>2328.0701678272944</v>
      </c>
      <c r="AA49" s="77">
        <f t="shared" si="8"/>
        <v>2416.6181801165067</v>
      </c>
      <c r="AB49" s="5"/>
      <c r="AC49"/>
      <c r="AD49"/>
      <c r="AE49"/>
      <c r="AF49"/>
      <c r="AG49"/>
      <c r="AH49"/>
    </row>
    <row r="50" spans="1:34" x14ac:dyDescent="0.2">
      <c r="A50" s="16">
        <f t="shared" si="6"/>
        <v>39</v>
      </c>
      <c r="B50" s="41"/>
      <c r="C50" s="41" t="s">
        <v>287</v>
      </c>
      <c r="D50" s="41" t="s">
        <v>23</v>
      </c>
      <c r="E50" s="75">
        <v>3082.7</v>
      </c>
      <c r="F50" s="75">
        <v>3161.44</v>
      </c>
      <c r="G50" s="75">
        <v>3221.98</v>
      </c>
      <c r="H50" s="75">
        <v>3375.19</v>
      </c>
      <c r="I50" s="75">
        <v>3493.76</v>
      </c>
      <c r="J50" s="14"/>
      <c r="K50" s="75">
        <v>3082.7</v>
      </c>
      <c r="L50" s="139">
        <f t="shared" si="0"/>
        <v>0</v>
      </c>
      <c r="M50" s="139">
        <f t="shared" si="1"/>
        <v>0</v>
      </c>
      <c r="N50" s="139">
        <f t="shared" si="2"/>
        <v>0</v>
      </c>
      <c r="O50" s="139">
        <f t="shared" si="3"/>
        <v>0</v>
      </c>
      <c r="P50" s="139">
        <f t="shared" si="4"/>
        <v>0</v>
      </c>
      <c r="Q50" s="14"/>
      <c r="R50" s="16">
        <f t="shared" si="7"/>
        <v>39</v>
      </c>
      <c r="S50" s="167" t="str">
        <f>'Calc|Fee Based'!B48</f>
        <v/>
      </c>
      <c r="T50" s="167" t="str">
        <f>'Calc|Fee Based'!C48</f>
        <v>Commissioning assets - Standard</v>
      </c>
      <c r="U50" s="129" t="str">
        <f>'Calc|Fee Based'!D48</f>
        <v>Business hours</v>
      </c>
      <c r="V50" s="129" t="str">
        <f>'Calc|Fee Based'!F48</f>
        <v/>
      </c>
      <c r="W50" s="77">
        <f>'Calc|Fee Based'!H48</f>
        <v>3993.0800000000013</v>
      </c>
      <c r="X50" s="77">
        <f t="shared" si="8"/>
        <v>4163.4567326611423</v>
      </c>
      <c r="Y50" s="77">
        <f t="shared" si="8"/>
        <v>4318.2182168954314</v>
      </c>
      <c r="Z50" s="77">
        <f t="shared" si="8"/>
        <v>4475.3802875763349</v>
      </c>
      <c r="AA50" s="77">
        <f t="shared" si="8"/>
        <v>4645.6011143278965</v>
      </c>
      <c r="AB50" s="5"/>
      <c r="AC50"/>
      <c r="AD50"/>
      <c r="AE50"/>
      <c r="AF50"/>
      <c r="AG50"/>
      <c r="AH50"/>
    </row>
    <row r="51" spans="1:34" x14ac:dyDescent="0.2">
      <c r="A51" s="16">
        <f t="shared" si="6"/>
        <v>40</v>
      </c>
      <c r="B51" s="41"/>
      <c r="C51" s="41" t="s">
        <v>288</v>
      </c>
      <c r="D51" s="41" t="s">
        <v>23</v>
      </c>
      <c r="E51" s="75">
        <v>1256.8800000000001</v>
      </c>
      <c r="F51" s="75">
        <v>1288.98</v>
      </c>
      <c r="G51" s="75">
        <v>1313.66</v>
      </c>
      <c r="H51" s="75">
        <v>1376.13</v>
      </c>
      <c r="I51" s="75">
        <v>1424.47</v>
      </c>
      <c r="J51" s="14"/>
      <c r="K51" s="75">
        <v>1256.8800000000001</v>
      </c>
      <c r="L51" s="139">
        <f t="shared" si="0"/>
        <v>0</v>
      </c>
      <c r="M51" s="139">
        <f t="shared" si="1"/>
        <v>0</v>
      </c>
      <c r="N51" s="139">
        <f t="shared" si="2"/>
        <v>0</v>
      </c>
      <c r="O51" s="139">
        <f t="shared" si="3"/>
        <v>0</v>
      </c>
      <c r="P51" s="139">
        <f t="shared" si="4"/>
        <v>0</v>
      </c>
      <c r="Q51" s="14"/>
      <c r="R51" s="16">
        <f t="shared" si="7"/>
        <v>40</v>
      </c>
      <c r="S51" s="167" t="str">
        <f>'Calc|Fee Based'!B49</f>
        <v/>
      </c>
      <c r="T51" s="167" t="str">
        <f>'Calc|Fee Based'!C49</f>
        <v>Simple network access permit,clearance to work or notification to work</v>
      </c>
      <c r="U51" s="129" t="str">
        <f>'Calc|Fee Based'!D49</f>
        <v>Business hours</v>
      </c>
      <c r="V51" s="129" t="str">
        <f>'Calc|Fee Based'!F49</f>
        <v/>
      </c>
      <c r="W51" s="77">
        <f>'Calc|Fee Based'!H49</f>
        <v>1534.9600000000005</v>
      </c>
      <c r="X51" s="77">
        <f t="shared" si="8"/>
        <v>1600.4536714429833</v>
      </c>
      <c r="Y51" s="77">
        <f t="shared" si="8"/>
        <v>1659.9447629914282</v>
      </c>
      <c r="Z51" s="77">
        <f t="shared" si="8"/>
        <v>1720.3586520225419</v>
      </c>
      <c r="AA51" s="77">
        <f t="shared" si="8"/>
        <v>1785.7923924511274</v>
      </c>
      <c r="AB51" s="5"/>
      <c r="AC51"/>
      <c r="AD51"/>
      <c r="AE51"/>
      <c r="AF51"/>
      <c r="AG51"/>
      <c r="AH51"/>
    </row>
    <row r="52" spans="1:34" x14ac:dyDescent="0.2">
      <c r="A52" s="16">
        <f t="shared" si="6"/>
        <v>41</v>
      </c>
      <c r="B52" s="41"/>
      <c r="C52" s="41" t="s">
        <v>289</v>
      </c>
      <c r="D52" s="41" t="s">
        <v>23</v>
      </c>
      <c r="E52" s="75">
        <v>487.04</v>
      </c>
      <c r="F52" s="75">
        <v>499.48</v>
      </c>
      <c r="G52" s="75">
        <v>509.04</v>
      </c>
      <c r="H52" s="75">
        <v>533.25</v>
      </c>
      <c r="I52" s="75">
        <v>551.98</v>
      </c>
      <c r="J52" s="14"/>
      <c r="K52" s="75">
        <v>487.04</v>
      </c>
      <c r="L52" s="139">
        <f t="shared" si="0"/>
        <v>0</v>
      </c>
      <c r="M52" s="139">
        <f t="shared" si="1"/>
        <v>0</v>
      </c>
      <c r="N52" s="139">
        <f t="shared" si="2"/>
        <v>0</v>
      </c>
      <c r="O52" s="139">
        <f t="shared" si="3"/>
        <v>0</v>
      </c>
      <c r="P52" s="139">
        <f t="shared" si="4"/>
        <v>0</v>
      </c>
      <c r="Q52" s="14"/>
      <c r="R52" s="16">
        <f t="shared" si="7"/>
        <v>41</v>
      </c>
      <c r="S52" s="167" t="str">
        <f>'Calc|Fee Based'!B50</f>
        <v/>
      </c>
      <c r="T52" s="167" t="str">
        <f>'Calc|Fee Based'!C50</f>
        <v>Network access permit or clearance to work - cancellation - simple</v>
      </c>
      <c r="U52" s="129" t="str">
        <f>'Calc|Fee Based'!D50</f>
        <v>Business hours</v>
      </c>
      <c r="V52" s="129" t="str">
        <f>'Calc|Fee Based'!F50</f>
        <v/>
      </c>
      <c r="W52" s="77">
        <f>'Calc|Fee Based'!H50</f>
        <v>594.79700000000025</v>
      </c>
      <c r="X52" s="77">
        <f t="shared" ref="X52:AA71" si="9">W52*(1+X$5)*(1-X$6)</f>
        <v>620.17579768415612</v>
      </c>
      <c r="Y52" s="77">
        <f t="shared" si="9"/>
        <v>643.2285956591785</v>
      </c>
      <c r="Z52" s="77">
        <f t="shared" si="9"/>
        <v>666.63897765873503</v>
      </c>
      <c r="AA52" s="77">
        <f t="shared" si="9"/>
        <v>691.99455207481196</v>
      </c>
      <c r="AB52" s="5"/>
      <c r="AC52"/>
      <c r="AD52"/>
      <c r="AE52"/>
      <c r="AF52"/>
      <c r="AG52"/>
      <c r="AH52"/>
    </row>
    <row r="53" spans="1:34" x14ac:dyDescent="0.2">
      <c r="A53" s="16">
        <f t="shared" si="6"/>
        <v>42</v>
      </c>
      <c r="B53" s="41"/>
      <c r="C53" s="41" t="s">
        <v>290</v>
      </c>
      <c r="D53" s="41" t="s">
        <v>23</v>
      </c>
      <c r="E53" s="75">
        <v>1115.48</v>
      </c>
      <c r="F53" s="75">
        <v>1143.97</v>
      </c>
      <c r="G53" s="75">
        <v>1165.8699999999999</v>
      </c>
      <c r="H53" s="75">
        <v>1221.31</v>
      </c>
      <c r="I53" s="75">
        <v>1264.21</v>
      </c>
      <c r="J53" s="14"/>
      <c r="K53" s="75">
        <v>1115.48</v>
      </c>
      <c r="L53" s="139">
        <f t="shared" si="0"/>
        <v>0</v>
      </c>
      <c r="M53" s="139">
        <f t="shared" si="1"/>
        <v>0</v>
      </c>
      <c r="N53" s="139">
        <f t="shared" si="2"/>
        <v>0</v>
      </c>
      <c r="O53" s="139">
        <f t="shared" si="3"/>
        <v>0</v>
      </c>
      <c r="P53" s="139">
        <f t="shared" si="4"/>
        <v>0</v>
      </c>
      <c r="Q53" s="14"/>
      <c r="R53" s="16">
        <f t="shared" si="7"/>
        <v>42</v>
      </c>
      <c r="S53" s="167" t="str">
        <f>'Calc|Fee Based'!B51</f>
        <v/>
      </c>
      <c r="T53" s="167" t="str">
        <f>'Calc|Fee Based'!C51</f>
        <v>Network access permit or clearance to work - cancellation - complex</v>
      </c>
      <c r="U53" s="129" t="str">
        <f>'Calc|Fee Based'!D51</f>
        <v>Business hours</v>
      </c>
      <c r="V53" s="129" t="str">
        <f>'Calc|Fee Based'!F51</f>
        <v/>
      </c>
      <c r="W53" s="77">
        <f>'Calc|Fee Based'!H51</f>
        <v>1362.2770000000005</v>
      </c>
      <c r="X53" s="77">
        <f t="shared" si="9"/>
        <v>1420.4026334056475</v>
      </c>
      <c r="Y53" s="77">
        <f t="shared" si="9"/>
        <v>1473.2009771548924</v>
      </c>
      <c r="Z53" s="77">
        <f t="shared" si="9"/>
        <v>1526.8183036700057</v>
      </c>
      <c r="AA53" s="77">
        <f t="shared" si="9"/>
        <v>1584.8907483003752</v>
      </c>
      <c r="AB53" s="5"/>
      <c r="AC53"/>
      <c r="AD53"/>
      <c r="AE53"/>
      <c r="AF53"/>
      <c r="AG53"/>
      <c r="AH53"/>
    </row>
    <row r="54" spans="1:34" x14ac:dyDescent="0.2">
      <c r="A54" s="16">
        <f t="shared" si="6"/>
        <v>43</v>
      </c>
      <c r="B54" s="41"/>
      <c r="C54" s="41"/>
      <c r="D54" s="41"/>
      <c r="E54" s="42"/>
      <c r="F54" s="42"/>
      <c r="G54" s="42"/>
      <c r="H54" s="42"/>
      <c r="I54" s="42"/>
      <c r="J54" s="14"/>
      <c r="K54" s="42"/>
      <c r="L54" s="139">
        <f t="shared" si="0"/>
        <v>0</v>
      </c>
      <c r="M54" s="139">
        <f t="shared" si="1"/>
        <v>0</v>
      </c>
      <c r="N54" s="139">
        <f t="shared" si="2"/>
        <v>0</v>
      </c>
      <c r="O54" s="139">
        <f t="shared" si="3"/>
        <v>0</v>
      </c>
      <c r="P54" s="139">
        <f t="shared" si="4"/>
        <v>0</v>
      </c>
      <c r="Q54" s="14"/>
      <c r="R54" s="16">
        <f t="shared" si="7"/>
        <v>43</v>
      </c>
      <c r="S54" s="167" t="str">
        <f>'Calc|Fee Based'!B52</f>
        <v/>
      </c>
      <c r="T54" s="167" t="str">
        <f>'Calc|Fee Based'!C52</f>
        <v>Development application approvals - Simple</v>
      </c>
      <c r="U54" s="129" t="str">
        <f>'Calc|Fee Based'!D52</f>
        <v>Business hours</v>
      </c>
      <c r="V54" s="129" t="str">
        <f>'Calc|Fee Based'!F52</f>
        <v/>
      </c>
      <c r="W54" s="77">
        <f>'Calc|Fee Based'!H52</f>
        <v>59.85000000000003</v>
      </c>
      <c r="X54" s="77">
        <f t="shared" si="9"/>
        <v>62.403679728372438</v>
      </c>
      <c r="Y54" s="77">
        <f t="shared" si="9"/>
        <v>64.723311399018215</v>
      </c>
      <c r="Z54" s="77">
        <f t="shared" si="9"/>
        <v>67.078924091539292</v>
      </c>
      <c r="AA54" s="77">
        <f t="shared" si="9"/>
        <v>69.630267035101895</v>
      </c>
      <c r="AB54" s="5"/>
      <c r="AC54"/>
      <c r="AD54"/>
      <c r="AE54"/>
      <c r="AF54"/>
      <c r="AG54"/>
      <c r="AH54"/>
    </row>
    <row r="55" spans="1:34" x14ac:dyDescent="0.2">
      <c r="A55" s="16">
        <f t="shared" si="6"/>
        <v>44</v>
      </c>
      <c r="B55" s="41"/>
      <c r="C55" s="41"/>
      <c r="D55" s="41"/>
      <c r="E55" s="75"/>
      <c r="F55" s="75"/>
      <c r="G55" s="75"/>
      <c r="H55" s="75"/>
      <c r="I55" s="75"/>
      <c r="J55" s="14"/>
      <c r="K55" s="75"/>
      <c r="L55" s="139">
        <f t="shared" si="0"/>
        <v>0</v>
      </c>
      <c r="M55" s="139">
        <f t="shared" si="1"/>
        <v>0</v>
      </c>
      <c r="N55" s="139">
        <f t="shared" si="2"/>
        <v>0</v>
      </c>
      <c r="O55" s="139">
        <f t="shared" si="3"/>
        <v>0</v>
      </c>
      <c r="P55" s="139">
        <f t="shared" si="4"/>
        <v>0</v>
      </c>
      <c r="Q55" s="14"/>
      <c r="R55" s="16">
        <f t="shared" si="7"/>
        <v>44</v>
      </c>
      <c r="S55" s="167" t="str">
        <f>'Calc|Fee Based'!B53</f>
        <v/>
      </c>
      <c r="T55" s="167" t="str">
        <f>'Calc|Fee Based'!C53</f>
        <v>Development application approvals - complex</v>
      </c>
      <c r="U55" s="129" t="str">
        <f>'Calc|Fee Based'!D53</f>
        <v>Business hours</v>
      </c>
      <c r="V55" s="129" t="str">
        <f>'Calc|Fee Based'!F53</f>
        <v/>
      </c>
      <c r="W55" s="77">
        <f>'Calc|Fee Based'!H53</f>
        <v>191.87000000000006</v>
      </c>
      <c r="X55" s="77">
        <f t="shared" si="9"/>
        <v>200.05670893037291</v>
      </c>
      <c r="Y55" s="77">
        <f t="shared" si="9"/>
        <v>207.49309537392853</v>
      </c>
      <c r="Z55" s="77">
        <f t="shared" si="9"/>
        <v>215.04483150281774</v>
      </c>
      <c r="AA55" s="77">
        <f t="shared" si="9"/>
        <v>223.22404905639092</v>
      </c>
      <c r="AB55" s="5"/>
      <c r="AC55"/>
      <c r="AD55"/>
      <c r="AE55"/>
      <c r="AF55"/>
      <c r="AG55"/>
      <c r="AH55"/>
    </row>
    <row r="56" spans="1:34" x14ac:dyDescent="0.2">
      <c r="A56" s="16">
        <f t="shared" si="6"/>
        <v>45</v>
      </c>
      <c r="B56" s="41"/>
      <c r="C56" s="41" t="s">
        <v>291</v>
      </c>
      <c r="D56" s="41" t="s">
        <v>23</v>
      </c>
      <c r="E56" s="75">
        <v>448.43</v>
      </c>
      <c r="F56" s="75">
        <v>459.88</v>
      </c>
      <c r="G56" s="75">
        <v>468.69</v>
      </c>
      <c r="H56" s="75">
        <v>490.98</v>
      </c>
      <c r="I56" s="75">
        <v>508.23</v>
      </c>
      <c r="J56" s="14"/>
      <c r="K56" s="75">
        <v>448.43</v>
      </c>
      <c r="L56" s="139">
        <f t="shared" si="0"/>
        <v>0</v>
      </c>
      <c r="M56" s="139">
        <f t="shared" si="1"/>
        <v>0</v>
      </c>
      <c r="N56" s="139">
        <f t="shared" si="2"/>
        <v>0</v>
      </c>
      <c r="O56" s="139">
        <f t="shared" si="3"/>
        <v>0</v>
      </c>
      <c r="P56" s="139">
        <f t="shared" si="4"/>
        <v>0</v>
      </c>
      <c r="Q56" s="14"/>
      <c r="R56" s="16">
        <f t="shared" si="7"/>
        <v>45</v>
      </c>
      <c r="S56" s="167" t="str">
        <f>'Calc|Fee Based'!B54</f>
        <v/>
      </c>
      <c r="T56" s="167" t="str">
        <f>'Calc|Fee Based'!C54</f>
        <v>Notification of arrangements</v>
      </c>
      <c r="U56" s="129" t="str">
        <f>'Calc|Fee Based'!D54</f>
        <v>Business hours</v>
      </c>
      <c r="V56" s="129" t="str">
        <f>'Calc|Fee Based'!F54</f>
        <v/>
      </c>
      <c r="W56" s="77">
        <f>'Calc|Fee Based'!H54</f>
        <v>585.20000000000027</v>
      </c>
      <c r="X56" s="77">
        <f t="shared" si="9"/>
        <v>610.16931289964157</v>
      </c>
      <c r="Y56" s="77">
        <f t="shared" si="9"/>
        <v>632.85015590151136</v>
      </c>
      <c r="Z56" s="77">
        <f t="shared" si="9"/>
        <v>655.88281333949521</v>
      </c>
      <c r="AA56" s="77">
        <f t="shared" si="9"/>
        <v>680.82927767655167</v>
      </c>
      <c r="AB56" s="5"/>
      <c r="AC56"/>
      <c r="AD56"/>
      <c r="AE56"/>
      <c r="AF56"/>
      <c r="AG56"/>
      <c r="AH56"/>
    </row>
    <row r="57" spans="1:34" x14ac:dyDescent="0.2">
      <c r="A57" s="16">
        <f t="shared" si="6"/>
        <v>46</v>
      </c>
      <c r="B57" s="41"/>
      <c r="C57" s="41"/>
      <c r="D57" s="41"/>
      <c r="E57" s="42"/>
      <c r="F57" s="42"/>
      <c r="G57" s="42"/>
      <c r="H57" s="42"/>
      <c r="I57" s="42"/>
      <c r="J57" s="14"/>
      <c r="K57" s="42"/>
      <c r="L57" s="139">
        <f t="shared" si="0"/>
        <v>0</v>
      </c>
      <c r="M57" s="139">
        <f t="shared" si="1"/>
        <v>0</v>
      </c>
      <c r="N57" s="139">
        <f t="shared" si="2"/>
        <v>0</v>
      </c>
      <c r="O57" s="139">
        <f t="shared" si="3"/>
        <v>0</v>
      </c>
      <c r="P57" s="139">
        <f t="shared" si="4"/>
        <v>0</v>
      </c>
      <c r="Q57" s="14"/>
      <c r="R57" s="16">
        <f t="shared" si="7"/>
        <v>46</v>
      </c>
      <c r="S57" s="167" t="str">
        <f>'Calc|Fee Based'!B55</f>
        <v/>
      </c>
      <c r="T57" s="167" t="str">
        <f>'Calc|Fee Based'!C55</f>
        <v>Supply of conveyancing information</v>
      </c>
      <c r="U57" s="129" t="str">
        <f>'Calc|Fee Based'!D55</f>
        <v>Business hours</v>
      </c>
      <c r="V57" s="129" t="str">
        <f>'Calc|Fee Based'!F55</f>
        <v/>
      </c>
      <c r="W57" s="77">
        <f>'Calc|Fee Based'!H55</f>
        <v>63.411088239054394</v>
      </c>
      <c r="X57" s="77">
        <f t="shared" si="9"/>
        <v>66.116712476148919</v>
      </c>
      <c r="Y57" s="77">
        <f t="shared" si="9"/>
        <v>68.57436274430971</v>
      </c>
      <c r="Z57" s="77">
        <f t="shared" si="9"/>
        <v>71.070134913106543</v>
      </c>
      <c r="AA57" s="77">
        <f t="shared" si="9"/>
        <v>73.773283326178159</v>
      </c>
      <c r="AB57" s="5"/>
      <c r="AC57"/>
      <c r="AD57"/>
      <c r="AE57"/>
      <c r="AF57"/>
      <c r="AG57"/>
      <c r="AH57"/>
    </row>
    <row r="58" spans="1:34" x14ac:dyDescent="0.2">
      <c r="A58" s="16">
        <f>IFERROR(A57+1,"")</f>
        <v>47</v>
      </c>
      <c r="B58" s="41"/>
      <c r="C58" s="41" t="s">
        <v>292</v>
      </c>
      <c r="D58" s="41" t="s">
        <v>23</v>
      </c>
      <c r="E58" s="75">
        <v>32.47</v>
      </c>
      <c r="F58" s="75">
        <v>33.299999999999997</v>
      </c>
      <c r="G58" s="75">
        <v>33.94</v>
      </c>
      <c r="H58" s="75">
        <v>35.549999999999997</v>
      </c>
      <c r="I58" s="75">
        <v>36.799999999999997</v>
      </c>
      <c r="J58" s="14"/>
      <c r="K58" s="75">
        <v>32.47</v>
      </c>
      <c r="L58" s="139">
        <f t="shared" si="0"/>
        <v>0</v>
      </c>
      <c r="M58" s="139">
        <f t="shared" si="1"/>
        <v>0</v>
      </c>
      <c r="N58" s="139">
        <f t="shared" si="2"/>
        <v>0</v>
      </c>
      <c r="O58" s="139">
        <f t="shared" si="3"/>
        <v>0</v>
      </c>
      <c r="P58" s="139">
        <f t="shared" si="4"/>
        <v>0</v>
      </c>
      <c r="Q58" s="14"/>
      <c r="R58" s="16">
        <f>IFERROR(R57+1,"")</f>
        <v>47</v>
      </c>
      <c r="S58" s="167" t="str">
        <f>'Calc|Fee Based'!B56</f>
        <v/>
      </c>
      <c r="T58" s="167" t="str">
        <f>'Calc|Fee Based'!C56</f>
        <v>Level 2 ASP works (NOSW) - A Grade</v>
      </c>
      <c r="U58" s="129" t="str">
        <f>'Calc|Fee Based'!D56</f>
        <v>Business hours</v>
      </c>
      <c r="V58" s="129" t="str">
        <f>'Calc|Fee Based'!F56</f>
        <v/>
      </c>
      <c r="W58" s="77">
        <f>'Calc|Fee Based'!H56</f>
        <v>37.599800000000016</v>
      </c>
      <c r="X58" s="77">
        <f t="shared" si="9"/>
        <v>39.204108221401135</v>
      </c>
      <c r="Y58" s="77">
        <f t="shared" si="9"/>
        <v>40.661379514466248</v>
      </c>
      <c r="Z58" s="77">
        <f t="shared" si="9"/>
        <v>42.141255305882353</v>
      </c>
      <c r="AA58" s="77">
        <f t="shared" si="9"/>
        <v>43.744095479806582</v>
      </c>
      <c r="AB58" s="5"/>
      <c r="AC58"/>
      <c r="AD58"/>
      <c r="AE58"/>
      <c r="AF58"/>
      <c r="AG58"/>
      <c r="AH58"/>
    </row>
    <row r="59" spans="1:34" x14ac:dyDescent="0.2">
      <c r="A59" s="16">
        <f t="shared" si="6"/>
        <v>48</v>
      </c>
      <c r="B59" s="41"/>
      <c r="C59" s="41" t="s">
        <v>293</v>
      </c>
      <c r="D59" s="41" t="s">
        <v>23</v>
      </c>
      <c r="E59" s="75">
        <v>57.6</v>
      </c>
      <c r="F59" s="75">
        <v>59.07</v>
      </c>
      <c r="G59" s="75">
        <v>60.2</v>
      </c>
      <c r="H59" s="75">
        <v>63.06</v>
      </c>
      <c r="I59" s="75">
        <v>65.28</v>
      </c>
      <c r="J59" s="14"/>
      <c r="K59" s="75">
        <v>57.6</v>
      </c>
      <c r="L59" s="139">
        <f t="shared" si="0"/>
        <v>0</v>
      </c>
      <c r="M59" s="139">
        <f t="shared" si="1"/>
        <v>0</v>
      </c>
      <c r="N59" s="139">
        <f t="shared" si="2"/>
        <v>0</v>
      </c>
      <c r="O59" s="139">
        <f t="shared" si="3"/>
        <v>0</v>
      </c>
      <c r="P59" s="139">
        <f t="shared" si="4"/>
        <v>0</v>
      </c>
      <c r="Q59" s="14"/>
      <c r="R59" s="16">
        <f t="shared" si="7"/>
        <v>48</v>
      </c>
      <c r="S59" s="167" t="str">
        <f>'Calc|Fee Based'!B57</f>
        <v/>
      </c>
      <c r="T59" s="167" t="str">
        <f>'Calc|Fee Based'!C57</f>
        <v>Level 2 ASP works (NOSW) - B Grade</v>
      </c>
      <c r="U59" s="129" t="str">
        <f>'Calc|Fee Based'!D57</f>
        <v>Business hours</v>
      </c>
      <c r="V59" s="129" t="str">
        <f>'Calc|Fee Based'!F57</f>
        <v/>
      </c>
      <c r="W59" s="77">
        <f>'Calc|Fee Based'!H57</f>
        <v>68.299000000000035</v>
      </c>
      <c r="X59" s="77">
        <f t="shared" si="9"/>
        <v>71.213181650260807</v>
      </c>
      <c r="Y59" s="77">
        <f t="shared" si="9"/>
        <v>73.860274774294808</v>
      </c>
      <c r="Z59" s="77">
        <f t="shared" si="9"/>
        <v>76.548428346333182</v>
      </c>
      <c r="AA59" s="77">
        <f t="shared" si="9"/>
        <v>79.459943328829112</v>
      </c>
      <c r="AB59" s="5"/>
      <c r="AC59"/>
      <c r="AD59"/>
      <c r="AE59"/>
      <c r="AF59"/>
      <c r="AG59"/>
      <c r="AH59"/>
    </row>
    <row r="60" spans="1:34" x14ac:dyDescent="0.2">
      <c r="A60" s="16">
        <f t="shared" si="6"/>
        <v>49</v>
      </c>
      <c r="B60" s="41"/>
      <c r="C60" s="41" t="s">
        <v>294</v>
      </c>
      <c r="D60" s="41" t="s">
        <v>23</v>
      </c>
      <c r="E60" s="75">
        <v>183.3</v>
      </c>
      <c r="F60" s="75">
        <v>187.98</v>
      </c>
      <c r="G60" s="75">
        <v>191.58</v>
      </c>
      <c r="H60" s="75">
        <v>200.69</v>
      </c>
      <c r="I60" s="75">
        <v>207.74</v>
      </c>
      <c r="J60" s="14"/>
      <c r="K60" s="75">
        <v>183.3</v>
      </c>
      <c r="L60" s="139">
        <f t="shared" si="0"/>
        <v>0</v>
      </c>
      <c r="M60" s="139">
        <f t="shared" si="1"/>
        <v>0</v>
      </c>
      <c r="N60" s="139">
        <f t="shared" si="2"/>
        <v>0</v>
      </c>
      <c r="O60" s="139">
        <f t="shared" si="3"/>
        <v>0</v>
      </c>
      <c r="P60" s="139">
        <f t="shared" si="4"/>
        <v>0</v>
      </c>
      <c r="Q60" s="14"/>
      <c r="R60" s="16">
        <f t="shared" si="7"/>
        <v>49</v>
      </c>
      <c r="S60" s="167" t="str">
        <f>'Calc|Fee Based'!B58</f>
        <v/>
      </c>
      <c r="T60" s="167" t="str">
        <f>'Calc|Fee Based'!C58</f>
        <v>Level 2 ASP works (NOSW) - C Grade</v>
      </c>
      <c r="U60" s="129" t="str">
        <f>'Calc|Fee Based'!D58</f>
        <v>Business hours</v>
      </c>
      <c r="V60" s="129" t="str">
        <f>'Calc|Fee Based'!F58</f>
        <v/>
      </c>
      <c r="W60" s="77">
        <f>'Calc|Fee Based'!H58</f>
        <v>221.79500000000007</v>
      </c>
      <c r="X60" s="77">
        <f t="shared" si="9"/>
        <v>231.25854879455912</v>
      </c>
      <c r="Y60" s="77">
        <f t="shared" si="9"/>
        <v>239.85475107343763</v>
      </c>
      <c r="Z60" s="77">
        <f t="shared" si="9"/>
        <v>248.5842935485874</v>
      </c>
      <c r="AA60" s="77">
        <f t="shared" si="9"/>
        <v>258.0391825739419</v>
      </c>
      <c r="AB60" s="5"/>
      <c r="AC60"/>
      <c r="AD60"/>
      <c r="AE60"/>
      <c r="AF60"/>
      <c r="AG60"/>
      <c r="AH60"/>
    </row>
    <row r="61" spans="1:34" x14ac:dyDescent="0.2">
      <c r="A61" s="16">
        <f t="shared" si="6"/>
        <v>50</v>
      </c>
      <c r="B61" s="41"/>
      <c r="C61" s="41" t="s">
        <v>373</v>
      </c>
      <c r="D61" s="41" t="s">
        <v>23</v>
      </c>
      <c r="E61" s="75">
        <v>235.67</v>
      </c>
      <c r="F61" s="75">
        <v>241.69</v>
      </c>
      <c r="G61" s="75">
        <v>246.32</v>
      </c>
      <c r="H61" s="75">
        <v>258.02999999999997</v>
      </c>
      <c r="I61" s="75">
        <v>267.08999999999997</v>
      </c>
      <c r="J61" s="14"/>
      <c r="K61" s="75">
        <v>235.67</v>
      </c>
      <c r="L61" s="139">
        <f t="shared" si="0"/>
        <v>0</v>
      </c>
      <c r="M61" s="139">
        <f t="shared" si="1"/>
        <v>0</v>
      </c>
      <c r="N61" s="139">
        <f t="shared" si="2"/>
        <v>0</v>
      </c>
      <c r="O61" s="139">
        <f t="shared" si="3"/>
        <v>0</v>
      </c>
      <c r="P61" s="139">
        <f t="shared" si="4"/>
        <v>0</v>
      </c>
      <c r="Q61" s="14"/>
      <c r="R61" s="16">
        <f t="shared" si="7"/>
        <v>50</v>
      </c>
      <c r="S61" s="167" t="str">
        <f>'Calc|Fee Based'!B59</f>
        <v/>
      </c>
      <c r="T61" s="167" t="str">
        <f>'Calc|Fee Based'!C59</f>
        <v>ASP level 1/2 - Individual authorisation - Initial</v>
      </c>
      <c r="U61" s="129" t="str">
        <f>'Calc|Fee Based'!D59</f>
        <v>Business hours</v>
      </c>
      <c r="V61" s="129" t="str">
        <f>'Calc|Fee Based'!F59</f>
        <v/>
      </c>
      <c r="W61" s="77">
        <f>'Calc|Fee Based'!H59</f>
        <v>140.17126673626905</v>
      </c>
      <c r="X61" s="77">
        <f t="shared" si="9"/>
        <v>146.15209417761727</v>
      </c>
      <c r="Y61" s="77">
        <f t="shared" si="9"/>
        <v>151.58477103034886</v>
      </c>
      <c r="Z61" s="77">
        <f t="shared" si="9"/>
        <v>157.10171697940004</v>
      </c>
      <c r="AA61" s="77">
        <f t="shared" si="9"/>
        <v>163.07707157050797</v>
      </c>
      <c r="AB61" s="5"/>
      <c r="AC61"/>
      <c r="AD61"/>
      <c r="AE61"/>
      <c r="AF61"/>
      <c r="AG61"/>
      <c r="AH61"/>
    </row>
    <row r="62" spans="1:34" x14ac:dyDescent="0.2">
      <c r="A62" s="16">
        <f t="shared" si="6"/>
        <v>51</v>
      </c>
      <c r="B62" s="41"/>
      <c r="C62" s="41" t="s">
        <v>374</v>
      </c>
      <c r="D62" s="41" t="s">
        <v>23</v>
      </c>
      <c r="E62" s="75">
        <v>52.37</v>
      </c>
      <c r="F62" s="75">
        <v>53.71</v>
      </c>
      <c r="G62" s="75">
        <v>54.74</v>
      </c>
      <c r="H62" s="75">
        <v>57.34</v>
      </c>
      <c r="I62" s="75">
        <v>59.35</v>
      </c>
      <c r="J62" s="14"/>
      <c r="K62" s="75">
        <v>52.37</v>
      </c>
      <c r="L62" s="139">
        <f t="shared" si="0"/>
        <v>0</v>
      </c>
      <c r="M62" s="139">
        <f t="shared" si="1"/>
        <v>0</v>
      </c>
      <c r="N62" s="139">
        <f t="shared" si="2"/>
        <v>0</v>
      </c>
      <c r="O62" s="139">
        <f t="shared" si="3"/>
        <v>0</v>
      </c>
      <c r="P62" s="139">
        <f t="shared" si="4"/>
        <v>0</v>
      </c>
      <c r="Q62" s="14"/>
      <c r="R62" s="16">
        <f t="shared" si="7"/>
        <v>51</v>
      </c>
      <c r="S62" s="167" t="str">
        <f>'Calc|Fee Based'!B60</f>
        <v/>
      </c>
      <c r="T62" s="167" t="str">
        <f>'Calc|Fee Based'!C60</f>
        <v>ASP level 1/2 - Individual authorisation - Maintain</v>
      </c>
      <c r="U62" s="129" t="str">
        <f>'Calc|Fee Based'!D60</f>
        <v>Business hours</v>
      </c>
      <c r="V62" s="129" t="str">
        <f>'Calc|Fee Based'!F60</f>
        <v/>
      </c>
      <c r="W62" s="77">
        <f>'Calc|Fee Based'!H60</f>
        <v>58.865358532666711</v>
      </c>
      <c r="X62" s="77">
        <f t="shared" si="9"/>
        <v>61.377025580089352</v>
      </c>
      <c r="Y62" s="77">
        <f t="shared" si="9"/>
        <v>63.658495086460142</v>
      </c>
      <c r="Z62" s="77">
        <f t="shared" si="9"/>
        <v>65.975353661386691</v>
      </c>
      <c r="AA62" s="77">
        <f t="shared" si="9"/>
        <v>68.484722368364146</v>
      </c>
      <c r="AB62" s="5"/>
      <c r="AC62"/>
      <c r="AD62"/>
      <c r="AE62"/>
      <c r="AF62"/>
      <c r="AG62"/>
      <c r="AH62"/>
    </row>
    <row r="63" spans="1:34" x14ac:dyDescent="0.2">
      <c r="A63" s="16">
        <f t="shared" si="6"/>
        <v>52</v>
      </c>
      <c r="B63" s="41"/>
      <c r="C63" s="41" t="s">
        <v>296</v>
      </c>
      <c r="D63" s="41" t="s">
        <v>23</v>
      </c>
      <c r="E63" s="75">
        <v>592.44000000000005</v>
      </c>
      <c r="F63" s="75">
        <v>607.57000000000005</v>
      </c>
      <c r="G63" s="75">
        <v>619.20000000000005</v>
      </c>
      <c r="H63" s="75">
        <v>648.64</v>
      </c>
      <c r="I63" s="75">
        <v>671.43</v>
      </c>
      <c r="J63" s="14"/>
      <c r="K63" s="75">
        <v>592.44000000000005</v>
      </c>
      <c r="L63" s="139">
        <f t="shared" si="0"/>
        <v>0</v>
      </c>
      <c r="M63" s="139">
        <f t="shared" si="1"/>
        <v>0</v>
      </c>
      <c r="N63" s="139">
        <f t="shared" si="2"/>
        <v>0</v>
      </c>
      <c r="O63" s="139">
        <f t="shared" si="3"/>
        <v>0</v>
      </c>
      <c r="P63" s="139">
        <f t="shared" si="4"/>
        <v>0</v>
      </c>
      <c r="Q63" s="14"/>
      <c r="R63" s="16">
        <f t="shared" si="7"/>
        <v>52</v>
      </c>
      <c r="S63" s="167" t="str">
        <f>'Calc|Fee Based'!B61</f>
        <v/>
      </c>
      <c r="T63" s="167" t="str">
        <f>'Calc|Fee Based'!C61</f>
        <v>ASP level 1 - Company Authorisation - Initial</v>
      </c>
      <c r="U63" s="129" t="str">
        <f>'Calc|Fee Based'!D61</f>
        <v>Business hours</v>
      </c>
      <c r="V63" s="129" t="str">
        <f>'Calc|Fee Based'!F61</f>
        <v/>
      </c>
      <c r="W63" s="77">
        <f>'Calc|Fee Based'!H61</f>
        <v>1097.4304023939119</v>
      </c>
      <c r="X63" s="77">
        <f t="shared" si="9"/>
        <v>1144.255561489867</v>
      </c>
      <c r="Y63" s="77">
        <f t="shared" si="9"/>
        <v>1186.7891340499746</v>
      </c>
      <c r="Z63" s="77">
        <f t="shared" si="9"/>
        <v>1229.9824671333099</v>
      </c>
      <c r="AA63" s="77">
        <f t="shared" si="9"/>
        <v>1276.764778130783</v>
      </c>
      <c r="AB63" s="5"/>
      <c r="AC63"/>
      <c r="AD63"/>
      <c r="AE63"/>
      <c r="AF63"/>
      <c r="AG63"/>
      <c r="AH63"/>
    </row>
    <row r="64" spans="1:34" x14ac:dyDescent="0.2">
      <c r="A64" s="16">
        <f t="shared" si="6"/>
        <v>53</v>
      </c>
      <c r="B64" s="41"/>
      <c r="C64" s="41" t="s">
        <v>375</v>
      </c>
      <c r="D64" s="41" t="s">
        <v>23</v>
      </c>
      <c r="E64" s="75">
        <v>418.96</v>
      </c>
      <c r="F64" s="75">
        <v>429.66</v>
      </c>
      <c r="G64" s="75">
        <v>437.89</v>
      </c>
      <c r="H64" s="75">
        <v>458.71</v>
      </c>
      <c r="I64" s="75">
        <v>474.82</v>
      </c>
      <c r="J64" s="14"/>
      <c r="K64" s="75">
        <v>418.96</v>
      </c>
      <c r="L64" s="139">
        <f t="shared" si="0"/>
        <v>0</v>
      </c>
      <c r="M64" s="139">
        <f t="shared" si="1"/>
        <v>0</v>
      </c>
      <c r="N64" s="139">
        <f t="shared" si="2"/>
        <v>0</v>
      </c>
      <c r="O64" s="139">
        <f t="shared" si="3"/>
        <v>0</v>
      </c>
      <c r="P64" s="139">
        <f t="shared" si="4"/>
        <v>0</v>
      </c>
      <c r="Q64" s="14"/>
      <c r="R64" s="16">
        <f t="shared" si="7"/>
        <v>53</v>
      </c>
      <c r="S64" s="167" t="str">
        <f>'Calc|Fee Based'!B62</f>
        <v/>
      </c>
      <c r="T64" s="167" t="str">
        <f>'Calc|Fee Based'!C62</f>
        <v>ASP level 2 - Company Authorisation - Initial</v>
      </c>
      <c r="U64" s="129" t="str">
        <f>'Calc|Fee Based'!D62</f>
        <v>Business hours</v>
      </c>
      <c r="V64" s="129" t="str">
        <f>'Calc|Fee Based'!F62</f>
        <v/>
      </c>
      <c r="W64" s="77">
        <f>'Calc|Fee Based'!H62</f>
        <v>638.58040239391164</v>
      </c>
      <c r="X64" s="77">
        <f t="shared" si="9"/>
        <v>665.82735023901159</v>
      </c>
      <c r="Y64" s="77">
        <f t="shared" si="9"/>
        <v>690.57707999083516</v>
      </c>
      <c r="Z64" s="77">
        <f t="shared" si="9"/>
        <v>715.71071576484212</v>
      </c>
      <c r="AA64" s="77">
        <f t="shared" si="9"/>
        <v>742.93273086166869</v>
      </c>
      <c r="AB64" s="5"/>
      <c r="AC64"/>
      <c r="AD64"/>
      <c r="AE64"/>
      <c r="AF64"/>
      <c r="AG64"/>
      <c r="AH64"/>
    </row>
    <row r="65" spans="1:34" x14ac:dyDescent="0.2">
      <c r="A65" s="16">
        <f t="shared" si="6"/>
        <v>54</v>
      </c>
      <c r="B65" s="41"/>
      <c r="C65" s="41" t="s">
        <v>376</v>
      </c>
      <c r="D65" s="41" t="s">
        <v>23</v>
      </c>
      <c r="E65" s="75">
        <v>340.41</v>
      </c>
      <c r="F65" s="75">
        <v>349.1</v>
      </c>
      <c r="G65" s="75">
        <v>355.78</v>
      </c>
      <c r="H65" s="75">
        <v>372.7</v>
      </c>
      <c r="I65" s="75">
        <v>385.79</v>
      </c>
      <c r="J65" s="14"/>
      <c r="K65" s="75">
        <v>340.41</v>
      </c>
      <c r="L65" s="139">
        <f t="shared" si="0"/>
        <v>0</v>
      </c>
      <c r="M65" s="139">
        <f t="shared" si="1"/>
        <v>0</v>
      </c>
      <c r="N65" s="139">
        <f t="shared" si="2"/>
        <v>0</v>
      </c>
      <c r="O65" s="139">
        <f t="shared" si="3"/>
        <v>0</v>
      </c>
      <c r="P65" s="139">
        <f t="shared" si="4"/>
        <v>0</v>
      </c>
      <c r="Q65" s="14"/>
      <c r="R65" s="16">
        <f t="shared" si="7"/>
        <v>54</v>
      </c>
      <c r="S65" s="167" t="str">
        <f>'Calc|Fee Based'!B63</f>
        <v/>
      </c>
      <c r="T65" s="167" t="str">
        <f>'Calc|Fee Based'!C63</f>
        <v>ASP level 1/2- Company Authorisation - Maintain</v>
      </c>
      <c r="U65" s="129" t="str">
        <f>'Calc|Fee Based'!D63</f>
        <v>Business hours</v>
      </c>
      <c r="V65" s="129" t="str">
        <f>'Calc|Fee Based'!F63</f>
        <v/>
      </c>
      <c r="W65" s="77">
        <f>'Calc|Fee Based'!H63</f>
        <v>191.70040239391147</v>
      </c>
      <c r="X65" s="77">
        <f t="shared" si="9"/>
        <v>199.87987493383071</v>
      </c>
      <c r="Y65" s="77">
        <f t="shared" si="9"/>
        <v>207.30968821149912</v>
      </c>
      <c r="Z65" s="77">
        <f t="shared" si="9"/>
        <v>214.85474921468202</v>
      </c>
      <c r="AA65" s="77">
        <f t="shared" si="9"/>
        <v>223.02673699957452</v>
      </c>
      <c r="AB65" s="5"/>
      <c r="AC65"/>
      <c r="AD65"/>
      <c r="AE65"/>
      <c r="AF65"/>
      <c r="AG65"/>
      <c r="AH65"/>
    </row>
    <row r="66" spans="1:34" x14ac:dyDescent="0.2">
      <c r="A66" s="16">
        <f t="shared" si="6"/>
        <v>55</v>
      </c>
      <c r="B66" s="41"/>
      <c r="C66" s="41" t="s">
        <v>295</v>
      </c>
      <c r="D66" s="41" t="s">
        <v>23</v>
      </c>
      <c r="E66" s="75">
        <v>78.56</v>
      </c>
      <c r="F66" s="75">
        <v>80.569999999999993</v>
      </c>
      <c r="G66" s="75">
        <v>82.11</v>
      </c>
      <c r="H66" s="75">
        <v>86.01</v>
      </c>
      <c r="I66" s="75">
        <v>89.03</v>
      </c>
      <c r="J66" s="14"/>
      <c r="K66" s="75">
        <v>78.56</v>
      </c>
      <c r="L66" s="139">
        <f t="shared" si="0"/>
        <v>0</v>
      </c>
      <c r="M66" s="139">
        <f t="shared" si="1"/>
        <v>0</v>
      </c>
      <c r="N66" s="139">
        <f t="shared" si="2"/>
        <v>0</v>
      </c>
      <c r="O66" s="139">
        <f t="shared" si="3"/>
        <v>0</v>
      </c>
      <c r="P66" s="139">
        <f t="shared" si="4"/>
        <v>0</v>
      </c>
      <c r="Q66" s="14"/>
      <c r="R66" s="16">
        <f t="shared" si="7"/>
        <v>55</v>
      </c>
      <c r="S66" s="167" t="str">
        <f>'Calc|Fee Based'!B64</f>
        <v/>
      </c>
      <c r="T66" s="167" t="str">
        <f>'Calc|Fee Based'!C64</f>
        <v>ASP Level 3 - Authorisation/Re-authorisation (Bi-annual Fee)</v>
      </c>
      <c r="U66" s="129" t="str">
        <f>'Calc|Fee Based'!D64</f>
        <v>Business hours</v>
      </c>
      <c r="V66" s="129" t="str">
        <f>'Calc|Fee Based'!F64</f>
        <v/>
      </c>
      <c r="W66" s="77">
        <f>'Calc|Fee Based'!H64</f>
        <v>149.62500000000006</v>
      </c>
      <c r="X66" s="77">
        <f t="shared" si="9"/>
        <v>156.00919932093109</v>
      </c>
      <c r="Y66" s="77">
        <f t="shared" si="9"/>
        <v>161.80827849754553</v>
      </c>
      <c r="Z66" s="77">
        <f t="shared" si="9"/>
        <v>167.69731022884824</v>
      </c>
      <c r="AA66" s="77">
        <f t="shared" si="9"/>
        <v>174.07566758775474</v>
      </c>
      <c r="AB66" s="5"/>
      <c r="AC66"/>
      <c r="AD66"/>
      <c r="AE66"/>
      <c r="AF66"/>
      <c r="AG66"/>
      <c r="AH66"/>
    </row>
    <row r="67" spans="1:34" x14ac:dyDescent="0.2">
      <c r="A67" s="16">
        <f t="shared" si="6"/>
        <v>56</v>
      </c>
      <c r="B67" s="41"/>
      <c r="C67" s="41"/>
      <c r="D67" s="41"/>
      <c r="E67" s="42"/>
      <c r="F67" s="42"/>
      <c r="G67" s="42"/>
      <c r="H67" s="42"/>
      <c r="I67" s="42"/>
      <c r="J67" s="14"/>
      <c r="K67" s="42"/>
      <c r="L67" s="139">
        <f t="shared" si="0"/>
        <v>0</v>
      </c>
      <c r="M67" s="139">
        <f t="shared" si="1"/>
        <v>0</v>
      </c>
      <c r="N67" s="139">
        <f t="shared" si="2"/>
        <v>0</v>
      </c>
      <c r="O67" s="139">
        <f t="shared" si="3"/>
        <v>0</v>
      </c>
      <c r="P67" s="139">
        <f t="shared" si="4"/>
        <v>0</v>
      </c>
      <c r="Q67" s="14"/>
      <c r="R67" s="16">
        <f t="shared" si="7"/>
        <v>56</v>
      </c>
      <c r="S67" s="167" t="str">
        <f>'Calc|Fee Based'!B65</f>
        <v/>
      </c>
      <c r="T67" s="167" t="str">
        <f>'Calc|Fee Based'!C65</f>
        <v>Network related access/compliance training - Half day/per student</v>
      </c>
      <c r="U67" s="129" t="str">
        <f>'Calc|Fee Based'!D65</f>
        <v>Business hours</v>
      </c>
      <c r="V67" s="129" t="str">
        <f>'Calc|Fee Based'!F65</f>
        <v/>
      </c>
      <c r="W67" s="77">
        <f>'Calc|Fee Based'!H65</f>
        <v>185.3846012243169</v>
      </c>
      <c r="X67" s="77">
        <f t="shared" si="9"/>
        <v>193.29459116749052</v>
      </c>
      <c r="Y67" s="77">
        <f t="shared" si="9"/>
        <v>200.47962027776558</v>
      </c>
      <c r="Z67" s="77">
        <f t="shared" si="9"/>
        <v>207.77610013811579</v>
      </c>
      <c r="AA67" s="77">
        <f t="shared" si="9"/>
        <v>215.67885192055232</v>
      </c>
      <c r="AB67" s="5"/>
      <c r="AC67"/>
      <c r="AD67"/>
      <c r="AE67"/>
      <c r="AF67"/>
      <c r="AG67"/>
      <c r="AH67"/>
    </row>
    <row r="68" spans="1:34" x14ac:dyDescent="0.2">
      <c r="A68" s="16">
        <f t="shared" si="6"/>
        <v>57</v>
      </c>
      <c r="B68" s="41"/>
      <c r="C68" s="41"/>
      <c r="D68" s="41"/>
      <c r="E68" s="75"/>
      <c r="F68" s="75"/>
      <c r="G68" s="75"/>
      <c r="H68" s="75"/>
      <c r="I68" s="75"/>
      <c r="J68" s="14"/>
      <c r="K68" s="75"/>
      <c r="L68" s="139">
        <f t="shared" si="0"/>
        <v>0</v>
      </c>
      <c r="M68" s="139">
        <f t="shared" si="1"/>
        <v>0</v>
      </c>
      <c r="N68" s="139">
        <f t="shared" si="2"/>
        <v>0</v>
      </c>
      <c r="O68" s="139">
        <f t="shared" si="3"/>
        <v>0</v>
      </c>
      <c r="P68" s="139">
        <f t="shared" si="4"/>
        <v>0</v>
      </c>
      <c r="Q68" s="14"/>
      <c r="R68" s="16">
        <f t="shared" si="7"/>
        <v>57</v>
      </c>
      <c r="S68" s="167" t="str">
        <f>'Calc|Fee Based'!B66</f>
        <v/>
      </c>
      <c r="T68" s="167" t="str">
        <f>'Calc|Fee Based'!C66</f>
        <v>Network related access/compliance training - Full day/per student</v>
      </c>
      <c r="U68" s="129" t="str">
        <f>'Calc|Fee Based'!D66</f>
        <v>Business hours</v>
      </c>
      <c r="V68" s="129" t="str">
        <f>'Calc|Fee Based'!F66</f>
        <v/>
      </c>
      <c r="W68" s="77">
        <f>'Calc|Fee Based'!H66</f>
        <v>363.28795244863375</v>
      </c>
      <c r="X68" s="77">
        <f t="shared" si="9"/>
        <v>378.78872236893443</v>
      </c>
      <c r="Y68" s="77">
        <f t="shared" si="9"/>
        <v>392.86882663065381</v>
      </c>
      <c r="Z68" s="77">
        <f t="shared" si="9"/>
        <v>407.16733476478913</v>
      </c>
      <c r="AA68" s="77">
        <f t="shared" si="9"/>
        <v>422.65392046171689</v>
      </c>
      <c r="AB68" s="5"/>
      <c r="AC68"/>
      <c r="AD68"/>
      <c r="AE68"/>
      <c r="AF68"/>
      <c r="AG68"/>
      <c r="AH68"/>
    </row>
    <row r="69" spans="1:34" x14ac:dyDescent="0.2">
      <c r="A69" s="16">
        <f t="shared" si="6"/>
        <v>58</v>
      </c>
      <c r="B69" s="41"/>
      <c r="C69" s="41" t="s">
        <v>297</v>
      </c>
      <c r="D69" s="41" t="s">
        <v>23</v>
      </c>
      <c r="E69" s="75">
        <v>400</v>
      </c>
      <c r="F69" s="75">
        <v>410.22</v>
      </c>
      <c r="G69" s="75">
        <v>418.07</v>
      </c>
      <c r="H69" s="75">
        <v>437.95</v>
      </c>
      <c r="I69" s="75">
        <v>453.34</v>
      </c>
      <c r="J69" s="14"/>
      <c r="K69" s="75">
        <v>400</v>
      </c>
      <c r="L69" s="139">
        <f t="shared" si="0"/>
        <v>0</v>
      </c>
      <c r="M69" s="139">
        <f t="shared" si="1"/>
        <v>0</v>
      </c>
      <c r="N69" s="139">
        <f t="shared" si="2"/>
        <v>0</v>
      </c>
      <c r="O69" s="139">
        <f t="shared" si="3"/>
        <v>0</v>
      </c>
      <c r="P69" s="139">
        <f t="shared" si="4"/>
        <v>0</v>
      </c>
      <c r="Q69" s="14"/>
      <c r="R69" s="16">
        <f t="shared" si="7"/>
        <v>58</v>
      </c>
      <c r="S69" s="167" t="str">
        <f>'Calc|Fee Based'!B67</f>
        <v/>
      </c>
      <c r="T69" s="167" t="str">
        <f>'Calc|Fee Based'!C67</f>
        <v>Small Light  -installation</v>
      </c>
      <c r="U69" s="129" t="str">
        <f>'Calc|Fee Based'!D67</f>
        <v>Business hours</v>
      </c>
      <c r="V69" s="129" t="str">
        <f>'Calc|Fee Based'!F67</f>
        <v/>
      </c>
      <c r="W69" s="77">
        <f>'Calc|Fee Based'!H67</f>
        <v>520.37272891784221</v>
      </c>
      <c r="X69" s="77">
        <f t="shared" si="9"/>
        <v>542.57599189253426</v>
      </c>
      <c r="Y69" s="77">
        <f t="shared" si="9"/>
        <v>562.74429703101703</v>
      </c>
      <c r="Z69" s="77">
        <f t="shared" si="9"/>
        <v>583.22544331473796</v>
      </c>
      <c r="AA69" s="77">
        <f t="shared" si="9"/>
        <v>605.40838884434447</v>
      </c>
      <c r="AB69" s="5"/>
      <c r="AC69"/>
      <c r="AD69"/>
      <c r="AE69"/>
      <c r="AF69"/>
      <c r="AG69"/>
      <c r="AH69"/>
    </row>
    <row r="70" spans="1:34" x14ac:dyDescent="0.2">
      <c r="A70" s="16">
        <f t="shared" si="6"/>
        <v>59</v>
      </c>
      <c r="B70" s="41"/>
      <c r="C70" s="41" t="s">
        <v>298</v>
      </c>
      <c r="D70" s="41" t="s">
        <v>23</v>
      </c>
      <c r="E70" s="75">
        <v>400</v>
      </c>
      <c r="F70" s="75">
        <v>410.22</v>
      </c>
      <c r="G70" s="75">
        <v>418.07</v>
      </c>
      <c r="H70" s="75">
        <v>437.95</v>
      </c>
      <c r="I70" s="75">
        <v>453.34</v>
      </c>
      <c r="J70" s="14"/>
      <c r="K70" s="75">
        <v>400</v>
      </c>
      <c r="L70" s="139">
        <f t="shared" si="0"/>
        <v>0</v>
      </c>
      <c r="M70" s="139">
        <f t="shared" si="1"/>
        <v>0</v>
      </c>
      <c r="N70" s="139">
        <f t="shared" si="2"/>
        <v>0</v>
      </c>
      <c r="O70" s="139">
        <f t="shared" si="3"/>
        <v>0</v>
      </c>
      <c r="P70" s="139">
        <f t="shared" si="4"/>
        <v>0</v>
      </c>
      <c r="Q70" s="14"/>
      <c r="R70" s="16">
        <f t="shared" si="7"/>
        <v>59</v>
      </c>
      <c r="S70" s="167" t="str">
        <f>'Calc|Fee Based'!B68</f>
        <v/>
      </c>
      <c r="T70" s="167" t="str">
        <f>'Calc|Fee Based'!C68</f>
        <v>Medium Light - installation</v>
      </c>
      <c r="U70" s="129" t="str">
        <f>'Calc|Fee Based'!D68</f>
        <v>Business hours</v>
      </c>
      <c r="V70" s="129" t="str">
        <f>'Calc|Fee Based'!F68</f>
        <v/>
      </c>
      <c r="W70" s="77">
        <f>'Calc|Fee Based'!H68</f>
        <v>520.37272891784221</v>
      </c>
      <c r="X70" s="77">
        <f t="shared" si="9"/>
        <v>542.57599189253426</v>
      </c>
      <c r="Y70" s="77">
        <f t="shared" si="9"/>
        <v>562.74429703101703</v>
      </c>
      <c r="Z70" s="77">
        <f t="shared" si="9"/>
        <v>583.22544331473796</v>
      </c>
      <c r="AA70" s="77">
        <f t="shared" si="9"/>
        <v>605.40838884434447</v>
      </c>
      <c r="AB70" s="5"/>
      <c r="AC70"/>
      <c r="AD70"/>
      <c r="AE70"/>
      <c r="AF70"/>
      <c r="AG70"/>
      <c r="AH70"/>
    </row>
    <row r="71" spans="1:34" x14ac:dyDescent="0.2">
      <c r="A71" s="16">
        <f t="shared" si="6"/>
        <v>60</v>
      </c>
      <c r="B71" s="41"/>
      <c r="C71" s="41" t="s">
        <v>299</v>
      </c>
      <c r="D71" s="41" t="s">
        <v>23</v>
      </c>
      <c r="E71" s="75">
        <v>400</v>
      </c>
      <c r="F71" s="75">
        <v>410.22</v>
      </c>
      <c r="G71" s="75">
        <v>418.07</v>
      </c>
      <c r="H71" s="75">
        <v>437.95</v>
      </c>
      <c r="I71" s="75">
        <v>453.34</v>
      </c>
      <c r="J71" s="14"/>
      <c r="K71" s="75">
        <v>400</v>
      </c>
      <c r="L71" s="139">
        <f t="shared" si="0"/>
        <v>0</v>
      </c>
      <c r="M71" s="139">
        <f t="shared" si="1"/>
        <v>0</v>
      </c>
      <c r="N71" s="139">
        <f t="shared" si="2"/>
        <v>0</v>
      </c>
      <c r="O71" s="139">
        <f t="shared" si="3"/>
        <v>0</v>
      </c>
      <c r="P71" s="139">
        <f t="shared" si="4"/>
        <v>0</v>
      </c>
      <c r="Q71" s="14"/>
      <c r="R71" s="16">
        <f t="shared" si="7"/>
        <v>60</v>
      </c>
      <c r="S71" s="167" t="str">
        <f>'Calc|Fee Based'!B69</f>
        <v/>
      </c>
      <c r="T71" s="167" t="str">
        <f>'Calc|Fee Based'!C69</f>
        <v>Large Light - installation</v>
      </c>
      <c r="U71" s="129" t="str">
        <f>'Calc|Fee Based'!D69</f>
        <v>Business hours</v>
      </c>
      <c r="V71" s="129" t="str">
        <f>'Calc|Fee Based'!F69</f>
        <v/>
      </c>
      <c r="W71" s="77">
        <f>'Calc|Fee Based'!H69</f>
        <v>520.37272891784221</v>
      </c>
      <c r="X71" s="77">
        <f t="shared" si="9"/>
        <v>542.57599189253426</v>
      </c>
      <c r="Y71" s="77">
        <f t="shared" si="9"/>
        <v>562.74429703101703</v>
      </c>
      <c r="Z71" s="77">
        <f t="shared" si="9"/>
        <v>583.22544331473796</v>
      </c>
      <c r="AA71" s="77">
        <f t="shared" si="9"/>
        <v>605.40838884434447</v>
      </c>
      <c r="AB71" s="5"/>
      <c r="AC71"/>
      <c r="AD71"/>
      <c r="AE71"/>
      <c r="AF71"/>
      <c r="AG71"/>
      <c r="AH71"/>
    </row>
    <row r="72" spans="1:34" x14ac:dyDescent="0.2">
      <c r="A72" s="16">
        <f t="shared" si="6"/>
        <v>61</v>
      </c>
      <c r="B72" s="41"/>
      <c r="C72" s="41" t="s">
        <v>363</v>
      </c>
      <c r="D72" s="41" t="s">
        <v>23</v>
      </c>
      <c r="E72" s="75">
        <v>46.56</v>
      </c>
      <c r="F72" s="75">
        <v>47.75</v>
      </c>
      <c r="G72" s="75">
        <v>48.66</v>
      </c>
      <c r="H72" s="75">
        <v>50.97</v>
      </c>
      <c r="I72" s="75">
        <v>52.76</v>
      </c>
      <c r="J72" s="14"/>
      <c r="K72" s="75">
        <v>46.56</v>
      </c>
      <c r="L72" s="139">
        <f t="shared" si="0"/>
        <v>0</v>
      </c>
      <c r="M72" s="139">
        <f t="shared" si="1"/>
        <v>0</v>
      </c>
      <c r="N72" s="139">
        <f t="shared" si="2"/>
        <v>0</v>
      </c>
      <c r="O72" s="139">
        <f t="shared" si="3"/>
        <v>0</v>
      </c>
      <c r="P72" s="139">
        <f t="shared" si="4"/>
        <v>0</v>
      </c>
      <c r="Q72" s="14"/>
      <c r="R72" s="16">
        <f t="shared" si="7"/>
        <v>61</v>
      </c>
      <c r="S72" s="167" t="str">
        <f>'Calc|Fee Based'!B70</f>
        <v/>
      </c>
      <c r="T72" s="167" t="str">
        <f>'Calc|Fee Based'!C70</f>
        <v xml:space="preserve">Small Light - monthly charge </v>
      </c>
      <c r="U72" s="129" t="str">
        <f>'Calc|Fee Based'!D70</f>
        <v>Business hours</v>
      </c>
      <c r="V72" s="129" t="str">
        <f>'Calc|Fee Based'!F70</f>
        <v/>
      </c>
      <c r="W72" s="77">
        <f>'Calc|Fee Based'!H70</f>
        <v>58.655090445221958</v>
      </c>
      <c r="X72" s="77">
        <f t="shared" ref="X72:AA91" si="10">W72*(1+X$5)*(1-X$6)</f>
        <v>61.157785774141146</v>
      </c>
      <c r="Y72" s="77">
        <f t="shared" si="10"/>
        <v>63.431105831640373</v>
      </c>
      <c r="Z72" s="77">
        <f t="shared" si="10"/>
        <v>65.739688547325187</v>
      </c>
      <c r="AA72" s="77">
        <f t="shared" si="10"/>
        <v>68.240093745511373</v>
      </c>
      <c r="AB72" s="5"/>
      <c r="AC72"/>
      <c r="AD72"/>
      <c r="AE72"/>
      <c r="AF72"/>
      <c r="AG72"/>
      <c r="AH72"/>
    </row>
    <row r="73" spans="1:34" x14ac:dyDescent="0.2">
      <c r="A73" s="16">
        <f t="shared" si="6"/>
        <v>62</v>
      </c>
      <c r="B73" s="41"/>
      <c r="C73" s="41" t="s">
        <v>364</v>
      </c>
      <c r="D73" s="41" t="s">
        <v>23</v>
      </c>
      <c r="E73" s="75">
        <v>60.24</v>
      </c>
      <c r="F73" s="75">
        <v>61.78</v>
      </c>
      <c r="G73" s="75">
        <v>62.96</v>
      </c>
      <c r="H73" s="75">
        <v>65.95</v>
      </c>
      <c r="I73" s="75">
        <v>68.27</v>
      </c>
      <c r="J73" s="14"/>
      <c r="K73" s="75">
        <v>60.24</v>
      </c>
      <c r="L73" s="139">
        <f t="shared" si="0"/>
        <v>0</v>
      </c>
      <c r="M73" s="139">
        <f t="shared" si="1"/>
        <v>0</v>
      </c>
      <c r="N73" s="139">
        <f t="shared" si="2"/>
        <v>0</v>
      </c>
      <c r="O73" s="139">
        <f t="shared" si="3"/>
        <v>0</v>
      </c>
      <c r="P73" s="139">
        <f t="shared" si="4"/>
        <v>0</v>
      </c>
      <c r="Q73" s="14"/>
      <c r="R73" s="16">
        <f t="shared" si="7"/>
        <v>62</v>
      </c>
      <c r="S73" s="167" t="str">
        <f>'Calc|Fee Based'!B71</f>
        <v/>
      </c>
      <c r="T73" s="167" t="str">
        <f>'Calc|Fee Based'!C71</f>
        <v>Medium Light - monthly charge</v>
      </c>
      <c r="U73" s="129" t="str">
        <f>'Calc|Fee Based'!D71</f>
        <v>Business hours</v>
      </c>
      <c r="V73" s="129" t="str">
        <f>'Calc|Fee Based'!F71</f>
        <v/>
      </c>
      <c r="W73" s="77">
        <f>'Calc|Fee Based'!H71</f>
        <v>75.592131365296581</v>
      </c>
      <c r="X73" s="77">
        <f t="shared" si="10"/>
        <v>78.817496335923522</v>
      </c>
      <c r="Y73" s="77">
        <f t="shared" si="10"/>
        <v>81.747252425590318</v>
      </c>
      <c r="Z73" s="77">
        <f t="shared" si="10"/>
        <v>84.722453496581352</v>
      </c>
      <c r="AA73" s="77">
        <f t="shared" si="10"/>
        <v>87.944867046250621</v>
      </c>
      <c r="AB73" s="5"/>
      <c r="AC73"/>
      <c r="AD73"/>
      <c r="AE73"/>
      <c r="AF73"/>
      <c r="AG73"/>
      <c r="AH73"/>
    </row>
    <row r="74" spans="1:34" x14ac:dyDescent="0.2">
      <c r="A74" s="16">
        <f t="shared" si="6"/>
        <v>63</v>
      </c>
      <c r="B74" s="41"/>
      <c r="C74" s="41" t="s">
        <v>365</v>
      </c>
      <c r="D74" s="41" t="s">
        <v>23</v>
      </c>
      <c r="E74" s="75">
        <v>118.93</v>
      </c>
      <c r="F74" s="75">
        <v>121.97</v>
      </c>
      <c r="G74" s="75">
        <v>124.31</v>
      </c>
      <c r="H74" s="75">
        <v>130.22</v>
      </c>
      <c r="I74" s="75">
        <v>134.79</v>
      </c>
      <c r="J74" s="14"/>
      <c r="K74" s="75">
        <v>118.93</v>
      </c>
      <c r="L74" s="139">
        <f t="shared" si="0"/>
        <v>0</v>
      </c>
      <c r="M74" s="139">
        <f t="shared" si="1"/>
        <v>0</v>
      </c>
      <c r="N74" s="139">
        <f t="shared" si="2"/>
        <v>0</v>
      </c>
      <c r="O74" s="139">
        <f t="shared" si="3"/>
        <v>0</v>
      </c>
      <c r="P74" s="139">
        <f t="shared" si="4"/>
        <v>0</v>
      </c>
      <c r="Q74" s="14"/>
      <c r="R74" s="16">
        <f t="shared" si="7"/>
        <v>63</v>
      </c>
      <c r="S74" s="167" t="str">
        <f>'Calc|Fee Based'!B72</f>
        <v/>
      </c>
      <c r="T74" s="167" t="str">
        <f>'Calc|Fee Based'!C72</f>
        <v xml:space="preserve">Large Light - monthly charge </v>
      </c>
      <c r="U74" s="129" t="str">
        <f>'Calc|Fee Based'!D72</f>
        <v>Business hours</v>
      </c>
      <c r="V74" s="129" t="str">
        <f>'Calc|Fee Based'!F72</f>
        <v/>
      </c>
      <c r="W74" s="77">
        <f>'Calc|Fee Based'!H72</f>
        <v>148.67188813438011</v>
      </c>
      <c r="X74" s="77">
        <f t="shared" si="10"/>
        <v>155.01542007936953</v>
      </c>
      <c r="Y74" s="77">
        <f t="shared" si="10"/>
        <v>160.77755909776909</v>
      </c>
      <c r="Z74" s="77">
        <f t="shared" si="10"/>
        <v>166.62907767271346</v>
      </c>
      <c r="AA74" s="77">
        <f t="shared" si="10"/>
        <v>172.9668048690005</v>
      </c>
      <c r="AB74" s="5"/>
      <c r="AC74"/>
      <c r="AD74"/>
      <c r="AE74"/>
      <c r="AF74"/>
      <c r="AG74"/>
      <c r="AH74"/>
    </row>
    <row r="75" spans="1:34" x14ac:dyDescent="0.2">
      <c r="A75" s="16">
        <f t="shared" si="6"/>
        <v>64</v>
      </c>
      <c r="B75" s="41"/>
      <c r="C75" s="41"/>
      <c r="D75" s="41"/>
      <c r="E75" s="42"/>
      <c r="F75" s="42"/>
      <c r="G75" s="42"/>
      <c r="H75" s="42"/>
      <c r="I75" s="42"/>
      <c r="J75" s="14"/>
      <c r="K75" s="42"/>
      <c r="L75" s="139">
        <f t="shared" si="0"/>
        <v>0</v>
      </c>
      <c r="M75" s="139">
        <f t="shared" si="1"/>
        <v>0</v>
      </c>
      <c r="N75" s="139">
        <f t="shared" si="2"/>
        <v>0</v>
      </c>
      <c r="O75" s="139">
        <f t="shared" si="3"/>
        <v>0</v>
      </c>
      <c r="P75" s="139">
        <f t="shared" si="4"/>
        <v>0</v>
      </c>
      <c r="Q75" s="14"/>
      <c r="R75" s="16">
        <f t="shared" si="7"/>
        <v>64</v>
      </c>
      <c r="S75" s="167" t="str">
        <f>'Calc|Fee Based'!B73</f>
        <v/>
      </c>
      <c r="T75" s="167" t="str">
        <f>'Calc|Fee Based'!C73</f>
        <v/>
      </c>
      <c r="U75" s="129" t="str">
        <f>'Calc|Fee Based'!D73</f>
        <v/>
      </c>
      <c r="V75" s="129" t="str">
        <f>'Calc|Fee Based'!F73</f>
        <v/>
      </c>
      <c r="W75" s="77">
        <f>'Calc|Fee Based'!H73</f>
        <v>0</v>
      </c>
      <c r="X75" s="77">
        <f t="shared" si="10"/>
        <v>0</v>
      </c>
      <c r="Y75" s="77">
        <f t="shared" si="10"/>
        <v>0</v>
      </c>
      <c r="Z75" s="77">
        <f t="shared" si="10"/>
        <v>0</v>
      </c>
      <c r="AA75" s="77">
        <f t="shared" si="10"/>
        <v>0</v>
      </c>
      <c r="AB75" s="5"/>
      <c r="AC75"/>
      <c r="AD75"/>
      <c r="AE75"/>
      <c r="AF75"/>
      <c r="AG75"/>
      <c r="AH75"/>
    </row>
    <row r="76" spans="1:34" x14ac:dyDescent="0.2">
      <c r="A76" s="16">
        <f t="shared" si="6"/>
        <v>65</v>
      </c>
      <c r="B76" s="41"/>
      <c r="C76" s="41"/>
      <c r="D76" s="41"/>
      <c r="E76" s="42"/>
      <c r="F76" s="42"/>
      <c r="G76" s="42"/>
      <c r="H76" s="42"/>
      <c r="I76" s="42"/>
      <c r="J76" s="14"/>
      <c r="K76" s="42"/>
      <c r="L76" s="139">
        <f t="shared" ref="L76:L139" si="11">IF(E76&lt;=K76,0,1)</f>
        <v>0</v>
      </c>
      <c r="M76" s="139">
        <f t="shared" ref="M76:M139" si="12">IF(F76&lt;=$K76*(1+M$5)*(1-M$6),0,1)</f>
        <v>0</v>
      </c>
      <c r="N76" s="139">
        <f t="shared" ref="N76:N139" si="13">IF(G76&lt;=$K76*(1+M$5)*(1-M$6)*(1+N$5)*(1-N$6),0,1)</f>
        <v>0</v>
      </c>
      <c r="O76" s="139">
        <f t="shared" ref="O76:O139" si="14">IF(H76&lt;=$K76*(1+M$5)*(1-M$6)*(1+N$5)*(1-N$6)*(1+O$5)*(1-O$6),0,1)</f>
        <v>0</v>
      </c>
      <c r="P76" s="139">
        <f t="shared" ref="P76:P139" si="15">IF(I76&lt;=$K76*(1+M$5)*(1-M$6)*(1+N$5)*(1-N$6)*(1+O$5)*(1-O$6)*(1+P$5)*(1-P$6),0,1)</f>
        <v>0</v>
      </c>
      <c r="Q76" s="14"/>
      <c r="R76" s="16">
        <f t="shared" si="7"/>
        <v>65</v>
      </c>
      <c r="S76" s="167" t="str">
        <f>'Calc|Fee Based'!B74</f>
        <v/>
      </c>
      <c r="T76" s="167" t="str">
        <f>'Calc|Fee Based'!C74</f>
        <v/>
      </c>
      <c r="U76" s="129" t="str">
        <f>'Calc|Fee Based'!D74</f>
        <v/>
      </c>
      <c r="V76" s="129" t="str">
        <f>'Calc|Fee Based'!F74</f>
        <v/>
      </c>
      <c r="W76" s="77">
        <f>'Calc|Fee Based'!H74</f>
        <v>0</v>
      </c>
      <c r="X76" s="77">
        <f t="shared" si="10"/>
        <v>0</v>
      </c>
      <c r="Y76" s="77">
        <f t="shared" si="10"/>
        <v>0</v>
      </c>
      <c r="Z76" s="77">
        <f t="shared" si="10"/>
        <v>0</v>
      </c>
      <c r="AA76" s="77">
        <f t="shared" si="10"/>
        <v>0</v>
      </c>
      <c r="AB76" s="5"/>
      <c r="AC76"/>
      <c r="AD76"/>
      <c r="AE76"/>
      <c r="AF76"/>
      <c r="AG76"/>
      <c r="AH76"/>
    </row>
    <row r="77" spans="1:34" x14ac:dyDescent="0.2">
      <c r="A77" s="16">
        <f t="shared" si="6"/>
        <v>66</v>
      </c>
      <c r="B77" s="41"/>
      <c r="C77" s="41"/>
      <c r="D77" s="41"/>
      <c r="E77" s="42"/>
      <c r="F77" s="42"/>
      <c r="G77" s="42"/>
      <c r="H77" s="42"/>
      <c r="I77" s="42"/>
      <c r="J77" s="14"/>
      <c r="K77" s="42"/>
      <c r="L77" s="139">
        <f t="shared" si="11"/>
        <v>0</v>
      </c>
      <c r="M77" s="139">
        <f t="shared" si="12"/>
        <v>0</v>
      </c>
      <c r="N77" s="139">
        <f t="shared" si="13"/>
        <v>0</v>
      </c>
      <c r="O77" s="139">
        <f t="shared" si="14"/>
        <v>0</v>
      </c>
      <c r="P77" s="139">
        <f t="shared" si="15"/>
        <v>0</v>
      </c>
      <c r="Q77" s="14"/>
      <c r="R77" s="16">
        <f t="shared" si="7"/>
        <v>66</v>
      </c>
      <c r="S77" s="167" t="str">
        <f>'Calc|Fee Based'!B75</f>
        <v/>
      </c>
      <c r="T77" s="167" t="str">
        <f>'Calc|Fee Based'!C75</f>
        <v/>
      </c>
      <c r="U77" s="129" t="str">
        <f>'Calc|Fee Based'!D75</f>
        <v/>
      </c>
      <c r="V77" s="129" t="str">
        <f>'Calc|Fee Based'!F75</f>
        <v/>
      </c>
      <c r="W77" s="77">
        <f>'Calc|Fee Based'!H75</f>
        <v>0</v>
      </c>
      <c r="X77" s="77">
        <f t="shared" si="10"/>
        <v>0</v>
      </c>
      <c r="Y77" s="77">
        <f t="shared" si="10"/>
        <v>0</v>
      </c>
      <c r="Z77" s="77">
        <f t="shared" si="10"/>
        <v>0</v>
      </c>
      <c r="AA77" s="77">
        <f t="shared" si="10"/>
        <v>0</v>
      </c>
      <c r="AB77" s="5"/>
      <c r="AC77"/>
      <c r="AD77"/>
      <c r="AE77"/>
      <c r="AF77"/>
      <c r="AG77"/>
      <c r="AH77"/>
    </row>
    <row r="78" spans="1:34" x14ac:dyDescent="0.2">
      <c r="A78" s="16">
        <f t="shared" ref="A78:A111" si="16">IFERROR(A77+1,"")</f>
        <v>67</v>
      </c>
      <c r="B78" s="41"/>
      <c r="C78" s="41"/>
      <c r="D78" s="41"/>
      <c r="E78" s="42"/>
      <c r="F78" s="42"/>
      <c r="G78" s="42"/>
      <c r="H78" s="42"/>
      <c r="I78" s="42"/>
      <c r="J78" s="14"/>
      <c r="K78" s="42"/>
      <c r="L78" s="139">
        <f t="shared" si="11"/>
        <v>0</v>
      </c>
      <c r="M78" s="139">
        <f t="shared" si="12"/>
        <v>0</v>
      </c>
      <c r="N78" s="139">
        <f t="shared" si="13"/>
        <v>0</v>
      </c>
      <c r="O78" s="139">
        <f t="shared" si="14"/>
        <v>0</v>
      </c>
      <c r="P78" s="139">
        <f t="shared" si="15"/>
        <v>0</v>
      </c>
      <c r="Q78" s="14"/>
      <c r="R78" s="16">
        <f t="shared" si="7"/>
        <v>67</v>
      </c>
      <c r="S78" s="167" t="str">
        <f>'Calc|Fee Based'!B76</f>
        <v/>
      </c>
      <c r="T78" s="167" t="str">
        <f>'Calc|Fee Based'!C76</f>
        <v/>
      </c>
      <c r="U78" s="129" t="str">
        <f>'Calc|Fee Based'!D76</f>
        <v/>
      </c>
      <c r="V78" s="129" t="str">
        <f>'Calc|Fee Based'!F76</f>
        <v/>
      </c>
      <c r="W78" s="77">
        <f>'Calc|Fee Based'!H76</f>
        <v>0</v>
      </c>
      <c r="X78" s="77">
        <f t="shared" si="10"/>
        <v>0</v>
      </c>
      <c r="Y78" s="77">
        <f t="shared" si="10"/>
        <v>0</v>
      </c>
      <c r="Z78" s="77">
        <f t="shared" si="10"/>
        <v>0</v>
      </c>
      <c r="AA78" s="77">
        <f t="shared" si="10"/>
        <v>0</v>
      </c>
      <c r="AB78" s="5"/>
      <c r="AC78"/>
      <c r="AD78"/>
      <c r="AE78"/>
      <c r="AF78"/>
      <c r="AG78"/>
      <c r="AH78"/>
    </row>
    <row r="79" spans="1:34" x14ac:dyDescent="0.2">
      <c r="A79" s="16">
        <f t="shared" si="16"/>
        <v>68</v>
      </c>
      <c r="B79" s="41"/>
      <c r="C79" s="41"/>
      <c r="D79" s="41"/>
      <c r="E79" s="42"/>
      <c r="F79" s="42"/>
      <c r="G79" s="42"/>
      <c r="H79" s="42"/>
      <c r="I79" s="42"/>
      <c r="J79" s="14"/>
      <c r="K79" s="42"/>
      <c r="L79" s="139">
        <f t="shared" si="11"/>
        <v>0</v>
      </c>
      <c r="M79" s="139">
        <f t="shared" si="12"/>
        <v>0</v>
      </c>
      <c r="N79" s="139">
        <f t="shared" si="13"/>
        <v>0</v>
      </c>
      <c r="O79" s="139">
        <f t="shared" si="14"/>
        <v>0</v>
      </c>
      <c r="P79" s="139">
        <f t="shared" si="15"/>
        <v>0</v>
      </c>
      <c r="Q79" s="14"/>
      <c r="R79" s="16">
        <f t="shared" ref="R79:R111" si="17">IFERROR(R78+1,"")</f>
        <v>68</v>
      </c>
      <c r="S79" s="167" t="str">
        <f>'Calc|Fee Based'!B77</f>
        <v/>
      </c>
      <c r="T79" s="167" t="str">
        <f>'Calc|Fee Based'!C77</f>
        <v/>
      </c>
      <c r="U79" s="129" t="str">
        <f>'Calc|Fee Based'!D77</f>
        <v/>
      </c>
      <c r="V79" s="129" t="str">
        <f>'Calc|Fee Based'!F77</f>
        <v/>
      </c>
      <c r="W79" s="77">
        <f>'Calc|Fee Based'!H77</f>
        <v>0</v>
      </c>
      <c r="X79" s="77">
        <f t="shared" si="10"/>
        <v>0</v>
      </c>
      <c r="Y79" s="77">
        <f t="shared" si="10"/>
        <v>0</v>
      </c>
      <c r="Z79" s="77">
        <f t="shared" si="10"/>
        <v>0</v>
      </c>
      <c r="AA79" s="77">
        <f t="shared" si="10"/>
        <v>0</v>
      </c>
      <c r="AB79" s="5"/>
      <c r="AC79"/>
      <c r="AD79"/>
      <c r="AE79"/>
      <c r="AF79"/>
      <c r="AG79"/>
      <c r="AH79"/>
    </row>
    <row r="80" spans="1:34" x14ac:dyDescent="0.2">
      <c r="A80" s="16">
        <f t="shared" si="16"/>
        <v>69</v>
      </c>
      <c r="B80" s="41"/>
      <c r="C80" s="41"/>
      <c r="D80" s="41"/>
      <c r="E80" s="42"/>
      <c r="F80" s="42"/>
      <c r="G80" s="42"/>
      <c r="H80" s="42"/>
      <c r="I80" s="42"/>
      <c r="J80" s="14"/>
      <c r="K80" s="42"/>
      <c r="L80" s="139">
        <f t="shared" si="11"/>
        <v>0</v>
      </c>
      <c r="M80" s="139">
        <f t="shared" si="12"/>
        <v>0</v>
      </c>
      <c r="N80" s="139">
        <f t="shared" si="13"/>
        <v>0</v>
      </c>
      <c r="O80" s="139">
        <f t="shared" si="14"/>
        <v>0</v>
      </c>
      <c r="P80" s="139">
        <f t="shared" si="15"/>
        <v>0</v>
      </c>
      <c r="Q80" s="14"/>
      <c r="R80" s="16">
        <f t="shared" si="17"/>
        <v>69</v>
      </c>
      <c r="S80" s="167" t="str">
        <f>'Calc|Fee Based'!B78</f>
        <v/>
      </c>
      <c r="T80" s="167" t="str">
        <f>'Calc|Fee Based'!C78</f>
        <v/>
      </c>
      <c r="U80" s="129" t="str">
        <f>'Calc|Fee Based'!D78</f>
        <v/>
      </c>
      <c r="V80" s="129" t="str">
        <f>'Calc|Fee Based'!F78</f>
        <v/>
      </c>
      <c r="W80" s="77">
        <f>'Calc|Fee Based'!H78</f>
        <v>0</v>
      </c>
      <c r="X80" s="77">
        <f t="shared" si="10"/>
        <v>0</v>
      </c>
      <c r="Y80" s="77">
        <f t="shared" si="10"/>
        <v>0</v>
      </c>
      <c r="Z80" s="77">
        <f t="shared" si="10"/>
        <v>0</v>
      </c>
      <c r="AA80" s="77">
        <f t="shared" si="10"/>
        <v>0</v>
      </c>
      <c r="AB80" s="5"/>
      <c r="AC80"/>
      <c r="AD80"/>
      <c r="AE80"/>
      <c r="AF80"/>
      <c r="AG80"/>
      <c r="AH80"/>
    </row>
    <row r="81" spans="1:34" x14ac:dyDescent="0.2">
      <c r="A81" s="16">
        <f t="shared" si="16"/>
        <v>70</v>
      </c>
      <c r="B81" s="41"/>
      <c r="C81" s="41"/>
      <c r="D81" s="41"/>
      <c r="E81" s="42"/>
      <c r="F81" s="42"/>
      <c r="G81" s="42"/>
      <c r="H81" s="42"/>
      <c r="I81" s="42"/>
      <c r="J81" s="14"/>
      <c r="K81" s="42"/>
      <c r="L81" s="139">
        <f t="shared" si="11"/>
        <v>0</v>
      </c>
      <c r="M81" s="139">
        <f t="shared" si="12"/>
        <v>0</v>
      </c>
      <c r="N81" s="139">
        <f t="shared" si="13"/>
        <v>0</v>
      </c>
      <c r="O81" s="139">
        <f t="shared" si="14"/>
        <v>0</v>
      </c>
      <c r="P81" s="139">
        <f t="shared" si="15"/>
        <v>0</v>
      </c>
      <c r="Q81" s="14"/>
      <c r="R81" s="16">
        <f t="shared" si="17"/>
        <v>70</v>
      </c>
      <c r="S81" s="167" t="str">
        <f>'Calc|Fee Based'!B79</f>
        <v/>
      </c>
      <c r="T81" s="167" t="str">
        <f>'Calc|Fee Based'!C79</f>
        <v/>
      </c>
      <c r="U81" s="129" t="str">
        <f>'Calc|Fee Based'!D79</f>
        <v/>
      </c>
      <c r="V81" s="129" t="str">
        <f>'Calc|Fee Based'!F79</f>
        <v/>
      </c>
      <c r="W81" s="77">
        <f>'Calc|Fee Based'!H79</f>
        <v>0</v>
      </c>
      <c r="X81" s="77">
        <f t="shared" si="10"/>
        <v>0</v>
      </c>
      <c r="Y81" s="77">
        <f t="shared" si="10"/>
        <v>0</v>
      </c>
      <c r="Z81" s="77">
        <f t="shared" si="10"/>
        <v>0</v>
      </c>
      <c r="AA81" s="77">
        <f t="shared" si="10"/>
        <v>0</v>
      </c>
      <c r="AB81" s="5"/>
      <c r="AC81"/>
      <c r="AD81"/>
      <c r="AE81"/>
      <c r="AF81"/>
      <c r="AG81"/>
      <c r="AH81"/>
    </row>
    <row r="82" spans="1:34" x14ac:dyDescent="0.2">
      <c r="A82" s="16">
        <f t="shared" si="16"/>
        <v>71</v>
      </c>
      <c r="B82" s="41"/>
      <c r="C82" s="41"/>
      <c r="D82" s="41"/>
      <c r="E82" s="42"/>
      <c r="F82" s="42"/>
      <c r="G82" s="42"/>
      <c r="H82" s="42"/>
      <c r="I82" s="42"/>
      <c r="J82" s="14"/>
      <c r="K82" s="42"/>
      <c r="L82" s="139">
        <f t="shared" si="11"/>
        <v>0</v>
      </c>
      <c r="M82" s="139">
        <f t="shared" si="12"/>
        <v>0</v>
      </c>
      <c r="N82" s="139">
        <f t="shared" si="13"/>
        <v>0</v>
      </c>
      <c r="O82" s="139">
        <f t="shared" si="14"/>
        <v>0</v>
      </c>
      <c r="P82" s="139">
        <f t="shared" si="15"/>
        <v>0</v>
      </c>
      <c r="Q82" s="14"/>
      <c r="R82" s="16">
        <f t="shared" si="17"/>
        <v>71</v>
      </c>
      <c r="S82" s="167" t="str">
        <f>'Calc|Fee Based'!B80</f>
        <v/>
      </c>
      <c r="T82" s="167" t="str">
        <f>'Calc|Fee Based'!C80</f>
        <v/>
      </c>
      <c r="U82" s="129" t="str">
        <f>'Calc|Fee Based'!D80</f>
        <v/>
      </c>
      <c r="V82" s="129" t="str">
        <f>'Calc|Fee Based'!F80</f>
        <v/>
      </c>
      <c r="W82" s="77">
        <f>'Calc|Fee Based'!H80</f>
        <v>0</v>
      </c>
      <c r="X82" s="77">
        <f t="shared" si="10"/>
        <v>0</v>
      </c>
      <c r="Y82" s="77">
        <f t="shared" si="10"/>
        <v>0</v>
      </c>
      <c r="Z82" s="77">
        <f t="shared" si="10"/>
        <v>0</v>
      </c>
      <c r="AA82" s="77">
        <f t="shared" si="10"/>
        <v>0</v>
      </c>
      <c r="AB82" s="5"/>
      <c r="AC82"/>
      <c r="AD82"/>
      <c r="AE82"/>
      <c r="AF82"/>
      <c r="AG82"/>
      <c r="AH82"/>
    </row>
    <row r="83" spans="1:34" x14ac:dyDescent="0.2">
      <c r="A83" s="16">
        <f t="shared" si="16"/>
        <v>72</v>
      </c>
      <c r="B83" s="41"/>
      <c r="C83" s="41"/>
      <c r="D83" s="41"/>
      <c r="E83" s="42"/>
      <c r="F83" s="42"/>
      <c r="G83" s="42"/>
      <c r="H83" s="42"/>
      <c r="I83" s="42"/>
      <c r="J83" s="14"/>
      <c r="K83" s="42"/>
      <c r="L83" s="139">
        <f t="shared" si="11"/>
        <v>0</v>
      </c>
      <c r="M83" s="139">
        <f t="shared" si="12"/>
        <v>0</v>
      </c>
      <c r="N83" s="139">
        <f t="shared" si="13"/>
        <v>0</v>
      </c>
      <c r="O83" s="139">
        <f t="shared" si="14"/>
        <v>0</v>
      </c>
      <c r="P83" s="139">
        <f t="shared" si="15"/>
        <v>0</v>
      </c>
      <c r="Q83" s="14"/>
      <c r="R83" s="16">
        <f t="shared" si="17"/>
        <v>72</v>
      </c>
      <c r="S83" s="167" t="str">
        <f>'Calc|Fee Based'!B81</f>
        <v/>
      </c>
      <c r="T83" s="167" t="str">
        <f>'Calc|Fee Based'!C81</f>
        <v/>
      </c>
      <c r="U83" s="129" t="str">
        <f>'Calc|Fee Based'!D81</f>
        <v/>
      </c>
      <c r="V83" s="129" t="str">
        <f>'Calc|Fee Based'!F81</f>
        <v/>
      </c>
      <c r="W83" s="77">
        <f>'Calc|Fee Based'!H81</f>
        <v>0</v>
      </c>
      <c r="X83" s="77">
        <f t="shared" si="10"/>
        <v>0</v>
      </c>
      <c r="Y83" s="77">
        <f t="shared" si="10"/>
        <v>0</v>
      </c>
      <c r="Z83" s="77">
        <f t="shared" si="10"/>
        <v>0</v>
      </c>
      <c r="AA83" s="77">
        <f t="shared" si="10"/>
        <v>0</v>
      </c>
      <c r="AB83" s="5"/>
      <c r="AC83"/>
      <c r="AD83"/>
      <c r="AE83"/>
      <c r="AF83"/>
      <c r="AG83"/>
      <c r="AH83"/>
    </row>
    <row r="84" spans="1:34" x14ac:dyDescent="0.2">
      <c r="A84" s="16">
        <f t="shared" si="16"/>
        <v>73</v>
      </c>
      <c r="B84" s="41"/>
      <c r="C84" s="41"/>
      <c r="D84" s="41"/>
      <c r="E84" s="42"/>
      <c r="F84" s="42"/>
      <c r="G84" s="42"/>
      <c r="H84" s="42"/>
      <c r="I84" s="42"/>
      <c r="J84" s="14"/>
      <c r="K84" s="42"/>
      <c r="L84" s="139">
        <f t="shared" si="11"/>
        <v>0</v>
      </c>
      <c r="M84" s="139">
        <f t="shared" si="12"/>
        <v>0</v>
      </c>
      <c r="N84" s="139">
        <f t="shared" si="13"/>
        <v>0</v>
      </c>
      <c r="O84" s="139">
        <f t="shared" si="14"/>
        <v>0</v>
      </c>
      <c r="P84" s="139">
        <f t="shared" si="15"/>
        <v>0</v>
      </c>
      <c r="Q84" s="14"/>
      <c r="R84" s="16">
        <f t="shared" si="17"/>
        <v>73</v>
      </c>
      <c r="S84" s="167" t="str">
        <f>'Calc|Fee Based'!B82</f>
        <v/>
      </c>
      <c r="T84" s="167" t="str">
        <f>'Calc|Fee Based'!C82</f>
        <v/>
      </c>
      <c r="U84" s="129" t="str">
        <f>'Calc|Fee Based'!D82</f>
        <v/>
      </c>
      <c r="V84" s="129" t="str">
        <f>'Calc|Fee Based'!F82</f>
        <v/>
      </c>
      <c r="W84" s="77">
        <f>'Calc|Fee Based'!H82</f>
        <v>0</v>
      </c>
      <c r="X84" s="77">
        <f t="shared" si="10"/>
        <v>0</v>
      </c>
      <c r="Y84" s="77">
        <f t="shared" si="10"/>
        <v>0</v>
      </c>
      <c r="Z84" s="77">
        <f t="shared" si="10"/>
        <v>0</v>
      </c>
      <c r="AA84" s="77">
        <f t="shared" si="10"/>
        <v>0</v>
      </c>
      <c r="AB84" s="5"/>
      <c r="AC84"/>
      <c r="AD84"/>
      <c r="AE84"/>
      <c r="AF84"/>
      <c r="AG84"/>
      <c r="AH84"/>
    </row>
    <row r="85" spans="1:34" x14ac:dyDescent="0.2">
      <c r="A85" s="16">
        <f t="shared" si="16"/>
        <v>74</v>
      </c>
      <c r="B85" s="41"/>
      <c r="C85" s="41"/>
      <c r="D85" s="41"/>
      <c r="E85" s="42"/>
      <c r="F85" s="42"/>
      <c r="G85" s="42"/>
      <c r="H85" s="42"/>
      <c r="I85" s="42"/>
      <c r="J85" s="14"/>
      <c r="K85" s="42"/>
      <c r="L85" s="139">
        <f t="shared" si="11"/>
        <v>0</v>
      </c>
      <c r="M85" s="139">
        <f t="shared" si="12"/>
        <v>0</v>
      </c>
      <c r="N85" s="139">
        <f t="shared" si="13"/>
        <v>0</v>
      </c>
      <c r="O85" s="139">
        <f t="shared" si="14"/>
        <v>0</v>
      </c>
      <c r="P85" s="139">
        <f t="shared" si="15"/>
        <v>0</v>
      </c>
      <c r="Q85" s="14"/>
      <c r="R85" s="16">
        <f t="shared" si="17"/>
        <v>74</v>
      </c>
      <c r="S85" s="167" t="str">
        <f>'Calc|Fee Based'!B83</f>
        <v/>
      </c>
      <c r="T85" s="167" t="str">
        <f>'Calc|Fee Based'!C83</f>
        <v/>
      </c>
      <c r="U85" s="129" t="str">
        <f>'Calc|Fee Based'!D83</f>
        <v/>
      </c>
      <c r="V85" s="129" t="str">
        <f>'Calc|Fee Based'!F83</f>
        <v/>
      </c>
      <c r="W85" s="77">
        <f>'Calc|Fee Based'!H83</f>
        <v>0</v>
      </c>
      <c r="X85" s="77">
        <f t="shared" si="10"/>
        <v>0</v>
      </c>
      <c r="Y85" s="77">
        <f t="shared" si="10"/>
        <v>0</v>
      </c>
      <c r="Z85" s="77">
        <f t="shared" si="10"/>
        <v>0</v>
      </c>
      <c r="AA85" s="77">
        <f t="shared" si="10"/>
        <v>0</v>
      </c>
      <c r="AB85" s="5"/>
      <c r="AC85"/>
      <c r="AD85"/>
      <c r="AE85"/>
      <c r="AF85"/>
      <c r="AG85"/>
      <c r="AH85"/>
    </row>
    <row r="86" spans="1:34" x14ac:dyDescent="0.2">
      <c r="A86" s="16">
        <f t="shared" si="16"/>
        <v>75</v>
      </c>
      <c r="B86" s="41"/>
      <c r="C86" s="41"/>
      <c r="D86" s="41"/>
      <c r="E86" s="42"/>
      <c r="F86" s="42"/>
      <c r="G86" s="42"/>
      <c r="H86" s="42"/>
      <c r="I86" s="42"/>
      <c r="J86" s="14"/>
      <c r="K86" s="42"/>
      <c r="L86" s="139">
        <f t="shared" si="11"/>
        <v>0</v>
      </c>
      <c r="M86" s="139">
        <f t="shared" si="12"/>
        <v>0</v>
      </c>
      <c r="N86" s="139">
        <f t="shared" si="13"/>
        <v>0</v>
      </c>
      <c r="O86" s="139">
        <f t="shared" si="14"/>
        <v>0</v>
      </c>
      <c r="P86" s="139">
        <f t="shared" si="15"/>
        <v>0</v>
      </c>
      <c r="Q86" s="14"/>
      <c r="R86" s="16">
        <f t="shared" si="17"/>
        <v>75</v>
      </c>
      <c r="S86" s="167" t="str">
        <f>'Calc|Fee Based'!B84</f>
        <v/>
      </c>
      <c r="T86" s="167" t="str">
        <f>'Calc|Fee Based'!C84</f>
        <v/>
      </c>
      <c r="U86" s="129" t="str">
        <f>'Calc|Fee Based'!D84</f>
        <v/>
      </c>
      <c r="V86" s="129" t="str">
        <f>'Calc|Fee Based'!F84</f>
        <v/>
      </c>
      <c r="W86" s="77">
        <f>'Calc|Fee Based'!H84</f>
        <v>0</v>
      </c>
      <c r="X86" s="77">
        <f t="shared" si="10"/>
        <v>0</v>
      </c>
      <c r="Y86" s="77">
        <f t="shared" si="10"/>
        <v>0</v>
      </c>
      <c r="Z86" s="77">
        <f t="shared" si="10"/>
        <v>0</v>
      </c>
      <c r="AA86" s="77">
        <f t="shared" si="10"/>
        <v>0</v>
      </c>
      <c r="AB86" s="5"/>
      <c r="AC86"/>
      <c r="AD86"/>
      <c r="AE86"/>
      <c r="AF86"/>
      <c r="AG86"/>
      <c r="AH86"/>
    </row>
    <row r="87" spans="1:34" x14ac:dyDescent="0.2">
      <c r="A87" s="16">
        <f t="shared" si="16"/>
        <v>76</v>
      </c>
      <c r="B87" s="41"/>
      <c r="C87" s="41"/>
      <c r="D87" s="41"/>
      <c r="E87" s="42"/>
      <c r="F87" s="42"/>
      <c r="G87" s="42"/>
      <c r="H87" s="42"/>
      <c r="I87" s="42"/>
      <c r="J87" s="14"/>
      <c r="K87" s="42"/>
      <c r="L87" s="139">
        <f t="shared" si="11"/>
        <v>0</v>
      </c>
      <c r="M87" s="139">
        <f t="shared" si="12"/>
        <v>0</v>
      </c>
      <c r="N87" s="139">
        <f t="shared" si="13"/>
        <v>0</v>
      </c>
      <c r="O87" s="139">
        <f t="shared" si="14"/>
        <v>0</v>
      </c>
      <c r="P87" s="139">
        <f t="shared" si="15"/>
        <v>0</v>
      </c>
      <c r="Q87" s="14"/>
      <c r="R87" s="16">
        <f t="shared" si="17"/>
        <v>76</v>
      </c>
      <c r="S87" s="167" t="str">
        <f>'Calc|Fee Based'!B85</f>
        <v/>
      </c>
      <c r="T87" s="167" t="str">
        <f>'Calc|Fee Based'!C85</f>
        <v/>
      </c>
      <c r="U87" s="129" t="str">
        <f>'Calc|Fee Based'!D85</f>
        <v/>
      </c>
      <c r="V87" s="129" t="str">
        <f>'Calc|Fee Based'!F85</f>
        <v/>
      </c>
      <c r="W87" s="77">
        <f>'Calc|Fee Based'!H85</f>
        <v>0</v>
      </c>
      <c r="X87" s="77">
        <f t="shared" si="10"/>
        <v>0</v>
      </c>
      <c r="Y87" s="77">
        <f t="shared" si="10"/>
        <v>0</v>
      </c>
      <c r="Z87" s="77">
        <f t="shared" si="10"/>
        <v>0</v>
      </c>
      <c r="AA87" s="77">
        <f t="shared" si="10"/>
        <v>0</v>
      </c>
      <c r="AB87" s="5"/>
      <c r="AC87"/>
      <c r="AD87"/>
      <c r="AE87"/>
      <c r="AF87"/>
      <c r="AG87"/>
      <c r="AH87"/>
    </row>
    <row r="88" spans="1:34" x14ac:dyDescent="0.2">
      <c r="A88" s="16">
        <f t="shared" si="16"/>
        <v>77</v>
      </c>
      <c r="B88" s="41"/>
      <c r="C88" s="41"/>
      <c r="D88" s="41"/>
      <c r="E88" s="42"/>
      <c r="F88" s="42"/>
      <c r="G88" s="42"/>
      <c r="H88" s="42"/>
      <c r="I88" s="42"/>
      <c r="J88" s="14"/>
      <c r="K88" s="42"/>
      <c r="L88" s="139">
        <f t="shared" si="11"/>
        <v>0</v>
      </c>
      <c r="M88" s="139">
        <f t="shared" si="12"/>
        <v>0</v>
      </c>
      <c r="N88" s="139">
        <f t="shared" si="13"/>
        <v>0</v>
      </c>
      <c r="O88" s="139">
        <f t="shared" si="14"/>
        <v>0</v>
      </c>
      <c r="P88" s="139">
        <f t="shared" si="15"/>
        <v>0</v>
      </c>
      <c r="Q88" s="14"/>
      <c r="R88" s="16">
        <f t="shared" si="17"/>
        <v>77</v>
      </c>
      <c r="S88" s="167" t="str">
        <f>'Calc|Fee Based'!B86</f>
        <v/>
      </c>
      <c r="T88" s="167" t="str">
        <f>'Calc|Fee Based'!C86</f>
        <v/>
      </c>
      <c r="U88" s="129" t="str">
        <f>'Calc|Fee Based'!D86</f>
        <v/>
      </c>
      <c r="V88" s="129" t="str">
        <f>'Calc|Fee Based'!F86</f>
        <v/>
      </c>
      <c r="W88" s="77">
        <f>'Calc|Fee Based'!H86</f>
        <v>0</v>
      </c>
      <c r="X88" s="77">
        <f t="shared" si="10"/>
        <v>0</v>
      </c>
      <c r="Y88" s="77">
        <f t="shared" si="10"/>
        <v>0</v>
      </c>
      <c r="Z88" s="77">
        <f t="shared" si="10"/>
        <v>0</v>
      </c>
      <c r="AA88" s="77">
        <f t="shared" si="10"/>
        <v>0</v>
      </c>
      <c r="AB88" s="5"/>
      <c r="AC88"/>
      <c r="AD88"/>
      <c r="AE88"/>
      <c r="AF88"/>
      <c r="AG88"/>
      <c r="AH88"/>
    </row>
    <row r="89" spans="1:34" x14ac:dyDescent="0.2">
      <c r="A89" s="16">
        <f t="shared" si="16"/>
        <v>78</v>
      </c>
      <c r="B89" s="41"/>
      <c r="C89" s="41"/>
      <c r="D89" s="41"/>
      <c r="E89" s="42"/>
      <c r="F89" s="42"/>
      <c r="G89" s="42"/>
      <c r="H89" s="42"/>
      <c r="I89" s="42"/>
      <c r="J89" s="14"/>
      <c r="K89" s="42"/>
      <c r="L89" s="139">
        <f t="shared" si="11"/>
        <v>0</v>
      </c>
      <c r="M89" s="139">
        <f t="shared" si="12"/>
        <v>0</v>
      </c>
      <c r="N89" s="139">
        <f t="shared" si="13"/>
        <v>0</v>
      </c>
      <c r="O89" s="139">
        <f t="shared" si="14"/>
        <v>0</v>
      </c>
      <c r="P89" s="139">
        <f t="shared" si="15"/>
        <v>0</v>
      </c>
      <c r="Q89" s="14"/>
      <c r="R89" s="16">
        <f t="shared" si="17"/>
        <v>78</v>
      </c>
      <c r="S89" s="167" t="str">
        <f>'Calc|Fee Based'!B87</f>
        <v/>
      </c>
      <c r="T89" s="167" t="str">
        <f>'Calc|Fee Based'!C87</f>
        <v/>
      </c>
      <c r="U89" s="129" t="str">
        <f>'Calc|Fee Based'!D87</f>
        <v/>
      </c>
      <c r="V89" s="129" t="str">
        <f>'Calc|Fee Based'!F87</f>
        <v/>
      </c>
      <c r="W89" s="77">
        <f>'Calc|Fee Based'!H87</f>
        <v>0</v>
      </c>
      <c r="X89" s="77">
        <f t="shared" si="10"/>
        <v>0</v>
      </c>
      <c r="Y89" s="77">
        <f t="shared" si="10"/>
        <v>0</v>
      </c>
      <c r="Z89" s="77">
        <f t="shared" si="10"/>
        <v>0</v>
      </c>
      <c r="AA89" s="77">
        <f t="shared" si="10"/>
        <v>0</v>
      </c>
      <c r="AB89" s="5"/>
      <c r="AC89"/>
      <c r="AD89"/>
      <c r="AE89"/>
      <c r="AF89"/>
      <c r="AG89"/>
      <c r="AH89"/>
    </row>
    <row r="90" spans="1:34" x14ac:dyDescent="0.2">
      <c r="A90" s="16">
        <f t="shared" si="16"/>
        <v>79</v>
      </c>
      <c r="B90" s="41"/>
      <c r="C90" s="41"/>
      <c r="D90" s="41"/>
      <c r="E90" s="42"/>
      <c r="F90" s="42"/>
      <c r="G90" s="42"/>
      <c r="H90" s="42"/>
      <c r="I90" s="42"/>
      <c r="J90" s="14"/>
      <c r="K90" s="42"/>
      <c r="L90" s="139">
        <f t="shared" si="11"/>
        <v>0</v>
      </c>
      <c r="M90" s="139">
        <f t="shared" si="12"/>
        <v>0</v>
      </c>
      <c r="N90" s="139">
        <f t="shared" si="13"/>
        <v>0</v>
      </c>
      <c r="O90" s="139">
        <f t="shared" si="14"/>
        <v>0</v>
      </c>
      <c r="P90" s="139">
        <f t="shared" si="15"/>
        <v>0</v>
      </c>
      <c r="Q90" s="14"/>
      <c r="R90" s="16">
        <f t="shared" si="17"/>
        <v>79</v>
      </c>
      <c r="S90" s="167" t="str">
        <f>'Calc|Fee Based'!B88</f>
        <v/>
      </c>
      <c r="T90" s="167" t="str">
        <f>'Calc|Fee Based'!C88</f>
        <v/>
      </c>
      <c r="U90" s="129" t="str">
        <f>'Calc|Fee Based'!D88</f>
        <v/>
      </c>
      <c r="V90" s="129" t="str">
        <f>'Calc|Fee Based'!F88</f>
        <v/>
      </c>
      <c r="W90" s="77">
        <f>'Calc|Fee Based'!H88</f>
        <v>0</v>
      </c>
      <c r="X90" s="77">
        <f t="shared" si="10"/>
        <v>0</v>
      </c>
      <c r="Y90" s="77">
        <f t="shared" si="10"/>
        <v>0</v>
      </c>
      <c r="Z90" s="77">
        <f t="shared" si="10"/>
        <v>0</v>
      </c>
      <c r="AA90" s="77">
        <f t="shared" si="10"/>
        <v>0</v>
      </c>
      <c r="AB90" s="5"/>
      <c r="AC90"/>
      <c r="AD90"/>
      <c r="AE90"/>
      <c r="AF90"/>
      <c r="AG90"/>
      <c r="AH90"/>
    </row>
    <row r="91" spans="1:34" x14ac:dyDescent="0.2">
      <c r="A91" s="16">
        <f t="shared" si="16"/>
        <v>80</v>
      </c>
      <c r="B91" s="41"/>
      <c r="C91" s="41"/>
      <c r="D91" s="41"/>
      <c r="E91" s="42"/>
      <c r="F91" s="42"/>
      <c r="G91" s="42"/>
      <c r="H91" s="42"/>
      <c r="I91" s="42"/>
      <c r="J91" s="14"/>
      <c r="K91" s="42"/>
      <c r="L91" s="139">
        <f t="shared" si="11"/>
        <v>0</v>
      </c>
      <c r="M91" s="139">
        <f t="shared" si="12"/>
        <v>0</v>
      </c>
      <c r="N91" s="139">
        <f t="shared" si="13"/>
        <v>0</v>
      </c>
      <c r="O91" s="139">
        <f t="shared" si="14"/>
        <v>0</v>
      </c>
      <c r="P91" s="139">
        <f t="shared" si="15"/>
        <v>0</v>
      </c>
      <c r="Q91" s="14"/>
      <c r="R91" s="16">
        <f t="shared" si="17"/>
        <v>80</v>
      </c>
      <c r="S91" s="167" t="str">
        <f>'Calc|Fee Based'!B89</f>
        <v/>
      </c>
      <c r="T91" s="167" t="str">
        <f>'Calc|Fee Based'!C89</f>
        <v/>
      </c>
      <c r="U91" s="129" t="str">
        <f>'Calc|Fee Based'!D89</f>
        <v/>
      </c>
      <c r="V91" s="129" t="str">
        <f>'Calc|Fee Based'!F89</f>
        <v/>
      </c>
      <c r="W91" s="77">
        <f>'Calc|Fee Based'!H89</f>
        <v>0</v>
      </c>
      <c r="X91" s="77">
        <f t="shared" si="10"/>
        <v>0</v>
      </c>
      <c r="Y91" s="77">
        <f t="shared" si="10"/>
        <v>0</v>
      </c>
      <c r="Z91" s="77">
        <f t="shared" si="10"/>
        <v>0</v>
      </c>
      <c r="AA91" s="77">
        <f t="shared" si="10"/>
        <v>0</v>
      </c>
      <c r="AB91" s="5"/>
      <c r="AC91"/>
      <c r="AD91"/>
      <c r="AE91"/>
      <c r="AF91"/>
      <c r="AG91"/>
      <c r="AH91"/>
    </row>
    <row r="92" spans="1:34" x14ac:dyDescent="0.2">
      <c r="A92" s="16">
        <f t="shared" si="16"/>
        <v>81</v>
      </c>
      <c r="B92" s="41"/>
      <c r="C92" s="41"/>
      <c r="D92" s="41"/>
      <c r="E92" s="42"/>
      <c r="F92" s="42"/>
      <c r="G92" s="42"/>
      <c r="H92" s="42"/>
      <c r="I92" s="42"/>
      <c r="J92" s="14"/>
      <c r="K92" s="42"/>
      <c r="L92" s="139">
        <f t="shared" si="11"/>
        <v>0</v>
      </c>
      <c r="M92" s="139">
        <f t="shared" si="12"/>
        <v>0</v>
      </c>
      <c r="N92" s="139">
        <f t="shared" si="13"/>
        <v>0</v>
      </c>
      <c r="O92" s="139">
        <f t="shared" si="14"/>
        <v>0</v>
      </c>
      <c r="P92" s="139">
        <f t="shared" si="15"/>
        <v>0</v>
      </c>
      <c r="Q92" s="14"/>
      <c r="R92" s="16">
        <f t="shared" si="17"/>
        <v>81</v>
      </c>
      <c r="S92" s="167" t="str">
        <f>'Calc|Fee Based'!B90</f>
        <v/>
      </c>
      <c r="T92" s="167" t="str">
        <f>'Calc|Fee Based'!C90</f>
        <v/>
      </c>
      <c r="U92" s="129" t="str">
        <f>'Calc|Fee Based'!D90</f>
        <v/>
      </c>
      <c r="V92" s="129" t="str">
        <f>'Calc|Fee Based'!F90</f>
        <v/>
      </c>
      <c r="W92" s="77">
        <f>'Calc|Fee Based'!H90</f>
        <v>0</v>
      </c>
      <c r="X92" s="77">
        <f t="shared" ref="X92:AA112" si="18">W92*(1+X$5)*(1-X$6)</f>
        <v>0</v>
      </c>
      <c r="Y92" s="77">
        <f t="shared" si="18"/>
        <v>0</v>
      </c>
      <c r="Z92" s="77">
        <f t="shared" si="18"/>
        <v>0</v>
      </c>
      <c r="AA92" s="77">
        <f t="shared" si="18"/>
        <v>0</v>
      </c>
      <c r="AB92" s="5"/>
      <c r="AC92"/>
      <c r="AD92"/>
      <c r="AE92"/>
      <c r="AF92"/>
      <c r="AG92"/>
      <c r="AH92"/>
    </row>
    <row r="93" spans="1:34" x14ac:dyDescent="0.2">
      <c r="A93" s="16">
        <f t="shared" si="16"/>
        <v>82</v>
      </c>
      <c r="B93" s="41"/>
      <c r="C93" s="41"/>
      <c r="D93" s="41"/>
      <c r="E93" s="42"/>
      <c r="F93" s="42"/>
      <c r="G93" s="42"/>
      <c r="H93" s="42"/>
      <c r="I93" s="42"/>
      <c r="J93" s="14"/>
      <c r="K93" s="42"/>
      <c r="L93" s="139">
        <f t="shared" si="11"/>
        <v>0</v>
      </c>
      <c r="M93" s="139">
        <f t="shared" si="12"/>
        <v>0</v>
      </c>
      <c r="N93" s="139">
        <f t="shared" si="13"/>
        <v>0</v>
      </c>
      <c r="O93" s="139">
        <f t="shared" si="14"/>
        <v>0</v>
      </c>
      <c r="P93" s="139">
        <f t="shared" si="15"/>
        <v>0</v>
      </c>
      <c r="Q93" s="14"/>
      <c r="R93" s="16">
        <f t="shared" si="17"/>
        <v>82</v>
      </c>
      <c r="S93" s="167" t="str">
        <f>'Calc|Fee Based'!B91</f>
        <v/>
      </c>
      <c r="T93" s="167" t="str">
        <f>'Calc|Fee Based'!C91</f>
        <v/>
      </c>
      <c r="U93" s="129" t="str">
        <f>'Calc|Fee Based'!D91</f>
        <v/>
      </c>
      <c r="V93" s="129" t="str">
        <f>'Calc|Fee Based'!F91</f>
        <v/>
      </c>
      <c r="W93" s="77">
        <f>'Calc|Fee Based'!H91</f>
        <v>0</v>
      </c>
      <c r="X93" s="77">
        <f t="shared" si="18"/>
        <v>0</v>
      </c>
      <c r="Y93" s="77">
        <f t="shared" si="18"/>
        <v>0</v>
      </c>
      <c r="Z93" s="77">
        <f t="shared" si="18"/>
        <v>0</v>
      </c>
      <c r="AA93" s="77">
        <f t="shared" si="18"/>
        <v>0</v>
      </c>
      <c r="AB93" s="5"/>
      <c r="AC93"/>
      <c r="AD93"/>
      <c r="AE93"/>
      <c r="AF93"/>
      <c r="AG93"/>
      <c r="AH93"/>
    </row>
    <row r="94" spans="1:34" x14ac:dyDescent="0.2">
      <c r="A94" s="16">
        <f t="shared" si="16"/>
        <v>83</v>
      </c>
      <c r="B94" s="41"/>
      <c r="C94" s="41"/>
      <c r="D94" s="41"/>
      <c r="E94" s="42"/>
      <c r="F94" s="42"/>
      <c r="G94" s="42"/>
      <c r="H94" s="42"/>
      <c r="I94" s="42"/>
      <c r="J94" s="14"/>
      <c r="K94" s="42"/>
      <c r="L94" s="139">
        <f t="shared" si="11"/>
        <v>0</v>
      </c>
      <c r="M94" s="139">
        <f t="shared" si="12"/>
        <v>0</v>
      </c>
      <c r="N94" s="139">
        <f t="shared" si="13"/>
        <v>0</v>
      </c>
      <c r="O94" s="139">
        <f t="shared" si="14"/>
        <v>0</v>
      </c>
      <c r="P94" s="139">
        <f t="shared" si="15"/>
        <v>0</v>
      </c>
      <c r="Q94" s="14"/>
      <c r="R94" s="16">
        <f t="shared" si="17"/>
        <v>83</v>
      </c>
      <c r="S94" s="167" t="str">
        <f>'Calc|Fee Based'!B92</f>
        <v/>
      </c>
      <c r="T94" s="167" t="str">
        <f>'Calc|Fee Based'!C92</f>
        <v/>
      </c>
      <c r="U94" s="129" t="str">
        <f>'Calc|Fee Based'!D92</f>
        <v/>
      </c>
      <c r="V94" s="129" t="str">
        <f>'Calc|Fee Based'!F92</f>
        <v/>
      </c>
      <c r="W94" s="77">
        <f>'Calc|Fee Based'!H92</f>
        <v>0</v>
      </c>
      <c r="X94" s="77">
        <f t="shared" si="18"/>
        <v>0</v>
      </c>
      <c r="Y94" s="77">
        <f t="shared" si="18"/>
        <v>0</v>
      </c>
      <c r="Z94" s="77">
        <f t="shared" si="18"/>
        <v>0</v>
      </c>
      <c r="AA94" s="77">
        <f t="shared" si="18"/>
        <v>0</v>
      </c>
      <c r="AB94" s="5"/>
      <c r="AC94"/>
      <c r="AD94"/>
      <c r="AE94"/>
      <c r="AF94"/>
      <c r="AG94"/>
      <c r="AH94"/>
    </row>
    <row r="95" spans="1:34" x14ac:dyDescent="0.2">
      <c r="A95" s="16">
        <f t="shared" si="16"/>
        <v>84</v>
      </c>
      <c r="B95" s="41"/>
      <c r="C95" s="41"/>
      <c r="D95" s="41"/>
      <c r="E95" s="42"/>
      <c r="F95" s="42"/>
      <c r="G95" s="42"/>
      <c r="H95" s="42"/>
      <c r="I95" s="42"/>
      <c r="J95" s="14"/>
      <c r="K95" s="42"/>
      <c r="L95" s="139">
        <f t="shared" si="11"/>
        <v>0</v>
      </c>
      <c r="M95" s="139">
        <f t="shared" si="12"/>
        <v>0</v>
      </c>
      <c r="N95" s="139">
        <f t="shared" si="13"/>
        <v>0</v>
      </c>
      <c r="O95" s="139">
        <f t="shared" si="14"/>
        <v>0</v>
      </c>
      <c r="P95" s="139">
        <f t="shared" si="15"/>
        <v>0</v>
      </c>
      <c r="Q95" s="14"/>
      <c r="R95" s="16">
        <f t="shared" si="17"/>
        <v>84</v>
      </c>
      <c r="S95" s="167" t="str">
        <f>'Calc|Fee Based'!B93</f>
        <v/>
      </c>
      <c r="T95" s="167" t="str">
        <f>'Calc|Fee Based'!C93</f>
        <v/>
      </c>
      <c r="U95" s="129" t="str">
        <f>'Calc|Fee Based'!D93</f>
        <v/>
      </c>
      <c r="V95" s="129" t="str">
        <f>'Calc|Fee Based'!F93</f>
        <v/>
      </c>
      <c r="W95" s="77">
        <f>'Calc|Fee Based'!H93</f>
        <v>0</v>
      </c>
      <c r="X95" s="77">
        <f t="shared" si="18"/>
        <v>0</v>
      </c>
      <c r="Y95" s="77">
        <f t="shared" si="18"/>
        <v>0</v>
      </c>
      <c r="Z95" s="77">
        <f t="shared" si="18"/>
        <v>0</v>
      </c>
      <c r="AA95" s="77">
        <f t="shared" si="18"/>
        <v>0</v>
      </c>
      <c r="AB95" s="5"/>
      <c r="AC95"/>
      <c r="AD95"/>
      <c r="AE95"/>
      <c r="AF95"/>
      <c r="AG95"/>
      <c r="AH95"/>
    </row>
    <row r="96" spans="1:34" x14ac:dyDescent="0.2">
      <c r="A96" s="16">
        <f t="shared" si="16"/>
        <v>85</v>
      </c>
      <c r="B96" s="41"/>
      <c r="C96" s="41"/>
      <c r="D96" s="41"/>
      <c r="E96" s="42"/>
      <c r="F96" s="42"/>
      <c r="G96" s="42"/>
      <c r="H96" s="42"/>
      <c r="I96" s="42"/>
      <c r="J96" s="14"/>
      <c r="K96" s="42"/>
      <c r="L96" s="139">
        <f t="shared" si="11"/>
        <v>0</v>
      </c>
      <c r="M96" s="139">
        <f t="shared" si="12"/>
        <v>0</v>
      </c>
      <c r="N96" s="139">
        <f t="shared" si="13"/>
        <v>0</v>
      </c>
      <c r="O96" s="139">
        <f t="shared" si="14"/>
        <v>0</v>
      </c>
      <c r="P96" s="139">
        <f t="shared" si="15"/>
        <v>0</v>
      </c>
      <c r="Q96" s="14"/>
      <c r="R96" s="16">
        <f t="shared" si="17"/>
        <v>85</v>
      </c>
      <c r="S96" s="167" t="str">
        <f>'Calc|Fee Based'!B94</f>
        <v/>
      </c>
      <c r="T96" s="167" t="str">
        <f>'Calc|Fee Based'!C94</f>
        <v/>
      </c>
      <c r="U96" s="129" t="str">
        <f>'Calc|Fee Based'!D94</f>
        <v/>
      </c>
      <c r="V96" s="129" t="str">
        <f>'Calc|Fee Based'!F94</f>
        <v/>
      </c>
      <c r="W96" s="77">
        <f>'Calc|Fee Based'!H94</f>
        <v>0</v>
      </c>
      <c r="X96" s="77">
        <f t="shared" si="18"/>
        <v>0</v>
      </c>
      <c r="Y96" s="77">
        <f t="shared" si="18"/>
        <v>0</v>
      </c>
      <c r="Z96" s="77">
        <f t="shared" si="18"/>
        <v>0</v>
      </c>
      <c r="AA96" s="77">
        <f t="shared" si="18"/>
        <v>0</v>
      </c>
      <c r="AB96" s="5"/>
      <c r="AC96"/>
      <c r="AD96"/>
      <c r="AE96"/>
      <c r="AF96"/>
      <c r="AG96"/>
      <c r="AH96"/>
    </row>
    <row r="97" spans="1:34" x14ac:dyDescent="0.2">
      <c r="A97" s="16">
        <f t="shared" si="16"/>
        <v>86</v>
      </c>
      <c r="B97" s="41"/>
      <c r="C97" s="41"/>
      <c r="D97" s="41"/>
      <c r="E97" s="42"/>
      <c r="F97" s="42"/>
      <c r="G97" s="42"/>
      <c r="H97" s="42"/>
      <c r="I97" s="42"/>
      <c r="J97" s="14"/>
      <c r="K97" s="42"/>
      <c r="L97" s="139">
        <f t="shared" si="11"/>
        <v>0</v>
      </c>
      <c r="M97" s="139">
        <f t="shared" si="12"/>
        <v>0</v>
      </c>
      <c r="N97" s="139">
        <f t="shared" si="13"/>
        <v>0</v>
      </c>
      <c r="O97" s="139">
        <f t="shared" si="14"/>
        <v>0</v>
      </c>
      <c r="P97" s="139">
        <f t="shared" si="15"/>
        <v>0</v>
      </c>
      <c r="Q97" s="14"/>
      <c r="R97" s="16">
        <f t="shared" si="17"/>
        <v>86</v>
      </c>
      <c r="S97" s="167" t="str">
        <f>'Calc|Fee Based'!B95</f>
        <v/>
      </c>
      <c r="T97" s="167" t="str">
        <f>'Calc|Fee Based'!C95</f>
        <v/>
      </c>
      <c r="U97" s="129" t="str">
        <f>'Calc|Fee Based'!D95</f>
        <v/>
      </c>
      <c r="V97" s="129" t="str">
        <f>'Calc|Fee Based'!F95</f>
        <v/>
      </c>
      <c r="W97" s="77">
        <f>'Calc|Fee Based'!H95</f>
        <v>0</v>
      </c>
      <c r="X97" s="77">
        <f t="shared" si="18"/>
        <v>0</v>
      </c>
      <c r="Y97" s="77">
        <f t="shared" si="18"/>
        <v>0</v>
      </c>
      <c r="Z97" s="77">
        <f t="shared" si="18"/>
        <v>0</v>
      </c>
      <c r="AA97" s="77">
        <f t="shared" si="18"/>
        <v>0</v>
      </c>
      <c r="AB97" s="5"/>
      <c r="AC97"/>
      <c r="AD97"/>
      <c r="AE97"/>
      <c r="AF97"/>
      <c r="AG97"/>
      <c r="AH97"/>
    </row>
    <row r="98" spans="1:34" x14ac:dyDescent="0.2">
      <c r="A98" s="16">
        <f t="shared" si="16"/>
        <v>87</v>
      </c>
      <c r="B98" s="41"/>
      <c r="C98" s="41"/>
      <c r="D98" s="41"/>
      <c r="E98" s="42"/>
      <c r="F98" s="42"/>
      <c r="G98" s="42"/>
      <c r="H98" s="42"/>
      <c r="I98" s="42"/>
      <c r="J98" s="14"/>
      <c r="K98" s="42"/>
      <c r="L98" s="139">
        <f t="shared" si="11"/>
        <v>0</v>
      </c>
      <c r="M98" s="139">
        <f t="shared" si="12"/>
        <v>0</v>
      </c>
      <c r="N98" s="139">
        <f t="shared" si="13"/>
        <v>0</v>
      </c>
      <c r="O98" s="139">
        <f t="shared" si="14"/>
        <v>0</v>
      </c>
      <c r="P98" s="139">
        <f t="shared" si="15"/>
        <v>0</v>
      </c>
      <c r="Q98" s="14"/>
      <c r="R98" s="16">
        <f t="shared" si="17"/>
        <v>87</v>
      </c>
      <c r="S98" s="167" t="str">
        <f>'Calc|Fee Based'!B96</f>
        <v/>
      </c>
      <c r="T98" s="167" t="str">
        <f>'Calc|Fee Based'!C96</f>
        <v/>
      </c>
      <c r="U98" s="129" t="str">
        <f>'Calc|Fee Based'!D96</f>
        <v/>
      </c>
      <c r="V98" s="129" t="str">
        <f>'Calc|Fee Based'!F96</f>
        <v/>
      </c>
      <c r="W98" s="77">
        <f>'Calc|Fee Based'!H96</f>
        <v>0</v>
      </c>
      <c r="X98" s="77">
        <f t="shared" si="18"/>
        <v>0</v>
      </c>
      <c r="Y98" s="77">
        <f t="shared" si="18"/>
        <v>0</v>
      </c>
      <c r="Z98" s="77">
        <f t="shared" si="18"/>
        <v>0</v>
      </c>
      <c r="AA98" s="77">
        <f t="shared" si="18"/>
        <v>0</v>
      </c>
      <c r="AB98" s="5"/>
      <c r="AC98"/>
      <c r="AD98"/>
      <c r="AE98"/>
      <c r="AF98"/>
      <c r="AG98"/>
      <c r="AH98"/>
    </row>
    <row r="99" spans="1:34" x14ac:dyDescent="0.2">
      <c r="A99" s="16">
        <f t="shared" si="16"/>
        <v>88</v>
      </c>
      <c r="B99" s="41"/>
      <c r="C99" s="41"/>
      <c r="D99" s="41"/>
      <c r="E99" s="42"/>
      <c r="F99" s="42"/>
      <c r="G99" s="42"/>
      <c r="H99" s="42"/>
      <c r="I99" s="42"/>
      <c r="J99" s="14"/>
      <c r="K99" s="42"/>
      <c r="L99" s="139">
        <f t="shared" si="11"/>
        <v>0</v>
      </c>
      <c r="M99" s="139">
        <f t="shared" si="12"/>
        <v>0</v>
      </c>
      <c r="N99" s="139">
        <f t="shared" si="13"/>
        <v>0</v>
      </c>
      <c r="O99" s="139">
        <f t="shared" si="14"/>
        <v>0</v>
      </c>
      <c r="P99" s="139">
        <f t="shared" si="15"/>
        <v>0</v>
      </c>
      <c r="Q99" s="14"/>
      <c r="R99" s="16">
        <f t="shared" si="17"/>
        <v>88</v>
      </c>
      <c r="S99" s="167" t="str">
        <f>'Calc|Fee Based'!B97</f>
        <v/>
      </c>
      <c r="T99" s="167" t="str">
        <f>'Calc|Fee Based'!C97</f>
        <v/>
      </c>
      <c r="U99" s="129" t="str">
        <f>'Calc|Fee Based'!D97</f>
        <v/>
      </c>
      <c r="V99" s="129" t="str">
        <f>'Calc|Fee Based'!F97</f>
        <v/>
      </c>
      <c r="W99" s="77">
        <f>'Calc|Fee Based'!H97</f>
        <v>0</v>
      </c>
      <c r="X99" s="77">
        <f t="shared" si="18"/>
        <v>0</v>
      </c>
      <c r="Y99" s="77">
        <f t="shared" si="18"/>
        <v>0</v>
      </c>
      <c r="Z99" s="77">
        <f t="shared" si="18"/>
        <v>0</v>
      </c>
      <c r="AA99" s="77">
        <f t="shared" si="18"/>
        <v>0</v>
      </c>
      <c r="AB99" s="5"/>
      <c r="AC99"/>
      <c r="AD99"/>
      <c r="AE99"/>
      <c r="AF99"/>
      <c r="AG99"/>
      <c r="AH99"/>
    </row>
    <row r="100" spans="1:34" x14ac:dyDescent="0.2">
      <c r="A100" s="16">
        <f t="shared" si="16"/>
        <v>89</v>
      </c>
      <c r="B100" s="41"/>
      <c r="C100" s="41"/>
      <c r="D100" s="41"/>
      <c r="E100" s="42"/>
      <c r="F100" s="42"/>
      <c r="G100" s="42"/>
      <c r="H100" s="42"/>
      <c r="I100" s="42"/>
      <c r="J100" s="14"/>
      <c r="K100" s="42"/>
      <c r="L100" s="139">
        <f t="shared" si="11"/>
        <v>0</v>
      </c>
      <c r="M100" s="139">
        <f t="shared" si="12"/>
        <v>0</v>
      </c>
      <c r="N100" s="139">
        <f t="shared" si="13"/>
        <v>0</v>
      </c>
      <c r="O100" s="139">
        <f t="shared" si="14"/>
        <v>0</v>
      </c>
      <c r="P100" s="139">
        <f t="shared" si="15"/>
        <v>0</v>
      </c>
      <c r="Q100" s="14"/>
      <c r="R100" s="16">
        <f t="shared" si="17"/>
        <v>89</v>
      </c>
      <c r="S100" s="167" t="str">
        <f>'Calc|Fee Based'!B98</f>
        <v/>
      </c>
      <c r="T100" s="167" t="str">
        <f>'Calc|Fee Based'!C98</f>
        <v/>
      </c>
      <c r="U100" s="129" t="str">
        <f>'Calc|Fee Based'!D98</f>
        <v/>
      </c>
      <c r="V100" s="129" t="str">
        <f>'Calc|Fee Based'!F98</f>
        <v/>
      </c>
      <c r="W100" s="77">
        <f>'Calc|Fee Based'!H98</f>
        <v>0</v>
      </c>
      <c r="X100" s="77">
        <f t="shared" si="18"/>
        <v>0</v>
      </c>
      <c r="Y100" s="77">
        <f t="shared" si="18"/>
        <v>0</v>
      </c>
      <c r="Z100" s="77">
        <f t="shared" si="18"/>
        <v>0</v>
      </c>
      <c r="AA100" s="77">
        <f t="shared" si="18"/>
        <v>0</v>
      </c>
      <c r="AB100" s="5"/>
      <c r="AC100"/>
      <c r="AD100"/>
      <c r="AE100"/>
      <c r="AF100"/>
      <c r="AG100"/>
      <c r="AH100"/>
    </row>
    <row r="101" spans="1:34" x14ac:dyDescent="0.2">
      <c r="A101" s="16">
        <f t="shared" si="16"/>
        <v>90</v>
      </c>
      <c r="B101" s="41"/>
      <c r="C101" s="41"/>
      <c r="D101" s="41"/>
      <c r="E101" s="42"/>
      <c r="F101" s="42"/>
      <c r="G101" s="42"/>
      <c r="H101" s="42"/>
      <c r="I101" s="42"/>
      <c r="J101" s="14"/>
      <c r="K101" s="42"/>
      <c r="L101" s="139">
        <f t="shared" si="11"/>
        <v>0</v>
      </c>
      <c r="M101" s="139">
        <f t="shared" si="12"/>
        <v>0</v>
      </c>
      <c r="N101" s="139">
        <f t="shared" si="13"/>
        <v>0</v>
      </c>
      <c r="O101" s="139">
        <f t="shared" si="14"/>
        <v>0</v>
      </c>
      <c r="P101" s="139">
        <f t="shared" si="15"/>
        <v>0</v>
      </c>
      <c r="Q101" s="14"/>
      <c r="R101" s="16">
        <f t="shared" si="17"/>
        <v>90</v>
      </c>
      <c r="S101" s="167" t="str">
        <f>'Calc|Fee Based'!B99</f>
        <v/>
      </c>
      <c r="T101" s="167" t="str">
        <f>'Calc|Fee Based'!C99</f>
        <v/>
      </c>
      <c r="U101" s="129" t="str">
        <f>'Calc|Fee Based'!D99</f>
        <v/>
      </c>
      <c r="V101" s="129" t="str">
        <f>'Calc|Fee Based'!F99</f>
        <v/>
      </c>
      <c r="W101" s="77">
        <f>'Calc|Fee Based'!H99</f>
        <v>0</v>
      </c>
      <c r="X101" s="77">
        <f t="shared" si="18"/>
        <v>0</v>
      </c>
      <c r="Y101" s="77">
        <f t="shared" si="18"/>
        <v>0</v>
      </c>
      <c r="Z101" s="77">
        <f t="shared" si="18"/>
        <v>0</v>
      </c>
      <c r="AA101" s="77">
        <f t="shared" si="18"/>
        <v>0</v>
      </c>
      <c r="AB101" s="5"/>
      <c r="AC101"/>
      <c r="AD101"/>
      <c r="AE101"/>
      <c r="AF101"/>
      <c r="AG101"/>
      <c r="AH101"/>
    </row>
    <row r="102" spans="1:34" x14ac:dyDescent="0.2">
      <c r="A102" s="16">
        <f t="shared" si="16"/>
        <v>91</v>
      </c>
      <c r="B102" s="41"/>
      <c r="C102" s="41"/>
      <c r="D102" s="41"/>
      <c r="E102" s="42"/>
      <c r="F102" s="42"/>
      <c r="G102" s="42"/>
      <c r="H102" s="42"/>
      <c r="I102" s="42"/>
      <c r="J102" s="14"/>
      <c r="K102" s="42"/>
      <c r="L102" s="139">
        <f t="shared" si="11"/>
        <v>0</v>
      </c>
      <c r="M102" s="139">
        <f t="shared" si="12"/>
        <v>0</v>
      </c>
      <c r="N102" s="139">
        <f t="shared" si="13"/>
        <v>0</v>
      </c>
      <c r="O102" s="139">
        <f t="shared" si="14"/>
        <v>0</v>
      </c>
      <c r="P102" s="139">
        <f t="shared" si="15"/>
        <v>0</v>
      </c>
      <c r="Q102" s="14"/>
      <c r="R102" s="16">
        <f t="shared" si="17"/>
        <v>91</v>
      </c>
      <c r="S102" s="167" t="str">
        <f>'Calc|Fee Based'!B100</f>
        <v/>
      </c>
      <c r="T102" s="167" t="str">
        <f>'Calc|Fee Based'!C100</f>
        <v/>
      </c>
      <c r="U102" s="129" t="str">
        <f>'Calc|Fee Based'!D100</f>
        <v/>
      </c>
      <c r="V102" s="129" t="str">
        <f>'Calc|Fee Based'!F100</f>
        <v/>
      </c>
      <c r="W102" s="77">
        <f>'Calc|Fee Based'!H100</f>
        <v>0</v>
      </c>
      <c r="X102" s="77">
        <f t="shared" si="18"/>
        <v>0</v>
      </c>
      <c r="Y102" s="77">
        <f t="shared" si="18"/>
        <v>0</v>
      </c>
      <c r="Z102" s="77">
        <f t="shared" si="18"/>
        <v>0</v>
      </c>
      <c r="AA102" s="77">
        <f t="shared" si="18"/>
        <v>0</v>
      </c>
      <c r="AB102" s="5"/>
      <c r="AC102"/>
      <c r="AD102"/>
      <c r="AE102"/>
      <c r="AF102"/>
      <c r="AG102"/>
      <c r="AH102"/>
    </row>
    <row r="103" spans="1:34" x14ac:dyDescent="0.2">
      <c r="A103" s="16">
        <f t="shared" si="16"/>
        <v>92</v>
      </c>
      <c r="B103" s="41"/>
      <c r="C103" s="41"/>
      <c r="D103" s="41"/>
      <c r="E103" s="42"/>
      <c r="F103" s="42"/>
      <c r="G103" s="42"/>
      <c r="H103" s="42"/>
      <c r="I103" s="42"/>
      <c r="J103" s="14"/>
      <c r="K103" s="42"/>
      <c r="L103" s="139">
        <f t="shared" si="11"/>
        <v>0</v>
      </c>
      <c r="M103" s="139">
        <f t="shared" si="12"/>
        <v>0</v>
      </c>
      <c r="N103" s="139">
        <f t="shared" si="13"/>
        <v>0</v>
      </c>
      <c r="O103" s="139">
        <f t="shared" si="14"/>
        <v>0</v>
      </c>
      <c r="P103" s="139">
        <f t="shared" si="15"/>
        <v>0</v>
      </c>
      <c r="Q103" s="14"/>
      <c r="R103" s="16">
        <f t="shared" si="17"/>
        <v>92</v>
      </c>
      <c r="S103" s="167" t="str">
        <f>'Calc|Fee Based'!B101</f>
        <v/>
      </c>
      <c r="T103" s="167" t="str">
        <f>'Calc|Fee Based'!C101</f>
        <v/>
      </c>
      <c r="U103" s="129" t="str">
        <f>'Calc|Fee Based'!D101</f>
        <v/>
      </c>
      <c r="V103" s="129" t="str">
        <f>'Calc|Fee Based'!F101</f>
        <v/>
      </c>
      <c r="W103" s="77">
        <f>'Calc|Fee Based'!H101</f>
        <v>0</v>
      </c>
      <c r="X103" s="77">
        <f t="shared" si="18"/>
        <v>0</v>
      </c>
      <c r="Y103" s="77">
        <f t="shared" si="18"/>
        <v>0</v>
      </c>
      <c r="Z103" s="77">
        <f t="shared" si="18"/>
        <v>0</v>
      </c>
      <c r="AA103" s="77">
        <f t="shared" si="18"/>
        <v>0</v>
      </c>
      <c r="AB103" s="5"/>
      <c r="AC103"/>
      <c r="AD103"/>
      <c r="AE103"/>
      <c r="AF103"/>
      <c r="AG103"/>
      <c r="AH103"/>
    </row>
    <row r="104" spans="1:34" x14ac:dyDescent="0.2">
      <c r="A104" s="16">
        <f t="shared" si="16"/>
        <v>93</v>
      </c>
      <c r="B104" s="41"/>
      <c r="C104" s="41"/>
      <c r="D104" s="41"/>
      <c r="E104" s="42"/>
      <c r="F104" s="42"/>
      <c r="G104" s="42"/>
      <c r="H104" s="42"/>
      <c r="I104" s="42"/>
      <c r="J104" s="14"/>
      <c r="K104" s="42"/>
      <c r="L104" s="139">
        <f t="shared" si="11"/>
        <v>0</v>
      </c>
      <c r="M104" s="139">
        <f t="shared" si="12"/>
        <v>0</v>
      </c>
      <c r="N104" s="139">
        <f t="shared" si="13"/>
        <v>0</v>
      </c>
      <c r="O104" s="139">
        <f t="shared" si="14"/>
        <v>0</v>
      </c>
      <c r="P104" s="139">
        <f t="shared" si="15"/>
        <v>0</v>
      </c>
      <c r="Q104" s="14"/>
      <c r="R104" s="16">
        <f t="shared" si="17"/>
        <v>93</v>
      </c>
      <c r="S104" s="167" t="str">
        <f>'Calc|Fee Based'!B102</f>
        <v/>
      </c>
      <c r="T104" s="167" t="str">
        <f>'Calc|Fee Based'!C102</f>
        <v/>
      </c>
      <c r="U104" s="129" t="str">
        <f>'Calc|Fee Based'!D102</f>
        <v/>
      </c>
      <c r="V104" s="129" t="str">
        <f>'Calc|Fee Based'!F102</f>
        <v/>
      </c>
      <c r="W104" s="77">
        <f>'Calc|Fee Based'!H102</f>
        <v>0</v>
      </c>
      <c r="X104" s="77">
        <f t="shared" si="18"/>
        <v>0</v>
      </c>
      <c r="Y104" s="77">
        <f t="shared" si="18"/>
        <v>0</v>
      </c>
      <c r="Z104" s="77">
        <f t="shared" si="18"/>
        <v>0</v>
      </c>
      <c r="AA104" s="77">
        <f t="shared" si="18"/>
        <v>0</v>
      </c>
      <c r="AB104" s="5"/>
      <c r="AC104"/>
      <c r="AD104"/>
      <c r="AE104"/>
      <c r="AF104"/>
      <c r="AG104"/>
      <c r="AH104"/>
    </row>
    <row r="105" spans="1:34" x14ac:dyDescent="0.2">
      <c r="A105" s="16">
        <f t="shared" si="16"/>
        <v>94</v>
      </c>
      <c r="B105" s="41"/>
      <c r="C105" s="41"/>
      <c r="D105" s="41"/>
      <c r="E105" s="42"/>
      <c r="F105" s="42"/>
      <c r="G105" s="42"/>
      <c r="H105" s="42"/>
      <c r="I105" s="42"/>
      <c r="J105" s="14"/>
      <c r="K105" s="42"/>
      <c r="L105" s="139">
        <f t="shared" si="11"/>
        <v>0</v>
      </c>
      <c r="M105" s="139">
        <f t="shared" si="12"/>
        <v>0</v>
      </c>
      <c r="N105" s="139">
        <f t="shared" si="13"/>
        <v>0</v>
      </c>
      <c r="O105" s="139">
        <f t="shared" si="14"/>
        <v>0</v>
      </c>
      <c r="P105" s="139">
        <f t="shared" si="15"/>
        <v>0</v>
      </c>
      <c r="Q105" s="14"/>
      <c r="R105" s="16">
        <f t="shared" si="17"/>
        <v>94</v>
      </c>
      <c r="S105" s="167" t="str">
        <f>'Calc|Fee Based'!B103</f>
        <v/>
      </c>
      <c r="T105" s="167" t="str">
        <f>'Calc|Fee Based'!C103</f>
        <v/>
      </c>
      <c r="U105" s="129" t="str">
        <f>'Calc|Fee Based'!D103</f>
        <v/>
      </c>
      <c r="V105" s="129" t="str">
        <f>'Calc|Fee Based'!F103</f>
        <v/>
      </c>
      <c r="W105" s="77">
        <f>'Calc|Fee Based'!H103</f>
        <v>0</v>
      </c>
      <c r="X105" s="77">
        <f t="shared" si="18"/>
        <v>0</v>
      </c>
      <c r="Y105" s="77">
        <f t="shared" si="18"/>
        <v>0</v>
      </c>
      <c r="Z105" s="77">
        <f t="shared" si="18"/>
        <v>0</v>
      </c>
      <c r="AA105" s="77">
        <f t="shared" si="18"/>
        <v>0</v>
      </c>
      <c r="AB105" s="5"/>
      <c r="AC105"/>
      <c r="AD105"/>
      <c r="AE105"/>
      <c r="AF105"/>
      <c r="AG105"/>
      <c r="AH105"/>
    </row>
    <row r="106" spans="1:34" x14ac:dyDescent="0.2">
      <c r="A106" s="16">
        <f t="shared" si="16"/>
        <v>95</v>
      </c>
      <c r="B106" s="41"/>
      <c r="C106" s="41"/>
      <c r="D106" s="41"/>
      <c r="E106" s="42"/>
      <c r="F106" s="42"/>
      <c r="G106" s="42"/>
      <c r="H106" s="42"/>
      <c r="I106" s="42"/>
      <c r="J106" s="14"/>
      <c r="K106" s="42"/>
      <c r="L106" s="139">
        <f t="shared" si="11"/>
        <v>0</v>
      </c>
      <c r="M106" s="139">
        <f t="shared" si="12"/>
        <v>0</v>
      </c>
      <c r="N106" s="139">
        <f t="shared" si="13"/>
        <v>0</v>
      </c>
      <c r="O106" s="139">
        <f t="shared" si="14"/>
        <v>0</v>
      </c>
      <c r="P106" s="139">
        <f t="shared" si="15"/>
        <v>0</v>
      </c>
      <c r="Q106" s="14"/>
      <c r="R106" s="16">
        <f t="shared" si="17"/>
        <v>95</v>
      </c>
      <c r="S106" s="167" t="str">
        <f>'Calc|Fee Based'!B104</f>
        <v/>
      </c>
      <c r="T106" s="167" t="str">
        <f>'Calc|Fee Based'!C104</f>
        <v/>
      </c>
      <c r="U106" s="129" t="str">
        <f>'Calc|Fee Based'!D104</f>
        <v/>
      </c>
      <c r="V106" s="129" t="str">
        <f>'Calc|Fee Based'!F104</f>
        <v/>
      </c>
      <c r="W106" s="77">
        <f>'Calc|Fee Based'!H104</f>
        <v>0</v>
      </c>
      <c r="X106" s="77">
        <f t="shared" si="18"/>
        <v>0</v>
      </c>
      <c r="Y106" s="77">
        <f t="shared" si="18"/>
        <v>0</v>
      </c>
      <c r="Z106" s="77">
        <f t="shared" si="18"/>
        <v>0</v>
      </c>
      <c r="AA106" s="77">
        <f t="shared" si="18"/>
        <v>0</v>
      </c>
      <c r="AB106" s="5"/>
      <c r="AC106"/>
      <c r="AD106"/>
      <c r="AE106"/>
      <c r="AF106"/>
      <c r="AG106"/>
      <c r="AH106"/>
    </row>
    <row r="107" spans="1:34" x14ac:dyDescent="0.2">
      <c r="A107" s="16">
        <f t="shared" si="16"/>
        <v>96</v>
      </c>
      <c r="B107" s="41"/>
      <c r="C107" s="41"/>
      <c r="D107" s="41"/>
      <c r="E107" s="42"/>
      <c r="F107" s="42"/>
      <c r="G107" s="42"/>
      <c r="H107" s="42"/>
      <c r="I107" s="42"/>
      <c r="J107" s="14"/>
      <c r="K107" s="42"/>
      <c r="L107" s="139">
        <f t="shared" si="11"/>
        <v>0</v>
      </c>
      <c r="M107" s="139">
        <f t="shared" si="12"/>
        <v>0</v>
      </c>
      <c r="N107" s="139">
        <f t="shared" si="13"/>
        <v>0</v>
      </c>
      <c r="O107" s="139">
        <f t="shared" si="14"/>
        <v>0</v>
      </c>
      <c r="P107" s="139">
        <f t="shared" si="15"/>
        <v>0</v>
      </c>
      <c r="Q107" s="14"/>
      <c r="R107" s="16">
        <f t="shared" si="17"/>
        <v>96</v>
      </c>
      <c r="S107" s="167" t="str">
        <f>'Calc|Fee Based'!B105</f>
        <v/>
      </c>
      <c r="T107" s="167" t="str">
        <f>'Calc|Fee Based'!C105</f>
        <v/>
      </c>
      <c r="U107" s="129" t="str">
        <f>'Calc|Fee Based'!D105</f>
        <v/>
      </c>
      <c r="V107" s="129" t="str">
        <f>'Calc|Fee Based'!F105</f>
        <v/>
      </c>
      <c r="W107" s="77">
        <f>'Calc|Fee Based'!H105</f>
        <v>0</v>
      </c>
      <c r="X107" s="77">
        <f t="shared" si="18"/>
        <v>0</v>
      </c>
      <c r="Y107" s="77">
        <f t="shared" si="18"/>
        <v>0</v>
      </c>
      <c r="Z107" s="77">
        <f t="shared" si="18"/>
        <v>0</v>
      </c>
      <c r="AA107" s="77">
        <f t="shared" si="18"/>
        <v>0</v>
      </c>
      <c r="AB107" s="5"/>
      <c r="AC107"/>
      <c r="AD107"/>
      <c r="AE107"/>
      <c r="AF107"/>
      <c r="AG107"/>
      <c r="AH107"/>
    </row>
    <row r="108" spans="1:34" x14ac:dyDescent="0.2">
      <c r="A108" s="16">
        <f t="shared" si="16"/>
        <v>97</v>
      </c>
      <c r="B108" s="41"/>
      <c r="C108" s="41"/>
      <c r="D108" s="41"/>
      <c r="E108" s="42"/>
      <c r="F108" s="42"/>
      <c r="G108" s="42"/>
      <c r="H108" s="42"/>
      <c r="I108" s="42"/>
      <c r="J108" s="14"/>
      <c r="K108" s="42"/>
      <c r="L108" s="139">
        <f t="shared" si="11"/>
        <v>0</v>
      </c>
      <c r="M108" s="139">
        <f t="shared" si="12"/>
        <v>0</v>
      </c>
      <c r="N108" s="139">
        <f t="shared" si="13"/>
        <v>0</v>
      </c>
      <c r="O108" s="139">
        <f t="shared" si="14"/>
        <v>0</v>
      </c>
      <c r="P108" s="139">
        <f t="shared" si="15"/>
        <v>0</v>
      </c>
      <c r="Q108" s="14"/>
      <c r="R108" s="16">
        <f t="shared" si="17"/>
        <v>97</v>
      </c>
      <c r="S108" s="167" t="str">
        <f>'Calc|Fee Based'!B106</f>
        <v/>
      </c>
      <c r="T108" s="167" t="str">
        <f>'Calc|Fee Based'!C106</f>
        <v/>
      </c>
      <c r="U108" s="129" t="str">
        <f>'Calc|Fee Based'!D106</f>
        <v/>
      </c>
      <c r="V108" s="129" t="str">
        <f>'Calc|Fee Based'!F106</f>
        <v/>
      </c>
      <c r="W108" s="77">
        <f>'Calc|Fee Based'!H106</f>
        <v>0</v>
      </c>
      <c r="X108" s="77">
        <f t="shared" si="18"/>
        <v>0</v>
      </c>
      <c r="Y108" s="77">
        <f t="shared" si="18"/>
        <v>0</v>
      </c>
      <c r="Z108" s="77">
        <f t="shared" si="18"/>
        <v>0</v>
      </c>
      <c r="AA108" s="77">
        <f t="shared" si="18"/>
        <v>0</v>
      </c>
      <c r="AB108" s="5"/>
      <c r="AC108"/>
      <c r="AD108"/>
      <c r="AE108"/>
      <c r="AF108"/>
      <c r="AG108"/>
      <c r="AH108"/>
    </row>
    <row r="109" spans="1:34" x14ac:dyDescent="0.2">
      <c r="A109" s="16">
        <f t="shared" si="16"/>
        <v>98</v>
      </c>
      <c r="B109" s="41"/>
      <c r="C109" s="41"/>
      <c r="D109" s="41"/>
      <c r="E109" s="42"/>
      <c r="F109" s="42"/>
      <c r="G109" s="42"/>
      <c r="H109" s="42"/>
      <c r="I109" s="42"/>
      <c r="J109" s="14"/>
      <c r="K109" s="42"/>
      <c r="L109" s="139">
        <f t="shared" si="11"/>
        <v>0</v>
      </c>
      <c r="M109" s="139">
        <f t="shared" si="12"/>
        <v>0</v>
      </c>
      <c r="N109" s="139">
        <f t="shared" si="13"/>
        <v>0</v>
      </c>
      <c r="O109" s="139">
        <f t="shared" si="14"/>
        <v>0</v>
      </c>
      <c r="P109" s="139">
        <f t="shared" si="15"/>
        <v>0</v>
      </c>
      <c r="Q109" s="14"/>
      <c r="R109" s="16">
        <f t="shared" si="17"/>
        <v>98</v>
      </c>
      <c r="S109" s="167" t="str">
        <f>'Calc|Fee Based'!B107</f>
        <v/>
      </c>
      <c r="T109" s="167" t="str">
        <f>'Calc|Fee Based'!C107</f>
        <v/>
      </c>
      <c r="U109" s="129" t="str">
        <f>'Calc|Fee Based'!D107</f>
        <v/>
      </c>
      <c r="V109" s="129" t="str">
        <f>'Calc|Fee Based'!F107</f>
        <v/>
      </c>
      <c r="W109" s="77">
        <f>'Calc|Fee Based'!H107</f>
        <v>0</v>
      </c>
      <c r="X109" s="77">
        <f t="shared" si="18"/>
        <v>0</v>
      </c>
      <c r="Y109" s="77">
        <f t="shared" si="18"/>
        <v>0</v>
      </c>
      <c r="Z109" s="77">
        <f t="shared" si="18"/>
        <v>0</v>
      </c>
      <c r="AA109" s="77">
        <f t="shared" si="18"/>
        <v>0</v>
      </c>
      <c r="AB109" s="5"/>
      <c r="AC109"/>
      <c r="AD109"/>
      <c r="AE109"/>
      <c r="AF109"/>
      <c r="AG109"/>
      <c r="AH109"/>
    </row>
    <row r="110" spans="1:34" x14ac:dyDescent="0.2">
      <c r="A110" s="16">
        <f t="shared" si="16"/>
        <v>99</v>
      </c>
      <c r="B110" s="41"/>
      <c r="C110" s="41"/>
      <c r="D110" s="41"/>
      <c r="E110" s="42"/>
      <c r="F110" s="42"/>
      <c r="G110" s="42"/>
      <c r="H110" s="42"/>
      <c r="I110" s="42"/>
      <c r="J110" s="14"/>
      <c r="K110" s="42"/>
      <c r="L110" s="139">
        <f t="shared" si="11"/>
        <v>0</v>
      </c>
      <c r="M110" s="139">
        <f t="shared" si="12"/>
        <v>0</v>
      </c>
      <c r="N110" s="139">
        <f t="shared" si="13"/>
        <v>0</v>
      </c>
      <c r="O110" s="139">
        <f t="shared" si="14"/>
        <v>0</v>
      </c>
      <c r="P110" s="139">
        <f t="shared" si="15"/>
        <v>0</v>
      </c>
      <c r="Q110" s="14"/>
      <c r="R110" s="16">
        <f t="shared" si="17"/>
        <v>99</v>
      </c>
      <c r="S110" s="167" t="str">
        <f>'Calc|Fee Based'!B108</f>
        <v/>
      </c>
      <c r="T110" s="167" t="str">
        <f>'Calc|Fee Based'!C108</f>
        <v/>
      </c>
      <c r="U110" s="129" t="str">
        <f>'Calc|Fee Based'!D108</f>
        <v/>
      </c>
      <c r="V110" s="129" t="str">
        <f>'Calc|Fee Based'!F108</f>
        <v/>
      </c>
      <c r="W110" s="77">
        <f>'Calc|Fee Based'!H108</f>
        <v>0</v>
      </c>
      <c r="X110" s="77">
        <f t="shared" si="18"/>
        <v>0</v>
      </c>
      <c r="Y110" s="77">
        <f t="shared" si="18"/>
        <v>0</v>
      </c>
      <c r="Z110" s="77">
        <f t="shared" si="18"/>
        <v>0</v>
      </c>
      <c r="AA110" s="77">
        <f t="shared" si="18"/>
        <v>0</v>
      </c>
      <c r="AB110" s="5"/>
      <c r="AC110"/>
      <c r="AD110"/>
      <c r="AE110"/>
      <c r="AF110"/>
      <c r="AG110"/>
      <c r="AH110"/>
    </row>
    <row r="111" spans="1:34" x14ac:dyDescent="0.2">
      <c r="A111" s="16">
        <f t="shared" si="16"/>
        <v>100</v>
      </c>
      <c r="B111" s="41"/>
      <c r="C111" s="41"/>
      <c r="D111" s="41"/>
      <c r="E111" s="42"/>
      <c r="F111" s="42"/>
      <c r="G111" s="42"/>
      <c r="H111" s="42"/>
      <c r="I111" s="42"/>
      <c r="J111" s="14"/>
      <c r="K111" s="42"/>
      <c r="L111" s="139">
        <f t="shared" si="11"/>
        <v>0</v>
      </c>
      <c r="M111" s="139">
        <f t="shared" si="12"/>
        <v>0</v>
      </c>
      <c r="N111" s="139">
        <f t="shared" si="13"/>
        <v>0</v>
      </c>
      <c r="O111" s="139">
        <f t="shared" si="14"/>
        <v>0</v>
      </c>
      <c r="P111" s="139">
        <f t="shared" si="15"/>
        <v>0</v>
      </c>
      <c r="Q111" s="14"/>
      <c r="R111" s="16">
        <f t="shared" si="17"/>
        <v>100</v>
      </c>
      <c r="S111" s="167" t="str">
        <f>'Calc|Fee Based'!B109</f>
        <v/>
      </c>
      <c r="T111" s="167" t="str">
        <f>'Calc|Fee Based'!C109</f>
        <v/>
      </c>
      <c r="U111" s="129" t="str">
        <f>'Calc|Fee Based'!D109</f>
        <v/>
      </c>
      <c r="V111" s="129" t="str">
        <f>'Calc|Fee Based'!F109</f>
        <v/>
      </c>
      <c r="W111" s="77">
        <f>'Calc|Fee Based'!H109</f>
        <v>0</v>
      </c>
      <c r="X111" s="77">
        <f t="shared" si="18"/>
        <v>0</v>
      </c>
      <c r="Y111" s="77">
        <f t="shared" si="18"/>
        <v>0</v>
      </c>
      <c r="Z111" s="77">
        <f t="shared" si="18"/>
        <v>0</v>
      </c>
      <c r="AA111" s="77">
        <f t="shared" si="18"/>
        <v>0</v>
      </c>
      <c r="AB111" s="5"/>
      <c r="AC111"/>
      <c r="AD111"/>
      <c r="AE111"/>
      <c r="AF111"/>
      <c r="AG111"/>
      <c r="AH111"/>
    </row>
    <row r="112" spans="1:34" x14ac:dyDescent="0.2">
      <c r="A112" s="16">
        <v>101</v>
      </c>
      <c r="B112" s="41"/>
      <c r="C112" s="41"/>
      <c r="D112" s="41"/>
      <c r="E112" s="42"/>
      <c r="F112" s="42"/>
      <c r="G112" s="42"/>
      <c r="H112" s="42"/>
      <c r="I112" s="42"/>
      <c r="J112" s="14"/>
      <c r="K112" s="42"/>
      <c r="L112" s="139">
        <f t="shared" si="11"/>
        <v>0</v>
      </c>
      <c r="M112" s="139">
        <f t="shared" si="12"/>
        <v>0</v>
      </c>
      <c r="N112" s="139">
        <f t="shared" si="13"/>
        <v>0</v>
      </c>
      <c r="O112" s="139">
        <f t="shared" si="14"/>
        <v>0</v>
      </c>
      <c r="P112" s="139">
        <f t="shared" si="15"/>
        <v>0</v>
      </c>
      <c r="Q112" s="14"/>
      <c r="R112" s="16">
        <v>101</v>
      </c>
      <c r="S112" s="167" t="str">
        <f>'Calc|Fee Based'!B110</f>
        <v/>
      </c>
      <c r="T112" s="167" t="str">
        <f>'Calc|Fee Based'!C110</f>
        <v/>
      </c>
      <c r="U112" s="129" t="str">
        <f>'Calc|Fee Based'!D110</f>
        <v/>
      </c>
      <c r="V112" s="129" t="str">
        <f>'Calc|Fee Based'!F110</f>
        <v/>
      </c>
      <c r="W112" s="77">
        <f>'Calc|Fee Based'!H110</f>
        <v>0</v>
      </c>
      <c r="X112" s="77">
        <f t="shared" si="18"/>
        <v>0</v>
      </c>
      <c r="Y112" s="77">
        <f t="shared" si="18"/>
        <v>0</v>
      </c>
      <c r="Z112" s="77">
        <f t="shared" si="18"/>
        <v>0</v>
      </c>
      <c r="AA112" s="77">
        <f t="shared" si="18"/>
        <v>0</v>
      </c>
      <c r="AB112" s="53"/>
      <c r="AC112"/>
      <c r="AD112"/>
      <c r="AE112"/>
      <c r="AF112"/>
      <c r="AG112"/>
      <c r="AH112"/>
    </row>
    <row r="113" spans="1:34" x14ac:dyDescent="0.2">
      <c r="A113" s="16">
        <v>102</v>
      </c>
      <c r="B113" s="41"/>
      <c r="C113" s="41"/>
      <c r="D113" s="41"/>
      <c r="E113" s="42"/>
      <c r="F113" s="42"/>
      <c r="G113" s="42"/>
      <c r="H113" s="42"/>
      <c r="I113" s="42"/>
      <c r="J113" s="14"/>
      <c r="K113" s="42"/>
      <c r="L113" s="139">
        <f t="shared" si="11"/>
        <v>0</v>
      </c>
      <c r="M113" s="139">
        <f t="shared" si="12"/>
        <v>0</v>
      </c>
      <c r="N113" s="139">
        <f t="shared" si="13"/>
        <v>0</v>
      </c>
      <c r="O113" s="139">
        <f t="shared" si="14"/>
        <v>0</v>
      </c>
      <c r="P113" s="139">
        <f t="shared" si="15"/>
        <v>0</v>
      </c>
      <c r="Q113" s="14"/>
      <c r="R113" s="16">
        <v>102</v>
      </c>
      <c r="S113" s="167" t="str">
        <f>'Calc|Fee Based'!B111</f>
        <v/>
      </c>
      <c r="T113" s="167" t="str">
        <f>'Calc|Fee Based'!C111</f>
        <v/>
      </c>
      <c r="U113" s="129" t="str">
        <f>'Calc|Fee Based'!D111</f>
        <v/>
      </c>
      <c r="V113" s="129" t="str">
        <f>'Calc|Fee Based'!F111</f>
        <v/>
      </c>
      <c r="W113" s="77">
        <f>'Calc|Fee Based'!H111</f>
        <v>0</v>
      </c>
      <c r="X113" s="77">
        <f t="shared" ref="X113:AA176" si="19">W113*(1+X$5)*(1-X$6)</f>
        <v>0</v>
      </c>
      <c r="Y113" s="77">
        <f t="shared" si="19"/>
        <v>0</v>
      </c>
      <c r="Z113" s="77">
        <f t="shared" si="19"/>
        <v>0</v>
      </c>
      <c r="AA113" s="77">
        <f t="shared" si="19"/>
        <v>0</v>
      </c>
      <c r="AB113" s="53"/>
      <c r="AC113"/>
      <c r="AD113"/>
      <c r="AE113"/>
      <c r="AF113"/>
      <c r="AG113"/>
      <c r="AH113"/>
    </row>
    <row r="114" spans="1:34" x14ac:dyDescent="0.2">
      <c r="A114" s="131">
        <v>103</v>
      </c>
      <c r="B114" s="41"/>
      <c r="C114" s="41"/>
      <c r="D114" s="41"/>
      <c r="E114" s="42"/>
      <c r="F114" s="42"/>
      <c r="G114" s="42"/>
      <c r="H114" s="42"/>
      <c r="I114" s="42"/>
      <c r="J114" s="14"/>
      <c r="K114" s="42"/>
      <c r="L114" s="139">
        <f t="shared" si="11"/>
        <v>0</v>
      </c>
      <c r="M114" s="139">
        <f t="shared" si="12"/>
        <v>0</v>
      </c>
      <c r="N114" s="139">
        <f t="shared" si="13"/>
        <v>0</v>
      </c>
      <c r="O114" s="139">
        <f t="shared" si="14"/>
        <v>0</v>
      </c>
      <c r="P114" s="139">
        <f t="shared" si="15"/>
        <v>0</v>
      </c>
      <c r="Q114" s="14"/>
      <c r="R114" s="131">
        <v>103</v>
      </c>
      <c r="S114" s="167" t="str">
        <f>'Calc|Fee Based'!B112</f>
        <v/>
      </c>
      <c r="T114" s="167" t="str">
        <f>'Calc|Fee Based'!C112</f>
        <v/>
      </c>
      <c r="U114" s="129" t="str">
        <f>'Calc|Fee Based'!D112</f>
        <v/>
      </c>
      <c r="V114" s="129" t="str">
        <f>'Calc|Fee Based'!F112</f>
        <v/>
      </c>
      <c r="W114" s="77">
        <f>'Calc|Fee Based'!H112</f>
        <v>0</v>
      </c>
      <c r="X114" s="77">
        <f t="shared" si="19"/>
        <v>0</v>
      </c>
      <c r="Y114" s="77">
        <f t="shared" si="19"/>
        <v>0</v>
      </c>
      <c r="Z114" s="77">
        <f t="shared" si="19"/>
        <v>0</v>
      </c>
      <c r="AA114" s="77">
        <f t="shared" si="19"/>
        <v>0</v>
      </c>
      <c r="AB114" s="53"/>
      <c r="AC114"/>
      <c r="AD114"/>
      <c r="AE114"/>
      <c r="AF114"/>
      <c r="AG114"/>
      <c r="AH114"/>
    </row>
    <row r="115" spans="1:34" x14ac:dyDescent="0.2">
      <c r="A115" s="131">
        <v>104</v>
      </c>
      <c r="B115" s="41"/>
      <c r="C115" s="41"/>
      <c r="D115" s="41"/>
      <c r="E115" s="42"/>
      <c r="F115" s="42"/>
      <c r="G115" s="42"/>
      <c r="H115" s="42"/>
      <c r="I115" s="42"/>
      <c r="J115" s="14"/>
      <c r="K115" s="42"/>
      <c r="L115" s="139">
        <f t="shared" si="11"/>
        <v>0</v>
      </c>
      <c r="M115" s="139">
        <f t="shared" si="12"/>
        <v>0</v>
      </c>
      <c r="N115" s="139">
        <f t="shared" si="13"/>
        <v>0</v>
      </c>
      <c r="O115" s="139">
        <f t="shared" si="14"/>
        <v>0</v>
      </c>
      <c r="P115" s="139">
        <f t="shared" si="15"/>
        <v>0</v>
      </c>
      <c r="Q115" s="14"/>
      <c r="R115" s="131">
        <v>104</v>
      </c>
      <c r="S115" s="167" t="str">
        <f>'Calc|Fee Based'!B113</f>
        <v/>
      </c>
      <c r="T115" s="167" t="str">
        <f>'Calc|Fee Based'!C113</f>
        <v/>
      </c>
      <c r="U115" s="129" t="str">
        <f>'Calc|Fee Based'!D113</f>
        <v/>
      </c>
      <c r="V115" s="129" t="str">
        <f>'Calc|Fee Based'!F113</f>
        <v/>
      </c>
      <c r="W115" s="77">
        <f>'Calc|Fee Based'!H113</f>
        <v>0</v>
      </c>
      <c r="X115" s="77">
        <f t="shared" si="19"/>
        <v>0</v>
      </c>
      <c r="Y115" s="77">
        <f t="shared" si="19"/>
        <v>0</v>
      </c>
      <c r="Z115" s="77">
        <f t="shared" si="19"/>
        <v>0</v>
      </c>
      <c r="AA115" s="77">
        <f t="shared" si="19"/>
        <v>0</v>
      </c>
      <c r="AB115" s="53"/>
      <c r="AC115"/>
      <c r="AD115"/>
      <c r="AE115"/>
      <c r="AF115"/>
      <c r="AG115"/>
      <c r="AH115"/>
    </row>
    <row r="116" spans="1:34" x14ac:dyDescent="0.2">
      <c r="A116" s="131">
        <v>105</v>
      </c>
      <c r="B116" s="41"/>
      <c r="C116" s="41"/>
      <c r="D116" s="41"/>
      <c r="E116" s="42"/>
      <c r="F116" s="42"/>
      <c r="G116" s="42"/>
      <c r="H116" s="42"/>
      <c r="I116" s="42"/>
      <c r="J116" s="14"/>
      <c r="K116" s="42"/>
      <c r="L116" s="139">
        <f t="shared" si="11"/>
        <v>0</v>
      </c>
      <c r="M116" s="139">
        <f t="shared" si="12"/>
        <v>0</v>
      </c>
      <c r="N116" s="139">
        <f t="shared" si="13"/>
        <v>0</v>
      </c>
      <c r="O116" s="139">
        <f t="shared" si="14"/>
        <v>0</v>
      </c>
      <c r="P116" s="139">
        <f t="shared" si="15"/>
        <v>0</v>
      </c>
      <c r="Q116" s="14"/>
      <c r="R116" s="131">
        <v>105</v>
      </c>
      <c r="S116" s="167" t="str">
        <f>'Calc|Fee Based'!B114</f>
        <v/>
      </c>
      <c r="T116" s="167" t="str">
        <f>'Calc|Fee Based'!C114</f>
        <v/>
      </c>
      <c r="U116" s="129" t="str">
        <f>'Calc|Fee Based'!D114</f>
        <v/>
      </c>
      <c r="V116" s="129" t="str">
        <f>'Calc|Fee Based'!F114</f>
        <v/>
      </c>
      <c r="W116" s="77">
        <f>'Calc|Fee Based'!H114</f>
        <v>0</v>
      </c>
      <c r="X116" s="77">
        <f t="shared" si="19"/>
        <v>0</v>
      </c>
      <c r="Y116" s="77">
        <f t="shared" si="19"/>
        <v>0</v>
      </c>
      <c r="Z116" s="77">
        <f t="shared" si="19"/>
        <v>0</v>
      </c>
      <c r="AA116" s="77">
        <f t="shared" si="19"/>
        <v>0</v>
      </c>
      <c r="AB116" s="53"/>
      <c r="AC116"/>
      <c r="AD116"/>
      <c r="AE116"/>
      <c r="AF116"/>
      <c r="AG116"/>
      <c r="AH116"/>
    </row>
    <row r="117" spans="1:34" x14ac:dyDescent="0.2">
      <c r="A117" s="131">
        <v>106</v>
      </c>
      <c r="B117" s="41"/>
      <c r="C117" s="41"/>
      <c r="D117" s="41"/>
      <c r="E117" s="42"/>
      <c r="F117" s="42"/>
      <c r="G117" s="42"/>
      <c r="H117" s="42"/>
      <c r="I117" s="42"/>
      <c r="J117" s="14"/>
      <c r="K117" s="42"/>
      <c r="L117" s="139">
        <f t="shared" si="11"/>
        <v>0</v>
      </c>
      <c r="M117" s="139">
        <f t="shared" si="12"/>
        <v>0</v>
      </c>
      <c r="N117" s="139">
        <f t="shared" si="13"/>
        <v>0</v>
      </c>
      <c r="O117" s="139">
        <f t="shared" si="14"/>
        <v>0</v>
      </c>
      <c r="P117" s="139">
        <f t="shared" si="15"/>
        <v>0</v>
      </c>
      <c r="Q117" s="14"/>
      <c r="R117" s="131">
        <v>106</v>
      </c>
      <c r="S117" s="167" t="str">
        <f>'Calc|Fee Based'!B115</f>
        <v/>
      </c>
      <c r="T117" s="167" t="str">
        <f>'Calc|Fee Based'!C115</f>
        <v/>
      </c>
      <c r="U117" s="129" t="str">
        <f>'Calc|Fee Based'!D115</f>
        <v/>
      </c>
      <c r="V117" s="129" t="str">
        <f>'Calc|Fee Based'!F115</f>
        <v/>
      </c>
      <c r="W117" s="77">
        <f>'Calc|Fee Based'!H115</f>
        <v>0</v>
      </c>
      <c r="X117" s="77">
        <f t="shared" si="19"/>
        <v>0</v>
      </c>
      <c r="Y117" s="77">
        <f t="shared" si="19"/>
        <v>0</v>
      </c>
      <c r="Z117" s="77">
        <f t="shared" si="19"/>
        <v>0</v>
      </c>
      <c r="AA117" s="77">
        <f t="shared" si="19"/>
        <v>0</v>
      </c>
      <c r="AB117" s="53"/>
      <c r="AC117"/>
      <c r="AD117"/>
      <c r="AE117"/>
      <c r="AF117"/>
      <c r="AG117"/>
      <c r="AH117"/>
    </row>
    <row r="118" spans="1:34" x14ac:dyDescent="0.2">
      <c r="A118" s="131">
        <v>107</v>
      </c>
      <c r="B118" s="41"/>
      <c r="C118" s="41"/>
      <c r="D118" s="41"/>
      <c r="E118" s="42"/>
      <c r="F118" s="42"/>
      <c r="G118" s="42"/>
      <c r="H118" s="42"/>
      <c r="I118" s="42"/>
      <c r="J118" s="14"/>
      <c r="K118" s="42"/>
      <c r="L118" s="139">
        <f t="shared" si="11"/>
        <v>0</v>
      </c>
      <c r="M118" s="139">
        <f t="shared" si="12"/>
        <v>0</v>
      </c>
      <c r="N118" s="139">
        <f t="shared" si="13"/>
        <v>0</v>
      </c>
      <c r="O118" s="139">
        <f t="shared" si="14"/>
        <v>0</v>
      </c>
      <c r="P118" s="139">
        <f t="shared" si="15"/>
        <v>0</v>
      </c>
      <c r="Q118" s="14"/>
      <c r="R118" s="131">
        <v>107</v>
      </c>
      <c r="S118" s="167" t="str">
        <f>'Calc|Fee Based'!B116</f>
        <v/>
      </c>
      <c r="T118" s="167" t="str">
        <f>'Calc|Fee Based'!C116</f>
        <v/>
      </c>
      <c r="U118" s="129" t="str">
        <f>'Calc|Fee Based'!D116</f>
        <v/>
      </c>
      <c r="V118" s="129" t="str">
        <f>'Calc|Fee Based'!F116</f>
        <v/>
      </c>
      <c r="W118" s="77">
        <f>'Calc|Fee Based'!H116</f>
        <v>0</v>
      </c>
      <c r="X118" s="77">
        <f t="shared" si="19"/>
        <v>0</v>
      </c>
      <c r="Y118" s="77">
        <f t="shared" si="19"/>
        <v>0</v>
      </c>
      <c r="Z118" s="77">
        <f t="shared" si="19"/>
        <v>0</v>
      </c>
      <c r="AA118" s="77">
        <f t="shared" si="19"/>
        <v>0</v>
      </c>
      <c r="AB118" s="53"/>
      <c r="AC118"/>
      <c r="AD118"/>
      <c r="AE118"/>
      <c r="AF118"/>
      <c r="AG118"/>
      <c r="AH118"/>
    </row>
    <row r="119" spans="1:34" x14ac:dyDescent="0.2">
      <c r="A119" s="131">
        <v>108</v>
      </c>
      <c r="B119" s="41"/>
      <c r="C119" s="41"/>
      <c r="D119" s="41"/>
      <c r="E119" s="42"/>
      <c r="F119" s="42"/>
      <c r="G119" s="42"/>
      <c r="H119" s="42"/>
      <c r="I119" s="42"/>
      <c r="J119" s="14"/>
      <c r="K119" s="42"/>
      <c r="L119" s="139">
        <f t="shared" si="11"/>
        <v>0</v>
      </c>
      <c r="M119" s="139">
        <f t="shared" si="12"/>
        <v>0</v>
      </c>
      <c r="N119" s="139">
        <f t="shared" si="13"/>
        <v>0</v>
      </c>
      <c r="O119" s="139">
        <f t="shared" si="14"/>
        <v>0</v>
      </c>
      <c r="P119" s="139">
        <f t="shared" si="15"/>
        <v>0</v>
      </c>
      <c r="Q119" s="14"/>
      <c r="R119" s="131">
        <v>108</v>
      </c>
      <c r="S119" s="167" t="str">
        <f>'Calc|Fee Based'!B117</f>
        <v/>
      </c>
      <c r="T119" s="167" t="str">
        <f>'Calc|Fee Based'!C117</f>
        <v/>
      </c>
      <c r="U119" s="129" t="str">
        <f>'Calc|Fee Based'!D117</f>
        <v/>
      </c>
      <c r="V119" s="129" t="str">
        <f>'Calc|Fee Based'!F117</f>
        <v/>
      </c>
      <c r="W119" s="77">
        <f>'Calc|Fee Based'!H117</f>
        <v>0</v>
      </c>
      <c r="X119" s="77">
        <f t="shared" si="19"/>
        <v>0</v>
      </c>
      <c r="Y119" s="77">
        <f t="shared" si="19"/>
        <v>0</v>
      </c>
      <c r="Z119" s="77">
        <f t="shared" si="19"/>
        <v>0</v>
      </c>
      <c r="AA119" s="77">
        <f t="shared" si="19"/>
        <v>0</v>
      </c>
      <c r="AB119" s="53"/>
      <c r="AC119"/>
      <c r="AD119"/>
      <c r="AE119"/>
      <c r="AF119"/>
      <c r="AG119"/>
      <c r="AH119"/>
    </row>
    <row r="120" spans="1:34" x14ac:dyDescent="0.2">
      <c r="A120" s="131">
        <v>109</v>
      </c>
      <c r="B120" s="41"/>
      <c r="C120" s="41"/>
      <c r="D120" s="41"/>
      <c r="E120" s="42"/>
      <c r="F120" s="42"/>
      <c r="G120" s="42"/>
      <c r="H120" s="42"/>
      <c r="I120" s="42"/>
      <c r="J120" s="14"/>
      <c r="K120" s="42"/>
      <c r="L120" s="139">
        <f t="shared" si="11"/>
        <v>0</v>
      </c>
      <c r="M120" s="139">
        <f t="shared" si="12"/>
        <v>0</v>
      </c>
      <c r="N120" s="139">
        <f t="shared" si="13"/>
        <v>0</v>
      </c>
      <c r="O120" s="139">
        <f t="shared" si="14"/>
        <v>0</v>
      </c>
      <c r="P120" s="139">
        <f t="shared" si="15"/>
        <v>0</v>
      </c>
      <c r="Q120" s="14"/>
      <c r="R120" s="131">
        <v>109</v>
      </c>
      <c r="S120" s="167" t="str">
        <f>'Calc|Fee Based'!B118</f>
        <v/>
      </c>
      <c r="T120" s="167" t="str">
        <f>'Calc|Fee Based'!C118</f>
        <v/>
      </c>
      <c r="U120" s="129" t="str">
        <f>'Calc|Fee Based'!D118</f>
        <v/>
      </c>
      <c r="V120" s="129" t="str">
        <f>'Calc|Fee Based'!F118</f>
        <v/>
      </c>
      <c r="W120" s="77">
        <f>'Calc|Fee Based'!H118</f>
        <v>0</v>
      </c>
      <c r="X120" s="77">
        <f t="shared" si="19"/>
        <v>0</v>
      </c>
      <c r="Y120" s="77">
        <f t="shared" si="19"/>
        <v>0</v>
      </c>
      <c r="Z120" s="77">
        <f t="shared" si="19"/>
        <v>0</v>
      </c>
      <c r="AA120" s="77">
        <f t="shared" si="19"/>
        <v>0</v>
      </c>
      <c r="AB120" s="53"/>
      <c r="AC120"/>
      <c r="AD120"/>
      <c r="AE120"/>
      <c r="AF120"/>
      <c r="AG120"/>
      <c r="AH120"/>
    </row>
    <row r="121" spans="1:34" x14ac:dyDescent="0.2">
      <c r="A121" s="131">
        <v>110</v>
      </c>
      <c r="B121" s="41"/>
      <c r="C121" s="41"/>
      <c r="D121" s="41"/>
      <c r="E121" s="42"/>
      <c r="F121" s="42"/>
      <c r="G121" s="42"/>
      <c r="H121" s="42"/>
      <c r="I121" s="42"/>
      <c r="J121" s="14"/>
      <c r="K121" s="42"/>
      <c r="L121" s="139">
        <f t="shared" si="11"/>
        <v>0</v>
      </c>
      <c r="M121" s="139">
        <f t="shared" si="12"/>
        <v>0</v>
      </c>
      <c r="N121" s="139">
        <f t="shared" si="13"/>
        <v>0</v>
      </c>
      <c r="O121" s="139">
        <f t="shared" si="14"/>
        <v>0</v>
      </c>
      <c r="P121" s="139">
        <f t="shared" si="15"/>
        <v>0</v>
      </c>
      <c r="Q121" s="14"/>
      <c r="R121" s="131">
        <v>110</v>
      </c>
      <c r="S121" s="167" t="str">
        <f>'Calc|Fee Based'!B119</f>
        <v/>
      </c>
      <c r="T121" s="167" t="str">
        <f>'Calc|Fee Based'!C119</f>
        <v/>
      </c>
      <c r="U121" s="129" t="str">
        <f>'Calc|Fee Based'!D119</f>
        <v/>
      </c>
      <c r="V121" s="129" t="str">
        <f>'Calc|Fee Based'!F119</f>
        <v/>
      </c>
      <c r="W121" s="77">
        <f>'Calc|Fee Based'!H119</f>
        <v>0</v>
      </c>
      <c r="X121" s="77">
        <f t="shared" si="19"/>
        <v>0</v>
      </c>
      <c r="Y121" s="77">
        <f t="shared" si="19"/>
        <v>0</v>
      </c>
      <c r="Z121" s="77">
        <f t="shared" si="19"/>
        <v>0</v>
      </c>
      <c r="AA121" s="77">
        <f t="shared" si="19"/>
        <v>0</v>
      </c>
      <c r="AB121" s="53"/>
      <c r="AC121"/>
      <c r="AD121"/>
      <c r="AE121"/>
      <c r="AF121"/>
      <c r="AG121"/>
      <c r="AH121"/>
    </row>
    <row r="122" spans="1:34" x14ac:dyDescent="0.2">
      <c r="A122" s="131">
        <v>111</v>
      </c>
      <c r="B122" s="41"/>
      <c r="C122" s="41"/>
      <c r="D122" s="41"/>
      <c r="E122" s="42"/>
      <c r="F122" s="42"/>
      <c r="G122" s="42"/>
      <c r="H122" s="42"/>
      <c r="I122" s="42"/>
      <c r="J122" s="14"/>
      <c r="K122" s="42"/>
      <c r="L122" s="139">
        <f t="shared" si="11"/>
        <v>0</v>
      </c>
      <c r="M122" s="139">
        <f t="shared" si="12"/>
        <v>0</v>
      </c>
      <c r="N122" s="139">
        <f t="shared" si="13"/>
        <v>0</v>
      </c>
      <c r="O122" s="139">
        <f t="shared" si="14"/>
        <v>0</v>
      </c>
      <c r="P122" s="139">
        <f t="shared" si="15"/>
        <v>0</v>
      </c>
      <c r="Q122" s="14"/>
      <c r="R122" s="131">
        <v>111</v>
      </c>
      <c r="S122" s="167" t="str">
        <f>'Calc|Fee Based'!B120</f>
        <v/>
      </c>
      <c r="T122" s="167" t="str">
        <f>'Calc|Fee Based'!C120</f>
        <v/>
      </c>
      <c r="U122" s="129" t="str">
        <f>'Calc|Fee Based'!D120</f>
        <v/>
      </c>
      <c r="V122" s="129" t="str">
        <f>'Calc|Fee Based'!F120</f>
        <v/>
      </c>
      <c r="W122" s="77">
        <f>'Calc|Fee Based'!H120</f>
        <v>0</v>
      </c>
      <c r="X122" s="77">
        <f t="shared" si="19"/>
        <v>0</v>
      </c>
      <c r="Y122" s="77">
        <f t="shared" si="19"/>
        <v>0</v>
      </c>
      <c r="Z122" s="77">
        <f t="shared" si="19"/>
        <v>0</v>
      </c>
      <c r="AA122" s="77">
        <f t="shared" si="19"/>
        <v>0</v>
      </c>
      <c r="AB122" s="53"/>
      <c r="AC122"/>
      <c r="AD122"/>
      <c r="AE122"/>
      <c r="AF122"/>
      <c r="AG122"/>
      <c r="AH122"/>
    </row>
    <row r="123" spans="1:34" x14ac:dyDescent="0.2">
      <c r="A123" s="131">
        <v>112</v>
      </c>
      <c r="B123" s="41"/>
      <c r="C123" s="41"/>
      <c r="D123" s="41"/>
      <c r="E123" s="42"/>
      <c r="F123" s="42"/>
      <c r="G123" s="42"/>
      <c r="H123" s="42"/>
      <c r="I123" s="42"/>
      <c r="J123" s="14"/>
      <c r="K123" s="42"/>
      <c r="L123" s="139">
        <f t="shared" si="11"/>
        <v>0</v>
      </c>
      <c r="M123" s="139">
        <f t="shared" si="12"/>
        <v>0</v>
      </c>
      <c r="N123" s="139">
        <f t="shared" si="13"/>
        <v>0</v>
      </c>
      <c r="O123" s="139">
        <f t="shared" si="14"/>
        <v>0</v>
      </c>
      <c r="P123" s="139">
        <f t="shared" si="15"/>
        <v>0</v>
      </c>
      <c r="Q123" s="14"/>
      <c r="R123" s="131">
        <v>112</v>
      </c>
      <c r="S123" s="167" t="str">
        <f>'Calc|Fee Based'!B121</f>
        <v/>
      </c>
      <c r="T123" s="167" t="str">
        <f>'Calc|Fee Based'!C121</f>
        <v/>
      </c>
      <c r="U123" s="129" t="str">
        <f>'Calc|Fee Based'!D121</f>
        <v/>
      </c>
      <c r="V123" s="129" t="str">
        <f>'Calc|Fee Based'!F121</f>
        <v/>
      </c>
      <c r="W123" s="77">
        <f>'Calc|Fee Based'!H121</f>
        <v>0</v>
      </c>
      <c r="X123" s="77">
        <f t="shared" si="19"/>
        <v>0</v>
      </c>
      <c r="Y123" s="77">
        <f t="shared" si="19"/>
        <v>0</v>
      </c>
      <c r="Z123" s="77">
        <f t="shared" si="19"/>
        <v>0</v>
      </c>
      <c r="AA123" s="77">
        <f t="shared" si="19"/>
        <v>0</v>
      </c>
      <c r="AB123" s="53"/>
      <c r="AC123"/>
      <c r="AD123"/>
      <c r="AE123"/>
      <c r="AF123"/>
      <c r="AG123"/>
      <c r="AH123"/>
    </row>
    <row r="124" spans="1:34" x14ac:dyDescent="0.2">
      <c r="A124" s="131">
        <v>113</v>
      </c>
      <c r="B124" s="41"/>
      <c r="C124" s="41"/>
      <c r="D124" s="41"/>
      <c r="E124" s="42"/>
      <c r="F124" s="42"/>
      <c r="G124" s="42"/>
      <c r="H124" s="42"/>
      <c r="I124" s="42"/>
      <c r="J124" s="14"/>
      <c r="K124" s="42"/>
      <c r="L124" s="139">
        <f t="shared" si="11"/>
        <v>0</v>
      </c>
      <c r="M124" s="139">
        <f t="shared" si="12"/>
        <v>0</v>
      </c>
      <c r="N124" s="139">
        <f t="shared" si="13"/>
        <v>0</v>
      </c>
      <c r="O124" s="139">
        <f t="shared" si="14"/>
        <v>0</v>
      </c>
      <c r="P124" s="139">
        <f t="shared" si="15"/>
        <v>0</v>
      </c>
      <c r="Q124" s="14"/>
      <c r="R124" s="131">
        <v>113</v>
      </c>
      <c r="S124" s="167" t="str">
        <f>'Calc|Fee Based'!B122</f>
        <v/>
      </c>
      <c r="T124" s="167" t="str">
        <f>'Calc|Fee Based'!C122</f>
        <v/>
      </c>
      <c r="U124" s="129" t="str">
        <f>'Calc|Fee Based'!D122</f>
        <v/>
      </c>
      <c r="V124" s="129" t="str">
        <f>'Calc|Fee Based'!F122</f>
        <v/>
      </c>
      <c r="W124" s="77">
        <f>'Calc|Fee Based'!H122</f>
        <v>0</v>
      </c>
      <c r="X124" s="77">
        <f t="shared" si="19"/>
        <v>0</v>
      </c>
      <c r="Y124" s="77">
        <f t="shared" si="19"/>
        <v>0</v>
      </c>
      <c r="Z124" s="77">
        <f t="shared" si="19"/>
        <v>0</v>
      </c>
      <c r="AA124" s="77">
        <f t="shared" si="19"/>
        <v>0</v>
      </c>
      <c r="AB124" s="53"/>
      <c r="AC124"/>
      <c r="AD124"/>
      <c r="AE124"/>
      <c r="AF124"/>
      <c r="AG124"/>
      <c r="AH124"/>
    </row>
    <row r="125" spans="1:34" x14ac:dyDescent="0.2">
      <c r="A125" s="131">
        <v>114</v>
      </c>
      <c r="B125" s="41"/>
      <c r="C125" s="41"/>
      <c r="D125" s="41"/>
      <c r="E125" s="42"/>
      <c r="F125" s="42"/>
      <c r="G125" s="42"/>
      <c r="H125" s="42"/>
      <c r="I125" s="42"/>
      <c r="J125" s="14"/>
      <c r="K125" s="42"/>
      <c r="L125" s="139">
        <f t="shared" si="11"/>
        <v>0</v>
      </c>
      <c r="M125" s="139">
        <f t="shared" si="12"/>
        <v>0</v>
      </c>
      <c r="N125" s="139">
        <f t="shared" si="13"/>
        <v>0</v>
      </c>
      <c r="O125" s="139">
        <f t="shared" si="14"/>
        <v>0</v>
      </c>
      <c r="P125" s="139">
        <f t="shared" si="15"/>
        <v>0</v>
      </c>
      <c r="Q125" s="14"/>
      <c r="R125" s="131">
        <v>114</v>
      </c>
      <c r="S125" s="167" t="str">
        <f>'Calc|Fee Based'!B123</f>
        <v/>
      </c>
      <c r="T125" s="167" t="str">
        <f>'Calc|Fee Based'!C123</f>
        <v/>
      </c>
      <c r="U125" s="129" t="str">
        <f>'Calc|Fee Based'!D123</f>
        <v/>
      </c>
      <c r="V125" s="129" t="str">
        <f>'Calc|Fee Based'!F123</f>
        <v/>
      </c>
      <c r="W125" s="77">
        <f>'Calc|Fee Based'!H123</f>
        <v>0</v>
      </c>
      <c r="X125" s="77">
        <f t="shared" si="19"/>
        <v>0</v>
      </c>
      <c r="Y125" s="77">
        <f t="shared" si="19"/>
        <v>0</v>
      </c>
      <c r="Z125" s="77">
        <f t="shared" si="19"/>
        <v>0</v>
      </c>
      <c r="AA125" s="77">
        <f t="shared" si="19"/>
        <v>0</v>
      </c>
      <c r="AB125" s="53"/>
      <c r="AC125"/>
      <c r="AD125"/>
      <c r="AE125"/>
      <c r="AF125"/>
      <c r="AG125"/>
      <c r="AH125"/>
    </row>
    <row r="126" spans="1:34" x14ac:dyDescent="0.2">
      <c r="A126" s="131">
        <v>115</v>
      </c>
      <c r="B126" s="41"/>
      <c r="C126" s="41"/>
      <c r="D126" s="41"/>
      <c r="E126" s="42"/>
      <c r="F126" s="42"/>
      <c r="G126" s="42"/>
      <c r="H126" s="42"/>
      <c r="I126" s="42"/>
      <c r="J126" s="14"/>
      <c r="K126" s="42"/>
      <c r="L126" s="139">
        <f t="shared" si="11"/>
        <v>0</v>
      </c>
      <c r="M126" s="139">
        <f t="shared" si="12"/>
        <v>0</v>
      </c>
      <c r="N126" s="139">
        <f t="shared" si="13"/>
        <v>0</v>
      </c>
      <c r="O126" s="139">
        <f t="shared" si="14"/>
        <v>0</v>
      </c>
      <c r="P126" s="139">
        <f t="shared" si="15"/>
        <v>0</v>
      </c>
      <c r="Q126" s="14"/>
      <c r="R126" s="131">
        <v>115</v>
      </c>
      <c r="S126" s="167" t="str">
        <f>'Calc|Fee Based'!B124</f>
        <v/>
      </c>
      <c r="T126" s="167" t="str">
        <f>'Calc|Fee Based'!C124</f>
        <v/>
      </c>
      <c r="U126" s="129" t="str">
        <f>'Calc|Fee Based'!D124</f>
        <v/>
      </c>
      <c r="V126" s="129" t="str">
        <f>'Calc|Fee Based'!F124</f>
        <v/>
      </c>
      <c r="W126" s="77">
        <f>'Calc|Fee Based'!H124</f>
        <v>0</v>
      </c>
      <c r="X126" s="77">
        <f t="shared" si="19"/>
        <v>0</v>
      </c>
      <c r="Y126" s="77">
        <f t="shared" si="19"/>
        <v>0</v>
      </c>
      <c r="Z126" s="77">
        <f t="shared" si="19"/>
        <v>0</v>
      </c>
      <c r="AA126" s="77">
        <f t="shared" si="19"/>
        <v>0</v>
      </c>
      <c r="AB126" s="53"/>
      <c r="AC126"/>
      <c r="AD126"/>
      <c r="AE126"/>
      <c r="AF126"/>
      <c r="AG126"/>
      <c r="AH126"/>
    </row>
    <row r="127" spans="1:34" x14ac:dyDescent="0.2">
      <c r="A127" s="131">
        <v>116</v>
      </c>
      <c r="B127" s="41"/>
      <c r="C127" s="41"/>
      <c r="D127" s="41"/>
      <c r="E127" s="42"/>
      <c r="F127" s="42"/>
      <c r="G127" s="42"/>
      <c r="H127" s="42"/>
      <c r="I127" s="42"/>
      <c r="J127" s="14"/>
      <c r="K127" s="42"/>
      <c r="L127" s="139">
        <f t="shared" si="11"/>
        <v>0</v>
      </c>
      <c r="M127" s="139">
        <f t="shared" si="12"/>
        <v>0</v>
      </c>
      <c r="N127" s="139">
        <f t="shared" si="13"/>
        <v>0</v>
      </c>
      <c r="O127" s="139">
        <f t="shared" si="14"/>
        <v>0</v>
      </c>
      <c r="P127" s="139">
        <f t="shared" si="15"/>
        <v>0</v>
      </c>
      <c r="Q127" s="14"/>
      <c r="R127" s="131">
        <v>116</v>
      </c>
      <c r="S127" s="167" t="str">
        <f>'Calc|Fee Based'!B125</f>
        <v/>
      </c>
      <c r="T127" s="167" t="str">
        <f>'Calc|Fee Based'!C125</f>
        <v/>
      </c>
      <c r="U127" s="129" t="str">
        <f>'Calc|Fee Based'!D125</f>
        <v/>
      </c>
      <c r="V127" s="129" t="str">
        <f>'Calc|Fee Based'!F125</f>
        <v/>
      </c>
      <c r="W127" s="77">
        <f>'Calc|Fee Based'!H125</f>
        <v>0</v>
      </c>
      <c r="X127" s="77">
        <f t="shared" si="19"/>
        <v>0</v>
      </c>
      <c r="Y127" s="77">
        <f t="shared" si="19"/>
        <v>0</v>
      </c>
      <c r="Z127" s="77">
        <f t="shared" si="19"/>
        <v>0</v>
      </c>
      <c r="AA127" s="77">
        <f t="shared" si="19"/>
        <v>0</v>
      </c>
      <c r="AB127" s="53"/>
      <c r="AC127"/>
      <c r="AD127"/>
      <c r="AE127"/>
      <c r="AF127"/>
      <c r="AG127"/>
      <c r="AH127"/>
    </row>
    <row r="128" spans="1:34" x14ac:dyDescent="0.2">
      <c r="A128" s="131">
        <v>117</v>
      </c>
      <c r="B128" s="41"/>
      <c r="C128" s="41"/>
      <c r="D128" s="41"/>
      <c r="E128" s="42"/>
      <c r="F128" s="42"/>
      <c r="G128" s="42"/>
      <c r="H128" s="42"/>
      <c r="I128" s="42"/>
      <c r="J128" s="14"/>
      <c r="K128" s="42"/>
      <c r="L128" s="139">
        <f t="shared" si="11"/>
        <v>0</v>
      </c>
      <c r="M128" s="139">
        <f t="shared" si="12"/>
        <v>0</v>
      </c>
      <c r="N128" s="139">
        <f t="shared" si="13"/>
        <v>0</v>
      </c>
      <c r="O128" s="139">
        <f t="shared" si="14"/>
        <v>0</v>
      </c>
      <c r="P128" s="139">
        <f t="shared" si="15"/>
        <v>0</v>
      </c>
      <c r="Q128" s="14"/>
      <c r="R128" s="131">
        <v>117</v>
      </c>
      <c r="S128" s="167" t="str">
        <f>'Calc|Fee Based'!B126</f>
        <v/>
      </c>
      <c r="T128" s="167" t="str">
        <f>'Calc|Fee Based'!C126</f>
        <v/>
      </c>
      <c r="U128" s="129" t="str">
        <f>'Calc|Fee Based'!D126</f>
        <v/>
      </c>
      <c r="V128" s="129" t="str">
        <f>'Calc|Fee Based'!F126</f>
        <v/>
      </c>
      <c r="W128" s="77">
        <f>'Calc|Fee Based'!H126</f>
        <v>0</v>
      </c>
      <c r="X128" s="77">
        <f t="shared" si="19"/>
        <v>0</v>
      </c>
      <c r="Y128" s="77">
        <f t="shared" si="19"/>
        <v>0</v>
      </c>
      <c r="Z128" s="77">
        <f t="shared" si="19"/>
        <v>0</v>
      </c>
      <c r="AA128" s="77">
        <f t="shared" si="19"/>
        <v>0</v>
      </c>
      <c r="AB128" s="53"/>
      <c r="AC128"/>
      <c r="AD128"/>
      <c r="AE128"/>
      <c r="AF128"/>
      <c r="AG128"/>
      <c r="AH128"/>
    </row>
    <row r="129" spans="1:34" x14ac:dyDescent="0.2">
      <c r="A129" s="131">
        <v>118</v>
      </c>
      <c r="B129" s="41"/>
      <c r="C129" s="41"/>
      <c r="D129" s="41"/>
      <c r="E129" s="42"/>
      <c r="F129" s="42"/>
      <c r="G129" s="42"/>
      <c r="H129" s="42"/>
      <c r="I129" s="42"/>
      <c r="J129" s="14"/>
      <c r="K129" s="42"/>
      <c r="L129" s="139">
        <f t="shared" si="11"/>
        <v>0</v>
      </c>
      <c r="M129" s="139">
        <f t="shared" si="12"/>
        <v>0</v>
      </c>
      <c r="N129" s="139">
        <f t="shared" si="13"/>
        <v>0</v>
      </c>
      <c r="O129" s="139">
        <f t="shared" si="14"/>
        <v>0</v>
      </c>
      <c r="P129" s="139">
        <f t="shared" si="15"/>
        <v>0</v>
      </c>
      <c r="Q129" s="14"/>
      <c r="R129" s="131">
        <v>118</v>
      </c>
      <c r="S129" s="167" t="str">
        <f>'Calc|Fee Based'!B127</f>
        <v/>
      </c>
      <c r="T129" s="167" t="str">
        <f>'Calc|Fee Based'!C127</f>
        <v/>
      </c>
      <c r="U129" s="129" t="str">
        <f>'Calc|Fee Based'!D127</f>
        <v/>
      </c>
      <c r="V129" s="129" t="str">
        <f>'Calc|Fee Based'!F127</f>
        <v/>
      </c>
      <c r="W129" s="77">
        <f>'Calc|Fee Based'!H127</f>
        <v>0</v>
      </c>
      <c r="X129" s="77">
        <f t="shared" si="19"/>
        <v>0</v>
      </c>
      <c r="Y129" s="77">
        <f t="shared" si="19"/>
        <v>0</v>
      </c>
      <c r="Z129" s="77">
        <f t="shared" si="19"/>
        <v>0</v>
      </c>
      <c r="AA129" s="77">
        <f t="shared" si="19"/>
        <v>0</v>
      </c>
      <c r="AB129" s="53"/>
      <c r="AC129"/>
      <c r="AD129"/>
      <c r="AE129"/>
      <c r="AF129"/>
      <c r="AG129"/>
      <c r="AH129"/>
    </row>
    <row r="130" spans="1:34" x14ac:dyDescent="0.2">
      <c r="A130" s="131">
        <v>119</v>
      </c>
      <c r="B130" s="41"/>
      <c r="C130" s="41"/>
      <c r="D130" s="41"/>
      <c r="E130" s="42"/>
      <c r="F130" s="42"/>
      <c r="G130" s="42"/>
      <c r="H130" s="42"/>
      <c r="I130" s="42"/>
      <c r="J130" s="14"/>
      <c r="K130" s="42"/>
      <c r="L130" s="139">
        <f t="shared" si="11"/>
        <v>0</v>
      </c>
      <c r="M130" s="139">
        <f t="shared" si="12"/>
        <v>0</v>
      </c>
      <c r="N130" s="139">
        <f t="shared" si="13"/>
        <v>0</v>
      </c>
      <c r="O130" s="139">
        <f t="shared" si="14"/>
        <v>0</v>
      </c>
      <c r="P130" s="139">
        <f t="shared" si="15"/>
        <v>0</v>
      </c>
      <c r="Q130" s="14"/>
      <c r="R130" s="131">
        <v>119</v>
      </c>
      <c r="S130" s="167" t="str">
        <f>'Calc|Fee Based'!B128</f>
        <v/>
      </c>
      <c r="T130" s="167" t="str">
        <f>'Calc|Fee Based'!C128</f>
        <v/>
      </c>
      <c r="U130" s="129" t="str">
        <f>'Calc|Fee Based'!D128</f>
        <v/>
      </c>
      <c r="V130" s="129" t="str">
        <f>'Calc|Fee Based'!F128</f>
        <v/>
      </c>
      <c r="W130" s="77">
        <f>'Calc|Fee Based'!H128</f>
        <v>0</v>
      </c>
      <c r="X130" s="77">
        <f t="shared" si="19"/>
        <v>0</v>
      </c>
      <c r="Y130" s="77">
        <f t="shared" si="19"/>
        <v>0</v>
      </c>
      <c r="Z130" s="77">
        <f t="shared" si="19"/>
        <v>0</v>
      </c>
      <c r="AA130" s="77">
        <f t="shared" si="19"/>
        <v>0</v>
      </c>
      <c r="AB130" s="53"/>
      <c r="AC130"/>
      <c r="AD130"/>
      <c r="AE130"/>
      <c r="AF130"/>
      <c r="AG130"/>
      <c r="AH130"/>
    </row>
    <row r="131" spans="1:34" x14ac:dyDescent="0.2">
      <c r="A131" s="131">
        <v>120</v>
      </c>
      <c r="B131" s="41"/>
      <c r="C131" s="41"/>
      <c r="D131" s="41"/>
      <c r="E131" s="42"/>
      <c r="F131" s="42"/>
      <c r="G131" s="42"/>
      <c r="H131" s="42"/>
      <c r="I131" s="42"/>
      <c r="J131" s="14"/>
      <c r="K131" s="42"/>
      <c r="L131" s="139">
        <f t="shared" si="11"/>
        <v>0</v>
      </c>
      <c r="M131" s="139">
        <f t="shared" si="12"/>
        <v>0</v>
      </c>
      <c r="N131" s="139">
        <f t="shared" si="13"/>
        <v>0</v>
      </c>
      <c r="O131" s="139">
        <f t="shared" si="14"/>
        <v>0</v>
      </c>
      <c r="P131" s="139">
        <f t="shared" si="15"/>
        <v>0</v>
      </c>
      <c r="Q131" s="14"/>
      <c r="R131" s="131">
        <v>120</v>
      </c>
      <c r="S131" s="167" t="str">
        <f>'Calc|Fee Based'!B129</f>
        <v/>
      </c>
      <c r="T131" s="167" t="str">
        <f>'Calc|Fee Based'!C129</f>
        <v/>
      </c>
      <c r="U131" s="129" t="str">
        <f>'Calc|Fee Based'!D129</f>
        <v/>
      </c>
      <c r="V131" s="129" t="str">
        <f>'Calc|Fee Based'!F129</f>
        <v/>
      </c>
      <c r="W131" s="77">
        <f>'Calc|Fee Based'!H129</f>
        <v>0</v>
      </c>
      <c r="X131" s="77">
        <f t="shared" si="19"/>
        <v>0</v>
      </c>
      <c r="Y131" s="77">
        <f t="shared" si="19"/>
        <v>0</v>
      </c>
      <c r="Z131" s="77">
        <f t="shared" si="19"/>
        <v>0</v>
      </c>
      <c r="AA131" s="77">
        <f t="shared" si="19"/>
        <v>0</v>
      </c>
      <c r="AB131" s="53"/>
      <c r="AC131"/>
      <c r="AD131"/>
      <c r="AE131"/>
      <c r="AF131"/>
      <c r="AG131"/>
      <c r="AH131"/>
    </row>
    <row r="132" spans="1:34" x14ac:dyDescent="0.2">
      <c r="A132" s="131">
        <v>121</v>
      </c>
      <c r="B132" s="41"/>
      <c r="C132" s="41"/>
      <c r="D132" s="41"/>
      <c r="E132" s="42"/>
      <c r="F132" s="42"/>
      <c r="G132" s="42"/>
      <c r="H132" s="42"/>
      <c r="I132" s="42"/>
      <c r="J132" s="14"/>
      <c r="K132" s="42"/>
      <c r="L132" s="139">
        <f t="shared" si="11"/>
        <v>0</v>
      </c>
      <c r="M132" s="139">
        <f t="shared" si="12"/>
        <v>0</v>
      </c>
      <c r="N132" s="139">
        <f t="shared" si="13"/>
        <v>0</v>
      </c>
      <c r="O132" s="139">
        <f t="shared" si="14"/>
        <v>0</v>
      </c>
      <c r="P132" s="139">
        <f t="shared" si="15"/>
        <v>0</v>
      </c>
      <c r="Q132" s="14"/>
      <c r="R132" s="131">
        <v>121</v>
      </c>
      <c r="S132" s="167" t="str">
        <f>'Calc|Fee Based'!B130</f>
        <v/>
      </c>
      <c r="T132" s="167" t="str">
        <f>'Calc|Fee Based'!C130</f>
        <v/>
      </c>
      <c r="U132" s="129" t="str">
        <f>'Calc|Fee Based'!D130</f>
        <v/>
      </c>
      <c r="V132" s="129" t="str">
        <f>'Calc|Fee Based'!F130</f>
        <v/>
      </c>
      <c r="W132" s="77">
        <f>'Calc|Fee Based'!H130</f>
        <v>0</v>
      </c>
      <c r="X132" s="77">
        <f t="shared" si="19"/>
        <v>0</v>
      </c>
      <c r="Y132" s="77">
        <f t="shared" si="19"/>
        <v>0</v>
      </c>
      <c r="Z132" s="77">
        <f t="shared" si="19"/>
        <v>0</v>
      </c>
      <c r="AA132" s="77">
        <f t="shared" si="19"/>
        <v>0</v>
      </c>
      <c r="AB132" s="53"/>
      <c r="AC132"/>
      <c r="AD132"/>
      <c r="AE132"/>
      <c r="AF132"/>
      <c r="AG132"/>
      <c r="AH132"/>
    </row>
    <row r="133" spans="1:34" x14ac:dyDescent="0.2">
      <c r="A133" s="131">
        <v>122</v>
      </c>
      <c r="B133" s="41"/>
      <c r="C133" s="41"/>
      <c r="D133" s="41"/>
      <c r="E133" s="42"/>
      <c r="F133" s="42"/>
      <c r="G133" s="42"/>
      <c r="H133" s="42"/>
      <c r="I133" s="42"/>
      <c r="J133" s="14"/>
      <c r="K133" s="42"/>
      <c r="L133" s="139">
        <f t="shared" si="11"/>
        <v>0</v>
      </c>
      <c r="M133" s="139">
        <f t="shared" si="12"/>
        <v>0</v>
      </c>
      <c r="N133" s="139">
        <f t="shared" si="13"/>
        <v>0</v>
      </c>
      <c r="O133" s="139">
        <f t="shared" si="14"/>
        <v>0</v>
      </c>
      <c r="P133" s="139">
        <f t="shared" si="15"/>
        <v>0</v>
      </c>
      <c r="Q133" s="14"/>
      <c r="R133" s="131">
        <v>122</v>
      </c>
      <c r="S133" s="167" t="str">
        <f>'Calc|Fee Based'!B131</f>
        <v/>
      </c>
      <c r="T133" s="167" t="str">
        <f>'Calc|Fee Based'!C131</f>
        <v/>
      </c>
      <c r="U133" s="129" t="str">
        <f>'Calc|Fee Based'!D131</f>
        <v/>
      </c>
      <c r="V133" s="129" t="str">
        <f>'Calc|Fee Based'!F131</f>
        <v/>
      </c>
      <c r="W133" s="77">
        <f>'Calc|Fee Based'!H131</f>
        <v>0</v>
      </c>
      <c r="X133" s="77">
        <f t="shared" si="19"/>
        <v>0</v>
      </c>
      <c r="Y133" s="77">
        <f t="shared" si="19"/>
        <v>0</v>
      </c>
      <c r="Z133" s="77">
        <f t="shared" si="19"/>
        <v>0</v>
      </c>
      <c r="AA133" s="77">
        <f t="shared" si="19"/>
        <v>0</v>
      </c>
      <c r="AB133" s="53"/>
      <c r="AC133"/>
      <c r="AD133"/>
      <c r="AE133"/>
      <c r="AF133"/>
      <c r="AG133"/>
      <c r="AH133"/>
    </row>
    <row r="134" spans="1:34" x14ac:dyDescent="0.2">
      <c r="A134" s="131">
        <v>123</v>
      </c>
      <c r="B134" s="41"/>
      <c r="C134" s="41"/>
      <c r="D134" s="41"/>
      <c r="E134" s="42"/>
      <c r="F134" s="42"/>
      <c r="G134" s="42"/>
      <c r="H134" s="42"/>
      <c r="I134" s="42"/>
      <c r="J134" s="14"/>
      <c r="K134" s="42"/>
      <c r="L134" s="139">
        <f t="shared" si="11"/>
        <v>0</v>
      </c>
      <c r="M134" s="139">
        <f t="shared" si="12"/>
        <v>0</v>
      </c>
      <c r="N134" s="139">
        <f t="shared" si="13"/>
        <v>0</v>
      </c>
      <c r="O134" s="139">
        <f t="shared" si="14"/>
        <v>0</v>
      </c>
      <c r="P134" s="139">
        <f t="shared" si="15"/>
        <v>0</v>
      </c>
      <c r="Q134" s="14"/>
      <c r="R134" s="131">
        <v>123</v>
      </c>
      <c r="S134" s="167" t="str">
        <f>'Calc|Fee Based'!B132</f>
        <v/>
      </c>
      <c r="T134" s="167" t="str">
        <f>'Calc|Fee Based'!C132</f>
        <v/>
      </c>
      <c r="U134" s="129" t="str">
        <f>'Calc|Fee Based'!D132</f>
        <v/>
      </c>
      <c r="V134" s="129" t="str">
        <f>'Calc|Fee Based'!F132</f>
        <v/>
      </c>
      <c r="W134" s="77">
        <f>'Calc|Fee Based'!H132</f>
        <v>0</v>
      </c>
      <c r="X134" s="77">
        <f t="shared" si="19"/>
        <v>0</v>
      </c>
      <c r="Y134" s="77">
        <f t="shared" si="19"/>
        <v>0</v>
      </c>
      <c r="Z134" s="77">
        <f t="shared" si="19"/>
        <v>0</v>
      </c>
      <c r="AA134" s="77">
        <f t="shared" si="19"/>
        <v>0</v>
      </c>
      <c r="AB134" s="53"/>
      <c r="AC134"/>
      <c r="AD134"/>
      <c r="AE134"/>
      <c r="AF134"/>
      <c r="AG134"/>
      <c r="AH134"/>
    </row>
    <row r="135" spans="1:34" x14ac:dyDescent="0.2">
      <c r="A135" s="131">
        <v>124</v>
      </c>
      <c r="B135" s="41"/>
      <c r="C135" s="41"/>
      <c r="D135" s="41"/>
      <c r="E135" s="42"/>
      <c r="F135" s="42"/>
      <c r="G135" s="42"/>
      <c r="H135" s="42"/>
      <c r="I135" s="42"/>
      <c r="J135" s="14"/>
      <c r="K135" s="42"/>
      <c r="L135" s="139">
        <f t="shared" si="11"/>
        <v>0</v>
      </c>
      <c r="M135" s="139">
        <f t="shared" si="12"/>
        <v>0</v>
      </c>
      <c r="N135" s="139">
        <f t="shared" si="13"/>
        <v>0</v>
      </c>
      <c r="O135" s="139">
        <f t="shared" si="14"/>
        <v>0</v>
      </c>
      <c r="P135" s="139">
        <f t="shared" si="15"/>
        <v>0</v>
      </c>
      <c r="Q135" s="14"/>
      <c r="R135" s="131">
        <v>124</v>
      </c>
      <c r="S135" s="167" t="str">
        <f>'Calc|Fee Based'!B133</f>
        <v/>
      </c>
      <c r="T135" s="167" t="str">
        <f>'Calc|Fee Based'!C133</f>
        <v/>
      </c>
      <c r="U135" s="129" t="str">
        <f>'Calc|Fee Based'!D133</f>
        <v/>
      </c>
      <c r="V135" s="129" t="str">
        <f>'Calc|Fee Based'!F133</f>
        <v/>
      </c>
      <c r="W135" s="77">
        <f>'Calc|Fee Based'!H133</f>
        <v>0</v>
      </c>
      <c r="X135" s="77">
        <f t="shared" si="19"/>
        <v>0</v>
      </c>
      <c r="Y135" s="77">
        <f t="shared" si="19"/>
        <v>0</v>
      </c>
      <c r="Z135" s="77">
        <f t="shared" si="19"/>
        <v>0</v>
      </c>
      <c r="AA135" s="77">
        <f t="shared" si="19"/>
        <v>0</v>
      </c>
      <c r="AB135" s="53"/>
      <c r="AC135"/>
      <c r="AD135"/>
      <c r="AE135"/>
      <c r="AF135"/>
      <c r="AG135"/>
      <c r="AH135"/>
    </row>
    <row r="136" spans="1:34" x14ac:dyDescent="0.2">
      <c r="A136" s="131">
        <v>125</v>
      </c>
      <c r="B136" s="41"/>
      <c r="C136" s="41"/>
      <c r="D136" s="41"/>
      <c r="E136" s="42"/>
      <c r="F136" s="42"/>
      <c r="G136" s="42"/>
      <c r="H136" s="42"/>
      <c r="I136" s="42"/>
      <c r="J136" s="14"/>
      <c r="K136" s="42"/>
      <c r="L136" s="139">
        <f t="shared" si="11"/>
        <v>0</v>
      </c>
      <c r="M136" s="139">
        <f t="shared" si="12"/>
        <v>0</v>
      </c>
      <c r="N136" s="139">
        <f t="shared" si="13"/>
        <v>0</v>
      </c>
      <c r="O136" s="139">
        <f t="shared" si="14"/>
        <v>0</v>
      </c>
      <c r="P136" s="139">
        <f t="shared" si="15"/>
        <v>0</v>
      </c>
      <c r="Q136" s="14"/>
      <c r="R136" s="131">
        <v>125</v>
      </c>
      <c r="S136" s="167" t="str">
        <f>'Calc|Fee Based'!B134</f>
        <v/>
      </c>
      <c r="T136" s="167" t="str">
        <f>'Calc|Fee Based'!C134</f>
        <v/>
      </c>
      <c r="U136" s="129" t="str">
        <f>'Calc|Fee Based'!D134</f>
        <v/>
      </c>
      <c r="V136" s="129" t="str">
        <f>'Calc|Fee Based'!F134</f>
        <v/>
      </c>
      <c r="W136" s="77">
        <f>'Calc|Fee Based'!H134</f>
        <v>0</v>
      </c>
      <c r="X136" s="77">
        <f t="shared" si="19"/>
        <v>0</v>
      </c>
      <c r="Y136" s="77">
        <f t="shared" si="19"/>
        <v>0</v>
      </c>
      <c r="Z136" s="77">
        <f t="shared" si="19"/>
        <v>0</v>
      </c>
      <c r="AA136" s="77">
        <f t="shared" si="19"/>
        <v>0</v>
      </c>
      <c r="AB136" s="53"/>
      <c r="AC136"/>
      <c r="AD136"/>
      <c r="AE136"/>
      <c r="AF136"/>
      <c r="AG136"/>
      <c r="AH136"/>
    </row>
    <row r="137" spans="1:34" x14ac:dyDescent="0.2">
      <c r="A137" s="131">
        <v>126</v>
      </c>
      <c r="B137" s="41"/>
      <c r="C137" s="41"/>
      <c r="D137" s="41"/>
      <c r="E137" s="42"/>
      <c r="F137" s="42"/>
      <c r="G137" s="42"/>
      <c r="H137" s="42"/>
      <c r="I137" s="42"/>
      <c r="J137" s="14"/>
      <c r="K137" s="42"/>
      <c r="L137" s="139">
        <f t="shared" si="11"/>
        <v>0</v>
      </c>
      <c r="M137" s="139">
        <f t="shared" si="12"/>
        <v>0</v>
      </c>
      <c r="N137" s="139">
        <f t="shared" si="13"/>
        <v>0</v>
      </c>
      <c r="O137" s="139">
        <f t="shared" si="14"/>
        <v>0</v>
      </c>
      <c r="P137" s="139">
        <f t="shared" si="15"/>
        <v>0</v>
      </c>
      <c r="Q137" s="14"/>
      <c r="R137" s="131">
        <v>126</v>
      </c>
      <c r="S137" s="167" t="str">
        <f>'Calc|Fee Based'!B135</f>
        <v/>
      </c>
      <c r="T137" s="167" t="str">
        <f>'Calc|Fee Based'!C135</f>
        <v/>
      </c>
      <c r="U137" s="129" t="str">
        <f>'Calc|Fee Based'!D135</f>
        <v/>
      </c>
      <c r="V137" s="129" t="str">
        <f>'Calc|Fee Based'!F135</f>
        <v/>
      </c>
      <c r="W137" s="77">
        <f>'Calc|Fee Based'!H135</f>
        <v>0</v>
      </c>
      <c r="X137" s="77">
        <f t="shared" si="19"/>
        <v>0</v>
      </c>
      <c r="Y137" s="77">
        <f t="shared" si="19"/>
        <v>0</v>
      </c>
      <c r="Z137" s="77">
        <f t="shared" si="19"/>
        <v>0</v>
      </c>
      <c r="AA137" s="77">
        <f t="shared" si="19"/>
        <v>0</v>
      </c>
      <c r="AB137" s="53"/>
      <c r="AC137"/>
      <c r="AD137"/>
      <c r="AE137"/>
      <c r="AF137"/>
      <c r="AG137"/>
      <c r="AH137"/>
    </row>
    <row r="138" spans="1:34" x14ac:dyDescent="0.2">
      <c r="A138" s="131">
        <v>127</v>
      </c>
      <c r="B138" s="41"/>
      <c r="C138" s="41"/>
      <c r="D138" s="41"/>
      <c r="E138" s="42"/>
      <c r="F138" s="42"/>
      <c r="G138" s="42"/>
      <c r="H138" s="42"/>
      <c r="I138" s="42"/>
      <c r="J138" s="14"/>
      <c r="K138" s="42"/>
      <c r="L138" s="139">
        <f t="shared" si="11"/>
        <v>0</v>
      </c>
      <c r="M138" s="139">
        <f t="shared" si="12"/>
        <v>0</v>
      </c>
      <c r="N138" s="139">
        <f t="shared" si="13"/>
        <v>0</v>
      </c>
      <c r="O138" s="139">
        <f t="shared" si="14"/>
        <v>0</v>
      </c>
      <c r="P138" s="139">
        <f t="shared" si="15"/>
        <v>0</v>
      </c>
      <c r="Q138" s="14"/>
      <c r="R138" s="131">
        <v>127</v>
      </c>
      <c r="S138" s="167" t="str">
        <f>'Calc|Fee Based'!B136</f>
        <v/>
      </c>
      <c r="T138" s="167" t="str">
        <f>'Calc|Fee Based'!C136</f>
        <v/>
      </c>
      <c r="U138" s="129" t="str">
        <f>'Calc|Fee Based'!D136</f>
        <v/>
      </c>
      <c r="V138" s="129" t="str">
        <f>'Calc|Fee Based'!F136</f>
        <v/>
      </c>
      <c r="W138" s="77">
        <f>'Calc|Fee Based'!H136</f>
        <v>0</v>
      </c>
      <c r="X138" s="77">
        <f t="shared" si="19"/>
        <v>0</v>
      </c>
      <c r="Y138" s="77">
        <f t="shared" si="19"/>
        <v>0</v>
      </c>
      <c r="Z138" s="77">
        <f t="shared" si="19"/>
        <v>0</v>
      </c>
      <c r="AA138" s="77">
        <f t="shared" si="19"/>
        <v>0</v>
      </c>
      <c r="AB138" s="53"/>
      <c r="AC138"/>
      <c r="AD138"/>
      <c r="AE138"/>
      <c r="AF138"/>
      <c r="AG138"/>
      <c r="AH138"/>
    </row>
    <row r="139" spans="1:34" x14ac:dyDescent="0.2">
      <c r="A139" s="131">
        <v>128</v>
      </c>
      <c r="B139" s="41"/>
      <c r="C139" s="41"/>
      <c r="D139" s="41"/>
      <c r="E139" s="42"/>
      <c r="F139" s="42"/>
      <c r="G139" s="42"/>
      <c r="H139" s="42"/>
      <c r="I139" s="42"/>
      <c r="J139" s="14"/>
      <c r="K139" s="42"/>
      <c r="L139" s="139">
        <f t="shared" si="11"/>
        <v>0</v>
      </c>
      <c r="M139" s="139">
        <f t="shared" si="12"/>
        <v>0</v>
      </c>
      <c r="N139" s="139">
        <f t="shared" si="13"/>
        <v>0</v>
      </c>
      <c r="O139" s="139">
        <f t="shared" si="14"/>
        <v>0</v>
      </c>
      <c r="P139" s="139">
        <f t="shared" si="15"/>
        <v>0</v>
      </c>
      <c r="Q139" s="14"/>
      <c r="R139" s="131">
        <v>128</v>
      </c>
      <c r="S139" s="167" t="str">
        <f>'Calc|Fee Based'!B137</f>
        <v/>
      </c>
      <c r="T139" s="167" t="str">
        <f>'Calc|Fee Based'!C137</f>
        <v/>
      </c>
      <c r="U139" s="129" t="str">
        <f>'Calc|Fee Based'!D137</f>
        <v/>
      </c>
      <c r="V139" s="129" t="str">
        <f>'Calc|Fee Based'!F137</f>
        <v/>
      </c>
      <c r="W139" s="77">
        <f>'Calc|Fee Based'!H137</f>
        <v>0</v>
      </c>
      <c r="X139" s="77">
        <f t="shared" si="19"/>
        <v>0</v>
      </c>
      <c r="Y139" s="77">
        <f t="shared" si="19"/>
        <v>0</v>
      </c>
      <c r="Z139" s="77">
        <f t="shared" si="19"/>
        <v>0</v>
      </c>
      <c r="AA139" s="77">
        <f t="shared" si="19"/>
        <v>0</v>
      </c>
      <c r="AB139" s="53"/>
      <c r="AC139"/>
      <c r="AD139"/>
      <c r="AE139"/>
      <c r="AF139"/>
      <c r="AG139"/>
      <c r="AH139"/>
    </row>
    <row r="140" spans="1:34" x14ac:dyDescent="0.2">
      <c r="A140" s="131">
        <v>129</v>
      </c>
      <c r="B140" s="41"/>
      <c r="C140" s="41"/>
      <c r="D140" s="41"/>
      <c r="E140" s="42"/>
      <c r="F140" s="42"/>
      <c r="G140" s="42"/>
      <c r="H140" s="42"/>
      <c r="I140" s="42"/>
      <c r="J140" s="14"/>
      <c r="K140" s="42"/>
      <c r="L140" s="139">
        <f t="shared" ref="L140:L203" si="20">IF(E140&lt;=K140,0,1)</f>
        <v>0</v>
      </c>
      <c r="M140" s="139">
        <f t="shared" ref="M140:M203" si="21">IF(F140&lt;=$K140*(1+M$5)*(1-M$6),0,1)</f>
        <v>0</v>
      </c>
      <c r="N140" s="139">
        <f t="shared" ref="N140:N203" si="22">IF(G140&lt;=$K140*(1+M$5)*(1-M$6)*(1+N$5)*(1-N$6),0,1)</f>
        <v>0</v>
      </c>
      <c r="O140" s="139">
        <f t="shared" ref="O140:O203" si="23">IF(H140&lt;=$K140*(1+M$5)*(1-M$6)*(1+N$5)*(1-N$6)*(1+O$5)*(1-O$6),0,1)</f>
        <v>0</v>
      </c>
      <c r="P140" s="139">
        <f t="shared" ref="P140:P203" si="24">IF(I140&lt;=$K140*(1+M$5)*(1-M$6)*(1+N$5)*(1-N$6)*(1+O$5)*(1-O$6)*(1+P$5)*(1-P$6),0,1)</f>
        <v>0</v>
      </c>
      <c r="Q140" s="14"/>
      <c r="R140" s="131">
        <v>129</v>
      </c>
      <c r="S140" s="167" t="str">
        <f>'Calc|Fee Based'!B138</f>
        <v/>
      </c>
      <c r="T140" s="167" t="str">
        <f>'Calc|Fee Based'!C138</f>
        <v/>
      </c>
      <c r="U140" s="129" t="str">
        <f>'Calc|Fee Based'!D138</f>
        <v/>
      </c>
      <c r="V140" s="129" t="str">
        <f>'Calc|Fee Based'!F138</f>
        <v/>
      </c>
      <c r="W140" s="77">
        <f>'Calc|Fee Based'!H138</f>
        <v>0</v>
      </c>
      <c r="X140" s="77">
        <f t="shared" si="19"/>
        <v>0</v>
      </c>
      <c r="Y140" s="77">
        <f t="shared" si="19"/>
        <v>0</v>
      </c>
      <c r="Z140" s="77">
        <f t="shared" si="19"/>
        <v>0</v>
      </c>
      <c r="AA140" s="77">
        <f t="shared" si="19"/>
        <v>0</v>
      </c>
      <c r="AB140" s="53"/>
      <c r="AC140"/>
      <c r="AD140"/>
      <c r="AE140"/>
      <c r="AF140"/>
      <c r="AG140"/>
      <c r="AH140"/>
    </row>
    <row r="141" spans="1:34" x14ac:dyDescent="0.2">
      <c r="A141" s="131">
        <v>130</v>
      </c>
      <c r="B141" s="41"/>
      <c r="C141" s="41"/>
      <c r="D141" s="41"/>
      <c r="E141" s="42"/>
      <c r="F141" s="42"/>
      <c r="G141" s="42"/>
      <c r="H141" s="42"/>
      <c r="I141" s="42"/>
      <c r="J141" s="14"/>
      <c r="K141" s="42"/>
      <c r="L141" s="139">
        <f t="shared" si="20"/>
        <v>0</v>
      </c>
      <c r="M141" s="139">
        <f t="shared" si="21"/>
        <v>0</v>
      </c>
      <c r="N141" s="139">
        <f t="shared" si="22"/>
        <v>0</v>
      </c>
      <c r="O141" s="139">
        <f t="shared" si="23"/>
        <v>0</v>
      </c>
      <c r="P141" s="139">
        <f t="shared" si="24"/>
        <v>0</v>
      </c>
      <c r="Q141" s="14"/>
      <c r="R141" s="131">
        <v>130</v>
      </c>
      <c r="S141" s="167" t="str">
        <f>'Calc|Fee Based'!B139</f>
        <v/>
      </c>
      <c r="T141" s="167" t="str">
        <f>'Calc|Fee Based'!C139</f>
        <v/>
      </c>
      <c r="U141" s="129" t="str">
        <f>'Calc|Fee Based'!D139</f>
        <v/>
      </c>
      <c r="V141" s="129" t="str">
        <f>'Calc|Fee Based'!F139</f>
        <v/>
      </c>
      <c r="W141" s="77">
        <f>'Calc|Fee Based'!H139</f>
        <v>0</v>
      </c>
      <c r="X141" s="77">
        <f t="shared" si="19"/>
        <v>0</v>
      </c>
      <c r="Y141" s="77">
        <f t="shared" si="19"/>
        <v>0</v>
      </c>
      <c r="Z141" s="77">
        <f t="shared" si="19"/>
        <v>0</v>
      </c>
      <c r="AA141" s="77">
        <f t="shared" si="19"/>
        <v>0</v>
      </c>
      <c r="AB141" s="53"/>
      <c r="AC141"/>
      <c r="AD141"/>
      <c r="AE141"/>
      <c r="AF141"/>
      <c r="AG141"/>
      <c r="AH141"/>
    </row>
    <row r="142" spans="1:34" x14ac:dyDescent="0.2">
      <c r="A142" s="131">
        <v>131</v>
      </c>
      <c r="B142" s="41"/>
      <c r="C142" s="41"/>
      <c r="D142" s="41"/>
      <c r="E142" s="42"/>
      <c r="F142" s="42"/>
      <c r="G142" s="42"/>
      <c r="H142" s="42"/>
      <c r="I142" s="42"/>
      <c r="J142" s="14"/>
      <c r="K142" s="42"/>
      <c r="L142" s="139">
        <f t="shared" si="20"/>
        <v>0</v>
      </c>
      <c r="M142" s="139">
        <f t="shared" si="21"/>
        <v>0</v>
      </c>
      <c r="N142" s="139">
        <f t="shared" si="22"/>
        <v>0</v>
      </c>
      <c r="O142" s="139">
        <f t="shared" si="23"/>
        <v>0</v>
      </c>
      <c r="P142" s="139">
        <f t="shared" si="24"/>
        <v>0</v>
      </c>
      <c r="Q142" s="14"/>
      <c r="R142" s="131">
        <v>131</v>
      </c>
      <c r="S142" s="167" t="str">
        <f>'Calc|Fee Based'!B140</f>
        <v/>
      </c>
      <c r="T142" s="167" t="str">
        <f>'Calc|Fee Based'!C140</f>
        <v/>
      </c>
      <c r="U142" s="129" t="str">
        <f>'Calc|Fee Based'!D140</f>
        <v/>
      </c>
      <c r="V142" s="129" t="str">
        <f>'Calc|Fee Based'!F140</f>
        <v/>
      </c>
      <c r="W142" s="77">
        <f>'Calc|Fee Based'!H140</f>
        <v>0</v>
      </c>
      <c r="X142" s="77">
        <f t="shared" si="19"/>
        <v>0</v>
      </c>
      <c r="Y142" s="77">
        <f t="shared" si="19"/>
        <v>0</v>
      </c>
      <c r="Z142" s="77">
        <f t="shared" si="19"/>
        <v>0</v>
      </c>
      <c r="AA142" s="77">
        <f t="shared" si="19"/>
        <v>0</v>
      </c>
      <c r="AB142" s="53"/>
      <c r="AC142"/>
      <c r="AD142"/>
      <c r="AE142"/>
      <c r="AF142"/>
      <c r="AG142"/>
      <c r="AH142"/>
    </row>
    <row r="143" spans="1:34" x14ac:dyDescent="0.2">
      <c r="A143" s="131">
        <v>132</v>
      </c>
      <c r="B143" s="41"/>
      <c r="C143" s="41"/>
      <c r="D143" s="41"/>
      <c r="E143" s="42"/>
      <c r="F143" s="42"/>
      <c r="G143" s="42"/>
      <c r="H143" s="42"/>
      <c r="I143" s="42"/>
      <c r="J143" s="14"/>
      <c r="K143" s="42"/>
      <c r="L143" s="139">
        <f t="shared" si="20"/>
        <v>0</v>
      </c>
      <c r="M143" s="139">
        <f t="shared" si="21"/>
        <v>0</v>
      </c>
      <c r="N143" s="139">
        <f t="shared" si="22"/>
        <v>0</v>
      </c>
      <c r="O143" s="139">
        <f t="shared" si="23"/>
        <v>0</v>
      </c>
      <c r="P143" s="139">
        <f t="shared" si="24"/>
        <v>0</v>
      </c>
      <c r="Q143" s="14"/>
      <c r="R143" s="131">
        <v>132</v>
      </c>
      <c r="S143" s="167" t="str">
        <f>'Calc|Fee Based'!B141</f>
        <v/>
      </c>
      <c r="T143" s="167" t="str">
        <f>'Calc|Fee Based'!C141</f>
        <v/>
      </c>
      <c r="U143" s="129" t="str">
        <f>'Calc|Fee Based'!D141</f>
        <v/>
      </c>
      <c r="V143" s="129" t="str">
        <f>'Calc|Fee Based'!F141</f>
        <v/>
      </c>
      <c r="W143" s="77">
        <f>'Calc|Fee Based'!H141</f>
        <v>0</v>
      </c>
      <c r="X143" s="77">
        <f t="shared" si="19"/>
        <v>0</v>
      </c>
      <c r="Y143" s="77">
        <f t="shared" si="19"/>
        <v>0</v>
      </c>
      <c r="Z143" s="77">
        <f t="shared" si="19"/>
        <v>0</v>
      </c>
      <c r="AA143" s="77">
        <f t="shared" si="19"/>
        <v>0</v>
      </c>
      <c r="AB143" s="53"/>
      <c r="AC143"/>
      <c r="AD143"/>
      <c r="AE143"/>
      <c r="AF143"/>
      <c r="AG143"/>
      <c r="AH143"/>
    </row>
    <row r="144" spans="1:34" x14ac:dyDescent="0.2">
      <c r="A144" s="131">
        <v>133</v>
      </c>
      <c r="B144" s="41"/>
      <c r="C144" s="41"/>
      <c r="D144" s="41"/>
      <c r="E144" s="42"/>
      <c r="F144" s="42"/>
      <c r="G144" s="42"/>
      <c r="H144" s="42"/>
      <c r="I144" s="42"/>
      <c r="J144" s="14"/>
      <c r="K144" s="42"/>
      <c r="L144" s="139">
        <f t="shared" si="20"/>
        <v>0</v>
      </c>
      <c r="M144" s="139">
        <f t="shared" si="21"/>
        <v>0</v>
      </c>
      <c r="N144" s="139">
        <f t="shared" si="22"/>
        <v>0</v>
      </c>
      <c r="O144" s="139">
        <f t="shared" si="23"/>
        <v>0</v>
      </c>
      <c r="P144" s="139">
        <f t="shared" si="24"/>
        <v>0</v>
      </c>
      <c r="Q144" s="14"/>
      <c r="R144" s="131">
        <v>133</v>
      </c>
      <c r="S144" s="167" t="str">
        <f>'Calc|Fee Based'!B142</f>
        <v/>
      </c>
      <c r="T144" s="167" t="str">
        <f>'Calc|Fee Based'!C142</f>
        <v/>
      </c>
      <c r="U144" s="129" t="str">
        <f>'Calc|Fee Based'!D142</f>
        <v/>
      </c>
      <c r="V144" s="129" t="str">
        <f>'Calc|Fee Based'!F142</f>
        <v/>
      </c>
      <c r="W144" s="77">
        <f>'Calc|Fee Based'!H142</f>
        <v>0</v>
      </c>
      <c r="X144" s="77">
        <f t="shared" si="19"/>
        <v>0</v>
      </c>
      <c r="Y144" s="77">
        <f t="shared" si="19"/>
        <v>0</v>
      </c>
      <c r="Z144" s="77">
        <f t="shared" si="19"/>
        <v>0</v>
      </c>
      <c r="AA144" s="77">
        <f t="shared" si="19"/>
        <v>0</v>
      </c>
      <c r="AB144" s="53"/>
      <c r="AC144"/>
      <c r="AD144"/>
      <c r="AE144"/>
      <c r="AF144"/>
      <c r="AG144"/>
      <c r="AH144"/>
    </row>
    <row r="145" spans="1:34" x14ac:dyDescent="0.2">
      <c r="A145" s="131">
        <v>134</v>
      </c>
      <c r="B145" s="41"/>
      <c r="C145" s="41"/>
      <c r="D145" s="41"/>
      <c r="E145" s="42"/>
      <c r="F145" s="42"/>
      <c r="G145" s="42"/>
      <c r="H145" s="42"/>
      <c r="I145" s="42"/>
      <c r="J145" s="14"/>
      <c r="K145" s="42"/>
      <c r="L145" s="139">
        <f t="shared" si="20"/>
        <v>0</v>
      </c>
      <c r="M145" s="139">
        <f t="shared" si="21"/>
        <v>0</v>
      </c>
      <c r="N145" s="139">
        <f t="shared" si="22"/>
        <v>0</v>
      </c>
      <c r="O145" s="139">
        <f t="shared" si="23"/>
        <v>0</v>
      </c>
      <c r="P145" s="139">
        <f t="shared" si="24"/>
        <v>0</v>
      </c>
      <c r="Q145" s="14"/>
      <c r="R145" s="131">
        <v>134</v>
      </c>
      <c r="S145" s="167" t="str">
        <f>'Calc|Fee Based'!B143</f>
        <v/>
      </c>
      <c r="T145" s="167" t="str">
        <f>'Calc|Fee Based'!C143</f>
        <v/>
      </c>
      <c r="U145" s="129" t="str">
        <f>'Calc|Fee Based'!D143</f>
        <v/>
      </c>
      <c r="V145" s="129" t="str">
        <f>'Calc|Fee Based'!F143</f>
        <v/>
      </c>
      <c r="W145" s="77">
        <f>'Calc|Fee Based'!H143</f>
        <v>0</v>
      </c>
      <c r="X145" s="77">
        <f t="shared" si="19"/>
        <v>0</v>
      </c>
      <c r="Y145" s="77">
        <f t="shared" si="19"/>
        <v>0</v>
      </c>
      <c r="Z145" s="77">
        <f t="shared" si="19"/>
        <v>0</v>
      </c>
      <c r="AA145" s="77">
        <f t="shared" si="19"/>
        <v>0</v>
      </c>
      <c r="AB145" s="53"/>
      <c r="AC145"/>
      <c r="AD145"/>
      <c r="AE145"/>
      <c r="AF145"/>
      <c r="AG145"/>
      <c r="AH145"/>
    </row>
    <row r="146" spans="1:34" x14ac:dyDescent="0.2">
      <c r="A146" s="131">
        <v>135</v>
      </c>
      <c r="B146" s="41"/>
      <c r="C146" s="41"/>
      <c r="D146" s="41"/>
      <c r="E146" s="42"/>
      <c r="F146" s="42"/>
      <c r="G146" s="42"/>
      <c r="H146" s="42"/>
      <c r="I146" s="42"/>
      <c r="J146" s="14"/>
      <c r="K146" s="42"/>
      <c r="L146" s="139">
        <f t="shared" si="20"/>
        <v>0</v>
      </c>
      <c r="M146" s="139">
        <f t="shared" si="21"/>
        <v>0</v>
      </c>
      <c r="N146" s="139">
        <f t="shared" si="22"/>
        <v>0</v>
      </c>
      <c r="O146" s="139">
        <f t="shared" si="23"/>
        <v>0</v>
      </c>
      <c r="P146" s="139">
        <f t="shared" si="24"/>
        <v>0</v>
      </c>
      <c r="Q146" s="14"/>
      <c r="R146" s="131">
        <v>135</v>
      </c>
      <c r="S146" s="167" t="str">
        <f>'Calc|Fee Based'!B144</f>
        <v/>
      </c>
      <c r="T146" s="167" t="str">
        <f>'Calc|Fee Based'!C144</f>
        <v/>
      </c>
      <c r="U146" s="129" t="str">
        <f>'Calc|Fee Based'!D144</f>
        <v/>
      </c>
      <c r="V146" s="129" t="str">
        <f>'Calc|Fee Based'!F144</f>
        <v/>
      </c>
      <c r="W146" s="77">
        <f>'Calc|Fee Based'!H144</f>
        <v>0</v>
      </c>
      <c r="X146" s="77">
        <f t="shared" si="19"/>
        <v>0</v>
      </c>
      <c r="Y146" s="77">
        <f t="shared" si="19"/>
        <v>0</v>
      </c>
      <c r="Z146" s="77">
        <f t="shared" si="19"/>
        <v>0</v>
      </c>
      <c r="AA146" s="77">
        <f t="shared" si="19"/>
        <v>0</v>
      </c>
      <c r="AB146" s="53"/>
      <c r="AC146"/>
      <c r="AD146"/>
      <c r="AE146"/>
      <c r="AF146"/>
      <c r="AG146"/>
      <c r="AH146"/>
    </row>
    <row r="147" spans="1:34" x14ac:dyDescent="0.2">
      <c r="A147" s="131">
        <v>136</v>
      </c>
      <c r="B147" s="41"/>
      <c r="C147" s="41"/>
      <c r="D147" s="41"/>
      <c r="E147" s="42"/>
      <c r="F147" s="42"/>
      <c r="G147" s="42"/>
      <c r="H147" s="42"/>
      <c r="I147" s="42"/>
      <c r="J147" s="14"/>
      <c r="K147" s="42"/>
      <c r="L147" s="139">
        <f t="shared" si="20"/>
        <v>0</v>
      </c>
      <c r="M147" s="139">
        <f t="shared" si="21"/>
        <v>0</v>
      </c>
      <c r="N147" s="139">
        <f t="shared" si="22"/>
        <v>0</v>
      </c>
      <c r="O147" s="139">
        <f t="shared" si="23"/>
        <v>0</v>
      </c>
      <c r="P147" s="139">
        <f t="shared" si="24"/>
        <v>0</v>
      </c>
      <c r="Q147" s="14"/>
      <c r="R147" s="131">
        <v>136</v>
      </c>
      <c r="S147" s="167" t="str">
        <f>'Calc|Fee Based'!B145</f>
        <v/>
      </c>
      <c r="T147" s="167" t="str">
        <f>'Calc|Fee Based'!C145</f>
        <v/>
      </c>
      <c r="U147" s="129" t="str">
        <f>'Calc|Fee Based'!D145</f>
        <v/>
      </c>
      <c r="V147" s="129" t="str">
        <f>'Calc|Fee Based'!F145</f>
        <v/>
      </c>
      <c r="W147" s="77">
        <f>'Calc|Fee Based'!H145</f>
        <v>0</v>
      </c>
      <c r="X147" s="77">
        <f t="shared" si="19"/>
        <v>0</v>
      </c>
      <c r="Y147" s="77">
        <f t="shared" si="19"/>
        <v>0</v>
      </c>
      <c r="Z147" s="77">
        <f t="shared" si="19"/>
        <v>0</v>
      </c>
      <c r="AA147" s="77">
        <f t="shared" si="19"/>
        <v>0</v>
      </c>
      <c r="AB147" s="53"/>
      <c r="AC147"/>
      <c r="AD147"/>
      <c r="AE147"/>
      <c r="AF147"/>
      <c r="AG147"/>
      <c r="AH147"/>
    </row>
    <row r="148" spans="1:34" x14ac:dyDescent="0.2">
      <c r="A148" s="131">
        <v>137</v>
      </c>
      <c r="B148" s="41"/>
      <c r="C148" s="41"/>
      <c r="D148" s="41"/>
      <c r="E148" s="42"/>
      <c r="F148" s="42"/>
      <c r="G148" s="42"/>
      <c r="H148" s="42"/>
      <c r="I148" s="42"/>
      <c r="J148" s="14"/>
      <c r="K148" s="42"/>
      <c r="L148" s="139">
        <f t="shared" si="20"/>
        <v>0</v>
      </c>
      <c r="M148" s="139">
        <f t="shared" si="21"/>
        <v>0</v>
      </c>
      <c r="N148" s="139">
        <f t="shared" si="22"/>
        <v>0</v>
      </c>
      <c r="O148" s="139">
        <f t="shared" si="23"/>
        <v>0</v>
      </c>
      <c r="P148" s="139">
        <f t="shared" si="24"/>
        <v>0</v>
      </c>
      <c r="Q148" s="14"/>
      <c r="R148" s="131">
        <v>137</v>
      </c>
      <c r="S148" s="167" t="str">
        <f>'Calc|Fee Based'!B146</f>
        <v/>
      </c>
      <c r="T148" s="167" t="str">
        <f>'Calc|Fee Based'!C146</f>
        <v/>
      </c>
      <c r="U148" s="129" t="str">
        <f>'Calc|Fee Based'!D146</f>
        <v/>
      </c>
      <c r="V148" s="129" t="str">
        <f>'Calc|Fee Based'!F146</f>
        <v/>
      </c>
      <c r="W148" s="77">
        <f>'Calc|Fee Based'!H146</f>
        <v>0</v>
      </c>
      <c r="X148" s="77">
        <f t="shared" si="19"/>
        <v>0</v>
      </c>
      <c r="Y148" s="77">
        <f t="shared" si="19"/>
        <v>0</v>
      </c>
      <c r="Z148" s="77">
        <f t="shared" si="19"/>
        <v>0</v>
      </c>
      <c r="AA148" s="77">
        <f t="shared" si="19"/>
        <v>0</v>
      </c>
      <c r="AB148" s="53"/>
      <c r="AC148"/>
      <c r="AD148"/>
      <c r="AE148"/>
      <c r="AF148"/>
      <c r="AG148"/>
      <c r="AH148"/>
    </row>
    <row r="149" spans="1:34" x14ac:dyDescent="0.2">
      <c r="A149" s="131">
        <v>138</v>
      </c>
      <c r="B149" s="41"/>
      <c r="C149" s="41"/>
      <c r="D149" s="41"/>
      <c r="E149" s="42"/>
      <c r="F149" s="42"/>
      <c r="G149" s="42"/>
      <c r="H149" s="42"/>
      <c r="I149" s="42"/>
      <c r="J149" s="14"/>
      <c r="K149" s="42"/>
      <c r="L149" s="139">
        <f t="shared" si="20"/>
        <v>0</v>
      </c>
      <c r="M149" s="139">
        <f t="shared" si="21"/>
        <v>0</v>
      </c>
      <c r="N149" s="139">
        <f t="shared" si="22"/>
        <v>0</v>
      </c>
      <c r="O149" s="139">
        <f t="shared" si="23"/>
        <v>0</v>
      </c>
      <c r="P149" s="139">
        <f t="shared" si="24"/>
        <v>0</v>
      </c>
      <c r="Q149" s="14"/>
      <c r="R149" s="131">
        <v>138</v>
      </c>
      <c r="S149" s="167" t="str">
        <f>'Calc|Fee Based'!B147</f>
        <v/>
      </c>
      <c r="T149" s="167" t="str">
        <f>'Calc|Fee Based'!C147</f>
        <v/>
      </c>
      <c r="U149" s="129" t="str">
        <f>'Calc|Fee Based'!D147</f>
        <v/>
      </c>
      <c r="V149" s="129" t="str">
        <f>'Calc|Fee Based'!F147</f>
        <v/>
      </c>
      <c r="W149" s="77">
        <f>'Calc|Fee Based'!H147</f>
        <v>0</v>
      </c>
      <c r="X149" s="77">
        <f t="shared" si="19"/>
        <v>0</v>
      </c>
      <c r="Y149" s="77">
        <f t="shared" si="19"/>
        <v>0</v>
      </c>
      <c r="Z149" s="77">
        <f t="shared" si="19"/>
        <v>0</v>
      </c>
      <c r="AA149" s="77">
        <f t="shared" si="19"/>
        <v>0</v>
      </c>
      <c r="AB149" s="53"/>
      <c r="AC149"/>
      <c r="AD149"/>
      <c r="AE149"/>
      <c r="AF149"/>
      <c r="AG149"/>
      <c r="AH149"/>
    </row>
    <row r="150" spans="1:34" x14ac:dyDescent="0.2">
      <c r="A150" s="131">
        <v>139</v>
      </c>
      <c r="B150" s="41"/>
      <c r="C150" s="41"/>
      <c r="D150" s="41"/>
      <c r="E150" s="42"/>
      <c r="F150" s="42"/>
      <c r="G150" s="42"/>
      <c r="H150" s="42"/>
      <c r="I150" s="42"/>
      <c r="J150" s="14"/>
      <c r="K150" s="42"/>
      <c r="L150" s="139">
        <f t="shared" si="20"/>
        <v>0</v>
      </c>
      <c r="M150" s="139">
        <f t="shared" si="21"/>
        <v>0</v>
      </c>
      <c r="N150" s="139">
        <f t="shared" si="22"/>
        <v>0</v>
      </c>
      <c r="O150" s="139">
        <f t="shared" si="23"/>
        <v>0</v>
      </c>
      <c r="P150" s="139">
        <f t="shared" si="24"/>
        <v>0</v>
      </c>
      <c r="Q150" s="14"/>
      <c r="R150" s="131">
        <v>139</v>
      </c>
      <c r="S150" s="167" t="str">
        <f>'Calc|Fee Based'!B148</f>
        <v/>
      </c>
      <c r="T150" s="167" t="str">
        <f>'Calc|Fee Based'!C148</f>
        <v/>
      </c>
      <c r="U150" s="129" t="str">
        <f>'Calc|Fee Based'!D148</f>
        <v/>
      </c>
      <c r="V150" s="129" t="str">
        <f>'Calc|Fee Based'!F148</f>
        <v/>
      </c>
      <c r="W150" s="77">
        <f>'Calc|Fee Based'!H148</f>
        <v>0</v>
      </c>
      <c r="X150" s="77">
        <f t="shared" si="19"/>
        <v>0</v>
      </c>
      <c r="Y150" s="77">
        <f t="shared" si="19"/>
        <v>0</v>
      </c>
      <c r="Z150" s="77">
        <f t="shared" si="19"/>
        <v>0</v>
      </c>
      <c r="AA150" s="77">
        <f t="shared" si="19"/>
        <v>0</v>
      </c>
      <c r="AB150" s="53"/>
      <c r="AC150"/>
      <c r="AD150"/>
      <c r="AE150"/>
      <c r="AF150"/>
      <c r="AG150"/>
      <c r="AH150"/>
    </row>
    <row r="151" spans="1:34" x14ac:dyDescent="0.2">
      <c r="A151" s="131">
        <v>140</v>
      </c>
      <c r="B151" s="41"/>
      <c r="C151" s="41"/>
      <c r="D151" s="41"/>
      <c r="E151" s="42"/>
      <c r="F151" s="42"/>
      <c r="G151" s="42"/>
      <c r="H151" s="42"/>
      <c r="I151" s="42"/>
      <c r="J151" s="14"/>
      <c r="K151" s="42"/>
      <c r="L151" s="139">
        <f t="shared" si="20"/>
        <v>0</v>
      </c>
      <c r="M151" s="139">
        <f t="shared" si="21"/>
        <v>0</v>
      </c>
      <c r="N151" s="139">
        <f t="shared" si="22"/>
        <v>0</v>
      </c>
      <c r="O151" s="139">
        <f t="shared" si="23"/>
        <v>0</v>
      </c>
      <c r="P151" s="139">
        <f t="shared" si="24"/>
        <v>0</v>
      </c>
      <c r="Q151" s="14"/>
      <c r="R151" s="131">
        <v>140</v>
      </c>
      <c r="S151" s="167" t="str">
        <f>'Calc|Fee Based'!B149</f>
        <v/>
      </c>
      <c r="T151" s="167" t="str">
        <f>'Calc|Fee Based'!C149</f>
        <v/>
      </c>
      <c r="U151" s="129" t="str">
        <f>'Calc|Fee Based'!D149</f>
        <v/>
      </c>
      <c r="V151" s="129" t="str">
        <f>'Calc|Fee Based'!F149</f>
        <v/>
      </c>
      <c r="W151" s="77">
        <f>'Calc|Fee Based'!H149</f>
        <v>0</v>
      </c>
      <c r="X151" s="77">
        <f t="shared" si="19"/>
        <v>0</v>
      </c>
      <c r="Y151" s="77">
        <f t="shared" si="19"/>
        <v>0</v>
      </c>
      <c r="Z151" s="77">
        <f t="shared" si="19"/>
        <v>0</v>
      </c>
      <c r="AA151" s="77">
        <f t="shared" si="19"/>
        <v>0</v>
      </c>
      <c r="AB151" s="53"/>
      <c r="AC151"/>
      <c r="AD151"/>
      <c r="AE151"/>
      <c r="AF151"/>
      <c r="AG151"/>
      <c r="AH151"/>
    </row>
    <row r="152" spans="1:34" x14ac:dyDescent="0.2">
      <c r="A152" s="131">
        <v>141</v>
      </c>
      <c r="B152" s="41"/>
      <c r="C152" s="41"/>
      <c r="D152" s="41"/>
      <c r="E152" s="42"/>
      <c r="F152" s="42"/>
      <c r="G152" s="42"/>
      <c r="H152" s="42"/>
      <c r="I152" s="42"/>
      <c r="J152" s="14"/>
      <c r="K152" s="42"/>
      <c r="L152" s="139">
        <f t="shared" si="20"/>
        <v>0</v>
      </c>
      <c r="M152" s="139">
        <f t="shared" si="21"/>
        <v>0</v>
      </c>
      <c r="N152" s="139">
        <f t="shared" si="22"/>
        <v>0</v>
      </c>
      <c r="O152" s="139">
        <f t="shared" si="23"/>
        <v>0</v>
      </c>
      <c r="P152" s="139">
        <f t="shared" si="24"/>
        <v>0</v>
      </c>
      <c r="Q152" s="14"/>
      <c r="R152" s="131">
        <v>141</v>
      </c>
      <c r="S152" s="167" t="str">
        <f>'Calc|Fee Based'!B150</f>
        <v/>
      </c>
      <c r="T152" s="167" t="str">
        <f>'Calc|Fee Based'!C150</f>
        <v/>
      </c>
      <c r="U152" s="129" t="str">
        <f>'Calc|Fee Based'!D150</f>
        <v/>
      </c>
      <c r="V152" s="129" t="str">
        <f>'Calc|Fee Based'!F150</f>
        <v/>
      </c>
      <c r="W152" s="77">
        <f>'Calc|Fee Based'!H150</f>
        <v>0</v>
      </c>
      <c r="X152" s="77">
        <f t="shared" si="19"/>
        <v>0</v>
      </c>
      <c r="Y152" s="77">
        <f t="shared" si="19"/>
        <v>0</v>
      </c>
      <c r="Z152" s="77">
        <f t="shared" si="19"/>
        <v>0</v>
      </c>
      <c r="AA152" s="77">
        <f t="shared" si="19"/>
        <v>0</v>
      </c>
      <c r="AB152" s="53"/>
      <c r="AC152"/>
      <c r="AD152"/>
      <c r="AE152"/>
      <c r="AF152"/>
      <c r="AG152"/>
      <c r="AH152"/>
    </row>
    <row r="153" spans="1:34" x14ac:dyDescent="0.2">
      <c r="A153" s="131">
        <v>142</v>
      </c>
      <c r="B153" s="41"/>
      <c r="C153" s="41"/>
      <c r="D153" s="41"/>
      <c r="E153" s="42"/>
      <c r="F153" s="42"/>
      <c r="G153" s="42"/>
      <c r="H153" s="42"/>
      <c r="I153" s="42"/>
      <c r="J153" s="14"/>
      <c r="K153" s="42"/>
      <c r="L153" s="139">
        <f t="shared" si="20"/>
        <v>0</v>
      </c>
      <c r="M153" s="139">
        <f t="shared" si="21"/>
        <v>0</v>
      </c>
      <c r="N153" s="139">
        <f t="shared" si="22"/>
        <v>0</v>
      </c>
      <c r="O153" s="139">
        <f t="shared" si="23"/>
        <v>0</v>
      </c>
      <c r="P153" s="139">
        <f t="shared" si="24"/>
        <v>0</v>
      </c>
      <c r="Q153" s="14"/>
      <c r="R153" s="131">
        <v>142</v>
      </c>
      <c r="S153" s="167" t="str">
        <f>'Calc|Fee Based'!B151</f>
        <v/>
      </c>
      <c r="T153" s="167" t="str">
        <f>'Calc|Fee Based'!C151</f>
        <v/>
      </c>
      <c r="U153" s="129" t="str">
        <f>'Calc|Fee Based'!D151</f>
        <v/>
      </c>
      <c r="V153" s="129" t="str">
        <f>'Calc|Fee Based'!F151</f>
        <v/>
      </c>
      <c r="W153" s="77">
        <f>'Calc|Fee Based'!H151</f>
        <v>0</v>
      </c>
      <c r="X153" s="77">
        <f t="shared" si="19"/>
        <v>0</v>
      </c>
      <c r="Y153" s="77">
        <f t="shared" si="19"/>
        <v>0</v>
      </c>
      <c r="Z153" s="77">
        <f t="shared" si="19"/>
        <v>0</v>
      </c>
      <c r="AA153" s="77">
        <f t="shared" si="19"/>
        <v>0</v>
      </c>
      <c r="AB153" s="53"/>
      <c r="AC153"/>
      <c r="AD153"/>
      <c r="AE153"/>
      <c r="AF153"/>
      <c r="AG153"/>
      <c r="AH153"/>
    </row>
    <row r="154" spans="1:34" x14ac:dyDescent="0.2">
      <c r="A154" s="131">
        <v>143</v>
      </c>
      <c r="B154" s="41"/>
      <c r="C154" s="41"/>
      <c r="D154" s="41"/>
      <c r="E154" s="42"/>
      <c r="F154" s="42"/>
      <c r="G154" s="42"/>
      <c r="H154" s="42"/>
      <c r="I154" s="42"/>
      <c r="J154" s="14"/>
      <c r="K154" s="42"/>
      <c r="L154" s="139">
        <f t="shared" si="20"/>
        <v>0</v>
      </c>
      <c r="M154" s="139">
        <f t="shared" si="21"/>
        <v>0</v>
      </c>
      <c r="N154" s="139">
        <f t="shared" si="22"/>
        <v>0</v>
      </c>
      <c r="O154" s="139">
        <f t="shared" si="23"/>
        <v>0</v>
      </c>
      <c r="P154" s="139">
        <f t="shared" si="24"/>
        <v>0</v>
      </c>
      <c r="Q154" s="14"/>
      <c r="R154" s="131">
        <v>143</v>
      </c>
      <c r="S154" s="167" t="str">
        <f>'Calc|Fee Based'!B152</f>
        <v/>
      </c>
      <c r="T154" s="167" t="str">
        <f>'Calc|Fee Based'!C152</f>
        <v/>
      </c>
      <c r="U154" s="129" t="str">
        <f>'Calc|Fee Based'!D152</f>
        <v/>
      </c>
      <c r="V154" s="129" t="str">
        <f>'Calc|Fee Based'!F152</f>
        <v/>
      </c>
      <c r="W154" s="77">
        <f>'Calc|Fee Based'!H152</f>
        <v>0</v>
      </c>
      <c r="X154" s="77">
        <f t="shared" si="19"/>
        <v>0</v>
      </c>
      <c r="Y154" s="77">
        <f t="shared" si="19"/>
        <v>0</v>
      </c>
      <c r="Z154" s="77">
        <f t="shared" si="19"/>
        <v>0</v>
      </c>
      <c r="AA154" s="77">
        <f t="shared" si="19"/>
        <v>0</v>
      </c>
      <c r="AB154" s="53"/>
      <c r="AC154"/>
      <c r="AD154"/>
      <c r="AE154"/>
      <c r="AF154"/>
      <c r="AG154"/>
      <c r="AH154"/>
    </row>
    <row r="155" spans="1:34" x14ac:dyDescent="0.2">
      <c r="A155" s="131">
        <v>144</v>
      </c>
      <c r="B155" s="41"/>
      <c r="C155" s="41"/>
      <c r="D155" s="41"/>
      <c r="E155" s="42"/>
      <c r="F155" s="42"/>
      <c r="G155" s="42"/>
      <c r="H155" s="42"/>
      <c r="I155" s="42"/>
      <c r="J155" s="14"/>
      <c r="K155" s="42"/>
      <c r="L155" s="139">
        <f t="shared" si="20"/>
        <v>0</v>
      </c>
      <c r="M155" s="139">
        <f t="shared" si="21"/>
        <v>0</v>
      </c>
      <c r="N155" s="139">
        <f t="shared" si="22"/>
        <v>0</v>
      </c>
      <c r="O155" s="139">
        <f t="shared" si="23"/>
        <v>0</v>
      </c>
      <c r="P155" s="139">
        <f t="shared" si="24"/>
        <v>0</v>
      </c>
      <c r="Q155" s="14"/>
      <c r="R155" s="131">
        <v>144</v>
      </c>
      <c r="S155" s="167" t="str">
        <f>'Calc|Fee Based'!B153</f>
        <v/>
      </c>
      <c r="T155" s="167" t="str">
        <f>'Calc|Fee Based'!C153</f>
        <v/>
      </c>
      <c r="U155" s="129" t="str">
        <f>'Calc|Fee Based'!D153</f>
        <v/>
      </c>
      <c r="V155" s="129" t="str">
        <f>'Calc|Fee Based'!F153</f>
        <v/>
      </c>
      <c r="W155" s="77">
        <f>'Calc|Fee Based'!H153</f>
        <v>0</v>
      </c>
      <c r="X155" s="77">
        <f t="shared" si="19"/>
        <v>0</v>
      </c>
      <c r="Y155" s="77">
        <f t="shared" si="19"/>
        <v>0</v>
      </c>
      <c r="Z155" s="77">
        <f t="shared" si="19"/>
        <v>0</v>
      </c>
      <c r="AA155" s="77">
        <f t="shared" si="19"/>
        <v>0</v>
      </c>
      <c r="AB155" s="53"/>
      <c r="AC155"/>
      <c r="AD155"/>
      <c r="AE155"/>
      <c r="AF155"/>
      <c r="AG155"/>
      <c r="AH155"/>
    </row>
    <row r="156" spans="1:34" x14ac:dyDescent="0.2">
      <c r="A156" s="131">
        <v>145</v>
      </c>
      <c r="B156" s="41"/>
      <c r="C156" s="41"/>
      <c r="D156" s="41"/>
      <c r="E156" s="42"/>
      <c r="F156" s="42"/>
      <c r="G156" s="42"/>
      <c r="H156" s="42"/>
      <c r="I156" s="42"/>
      <c r="J156" s="14"/>
      <c r="K156" s="42"/>
      <c r="L156" s="139">
        <f t="shared" si="20"/>
        <v>0</v>
      </c>
      <c r="M156" s="139">
        <f t="shared" si="21"/>
        <v>0</v>
      </c>
      <c r="N156" s="139">
        <f t="shared" si="22"/>
        <v>0</v>
      </c>
      <c r="O156" s="139">
        <f t="shared" si="23"/>
        <v>0</v>
      </c>
      <c r="P156" s="139">
        <f t="shared" si="24"/>
        <v>0</v>
      </c>
      <c r="Q156" s="14"/>
      <c r="R156" s="131">
        <v>145</v>
      </c>
      <c r="S156" s="167" t="str">
        <f>'Calc|Fee Based'!B154</f>
        <v/>
      </c>
      <c r="T156" s="167" t="str">
        <f>'Calc|Fee Based'!C154</f>
        <v/>
      </c>
      <c r="U156" s="129" t="str">
        <f>'Calc|Fee Based'!D154</f>
        <v/>
      </c>
      <c r="V156" s="129" t="str">
        <f>'Calc|Fee Based'!F154</f>
        <v/>
      </c>
      <c r="W156" s="77">
        <f>'Calc|Fee Based'!H154</f>
        <v>0</v>
      </c>
      <c r="X156" s="77">
        <f t="shared" si="19"/>
        <v>0</v>
      </c>
      <c r="Y156" s="77">
        <f t="shared" si="19"/>
        <v>0</v>
      </c>
      <c r="Z156" s="77">
        <f t="shared" si="19"/>
        <v>0</v>
      </c>
      <c r="AA156" s="77">
        <f t="shared" si="19"/>
        <v>0</v>
      </c>
      <c r="AB156" s="53"/>
      <c r="AC156"/>
      <c r="AD156"/>
      <c r="AE156"/>
      <c r="AF156"/>
      <c r="AG156"/>
      <c r="AH156"/>
    </row>
    <row r="157" spans="1:34" x14ac:dyDescent="0.2">
      <c r="A157" s="131">
        <v>146</v>
      </c>
      <c r="B157" s="41"/>
      <c r="C157" s="41"/>
      <c r="D157" s="41"/>
      <c r="E157" s="42"/>
      <c r="F157" s="42"/>
      <c r="G157" s="42"/>
      <c r="H157" s="42"/>
      <c r="I157" s="42"/>
      <c r="J157" s="14"/>
      <c r="K157" s="42"/>
      <c r="L157" s="139">
        <f t="shared" si="20"/>
        <v>0</v>
      </c>
      <c r="M157" s="139">
        <f t="shared" si="21"/>
        <v>0</v>
      </c>
      <c r="N157" s="139">
        <f t="shared" si="22"/>
        <v>0</v>
      </c>
      <c r="O157" s="139">
        <f t="shared" si="23"/>
        <v>0</v>
      </c>
      <c r="P157" s="139">
        <f t="shared" si="24"/>
        <v>0</v>
      </c>
      <c r="Q157" s="14"/>
      <c r="R157" s="131">
        <v>146</v>
      </c>
      <c r="S157" s="167" t="str">
        <f>'Calc|Fee Based'!B155</f>
        <v/>
      </c>
      <c r="T157" s="167" t="str">
        <f>'Calc|Fee Based'!C155</f>
        <v/>
      </c>
      <c r="U157" s="129" t="str">
        <f>'Calc|Fee Based'!D155</f>
        <v/>
      </c>
      <c r="V157" s="129" t="str">
        <f>'Calc|Fee Based'!F155</f>
        <v/>
      </c>
      <c r="W157" s="77">
        <f>'Calc|Fee Based'!H155</f>
        <v>0</v>
      </c>
      <c r="X157" s="77">
        <f t="shared" si="19"/>
        <v>0</v>
      </c>
      <c r="Y157" s="77">
        <f t="shared" si="19"/>
        <v>0</v>
      </c>
      <c r="Z157" s="77">
        <f t="shared" si="19"/>
        <v>0</v>
      </c>
      <c r="AA157" s="77">
        <f t="shared" si="19"/>
        <v>0</v>
      </c>
      <c r="AB157" s="53"/>
      <c r="AC157"/>
      <c r="AD157"/>
      <c r="AE157"/>
      <c r="AF157"/>
      <c r="AG157"/>
      <c r="AH157"/>
    </row>
    <row r="158" spans="1:34" x14ac:dyDescent="0.2">
      <c r="A158" s="131">
        <v>147</v>
      </c>
      <c r="B158" s="41"/>
      <c r="C158" s="41"/>
      <c r="D158" s="41"/>
      <c r="E158" s="42"/>
      <c r="F158" s="42"/>
      <c r="G158" s="42"/>
      <c r="H158" s="42"/>
      <c r="I158" s="42"/>
      <c r="J158" s="14"/>
      <c r="K158" s="42"/>
      <c r="L158" s="139">
        <f t="shared" si="20"/>
        <v>0</v>
      </c>
      <c r="M158" s="139">
        <f t="shared" si="21"/>
        <v>0</v>
      </c>
      <c r="N158" s="139">
        <f t="shared" si="22"/>
        <v>0</v>
      </c>
      <c r="O158" s="139">
        <f t="shared" si="23"/>
        <v>0</v>
      </c>
      <c r="P158" s="139">
        <f t="shared" si="24"/>
        <v>0</v>
      </c>
      <c r="Q158" s="14"/>
      <c r="R158" s="131">
        <v>147</v>
      </c>
      <c r="S158" s="167" t="str">
        <f>'Calc|Fee Based'!B156</f>
        <v/>
      </c>
      <c r="T158" s="167" t="str">
        <f>'Calc|Fee Based'!C156</f>
        <v/>
      </c>
      <c r="U158" s="129" t="str">
        <f>'Calc|Fee Based'!D156</f>
        <v/>
      </c>
      <c r="V158" s="129" t="str">
        <f>'Calc|Fee Based'!F156</f>
        <v/>
      </c>
      <c r="W158" s="77">
        <f>'Calc|Fee Based'!H156</f>
        <v>0</v>
      </c>
      <c r="X158" s="77">
        <f t="shared" si="19"/>
        <v>0</v>
      </c>
      <c r="Y158" s="77">
        <f t="shared" si="19"/>
        <v>0</v>
      </c>
      <c r="Z158" s="77">
        <f t="shared" si="19"/>
        <v>0</v>
      </c>
      <c r="AA158" s="77">
        <f t="shared" si="19"/>
        <v>0</v>
      </c>
      <c r="AB158" s="53"/>
      <c r="AC158"/>
      <c r="AD158"/>
      <c r="AE158"/>
      <c r="AF158"/>
      <c r="AG158"/>
      <c r="AH158"/>
    </row>
    <row r="159" spans="1:34" x14ac:dyDescent="0.2">
      <c r="A159" s="131">
        <v>148</v>
      </c>
      <c r="B159" s="41"/>
      <c r="C159" s="41"/>
      <c r="D159" s="41"/>
      <c r="E159" s="42"/>
      <c r="F159" s="42"/>
      <c r="G159" s="42"/>
      <c r="H159" s="42"/>
      <c r="I159" s="42"/>
      <c r="J159" s="14"/>
      <c r="K159" s="42"/>
      <c r="L159" s="139">
        <f t="shared" si="20"/>
        <v>0</v>
      </c>
      <c r="M159" s="139">
        <f t="shared" si="21"/>
        <v>0</v>
      </c>
      <c r="N159" s="139">
        <f t="shared" si="22"/>
        <v>0</v>
      </c>
      <c r="O159" s="139">
        <f t="shared" si="23"/>
        <v>0</v>
      </c>
      <c r="P159" s="139">
        <f t="shared" si="24"/>
        <v>0</v>
      </c>
      <c r="Q159" s="14"/>
      <c r="R159" s="131">
        <v>148</v>
      </c>
      <c r="S159" s="167" t="str">
        <f>'Calc|Fee Based'!B157</f>
        <v/>
      </c>
      <c r="T159" s="167" t="str">
        <f>'Calc|Fee Based'!C157</f>
        <v/>
      </c>
      <c r="U159" s="129" t="str">
        <f>'Calc|Fee Based'!D157</f>
        <v/>
      </c>
      <c r="V159" s="129" t="str">
        <f>'Calc|Fee Based'!F157</f>
        <v/>
      </c>
      <c r="W159" s="77">
        <f>'Calc|Fee Based'!H157</f>
        <v>0</v>
      </c>
      <c r="X159" s="77">
        <f t="shared" si="19"/>
        <v>0</v>
      </c>
      <c r="Y159" s="77">
        <f t="shared" si="19"/>
        <v>0</v>
      </c>
      <c r="Z159" s="77">
        <f t="shared" si="19"/>
        <v>0</v>
      </c>
      <c r="AA159" s="77">
        <f t="shared" si="19"/>
        <v>0</v>
      </c>
      <c r="AB159" s="53"/>
      <c r="AC159"/>
      <c r="AD159"/>
      <c r="AE159"/>
      <c r="AF159"/>
      <c r="AG159"/>
      <c r="AH159"/>
    </row>
    <row r="160" spans="1:34" x14ac:dyDescent="0.2">
      <c r="A160" s="131">
        <v>149</v>
      </c>
      <c r="B160" s="41"/>
      <c r="C160" s="41"/>
      <c r="D160" s="41"/>
      <c r="E160" s="42"/>
      <c r="F160" s="42"/>
      <c r="G160" s="42"/>
      <c r="H160" s="42"/>
      <c r="I160" s="42"/>
      <c r="J160" s="14"/>
      <c r="K160" s="42"/>
      <c r="L160" s="139">
        <f t="shared" si="20"/>
        <v>0</v>
      </c>
      <c r="M160" s="139">
        <f t="shared" si="21"/>
        <v>0</v>
      </c>
      <c r="N160" s="139">
        <f t="shared" si="22"/>
        <v>0</v>
      </c>
      <c r="O160" s="139">
        <f t="shared" si="23"/>
        <v>0</v>
      </c>
      <c r="P160" s="139">
        <f t="shared" si="24"/>
        <v>0</v>
      </c>
      <c r="Q160" s="14"/>
      <c r="R160" s="131">
        <v>149</v>
      </c>
      <c r="S160" s="167" t="str">
        <f>'Calc|Fee Based'!B158</f>
        <v/>
      </c>
      <c r="T160" s="167" t="str">
        <f>'Calc|Fee Based'!C158</f>
        <v/>
      </c>
      <c r="U160" s="129" t="str">
        <f>'Calc|Fee Based'!D158</f>
        <v/>
      </c>
      <c r="V160" s="129" t="str">
        <f>'Calc|Fee Based'!F158</f>
        <v/>
      </c>
      <c r="W160" s="77">
        <f>'Calc|Fee Based'!H158</f>
        <v>0</v>
      </c>
      <c r="X160" s="77">
        <f t="shared" si="19"/>
        <v>0</v>
      </c>
      <c r="Y160" s="77">
        <f t="shared" si="19"/>
        <v>0</v>
      </c>
      <c r="Z160" s="77">
        <f t="shared" si="19"/>
        <v>0</v>
      </c>
      <c r="AA160" s="77">
        <f t="shared" si="19"/>
        <v>0</v>
      </c>
      <c r="AB160" s="53"/>
      <c r="AC160"/>
      <c r="AD160"/>
      <c r="AE160"/>
      <c r="AF160"/>
      <c r="AG160"/>
      <c r="AH160"/>
    </row>
    <row r="161" spans="1:34" x14ac:dyDescent="0.2">
      <c r="A161" s="131">
        <v>150</v>
      </c>
      <c r="B161" s="41"/>
      <c r="C161" s="41"/>
      <c r="D161" s="41"/>
      <c r="E161" s="42"/>
      <c r="F161" s="42"/>
      <c r="G161" s="42"/>
      <c r="H161" s="42"/>
      <c r="I161" s="42"/>
      <c r="J161" s="14"/>
      <c r="K161" s="42"/>
      <c r="L161" s="139">
        <f t="shared" si="20"/>
        <v>0</v>
      </c>
      <c r="M161" s="139">
        <f t="shared" si="21"/>
        <v>0</v>
      </c>
      <c r="N161" s="139">
        <f t="shared" si="22"/>
        <v>0</v>
      </c>
      <c r="O161" s="139">
        <f t="shared" si="23"/>
        <v>0</v>
      </c>
      <c r="P161" s="139">
        <f t="shared" si="24"/>
        <v>0</v>
      </c>
      <c r="Q161" s="14"/>
      <c r="R161" s="131">
        <v>150</v>
      </c>
      <c r="S161" s="167" t="str">
        <f>'Calc|Fee Based'!B159</f>
        <v/>
      </c>
      <c r="T161" s="167" t="str">
        <f>'Calc|Fee Based'!C159</f>
        <v/>
      </c>
      <c r="U161" s="129" t="str">
        <f>'Calc|Fee Based'!D159</f>
        <v/>
      </c>
      <c r="V161" s="129" t="str">
        <f>'Calc|Fee Based'!F159</f>
        <v/>
      </c>
      <c r="W161" s="77">
        <f>'Calc|Fee Based'!H159</f>
        <v>0</v>
      </c>
      <c r="X161" s="77">
        <f t="shared" si="19"/>
        <v>0</v>
      </c>
      <c r="Y161" s="77">
        <f t="shared" si="19"/>
        <v>0</v>
      </c>
      <c r="Z161" s="77">
        <f t="shared" si="19"/>
        <v>0</v>
      </c>
      <c r="AA161" s="77">
        <f t="shared" si="19"/>
        <v>0</v>
      </c>
      <c r="AB161" s="53"/>
      <c r="AC161"/>
      <c r="AD161"/>
      <c r="AE161"/>
      <c r="AF161"/>
      <c r="AG161"/>
      <c r="AH161"/>
    </row>
    <row r="162" spans="1:34" x14ac:dyDescent="0.2">
      <c r="A162" s="131">
        <v>151</v>
      </c>
      <c r="B162" s="41"/>
      <c r="C162" s="41"/>
      <c r="D162" s="41"/>
      <c r="E162" s="42"/>
      <c r="F162" s="42"/>
      <c r="G162" s="42"/>
      <c r="H162" s="42"/>
      <c r="I162" s="42"/>
      <c r="J162" s="14"/>
      <c r="K162" s="42"/>
      <c r="L162" s="139">
        <f t="shared" si="20"/>
        <v>0</v>
      </c>
      <c r="M162" s="139">
        <f t="shared" si="21"/>
        <v>0</v>
      </c>
      <c r="N162" s="139">
        <f t="shared" si="22"/>
        <v>0</v>
      </c>
      <c r="O162" s="139">
        <f t="shared" si="23"/>
        <v>0</v>
      </c>
      <c r="P162" s="139">
        <f t="shared" si="24"/>
        <v>0</v>
      </c>
      <c r="Q162" s="14"/>
      <c r="R162" s="131">
        <v>151</v>
      </c>
      <c r="S162" s="167" t="str">
        <f>'Calc|Fee Based'!B160</f>
        <v/>
      </c>
      <c r="T162" s="167" t="str">
        <f>'Calc|Fee Based'!C160</f>
        <v/>
      </c>
      <c r="U162" s="129" t="str">
        <f>'Calc|Fee Based'!D160</f>
        <v/>
      </c>
      <c r="V162" s="129" t="str">
        <f>'Calc|Fee Based'!F160</f>
        <v/>
      </c>
      <c r="W162" s="77">
        <f>'Calc|Fee Based'!H160</f>
        <v>0</v>
      </c>
      <c r="X162" s="77">
        <f t="shared" si="19"/>
        <v>0</v>
      </c>
      <c r="Y162" s="77">
        <f t="shared" si="19"/>
        <v>0</v>
      </c>
      <c r="Z162" s="77">
        <f t="shared" si="19"/>
        <v>0</v>
      </c>
      <c r="AA162" s="77">
        <f t="shared" si="19"/>
        <v>0</v>
      </c>
      <c r="AB162" s="53"/>
      <c r="AC162"/>
      <c r="AD162"/>
      <c r="AE162"/>
      <c r="AF162"/>
      <c r="AG162"/>
      <c r="AH162"/>
    </row>
    <row r="163" spans="1:34" x14ac:dyDescent="0.2">
      <c r="A163" s="131">
        <v>152</v>
      </c>
      <c r="B163" s="41"/>
      <c r="C163" s="41"/>
      <c r="D163" s="41"/>
      <c r="E163" s="42"/>
      <c r="F163" s="42"/>
      <c r="G163" s="42"/>
      <c r="H163" s="42"/>
      <c r="I163" s="42"/>
      <c r="J163" s="14"/>
      <c r="K163" s="42"/>
      <c r="L163" s="139">
        <f t="shared" si="20"/>
        <v>0</v>
      </c>
      <c r="M163" s="139">
        <f t="shared" si="21"/>
        <v>0</v>
      </c>
      <c r="N163" s="139">
        <f t="shared" si="22"/>
        <v>0</v>
      </c>
      <c r="O163" s="139">
        <f t="shared" si="23"/>
        <v>0</v>
      </c>
      <c r="P163" s="139">
        <f t="shared" si="24"/>
        <v>0</v>
      </c>
      <c r="Q163" s="14"/>
      <c r="R163" s="131">
        <v>152</v>
      </c>
      <c r="S163" s="167" t="str">
        <f>'Calc|Fee Based'!B161</f>
        <v/>
      </c>
      <c r="T163" s="167" t="str">
        <f>'Calc|Fee Based'!C161</f>
        <v/>
      </c>
      <c r="U163" s="129" t="str">
        <f>'Calc|Fee Based'!D161</f>
        <v/>
      </c>
      <c r="V163" s="129" t="str">
        <f>'Calc|Fee Based'!F161</f>
        <v/>
      </c>
      <c r="W163" s="77">
        <f>'Calc|Fee Based'!H161</f>
        <v>0</v>
      </c>
      <c r="X163" s="77">
        <f t="shared" si="19"/>
        <v>0</v>
      </c>
      <c r="Y163" s="77">
        <f t="shared" si="19"/>
        <v>0</v>
      </c>
      <c r="Z163" s="77">
        <f t="shared" si="19"/>
        <v>0</v>
      </c>
      <c r="AA163" s="77">
        <f t="shared" si="19"/>
        <v>0</v>
      </c>
      <c r="AB163" s="53"/>
      <c r="AC163"/>
      <c r="AD163"/>
      <c r="AE163"/>
      <c r="AF163"/>
      <c r="AG163"/>
      <c r="AH163"/>
    </row>
    <row r="164" spans="1:34" x14ac:dyDescent="0.2">
      <c r="A164" s="131">
        <v>153</v>
      </c>
      <c r="B164" s="41"/>
      <c r="C164" s="41"/>
      <c r="D164" s="41"/>
      <c r="E164" s="42"/>
      <c r="F164" s="42"/>
      <c r="G164" s="42"/>
      <c r="H164" s="42"/>
      <c r="I164" s="42"/>
      <c r="J164" s="14"/>
      <c r="K164" s="42"/>
      <c r="L164" s="139">
        <f t="shared" si="20"/>
        <v>0</v>
      </c>
      <c r="M164" s="139">
        <f t="shared" si="21"/>
        <v>0</v>
      </c>
      <c r="N164" s="139">
        <f t="shared" si="22"/>
        <v>0</v>
      </c>
      <c r="O164" s="139">
        <f t="shared" si="23"/>
        <v>0</v>
      </c>
      <c r="P164" s="139">
        <f t="shared" si="24"/>
        <v>0</v>
      </c>
      <c r="Q164" s="14"/>
      <c r="R164" s="131">
        <v>153</v>
      </c>
      <c r="S164" s="167" t="str">
        <f>'Calc|Fee Based'!B162</f>
        <v/>
      </c>
      <c r="T164" s="167" t="str">
        <f>'Calc|Fee Based'!C162</f>
        <v/>
      </c>
      <c r="U164" s="129" t="str">
        <f>'Calc|Fee Based'!D162</f>
        <v/>
      </c>
      <c r="V164" s="129" t="str">
        <f>'Calc|Fee Based'!F162</f>
        <v/>
      </c>
      <c r="W164" s="77">
        <f>'Calc|Fee Based'!H162</f>
        <v>0</v>
      </c>
      <c r="X164" s="77">
        <f t="shared" si="19"/>
        <v>0</v>
      </c>
      <c r="Y164" s="77">
        <f t="shared" si="19"/>
        <v>0</v>
      </c>
      <c r="Z164" s="77">
        <f t="shared" si="19"/>
        <v>0</v>
      </c>
      <c r="AA164" s="77">
        <f t="shared" si="19"/>
        <v>0</v>
      </c>
      <c r="AB164" s="53"/>
      <c r="AC164"/>
      <c r="AD164"/>
      <c r="AE164"/>
      <c r="AF164"/>
      <c r="AG164"/>
      <c r="AH164"/>
    </row>
    <row r="165" spans="1:34" x14ac:dyDescent="0.2">
      <c r="A165" s="131">
        <v>154</v>
      </c>
      <c r="B165" s="41"/>
      <c r="C165" s="41"/>
      <c r="D165" s="41"/>
      <c r="E165" s="42"/>
      <c r="F165" s="42"/>
      <c r="G165" s="42"/>
      <c r="H165" s="42"/>
      <c r="I165" s="42"/>
      <c r="J165" s="14"/>
      <c r="K165" s="42"/>
      <c r="L165" s="139">
        <f t="shared" si="20"/>
        <v>0</v>
      </c>
      <c r="M165" s="139">
        <f t="shared" si="21"/>
        <v>0</v>
      </c>
      <c r="N165" s="139">
        <f t="shared" si="22"/>
        <v>0</v>
      </c>
      <c r="O165" s="139">
        <f t="shared" si="23"/>
        <v>0</v>
      </c>
      <c r="P165" s="139">
        <f t="shared" si="24"/>
        <v>0</v>
      </c>
      <c r="Q165" s="14"/>
      <c r="R165" s="131">
        <v>154</v>
      </c>
      <c r="S165" s="167" t="str">
        <f>'Calc|Fee Based'!B163</f>
        <v/>
      </c>
      <c r="T165" s="167" t="str">
        <f>'Calc|Fee Based'!C163</f>
        <v/>
      </c>
      <c r="U165" s="129" t="str">
        <f>'Calc|Fee Based'!D163</f>
        <v/>
      </c>
      <c r="V165" s="129" t="str">
        <f>'Calc|Fee Based'!F163</f>
        <v/>
      </c>
      <c r="W165" s="77">
        <f>'Calc|Fee Based'!H163</f>
        <v>0</v>
      </c>
      <c r="X165" s="77">
        <f t="shared" si="19"/>
        <v>0</v>
      </c>
      <c r="Y165" s="77">
        <f t="shared" si="19"/>
        <v>0</v>
      </c>
      <c r="Z165" s="77">
        <f t="shared" si="19"/>
        <v>0</v>
      </c>
      <c r="AA165" s="77">
        <f t="shared" si="19"/>
        <v>0</v>
      </c>
      <c r="AB165" s="53"/>
      <c r="AC165"/>
      <c r="AD165"/>
      <c r="AE165"/>
      <c r="AF165"/>
      <c r="AG165"/>
      <c r="AH165"/>
    </row>
    <row r="166" spans="1:34" x14ac:dyDescent="0.2">
      <c r="A166" s="131">
        <v>155</v>
      </c>
      <c r="B166" s="41"/>
      <c r="C166" s="41"/>
      <c r="D166" s="41"/>
      <c r="E166" s="42"/>
      <c r="F166" s="42"/>
      <c r="G166" s="42"/>
      <c r="H166" s="42"/>
      <c r="I166" s="42"/>
      <c r="J166" s="14"/>
      <c r="K166" s="42"/>
      <c r="L166" s="139">
        <f t="shared" si="20"/>
        <v>0</v>
      </c>
      <c r="M166" s="139">
        <f t="shared" si="21"/>
        <v>0</v>
      </c>
      <c r="N166" s="139">
        <f t="shared" si="22"/>
        <v>0</v>
      </c>
      <c r="O166" s="139">
        <f t="shared" si="23"/>
        <v>0</v>
      </c>
      <c r="P166" s="139">
        <f t="shared" si="24"/>
        <v>0</v>
      </c>
      <c r="Q166" s="14"/>
      <c r="R166" s="131">
        <v>155</v>
      </c>
      <c r="S166" s="167" t="str">
        <f>'Calc|Fee Based'!B164</f>
        <v/>
      </c>
      <c r="T166" s="167" t="str">
        <f>'Calc|Fee Based'!C164</f>
        <v/>
      </c>
      <c r="U166" s="129" t="str">
        <f>'Calc|Fee Based'!D164</f>
        <v/>
      </c>
      <c r="V166" s="129" t="str">
        <f>'Calc|Fee Based'!F164</f>
        <v/>
      </c>
      <c r="W166" s="77">
        <f>'Calc|Fee Based'!H164</f>
        <v>0</v>
      </c>
      <c r="X166" s="77">
        <f t="shared" si="19"/>
        <v>0</v>
      </c>
      <c r="Y166" s="77">
        <f t="shared" si="19"/>
        <v>0</v>
      </c>
      <c r="Z166" s="77">
        <f t="shared" si="19"/>
        <v>0</v>
      </c>
      <c r="AA166" s="77">
        <f t="shared" si="19"/>
        <v>0</v>
      </c>
      <c r="AB166" s="53"/>
      <c r="AC166"/>
      <c r="AD166"/>
      <c r="AE166"/>
      <c r="AF166"/>
      <c r="AG166"/>
      <c r="AH166"/>
    </row>
    <row r="167" spans="1:34" x14ac:dyDescent="0.2">
      <c r="A167" s="131">
        <v>156</v>
      </c>
      <c r="B167" s="41"/>
      <c r="C167" s="41"/>
      <c r="D167" s="41"/>
      <c r="E167" s="42"/>
      <c r="F167" s="42"/>
      <c r="G167" s="42"/>
      <c r="H167" s="42"/>
      <c r="I167" s="42"/>
      <c r="J167" s="14"/>
      <c r="K167" s="42"/>
      <c r="L167" s="139">
        <f t="shared" si="20"/>
        <v>0</v>
      </c>
      <c r="M167" s="139">
        <f t="shared" si="21"/>
        <v>0</v>
      </c>
      <c r="N167" s="139">
        <f t="shared" si="22"/>
        <v>0</v>
      </c>
      <c r="O167" s="139">
        <f t="shared" si="23"/>
        <v>0</v>
      </c>
      <c r="P167" s="139">
        <f t="shared" si="24"/>
        <v>0</v>
      </c>
      <c r="Q167" s="14"/>
      <c r="R167" s="131">
        <v>156</v>
      </c>
      <c r="S167" s="167" t="str">
        <f>'Calc|Fee Based'!B165</f>
        <v/>
      </c>
      <c r="T167" s="167" t="str">
        <f>'Calc|Fee Based'!C165</f>
        <v/>
      </c>
      <c r="U167" s="129" t="str">
        <f>'Calc|Fee Based'!D165</f>
        <v/>
      </c>
      <c r="V167" s="129" t="str">
        <f>'Calc|Fee Based'!F165</f>
        <v/>
      </c>
      <c r="W167" s="77">
        <f>'Calc|Fee Based'!H165</f>
        <v>0</v>
      </c>
      <c r="X167" s="77">
        <f t="shared" si="19"/>
        <v>0</v>
      </c>
      <c r="Y167" s="77">
        <f t="shared" si="19"/>
        <v>0</v>
      </c>
      <c r="Z167" s="77">
        <f t="shared" si="19"/>
        <v>0</v>
      </c>
      <c r="AA167" s="77">
        <f t="shared" si="19"/>
        <v>0</v>
      </c>
      <c r="AB167" s="53"/>
      <c r="AC167"/>
      <c r="AD167"/>
      <c r="AE167"/>
      <c r="AF167"/>
      <c r="AG167"/>
      <c r="AH167"/>
    </row>
    <row r="168" spans="1:34" x14ac:dyDescent="0.2">
      <c r="A168" s="131">
        <v>157</v>
      </c>
      <c r="B168" s="41"/>
      <c r="C168" s="41"/>
      <c r="D168" s="41"/>
      <c r="E168" s="42"/>
      <c r="F168" s="42"/>
      <c r="G168" s="42"/>
      <c r="H168" s="42"/>
      <c r="I168" s="42"/>
      <c r="J168" s="14"/>
      <c r="K168" s="42"/>
      <c r="L168" s="139">
        <f t="shared" si="20"/>
        <v>0</v>
      </c>
      <c r="M168" s="139">
        <f t="shared" si="21"/>
        <v>0</v>
      </c>
      <c r="N168" s="139">
        <f t="shared" si="22"/>
        <v>0</v>
      </c>
      <c r="O168" s="139">
        <f t="shared" si="23"/>
        <v>0</v>
      </c>
      <c r="P168" s="139">
        <f t="shared" si="24"/>
        <v>0</v>
      </c>
      <c r="Q168" s="14"/>
      <c r="R168" s="131">
        <v>157</v>
      </c>
      <c r="S168" s="167" t="str">
        <f>'Calc|Fee Based'!B166</f>
        <v/>
      </c>
      <c r="T168" s="167" t="str">
        <f>'Calc|Fee Based'!C166</f>
        <v/>
      </c>
      <c r="U168" s="129" t="str">
        <f>'Calc|Fee Based'!D166</f>
        <v/>
      </c>
      <c r="V168" s="129" t="str">
        <f>'Calc|Fee Based'!F166</f>
        <v/>
      </c>
      <c r="W168" s="77">
        <f>'Calc|Fee Based'!H166</f>
        <v>0</v>
      </c>
      <c r="X168" s="77">
        <f t="shared" si="19"/>
        <v>0</v>
      </c>
      <c r="Y168" s="77">
        <f t="shared" si="19"/>
        <v>0</v>
      </c>
      <c r="Z168" s="77">
        <f t="shared" si="19"/>
        <v>0</v>
      </c>
      <c r="AA168" s="77">
        <f t="shared" si="19"/>
        <v>0</v>
      </c>
      <c r="AB168" s="53"/>
      <c r="AC168"/>
      <c r="AD168"/>
      <c r="AE168"/>
      <c r="AF168"/>
      <c r="AG168"/>
      <c r="AH168"/>
    </row>
    <row r="169" spans="1:34" x14ac:dyDescent="0.2">
      <c r="A169" s="131">
        <v>158</v>
      </c>
      <c r="B169" s="41"/>
      <c r="C169" s="41"/>
      <c r="D169" s="41"/>
      <c r="E169" s="42"/>
      <c r="F169" s="42"/>
      <c r="G169" s="42"/>
      <c r="H169" s="42"/>
      <c r="I169" s="42"/>
      <c r="J169" s="14"/>
      <c r="K169" s="42"/>
      <c r="L169" s="139">
        <f t="shared" si="20"/>
        <v>0</v>
      </c>
      <c r="M169" s="139">
        <f t="shared" si="21"/>
        <v>0</v>
      </c>
      <c r="N169" s="139">
        <f t="shared" si="22"/>
        <v>0</v>
      </c>
      <c r="O169" s="139">
        <f t="shared" si="23"/>
        <v>0</v>
      </c>
      <c r="P169" s="139">
        <f t="shared" si="24"/>
        <v>0</v>
      </c>
      <c r="Q169" s="14"/>
      <c r="R169" s="131">
        <v>158</v>
      </c>
      <c r="S169" s="167" t="str">
        <f>'Calc|Fee Based'!B167</f>
        <v/>
      </c>
      <c r="T169" s="167" t="str">
        <f>'Calc|Fee Based'!C167</f>
        <v/>
      </c>
      <c r="U169" s="129" t="str">
        <f>'Calc|Fee Based'!D167</f>
        <v/>
      </c>
      <c r="V169" s="129" t="str">
        <f>'Calc|Fee Based'!F167</f>
        <v/>
      </c>
      <c r="W169" s="77">
        <f>'Calc|Fee Based'!H167</f>
        <v>0</v>
      </c>
      <c r="X169" s="77">
        <f t="shared" si="19"/>
        <v>0</v>
      </c>
      <c r="Y169" s="77">
        <f t="shared" si="19"/>
        <v>0</v>
      </c>
      <c r="Z169" s="77">
        <f t="shared" si="19"/>
        <v>0</v>
      </c>
      <c r="AA169" s="77">
        <f t="shared" si="19"/>
        <v>0</v>
      </c>
      <c r="AB169" s="53"/>
      <c r="AC169"/>
      <c r="AD169"/>
      <c r="AE169"/>
      <c r="AF169"/>
      <c r="AG169"/>
      <c r="AH169"/>
    </row>
    <row r="170" spans="1:34" x14ac:dyDescent="0.2">
      <c r="A170" s="131">
        <v>159</v>
      </c>
      <c r="B170" s="41"/>
      <c r="C170" s="41"/>
      <c r="D170" s="41"/>
      <c r="E170" s="42"/>
      <c r="F170" s="42"/>
      <c r="G170" s="42"/>
      <c r="H170" s="42"/>
      <c r="I170" s="42"/>
      <c r="J170" s="14"/>
      <c r="K170" s="42"/>
      <c r="L170" s="139">
        <f t="shared" si="20"/>
        <v>0</v>
      </c>
      <c r="M170" s="139">
        <f t="shared" si="21"/>
        <v>0</v>
      </c>
      <c r="N170" s="139">
        <f t="shared" si="22"/>
        <v>0</v>
      </c>
      <c r="O170" s="139">
        <f t="shared" si="23"/>
        <v>0</v>
      </c>
      <c r="P170" s="139">
        <f t="shared" si="24"/>
        <v>0</v>
      </c>
      <c r="Q170" s="14"/>
      <c r="R170" s="131">
        <v>159</v>
      </c>
      <c r="S170" s="167" t="str">
        <f>'Calc|Fee Based'!B168</f>
        <v/>
      </c>
      <c r="T170" s="167" t="str">
        <f>'Calc|Fee Based'!C168</f>
        <v/>
      </c>
      <c r="U170" s="129" t="str">
        <f>'Calc|Fee Based'!D168</f>
        <v/>
      </c>
      <c r="V170" s="129" t="str">
        <f>'Calc|Fee Based'!F168</f>
        <v/>
      </c>
      <c r="W170" s="77">
        <f>'Calc|Fee Based'!H168</f>
        <v>0</v>
      </c>
      <c r="X170" s="77">
        <f t="shared" si="19"/>
        <v>0</v>
      </c>
      <c r="Y170" s="77">
        <f t="shared" si="19"/>
        <v>0</v>
      </c>
      <c r="Z170" s="77">
        <f t="shared" si="19"/>
        <v>0</v>
      </c>
      <c r="AA170" s="77">
        <f t="shared" si="19"/>
        <v>0</v>
      </c>
      <c r="AB170" s="53"/>
      <c r="AC170"/>
      <c r="AD170"/>
      <c r="AE170"/>
      <c r="AF170"/>
      <c r="AG170"/>
      <c r="AH170"/>
    </row>
    <row r="171" spans="1:34" x14ac:dyDescent="0.2">
      <c r="A171" s="131">
        <v>160</v>
      </c>
      <c r="B171" s="41"/>
      <c r="C171" s="41"/>
      <c r="D171" s="41"/>
      <c r="E171" s="42"/>
      <c r="F171" s="42"/>
      <c r="G171" s="42"/>
      <c r="H171" s="42"/>
      <c r="I171" s="42"/>
      <c r="J171" s="14"/>
      <c r="K171" s="42"/>
      <c r="L171" s="139">
        <f t="shared" si="20"/>
        <v>0</v>
      </c>
      <c r="M171" s="139">
        <f t="shared" si="21"/>
        <v>0</v>
      </c>
      <c r="N171" s="139">
        <f t="shared" si="22"/>
        <v>0</v>
      </c>
      <c r="O171" s="139">
        <f t="shared" si="23"/>
        <v>0</v>
      </c>
      <c r="P171" s="139">
        <f t="shared" si="24"/>
        <v>0</v>
      </c>
      <c r="Q171" s="14"/>
      <c r="R171" s="131">
        <v>160</v>
      </c>
      <c r="S171" s="167" t="str">
        <f>'Calc|Fee Based'!B169</f>
        <v/>
      </c>
      <c r="T171" s="167" t="str">
        <f>'Calc|Fee Based'!C169</f>
        <v/>
      </c>
      <c r="U171" s="129" t="str">
        <f>'Calc|Fee Based'!D169</f>
        <v/>
      </c>
      <c r="V171" s="129" t="str">
        <f>'Calc|Fee Based'!F169</f>
        <v/>
      </c>
      <c r="W171" s="77">
        <f>'Calc|Fee Based'!H169</f>
        <v>0</v>
      </c>
      <c r="X171" s="77">
        <f t="shared" si="19"/>
        <v>0</v>
      </c>
      <c r="Y171" s="77">
        <f t="shared" si="19"/>
        <v>0</v>
      </c>
      <c r="Z171" s="77">
        <f t="shared" si="19"/>
        <v>0</v>
      </c>
      <c r="AA171" s="77">
        <f t="shared" si="19"/>
        <v>0</v>
      </c>
      <c r="AB171" s="53"/>
      <c r="AC171"/>
      <c r="AD171"/>
      <c r="AE171"/>
      <c r="AF171"/>
      <c r="AG171"/>
      <c r="AH171"/>
    </row>
    <row r="172" spans="1:34" x14ac:dyDescent="0.2">
      <c r="A172" s="131">
        <v>161</v>
      </c>
      <c r="B172" s="41"/>
      <c r="C172" s="41"/>
      <c r="D172" s="41"/>
      <c r="E172" s="42"/>
      <c r="F172" s="42"/>
      <c r="G172" s="42"/>
      <c r="H172" s="42"/>
      <c r="I172" s="42"/>
      <c r="J172" s="14"/>
      <c r="K172" s="42"/>
      <c r="L172" s="139">
        <f t="shared" si="20"/>
        <v>0</v>
      </c>
      <c r="M172" s="139">
        <f t="shared" si="21"/>
        <v>0</v>
      </c>
      <c r="N172" s="139">
        <f t="shared" si="22"/>
        <v>0</v>
      </c>
      <c r="O172" s="139">
        <f t="shared" si="23"/>
        <v>0</v>
      </c>
      <c r="P172" s="139">
        <f t="shared" si="24"/>
        <v>0</v>
      </c>
      <c r="Q172" s="14"/>
      <c r="R172" s="131">
        <v>161</v>
      </c>
      <c r="S172" s="167" t="str">
        <f>'Calc|Fee Based'!B170</f>
        <v/>
      </c>
      <c r="T172" s="167" t="str">
        <f>'Calc|Fee Based'!C170</f>
        <v/>
      </c>
      <c r="U172" s="129" t="str">
        <f>'Calc|Fee Based'!D170</f>
        <v/>
      </c>
      <c r="V172" s="129" t="str">
        <f>'Calc|Fee Based'!F170</f>
        <v/>
      </c>
      <c r="W172" s="77">
        <f>'Calc|Fee Based'!H170</f>
        <v>0</v>
      </c>
      <c r="X172" s="77">
        <f t="shared" si="19"/>
        <v>0</v>
      </c>
      <c r="Y172" s="77">
        <f t="shared" si="19"/>
        <v>0</v>
      </c>
      <c r="Z172" s="77">
        <f t="shared" si="19"/>
        <v>0</v>
      </c>
      <c r="AA172" s="77">
        <f t="shared" si="19"/>
        <v>0</v>
      </c>
      <c r="AB172" s="53"/>
      <c r="AC172"/>
      <c r="AD172"/>
      <c r="AE172"/>
      <c r="AF172"/>
      <c r="AG172"/>
      <c r="AH172"/>
    </row>
    <row r="173" spans="1:34" x14ac:dyDescent="0.2">
      <c r="A173" s="131">
        <v>162</v>
      </c>
      <c r="B173" s="41"/>
      <c r="C173" s="41"/>
      <c r="D173" s="41"/>
      <c r="E173" s="42"/>
      <c r="F173" s="42"/>
      <c r="G173" s="42"/>
      <c r="H173" s="42"/>
      <c r="I173" s="42"/>
      <c r="J173" s="14"/>
      <c r="K173" s="42"/>
      <c r="L173" s="139">
        <f t="shared" si="20"/>
        <v>0</v>
      </c>
      <c r="M173" s="139">
        <f t="shared" si="21"/>
        <v>0</v>
      </c>
      <c r="N173" s="139">
        <f t="shared" si="22"/>
        <v>0</v>
      </c>
      <c r="O173" s="139">
        <f t="shared" si="23"/>
        <v>0</v>
      </c>
      <c r="P173" s="139">
        <f t="shared" si="24"/>
        <v>0</v>
      </c>
      <c r="Q173" s="14"/>
      <c r="R173" s="131">
        <v>162</v>
      </c>
      <c r="S173" s="167" t="str">
        <f>'Calc|Fee Based'!B171</f>
        <v/>
      </c>
      <c r="T173" s="167" t="str">
        <f>'Calc|Fee Based'!C171</f>
        <v/>
      </c>
      <c r="U173" s="129" t="str">
        <f>'Calc|Fee Based'!D171</f>
        <v/>
      </c>
      <c r="V173" s="129" t="str">
        <f>'Calc|Fee Based'!F171</f>
        <v/>
      </c>
      <c r="W173" s="77">
        <f>'Calc|Fee Based'!H171</f>
        <v>0</v>
      </c>
      <c r="X173" s="77">
        <f t="shared" si="19"/>
        <v>0</v>
      </c>
      <c r="Y173" s="77">
        <f t="shared" si="19"/>
        <v>0</v>
      </c>
      <c r="Z173" s="77">
        <f t="shared" si="19"/>
        <v>0</v>
      </c>
      <c r="AA173" s="77">
        <f t="shared" si="19"/>
        <v>0</v>
      </c>
      <c r="AB173" s="53"/>
      <c r="AC173"/>
      <c r="AD173"/>
      <c r="AE173"/>
      <c r="AF173"/>
      <c r="AG173"/>
      <c r="AH173"/>
    </row>
    <row r="174" spans="1:34" x14ac:dyDescent="0.2">
      <c r="A174" s="131">
        <v>163</v>
      </c>
      <c r="B174" s="41"/>
      <c r="C174" s="41"/>
      <c r="D174" s="41"/>
      <c r="E174" s="42"/>
      <c r="F174" s="42"/>
      <c r="G174" s="42"/>
      <c r="H174" s="42"/>
      <c r="I174" s="42"/>
      <c r="J174" s="14"/>
      <c r="K174" s="42"/>
      <c r="L174" s="139">
        <f t="shared" si="20"/>
        <v>0</v>
      </c>
      <c r="M174" s="139">
        <f t="shared" si="21"/>
        <v>0</v>
      </c>
      <c r="N174" s="139">
        <f t="shared" si="22"/>
        <v>0</v>
      </c>
      <c r="O174" s="139">
        <f t="shared" si="23"/>
        <v>0</v>
      </c>
      <c r="P174" s="139">
        <f t="shared" si="24"/>
        <v>0</v>
      </c>
      <c r="Q174" s="14"/>
      <c r="R174" s="131">
        <v>163</v>
      </c>
      <c r="S174" s="167" t="str">
        <f>'Calc|Fee Based'!B172</f>
        <v/>
      </c>
      <c r="T174" s="167" t="str">
        <f>'Calc|Fee Based'!C172</f>
        <v/>
      </c>
      <c r="U174" s="129" t="str">
        <f>'Calc|Fee Based'!D172</f>
        <v/>
      </c>
      <c r="V174" s="129" t="str">
        <f>'Calc|Fee Based'!F172</f>
        <v/>
      </c>
      <c r="W174" s="77">
        <f>'Calc|Fee Based'!H172</f>
        <v>0</v>
      </c>
      <c r="X174" s="77">
        <f t="shared" si="19"/>
        <v>0</v>
      </c>
      <c r="Y174" s="77">
        <f t="shared" si="19"/>
        <v>0</v>
      </c>
      <c r="Z174" s="77">
        <f t="shared" si="19"/>
        <v>0</v>
      </c>
      <c r="AA174" s="77">
        <f t="shared" si="19"/>
        <v>0</v>
      </c>
      <c r="AB174" s="53"/>
      <c r="AC174"/>
      <c r="AD174"/>
      <c r="AE174"/>
      <c r="AF174"/>
      <c r="AG174"/>
      <c r="AH174"/>
    </row>
    <row r="175" spans="1:34" x14ac:dyDescent="0.2">
      <c r="A175" s="131">
        <v>164</v>
      </c>
      <c r="B175" s="41"/>
      <c r="C175" s="41"/>
      <c r="D175" s="41"/>
      <c r="E175" s="42"/>
      <c r="F175" s="42"/>
      <c r="G175" s="42"/>
      <c r="H175" s="42"/>
      <c r="I175" s="42"/>
      <c r="J175" s="14"/>
      <c r="K175" s="42"/>
      <c r="L175" s="139">
        <f t="shared" si="20"/>
        <v>0</v>
      </c>
      <c r="M175" s="139">
        <f t="shared" si="21"/>
        <v>0</v>
      </c>
      <c r="N175" s="139">
        <f t="shared" si="22"/>
        <v>0</v>
      </c>
      <c r="O175" s="139">
        <f t="shared" si="23"/>
        <v>0</v>
      </c>
      <c r="P175" s="139">
        <f t="shared" si="24"/>
        <v>0</v>
      </c>
      <c r="Q175" s="14"/>
      <c r="R175" s="131">
        <v>164</v>
      </c>
      <c r="S175" s="167" t="str">
        <f>'Calc|Fee Based'!B173</f>
        <v/>
      </c>
      <c r="T175" s="167" t="str">
        <f>'Calc|Fee Based'!C173</f>
        <v/>
      </c>
      <c r="U175" s="129" t="str">
        <f>'Calc|Fee Based'!D173</f>
        <v/>
      </c>
      <c r="V175" s="129" t="str">
        <f>'Calc|Fee Based'!F173</f>
        <v/>
      </c>
      <c r="W175" s="77">
        <f>'Calc|Fee Based'!H173</f>
        <v>0</v>
      </c>
      <c r="X175" s="77">
        <f t="shared" si="19"/>
        <v>0</v>
      </c>
      <c r="Y175" s="77">
        <f t="shared" si="19"/>
        <v>0</v>
      </c>
      <c r="Z175" s="77">
        <f t="shared" si="19"/>
        <v>0</v>
      </c>
      <c r="AA175" s="77">
        <f t="shared" si="19"/>
        <v>0</v>
      </c>
      <c r="AB175" s="53"/>
      <c r="AC175"/>
      <c r="AD175"/>
      <c r="AE175"/>
      <c r="AF175"/>
      <c r="AG175"/>
      <c r="AH175"/>
    </row>
    <row r="176" spans="1:34" x14ac:dyDescent="0.2">
      <c r="A176" s="131">
        <v>165</v>
      </c>
      <c r="B176" s="41"/>
      <c r="C176" s="41"/>
      <c r="D176" s="41"/>
      <c r="E176" s="42"/>
      <c r="F176" s="42"/>
      <c r="G176" s="42"/>
      <c r="H176" s="42"/>
      <c r="I176" s="42"/>
      <c r="J176" s="14"/>
      <c r="K176" s="42"/>
      <c r="L176" s="139">
        <f t="shared" si="20"/>
        <v>0</v>
      </c>
      <c r="M176" s="139">
        <f t="shared" si="21"/>
        <v>0</v>
      </c>
      <c r="N176" s="139">
        <f t="shared" si="22"/>
        <v>0</v>
      </c>
      <c r="O176" s="139">
        <f t="shared" si="23"/>
        <v>0</v>
      </c>
      <c r="P176" s="139">
        <f t="shared" si="24"/>
        <v>0</v>
      </c>
      <c r="Q176" s="14"/>
      <c r="R176" s="131">
        <v>165</v>
      </c>
      <c r="S176" s="167" t="str">
        <f>'Calc|Fee Based'!B174</f>
        <v/>
      </c>
      <c r="T176" s="167" t="str">
        <f>'Calc|Fee Based'!C174</f>
        <v/>
      </c>
      <c r="U176" s="129" t="str">
        <f>'Calc|Fee Based'!D174</f>
        <v/>
      </c>
      <c r="V176" s="129" t="str">
        <f>'Calc|Fee Based'!F174</f>
        <v/>
      </c>
      <c r="W176" s="77">
        <f>'Calc|Fee Based'!H174</f>
        <v>0</v>
      </c>
      <c r="X176" s="77">
        <f t="shared" si="19"/>
        <v>0</v>
      </c>
      <c r="Y176" s="77">
        <f t="shared" si="19"/>
        <v>0</v>
      </c>
      <c r="Z176" s="77">
        <f t="shared" si="19"/>
        <v>0</v>
      </c>
      <c r="AA176" s="77">
        <f t="shared" ref="AA176:AA239" si="25">Z176*(1+AA$5)*(1-AA$6)</f>
        <v>0</v>
      </c>
      <c r="AB176" s="53"/>
      <c r="AC176"/>
      <c r="AD176"/>
      <c r="AE176"/>
      <c r="AF176"/>
      <c r="AG176"/>
      <c r="AH176"/>
    </row>
    <row r="177" spans="1:34" x14ac:dyDescent="0.2">
      <c r="A177" s="131">
        <v>166</v>
      </c>
      <c r="B177" s="41"/>
      <c r="C177" s="41"/>
      <c r="D177" s="41"/>
      <c r="E177" s="42"/>
      <c r="F177" s="42"/>
      <c r="G177" s="42"/>
      <c r="H177" s="42"/>
      <c r="I177" s="42"/>
      <c r="J177" s="14"/>
      <c r="K177" s="42"/>
      <c r="L177" s="139">
        <f t="shared" si="20"/>
        <v>0</v>
      </c>
      <c r="M177" s="139">
        <f t="shared" si="21"/>
        <v>0</v>
      </c>
      <c r="N177" s="139">
        <f t="shared" si="22"/>
        <v>0</v>
      </c>
      <c r="O177" s="139">
        <f t="shared" si="23"/>
        <v>0</v>
      </c>
      <c r="P177" s="139">
        <f t="shared" si="24"/>
        <v>0</v>
      </c>
      <c r="Q177" s="14"/>
      <c r="R177" s="131">
        <v>166</v>
      </c>
      <c r="S177" s="167" t="str">
        <f>'Calc|Fee Based'!B175</f>
        <v/>
      </c>
      <c r="T177" s="167" t="str">
        <f>'Calc|Fee Based'!C175</f>
        <v/>
      </c>
      <c r="U177" s="129" t="str">
        <f>'Calc|Fee Based'!D175</f>
        <v/>
      </c>
      <c r="V177" s="129" t="str">
        <f>'Calc|Fee Based'!F175</f>
        <v/>
      </c>
      <c r="W177" s="77">
        <f>'Calc|Fee Based'!H175</f>
        <v>0</v>
      </c>
      <c r="X177" s="77">
        <f t="shared" ref="X177:AA240" si="26">W177*(1+X$5)*(1-X$6)</f>
        <v>0</v>
      </c>
      <c r="Y177" s="77">
        <f t="shared" si="26"/>
        <v>0</v>
      </c>
      <c r="Z177" s="77">
        <f t="shared" si="26"/>
        <v>0</v>
      </c>
      <c r="AA177" s="77">
        <f t="shared" si="25"/>
        <v>0</v>
      </c>
      <c r="AB177" s="53"/>
      <c r="AC177"/>
      <c r="AD177"/>
      <c r="AE177"/>
      <c r="AF177"/>
      <c r="AG177"/>
      <c r="AH177"/>
    </row>
    <row r="178" spans="1:34" x14ac:dyDescent="0.2">
      <c r="A178" s="131">
        <v>167</v>
      </c>
      <c r="B178" s="41"/>
      <c r="C178" s="41"/>
      <c r="D178" s="41"/>
      <c r="E178" s="42"/>
      <c r="F178" s="42"/>
      <c r="G178" s="42"/>
      <c r="H178" s="42"/>
      <c r="I178" s="42"/>
      <c r="J178" s="14"/>
      <c r="K178" s="42"/>
      <c r="L178" s="139">
        <f t="shared" si="20"/>
        <v>0</v>
      </c>
      <c r="M178" s="139">
        <f t="shared" si="21"/>
        <v>0</v>
      </c>
      <c r="N178" s="139">
        <f t="shared" si="22"/>
        <v>0</v>
      </c>
      <c r="O178" s="139">
        <f t="shared" si="23"/>
        <v>0</v>
      </c>
      <c r="P178" s="139">
        <f t="shared" si="24"/>
        <v>0</v>
      </c>
      <c r="Q178" s="14"/>
      <c r="R178" s="131">
        <v>167</v>
      </c>
      <c r="S178" s="167" t="str">
        <f>'Calc|Fee Based'!B176</f>
        <v/>
      </c>
      <c r="T178" s="167" t="str">
        <f>'Calc|Fee Based'!C176</f>
        <v/>
      </c>
      <c r="U178" s="129" t="str">
        <f>'Calc|Fee Based'!D176</f>
        <v/>
      </c>
      <c r="V178" s="129" t="str">
        <f>'Calc|Fee Based'!F176</f>
        <v/>
      </c>
      <c r="W178" s="77">
        <f>'Calc|Fee Based'!H176</f>
        <v>0</v>
      </c>
      <c r="X178" s="77">
        <f t="shared" si="26"/>
        <v>0</v>
      </c>
      <c r="Y178" s="77">
        <f t="shared" si="26"/>
        <v>0</v>
      </c>
      <c r="Z178" s="77">
        <f t="shared" si="26"/>
        <v>0</v>
      </c>
      <c r="AA178" s="77">
        <f t="shared" si="25"/>
        <v>0</v>
      </c>
      <c r="AB178" s="53"/>
      <c r="AC178"/>
      <c r="AD178"/>
      <c r="AE178"/>
      <c r="AF178"/>
      <c r="AG178"/>
      <c r="AH178"/>
    </row>
    <row r="179" spans="1:34" x14ac:dyDescent="0.2">
      <c r="A179" s="131">
        <v>168</v>
      </c>
      <c r="B179" s="41"/>
      <c r="C179" s="41"/>
      <c r="D179" s="41"/>
      <c r="E179" s="42"/>
      <c r="F179" s="42"/>
      <c r="G179" s="42"/>
      <c r="H179" s="42"/>
      <c r="I179" s="42"/>
      <c r="J179" s="14"/>
      <c r="K179" s="42"/>
      <c r="L179" s="139">
        <f t="shared" si="20"/>
        <v>0</v>
      </c>
      <c r="M179" s="139">
        <f t="shared" si="21"/>
        <v>0</v>
      </c>
      <c r="N179" s="139">
        <f t="shared" si="22"/>
        <v>0</v>
      </c>
      <c r="O179" s="139">
        <f t="shared" si="23"/>
        <v>0</v>
      </c>
      <c r="P179" s="139">
        <f t="shared" si="24"/>
        <v>0</v>
      </c>
      <c r="Q179" s="14"/>
      <c r="R179" s="131">
        <v>168</v>
      </c>
      <c r="S179" s="167" t="str">
        <f>'Calc|Fee Based'!B177</f>
        <v/>
      </c>
      <c r="T179" s="167" t="str">
        <f>'Calc|Fee Based'!C177</f>
        <v/>
      </c>
      <c r="U179" s="129" t="str">
        <f>'Calc|Fee Based'!D177</f>
        <v/>
      </c>
      <c r="V179" s="129" t="str">
        <f>'Calc|Fee Based'!F177</f>
        <v/>
      </c>
      <c r="W179" s="77">
        <f>'Calc|Fee Based'!H177</f>
        <v>0</v>
      </c>
      <c r="X179" s="77">
        <f t="shared" si="26"/>
        <v>0</v>
      </c>
      <c r="Y179" s="77">
        <f t="shared" si="26"/>
        <v>0</v>
      </c>
      <c r="Z179" s="77">
        <f t="shared" si="26"/>
        <v>0</v>
      </c>
      <c r="AA179" s="77">
        <f t="shared" si="25"/>
        <v>0</v>
      </c>
      <c r="AB179" s="53"/>
      <c r="AC179"/>
      <c r="AD179"/>
      <c r="AE179"/>
      <c r="AF179"/>
      <c r="AG179"/>
      <c r="AH179"/>
    </row>
    <row r="180" spans="1:34" x14ac:dyDescent="0.2">
      <c r="A180" s="131">
        <v>169</v>
      </c>
      <c r="B180" s="41"/>
      <c r="C180" s="41"/>
      <c r="D180" s="41"/>
      <c r="E180" s="42"/>
      <c r="F180" s="42"/>
      <c r="G180" s="42"/>
      <c r="H180" s="42"/>
      <c r="I180" s="42"/>
      <c r="J180" s="14"/>
      <c r="K180" s="42"/>
      <c r="L180" s="139">
        <f t="shared" si="20"/>
        <v>0</v>
      </c>
      <c r="M180" s="139">
        <f t="shared" si="21"/>
        <v>0</v>
      </c>
      <c r="N180" s="139">
        <f t="shared" si="22"/>
        <v>0</v>
      </c>
      <c r="O180" s="139">
        <f t="shared" si="23"/>
        <v>0</v>
      </c>
      <c r="P180" s="139">
        <f t="shared" si="24"/>
        <v>0</v>
      </c>
      <c r="Q180" s="14"/>
      <c r="R180" s="131">
        <v>169</v>
      </c>
      <c r="S180" s="167" t="str">
        <f>'Calc|Fee Based'!B178</f>
        <v/>
      </c>
      <c r="T180" s="167" t="str">
        <f>'Calc|Fee Based'!C178</f>
        <v/>
      </c>
      <c r="U180" s="129" t="str">
        <f>'Calc|Fee Based'!D178</f>
        <v/>
      </c>
      <c r="V180" s="129" t="str">
        <f>'Calc|Fee Based'!F178</f>
        <v/>
      </c>
      <c r="W180" s="77">
        <f>'Calc|Fee Based'!H178</f>
        <v>0</v>
      </c>
      <c r="X180" s="77">
        <f t="shared" si="26"/>
        <v>0</v>
      </c>
      <c r="Y180" s="77">
        <f t="shared" si="26"/>
        <v>0</v>
      </c>
      <c r="Z180" s="77">
        <f t="shared" si="26"/>
        <v>0</v>
      </c>
      <c r="AA180" s="77">
        <f t="shared" si="25"/>
        <v>0</v>
      </c>
      <c r="AB180" s="53"/>
      <c r="AC180"/>
      <c r="AD180"/>
      <c r="AE180"/>
      <c r="AF180"/>
      <c r="AG180"/>
      <c r="AH180"/>
    </row>
    <row r="181" spans="1:34" x14ac:dyDescent="0.2">
      <c r="A181" s="131">
        <v>170</v>
      </c>
      <c r="B181" s="41"/>
      <c r="C181" s="41"/>
      <c r="D181" s="41"/>
      <c r="E181" s="42"/>
      <c r="F181" s="42"/>
      <c r="G181" s="42"/>
      <c r="H181" s="42"/>
      <c r="I181" s="42"/>
      <c r="J181" s="14"/>
      <c r="K181" s="42"/>
      <c r="L181" s="139">
        <f t="shared" si="20"/>
        <v>0</v>
      </c>
      <c r="M181" s="139">
        <f t="shared" si="21"/>
        <v>0</v>
      </c>
      <c r="N181" s="139">
        <f t="shared" si="22"/>
        <v>0</v>
      </c>
      <c r="O181" s="139">
        <f t="shared" si="23"/>
        <v>0</v>
      </c>
      <c r="P181" s="139">
        <f t="shared" si="24"/>
        <v>0</v>
      </c>
      <c r="Q181" s="14"/>
      <c r="R181" s="131">
        <v>170</v>
      </c>
      <c r="S181" s="167" t="str">
        <f>'Calc|Fee Based'!B179</f>
        <v/>
      </c>
      <c r="T181" s="167" t="str">
        <f>'Calc|Fee Based'!C179</f>
        <v/>
      </c>
      <c r="U181" s="129" t="str">
        <f>'Calc|Fee Based'!D179</f>
        <v/>
      </c>
      <c r="V181" s="129" t="str">
        <f>'Calc|Fee Based'!F179</f>
        <v/>
      </c>
      <c r="W181" s="77">
        <f>'Calc|Fee Based'!H179</f>
        <v>0</v>
      </c>
      <c r="X181" s="77">
        <f t="shared" si="26"/>
        <v>0</v>
      </c>
      <c r="Y181" s="77">
        <f t="shared" si="26"/>
        <v>0</v>
      </c>
      <c r="Z181" s="77">
        <f t="shared" si="26"/>
        <v>0</v>
      </c>
      <c r="AA181" s="77">
        <f t="shared" si="25"/>
        <v>0</v>
      </c>
      <c r="AB181" s="53"/>
      <c r="AC181"/>
      <c r="AD181"/>
      <c r="AE181"/>
      <c r="AF181"/>
      <c r="AG181"/>
      <c r="AH181"/>
    </row>
    <row r="182" spans="1:34" x14ac:dyDescent="0.2">
      <c r="A182" s="131">
        <v>171</v>
      </c>
      <c r="B182" s="41"/>
      <c r="C182" s="41"/>
      <c r="D182" s="41"/>
      <c r="E182" s="42"/>
      <c r="F182" s="42"/>
      <c r="G182" s="42"/>
      <c r="H182" s="42"/>
      <c r="I182" s="42"/>
      <c r="J182" s="14"/>
      <c r="K182" s="42"/>
      <c r="L182" s="139">
        <f t="shared" si="20"/>
        <v>0</v>
      </c>
      <c r="M182" s="139">
        <f t="shared" si="21"/>
        <v>0</v>
      </c>
      <c r="N182" s="139">
        <f t="shared" si="22"/>
        <v>0</v>
      </c>
      <c r="O182" s="139">
        <f t="shared" si="23"/>
        <v>0</v>
      </c>
      <c r="P182" s="139">
        <f t="shared" si="24"/>
        <v>0</v>
      </c>
      <c r="Q182" s="14"/>
      <c r="R182" s="131">
        <v>171</v>
      </c>
      <c r="S182" s="167" t="str">
        <f>'Calc|Fee Based'!B180</f>
        <v/>
      </c>
      <c r="T182" s="167" t="str">
        <f>'Calc|Fee Based'!C180</f>
        <v/>
      </c>
      <c r="U182" s="129" t="str">
        <f>'Calc|Fee Based'!D180</f>
        <v/>
      </c>
      <c r="V182" s="129" t="str">
        <f>'Calc|Fee Based'!F180</f>
        <v/>
      </c>
      <c r="W182" s="77">
        <f>'Calc|Fee Based'!H180</f>
        <v>0</v>
      </c>
      <c r="X182" s="77">
        <f t="shared" si="26"/>
        <v>0</v>
      </c>
      <c r="Y182" s="77">
        <f t="shared" si="26"/>
        <v>0</v>
      </c>
      <c r="Z182" s="77">
        <f t="shared" si="26"/>
        <v>0</v>
      </c>
      <c r="AA182" s="77">
        <f t="shared" si="25"/>
        <v>0</v>
      </c>
      <c r="AB182" s="53"/>
      <c r="AC182"/>
      <c r="AD182"/>
      <c r="AE182"/>
      <c r="AF182"/>
      <c r="AG182"/>
      <c r="AH182"/>
    </row>
    <row r="183" spans="1:34" x14ac:dyDescent="0.2">
      <c r="A183" s="131">
        <v>172</v>
      </c>
      <c r="B183" s="41"/>
      <c r="C183" s="41"/>
      <c r="D183" s="41"/>
      <c r="E183" s="42"/>
      <c r="F183" s="42"/>
      <c r="G183" s="42"/>
      <c r="H183" s="42"/>
      <c r="I183" s="42"/>
      <c r="J183" s="14"/>
      <c r="K183" s="42"/>
      <c r="L183" s="139">
        <f t="shared" si="20"/>
        <v>0</v>
      </c>
      <c r="M183" s="139">
        <f t="shared" si="21"/>
        <v>0</v>
      </c>
      <c r="N183" s="139">
        <f t="shared" si="22"/>
        <v>0</v>
      </c>
      <c r="O183" s="139">
        <f t="shared" si="23"/>
        <v>0</v>
      </c>
      <c r="P183" s="139">
        <f t="shared" si="24"/>
        <v>0</v>
      </c>
      <c r="Q183" s="14"/>
      <c r="R183" s="131">
        <v>172</v>
      </c>
      <c r="S183" s="167" t="str">
        <f>'Calc|Fee Based'!B181</f>
        <v/>
      </c>
      <c r="T183" s="167" t="str">
        <f>'Calc|Fee Based'!C181</f>
        <v/>
      </c>
      <c r="U183" s="129" t="str">
        <f>'Calc|Fee Based'!D181</f>
        <v/>
      </c>
      <c r="V183" s="129" t="str">
        <f>'Calc|Fee Based'!F181</f>
        <v/>
      </c>
      <c r="W183" s="77">
        <f>'Calc|Fee Based'!H181</f>
        <v>0</v>
      </c>
      <c r="X183" s="77">
        <f t="shared" si="26"/>
        <v>0</v>
      </c>
      <c r="Y183" s="77">
        <f t="shared" si="26"/>
        <v>0</v>
      </c>
      <c r="Z183" s="77">
        <f t="shared" si="26"/>
        <v>0</v>
      </c>
      <c r="AA183" s="77">
        <f t="shared" si="25"/>
        <v>0</v>
      </c>
      <c r="AB183" s="53"/>
      <c r="AC183"/>
      <c r="AD183"/>
      <c r="AE183"/>
      <c r="AF183"/>
      <c r="AG183"/>
      <c r="AH183"/>
    </row>
    <row r="184" spans="1:34" x14ac:dyDescent="0.2">
      <c r="A184" s="131">
        <v>173</v>
      </c>
      <c r="B184" s="41"/>
      <c r="C184" s="41"/>
      <c r="D184" s="41"/>
      <c r="E184" s="42"/>
      <c r="F184" s="42"/>
      <c r="G184" s="42"/>
      <c r="H184" s="42"/>
      <c r="I184" s="42"/>
      <c r="J184" s="14"/>
      <c r="K184" s="42"/>
      <c r="L184" s="139">
        <f t="shared" si="20"/>
        <v>0</v>
      </c>
      <c r="M184" s="139">
        <f t="shared" si="21"/>
        <v>0</v>
      </c>
      <c r="N184" s="139">
        <f t="shared" si="22"/>
        <v>0</v>
      </c>
      <c r="O184" s="139">
        <f t="shared" si="23"/>
        <v>0</v>
      </c>
      <c r="P184" s="139">
        <f t="shared" si="24"/>
        <v>0</v>
      </c>
      <c r="Q184" s="14"/>
      <c r="R184" s="131">
        <v>173</v>
      </c>
      <c r="S184" s="167" t="str">
        <f>'Calc|Fee Based'!B182</f>
        <v/>
      </c>
      <c r="T184" s="167" t="str">
        <f>'Calc|Fee Based'!C182</f>
        <v/>
      </c>
      <c r="U184" s="129" t="str">
        <f>'Calc|Fee Based'!D182</f>
        <v/>
      </c>
      <c r="V184" s="129" t="str">
        <f>'Calc|Fee Based'!F182</f>
        <v/>
      </c>
      <c r="W184" s="77">
        <f>'Calc|Fee Based'!H182</f>
        <v>0</v>
      </c>
      <c r="X184" s="77">
        <f t="shared" si="26"/>
        <v>0</v>
      </c>
      <c r="Y184" s="77">
        <f t="shared" si="26"/>
        <v>0</v>
      </c>
      <c r="Z184" s="77">
        <f t="shared" si="26"/>
        <v>0</v>
      </c>
      <c r="AA184" s="77">
        <f t="shared" si="25"/>
        <v>0</v>
      </c>
      <c r="AB184" s="53"/>
      <c r="AC184"/>
      <c r="AD184"/>
      <c r="AE184"/>
      <c r="AF184"/>
      <c r="AG184"/>
      <c r="AH184"/>
    </row>
    <row r="185" spans="1:34" x14ac:dyDescent="0.2">
      <c r="A185" s="131">
        <v>174</v>
      </c>
      <c r="B185" s="41"/>
      <c r="C185" s="41"/>
      <c r="D185" s="41"/>
      <c r="E185" s="42"/>
      <c r="F185" s="42"/>
      <c r="G185" s="42"/>
      <c r="H185" s="42"/>
      <c r="I185" s="42"/>
      <c r="J185" s="14"/>
      <c r="K185" s="42"/>
      <c r="L185" s="139">
        <f t="shared" si="20"/>
        <v>0</v>
      </c>
      <c r="M185" s="139">
        <f t="shared" si="21"/>
        <v>0</v>
      </c>
      <c r="N185" s="139">
        <f t="shared" si="22"/>
        <v>0</v>
      </c>
      <c r="O185" s="139">
        <f t="shared" si="23"/>
        <v>0</v>
      </c>
      <c r="P185" s="139">
        <f t="shared" si="24"/>
        <v>0</v>
      </c>
      <c r="Q185" s="14"/>
      <c r="R185" s="131">
        <v>174</v>
      </c>
      <c r="S185" s="167" t="str">
        <f>'Calc|Fee Based'!B183</f>
        <v/>
      </c>
      <c r="T185" s="167" t="str">
        <f>'Calc|Fee Based'!C183</f>
        <v/>
      </c>
      <c r="U185" s="129" t="str">
        <f>'Calc|Fee Based'!D183</f>
        <v/>
      </c>
      <c r="V185" s="129" t="str">
        <f>'Calc|Fee Based'!F183</f>
        <v/>
      </c>
      <c r="W185" s="77">
        <f>'Calc|Fee Based'!H183</f>
        <v>0</v>
      </c>
      <c r="X185" s="77">
        <f t="shared" si="26"/>
        <v>0</v>
      </c>
      <c r="Y185" s="77">
        <f t="shared" si="26"/>
        <v>0</v>
      </c>
      <c r="Z185" s="77">
        <f t="shared" si="26"/>
        <v>0</v>
      </c>
      <c r="AA185" s="77">
        <f t="shared" si="25"/>
        <v>0</v>
      </c>
      <c r="AB185" s="53"/>
      <c r="AC185"/>
      <c r="AD185"/>
      <c r="AE185"/>
      <c r="AF185"/>
      <c r="AG185"/>
      <c r="AH185"/>
    </row>
    <row r="186" spans="1:34" x14ac:dyDescent="0.2">
      <c r="A186" s="131">
        <v>175</v>
      </c>
      <c r="B186" s="41"/>
      <c r="C186" s="41"/>
      <c r="D186" s="41"/>
      <c r="E186" s="42"/>
      <c r="F186" s="42"/>
      <c r="G186" s="42"/>
      <c r="H186" s="42"/>
      <c r="I186" s="42"/>
      <c r="J186" s="14"/>
      <c r="K186" s="42"/>
      <c r="L186" s="139">
        <f t="shared" si="20"/>
        <v>0</v>
      </c>
      <c r="M186" s="139">
        <f t="shared" si="21"/>
        <v>0</v>
      </c>
      <c r="N186" s="139">
        <f t="shared" si="22"/>
        <v>0</v>
      </c>
      <c r="O186" s="139">
        <f t="shared" si="23"/>
        <v>0</v>
      </c>
      <c r="P186" s="139">
        <f t="shared" si="24"/>
        <v>0</v>
      </c>
      <c r="Q186" s="14"/>
      <c r="R186" s="131">
        <v>175</v>
      </c>
      <c r="S186" s="167" t="str">
        <f>'Calc|Fee Based'!B184</f>
        <v/>
      </c>
      <c r="T186" s="167" t="str">
        <f>'Calc|Fee Based'!C184</f>
        <v/>
      </c>
      <c r="U186" s="129" t="str">
        <f>'Calc|Fee Based'!D184</f>
        <v/>
      </c>
      <c r="V186" s="129" t="str">
        <f>'Calc|Fee Based'!F184</f>
        <v/>
      </c>
      <c r="W186" s="77">
        <f>'Calc|Fee Based'!H184</f>
        <v>0</v>
      </c>
      <c r="X186" s="77">
        <f t="shared" si="26"/>
        <v>0</v>
      </c>
      <c r="Y186" s="77">
        <f t="shared" si="26"/>
        <v>0</v>
      </c>
      <c r="Z186" s="77">
        <f t="shared" si="26"/>
        <v>0</v>
      </c>
      <c r="AA186" s="77">
        <f t="shared" si="25"/>
        <v>0</v>
      </c>
      <c r="AB186" s="53"/>
      <c r="AC186"/>
      <c r="AD186"/>
      <c r="AE186"/>
      <c r="AF186"/>
      <c r="AG186"/>
      <c r="AH186"/>
    </row>
    <row r="187" spans="1:34" x14ac:dyDescent="0.2">
      <c r="A187" s="131">
        <v>176</v>
      </c>
      <c r="B187" s="41"/>
      <c r="C187" s="41"/>
      <c r="D187" s="41"/>
      <c r="E187" s="42"/>
      <c r="F187" s="42"/>
      <c r="G187" s="42"/>
      <c r="H187" s="42"/>
      <c r="I187" s="42"/>
      <c r="J187" s="14"/>
      <c r="K187" s="42"/>
      <c r="L187" s="139">
        <f t="shared" si="20"/>
        <v>0</v>
      </c>
      <c r="M187" s="139">
        <f t="shared" si="21"/>
        <v>0</v>
      </c>
      <c r="N187" s="139">
        <f t="shared" si="22"/>
        <v>0</v>
      </c>
      <c r="O187" s="139">
        <f t="shared" si="23"/>
        <v>0</v>
      </c>
      <c r="P187" s="139">
        <f t="shared" si="24"/>
        <v>0</v>
      </c>
      <c r="Q187" s="14"/>
      <c r="R187" s="131">
        <v>176</v>
      </c>
      <c r="S187" s="167" t="str">
        <f>'Calc|Fee Based'!B185</f>
        <v/>
      </c>
      <c r="T187" s="167" t="str">
        <f>'Calc|Fee Based'!C185</f>
        <v/>
      </c>
      <c r="U187" s="129" t="str">
        <f>'Calc|Fee Based'!D185</f>
        <v/>
      </c>
      <c r="V187" s="129" t="str">
        <f>'Calc|Fee Based'!F185</f>
        <v/>
      </c>
      <c r="W187" s="77">
        <f>'Calc|Fee Based'!H185</f>
        <v>0</v>
      </c>
      <c r="X187" s="77">
        <f t="shared" si="26"/>
        <v>0</v>
      </c>
      <c r="Y187" s="77">
        <f t="shared" si="26"/>
        <v>0</v>
      </c>
      <c r="Z187" s="77">
        <f t="shared" si="26"/>
        <v>0</v>
      </c>
      <c r="AA187" s="77">
        <f t="shared" si="25"/>
        <v>0</v>
      </c>
      <c r="AB187" s="53"/>
      <c r="AC187"/>
      <c r="AD187"/>
      <c r="AE187"/>
      <c r="AF187"/>
      <c r="AG187"/>
      <c r="AH187"/>
    </row>
    <row r="188" spans="1:34" x14ac:dyDescent="0.2">
      <c r="A188" s="131">
        <v>177</v>
      </c>
      <c r="B188" s="41"/>
      <c r="C188" s="41"/>
      <c r="D188" s="41"/>
      <c r="E188" s="42"/>
      <c r="F188" s="42"/>
      <c r="G188" s="42"/>
      <c r="H188" s="42"/>
      <c r="I188" s="42"/>
      <c r="J188" s="14"/>
      <c r="K188" s="42"/>
      <c r="L188" s="139">
        <f t="shared" si="20"/>
        <v>0</v>
      </c>
      <c r="M188" s="139">
        <f t="shared" si="21"/>
        <v>0</v>
      </c>
      <c r="N188" s="139">
        <f t="shared" si="22"/>
        <v>0</v>
      </c>
      <c r="O188" s="139">
        <f t="shared" si="23"/>
        <v>0</v>
      </c>
      <c r="P188" s="139">
        <f t="shared" si="24"/>
        <v>0</v>
      </c>
      <c r="Q188" s="14"/>
      <c r="R188" s="131">
        <v>177</v>
      </c>
      <c r="S188" s="167" t="str">
        <f>'Calc|Fee Based'!B186</f>
        <v/>
      </c>
      <c r="T188" s="167" t="str">
        <f>'Calc|Fee Based'!C186</f>
        <v/>
      </c>
      <c r="U188" s="129" t="str">
        <f>'Calc|Fee Based'!D186</f>
        <v/>
      </c>
      <c r="V188" s="129" t="str">
        <f>'Calc|Fee Based'!F186</f>
        <v/>
      </c>
      <c r="W188" s="77">
        <f>'Calc|Fee Based'!H186</f>
        <v>0</v>
      </c>
      <c r="X188" s="77">
        <f t="shared" si="26"/>
        <v>0</v>
      </c>
      <c r="Y188" s="77">
        <f t="shared" si="26"/>
        <v>0</v>
      </c>
      <c r="Z188" s="77">
        <f t="shared" si="26"/>
        <v>0</v>
      </c>
      <c r="AA188" s="77">
        <f t="shared" si="25"/>
        <v>0</v>
      </c>
      <c r="AB188" s="53"/>
      <c r="AC188"/>
      <c r="AD188"/>
      <c r="AE188"/>
      <c r="AF188"/>
      <c r="AG188"/>
      <c r="AH188"/>
    </row>
    <row r="189" spans="1:34" x14ac:dyDescent="0.2">
      <c r="A189" s="131">
        <v>178</v>
      </c>
      <c r="B189" s="41"/>
      <c r="C189" s="41"/>
      <c r="D189" s="41"/>
      <c r="E189" s="42"/>
      <c r="F189" s="42"/>
      <c r="G189" s="42"/>
      <c r="H189" s="42"/>
      <c r="I189" s="42"/>
      <c r="J189" s="14"/>
      <c r="K189" s="42"/>
      <c r="L189" s="139">
        <f t="shared" si="20"/>
        <v>0</v>
      </c>
      <c r="M189" s="139">
        <f t="shared" si="21"/>
        <v>0</v>
      </c>
      <c r="N189" s="139">
        <f t="shared" si="22"/>
        <v>0</v>
      </c>
      <c r="O189" s="139">
        <f t="shared" si="23"/>
        <v>0</v>
      </c>
      <c r="P189" s="139">
        <f t="shared" si="24"/>
        <v>0</v>
      </c>
      <c r="Q189" s="14"/>
      <c r="R189" s="131">
        <v>178</v>
      </c>
      <c r="S189" s="167" t="str">
        <f>'Calc|Fee Based'!B187</f>
        <v/>
      </c>
      <c r="T189" s="167" t="str">
        <f>'Calc|Fee Based'!C187</f>
        <v/>
      </c>
      <c r="U189" s="129" t="str">
        <f>'Calc|Fee Based'!D187</f>
        <v/>
      </c>
      <c r="V189" s="129" t="str">
        <f>'Calc|Fee Based'!F187</f>
        <v/>
      </c>
      <c r="W189" s="77">
        <f>'Calc|Fee Based'!H187</f>
        <v>0</v>
      </c>
      <c r="X189" s="77">
        <f t="shared" si="26"/>
        <v>0</v>
      </c>
      <c r="Y189" s="77">
        <f t="shared" si="26"/>
        <v>0</v>
      </c>
      <c r="Z189" s="77">
        <f t="shared" si="26"/>
        <v>0</v>
      </c>
      <c r="AA189" s="77">
        <f t="shared" si="25"/>
        <v>0</v>
      </c>
      <c r="AB189" s="53"/>
      <c r="AC189"/>
      <c r="AD189"/>
      <c r="AE189"/>
      <c r="AF189"/>
      <c r="AG189"/>
      <c r="AH189"/>
    </row>
    <row r="190" spans="1:34" x14ac:dyDescent="0.2">
      <c r="A190" s="131">
        <v>179</v>
      </c>
      <c r="B190" s="41"/>
      <c r="C190" s="41"/>
      <c r="D190" s="41"/>
      <c r="E190" s="42"/>
      <c r="F190" s="42"/>
      <c r="G190" s="42"/>
      <c r="H190" s="42"/>
      <c r="I190" s="42"/>
      <c r="J190" s="14"/>
      <c r="K190" s="42"/>
      <c r="L190" s="139">
        <f t="shared" si="20"/>
        <v>0</v>
      </c>
      <c r="M190" s="139">
        <f t="shared" si="21"/>
        <v>0</v>
      </c>
      <c r="N190" s="139">
        <f t="shared" si="22"/>
        <v>0</v>
      </c>
      <c r="O190" s="139">
        <f t="shared" si="23"/>
        <v>0</v>
      </c>
      <c r="P190" s="139">
        <f t="shared" si="24"/>
        <v>0</v>
      </c>
      <c r="Q190" s="14"/>
      <c r="R190" s="131">
        <v>179</v>
      </c>
      <c r="S190" s="167" t="str">
        <f>'Calc|Fee Based'!B188</f>
        <v/>
      </c>
      <c r="T190" s="167" t="str">
        <f>'Calc|Fee Based'!C188</f>
        <v/>
      </c>
      <c r="U190" s="129" t="str">
        <f>'Calc|Fee Based'!D188</f>
        <v/>
      </c>
      <c r="V190" s="129" t="str">
        <f>'Calc|Fee Based'!F188</f>
        <v/>
      </c>
      <c r="W190" s="77">
        <f>'Calc|Fee Based'!H188</f>
        <v>0</v>
      </c>
      <c r="X190" s="77">
        <f t="shared" si="26"/>
        <v>0</v>
      </c>
      <c r="Y190" s="77">
        <f t="shared" si="26"/>
        <v>0</v>
      </c>
      <c r="Z190" s="77">
        <f t="shared" si="26"/>
        <v>0</v>
      </c>
      <c r="AA190" s="77">
        <f t="shared" si="25"/>
        <v>0</v>
      </c>
      <c r="AB190" s="53"/>
      <c r="AC190"/>
      <c r="AD190"/>
      <c r="AE190"/>
      <c r="AF190"/>
      <c r="AG190"/>
      <c r="AH190"/>
    </row>
    <row r="191" spans="1:34" x14ac:dyDescent="0.2">
      <c r="A191" s="131">
        <v>180</v>
      </c>
      <c r="B191" s="41"/>
      <c r="C191" s="41"/>
      <c r="D191" s="41"/>
      <c r="E191" s="42"/>
      <c r="F191" s="42"/>
      <c r="G191" s="42"/>
      <c r="H191" s="42"/>
      <c r="I191" s="42"/>
      <c r="J191" s="14"/>
      <c r="K191" s="42"/>
      <c r="L191" s="139">
        <f t="shared" si="20"/>
        <v>0</v>
      </c>
      <c r="M191" s="139">
        <f t="shared" si="21"/>
        <v>0</v>
      </c>
      <c r="N191" s="139">
        <f t="shared" si="22"/>
        <v>0</v>
      </c>
      <c r="O191" s="139">
        <f t="shared" si="23"/>
        <v>0</v>
      </c>
      <c r="P191" s="139">
        <f t="shared" si="24"/>
        <v>0</v>
      </c>
      <c r="Q191" s="14"/>
      <c r="R191" s="131">
        <v>180</v>
      </c>
      <c r="S191" s="167" t="str">
        <f>'Calc|Fee Based'!B189</f>
        <v/>
      </c>
      <c r="T191" s="167" t="str">
        <f>'Calc|Fee Based'!C189</f>
        <v/>
      </c>
      <c r="U191" s="129" t="str">
        <f>'Calc|Fee Based'!D189</f>
        <v/>
      </c>
      <c r="V191" s="129" t="str">
        <f>'Calc|Fee Based'!F189</f>
        <v/>
      </c>
      <c r="W191" s="77">
        <f>'Calc|Fee Based'!H189</f>
        <v>0</v>
      </c>
      <c r="X191" s="77">
        <f t="shared" si="26"/>
        <v>0</v>
      </c>
      <c r="Y191" s="77">
        <f t="shared" si="26"/>
        <v>0</v>
      </c>
      <c r="Z191" s="77">
        <f t="shared" si="26"/>
        <v>0</v>
      </c>
      <c r="AA191" s="77">
        <f t="shared" si="25"/>
        <v>0</v>
      </c>
      <c r="AB191" s="53"/>
      <c r="AC191"/>
      <c r="AD191"/>
      <c r="AE191"/>
      <c r="AF191"/>
      <c r="AG191"/>
      <c r="AH191"/>
    </row>
    <row r="192" spans="1:34" x14ac:dyDescent="0.2">
      <c r="A192" s="131">
        <v>181</v>
      </c>
      <c r="B192" s="41"/>
      <c r="C192" s="41"/>
      <c r="D192" s="41"/>
      <c r="E192" s="42"/>
      <c r="F192" s="42"/>
      <c r="G192" s="42"/>
      <c r="H192" s="42"/>
      <c r="I192" s="42"/>
      <c r="J192" s="14"/>
      <c r="K192" s="42"/>
      <c r="L192" s="139">
        <f t="shared" si="20"/>
        <v>0</v>
      </c>
      <c r="M192" s="139">
        <f t="shared" si="21"/>
        <v>0</v>
      </c>
      <c r="N192" s="139">
        <f t="shared" si="22"/>
        <v>0</v>
      </c>
      <c r="O192" s="139">
        <f t="shared" si="23"/>
        <v>0</v>
      </c>
      <c r="P192" s="139">
        <f t="shared" si="24"/>
        <v>0</v>
      </c>
      <c r="Q192" s="14"/>
      <c r="R192" s="131">
        <v>181</v>
      </c>
      <c r="S192" s="167" t="str">
        <f>'Calc|Fee Based'!B190</f>
        <v/>
      </c>
      <c r="T192" s="167" t="str">
        <f>'Calc|Fee Based'!C190</f>
        <v/>
      </c>
      <c r="U192" s="129" t="str">
        <f>'Calc|Fee Based'!D190</f>
        <v/>
      </c>
      <c r="V192" s="129" t="str">
        <f>'Calc|Fee Based'!F190</f>
        <v/>
      </c>
      <c r="W192" s="77">
        <f>'Calc|Fee Based'!H190</f>
        <v>0</v>
      </c>
      <c r="X192" s="77">
        <f t="shared" si="26"/>
        <v>0</v>
      </c>
      <c r="Y192" s="77">
        <f t="shared" si="26"/>
        <v>0</v>
      </c>
      <c r="Z192" s="77">
        <f t="shared" si="26"/>
        <v>0</v>
      </c>
      <c r="AA192" s="77">
        <f t="shared" si="25"/>
        <v>0</v>
      </c>
      <c r="AB192" s="53"/>
      <c r="AC192"/>
      <c r="AD192"/>
      <c r="AE192"/>
      <c r="AF192"/>
      <c r="AG192"/>
      <c r="AH192"/>
    </row>
    <row r="193" spans="1:34" x14ac:dyDescent="0.2">
      <c r="A193" s="131">
        <v>182</v>
      </c>
      <c r="B193" s="41"/>
      <c r="C193" s="41"/>
      <c r="D193" s="41"/>
      <c r="E193" s="42"/>
      <c r="F193" s="42"/>
      <c r="G193" s="42"/>
      <c r="H193" s="42"/>
      <c r="I193" s="42"/>
      <c r="J193" s="14"/>
      <c r="K193" s="42"/>
      <c r="L193" s="139">
        <f t="shared" si="20"/>
        <v>0</v>
      </c>
      <c r="M193" s="139">
        <f t="shared" si="21"/>
        <v>0</v>
      </c>
      <c r="N193" s="139">
        <f t="shared" si="22"/>
        <v>0</v>
      </c>
      <c r="O193" s="139">
        <f t="shared" si="23"/>
        <v>0</v>
      </c>
      <c r="P193" s="139">
        <f t="shared" si="24"/>
        <v>0</v>
      </c>
      <c r="Q193" s="14"/>
      <c r="R193" s="131">
        <v>182</v>
      </c>
      <c r="S193" s="167" t="str">
        <f>'Calc|Fee Based'!B191</f>
        <v/>
      </c>
      <c r="T193" s="167" t="str">
        <f>'Calc|Fee Based'!C191</f>
        <v/>
      </c>
      <c r="U193" s="129" t="str">
        <f>'Calc|Fee Based'!D191</f>
        <v/>
      </c>
      <c r="V193" s="129" t="str">
        <f>'Calc|Fee Based'!F191</f>
        <v/>
      </c>
      <c r="W193" s="77">
        <f>'Calc|Fee Based'!H191</f>
        <v>0</v>
      </c>
      <c r="X193" s="77">
        <f t="shared" si="26"/>
        <v>0</v>
      </c>
      <c r="Y193" s="77">
        <f t="shared" si="26"/>
        <v>0</v>
      </c>
      <c r="Z193" s="77">
        <f t="shared" si="26"/>
        <v>0</v>
      </c>
      <c r="AA193" s="77">
        <f t="shared" si="25"/>
        <v>0</v>
      </c>
      <c r="AB193" s="53"/>
      <c r="AC193"/>
      <c r="AD193"/>
      <c r="AE193"/>
      <c r="AF193"/>
      <c r="AG193"/>
      <c r="AH193"/>
    </row>
    <row r="194" spans="1:34" x14ac:dyDescent="0.2">
      <c r="A194" s="131">
        <v>183</v>
      </c>
      <c r="B194" s="41"/>
      <c r="C194" s="41"/>
      <c r="D194" s="41"/>
      <c r="E194" s="42"/>
      <c r="F194" s="42"/>
      <c r="G194" s="42"/>
      <c r="H194" s="42"/>
      <c r="I194" s="42"/>
      <c r="J194" s="14"/>
      <c r="K194" s="42"/>
      <c r="L194" s="139">
        <f t="shared" si="20"/>
        <v>0</v>
      </c>
      <c r="M194" s="139">
        <f t="shared" si="21"/>
        <v>0</v>
      </c>
      <c r="N194" s="139">
        <f t="shared" si="22"/>
        <v>0</v>
      </c>
      <c r="O194" s="139">
        <f t="shared" si="23"/>
        <v>0</v>
      </c>
      <c r="P194" s="139">
        <f t="shared" si="24"/>
        <v>0</v>
      </c>
      <c r="Q194" s="14"/>
      <c r="R194" s="131">
        <v>183</v>
      </c>
      <c r="S194" s="167" t="str">
        <f>'Calc|Fee Based'!B192</f>
        <v/>
      </c>
      <c r="T194" s="167" t="str">
        <f>'Calc|Fee Based'!C192</f>
        <v/>
      </c>
      <c r="U194" s="129" t="str">
        <f>'Calc|Fee Based'!D192</f>
        <v/>
      </c>
      <c r="V194" s="129" t="str">
        <f>'Calc|Fee Based'!F192</f>
        <v/>
      </c>
      <c r="W194" s="77">
        <f>'Calc|Fee Based'!H192</f>
        <v>0</v>
      </c>
      <c r="X194" s="77">
        <f t="shared" si="26"/>
        <v>0</v>
      </c>
      <c r="Y194" s="77">
        <f t="shared" si="26"/>
        <v>0</v>
      </c>
      <c r="Z194" s="77">
        <f t="shared" si="26"/>
        <v>0</v>
      </c>
      <c r="AA194" s="77">
        <f t="shared" si="25"/>
        <v>0</v>
      </c>
      <c r="AB194" s="53"/>
      <c r="AC194"/>
      <c r="AD194"/>
      <c r="AE194"/>
      <c r="AF194"/>
      <c r="AG194"/>
      <c r="AH194"/>
    </row>
    <row r="195" spans="1:34" x14ac:dyDescent="0.2">
      <c r="A195" s="131">
        <v>184</v>
      </c>
      <c r="B195" s="41"/>
      <c r="C195" s="41"/>
      <c r="D195" s="41"/>
      <c r="E195" s="42"/>
      <c r="F195" s="42"/>
      <c r="G195" s="42"/>
      <c r="H195" s="42"/>
      <c r="I195" s="42"/>
      <c r="J195" s="14"/>
      <c r="K195" s="42"/>
      <c r="L195" s="139">
        <f t="shared" si="20"/>
        <v>0</v>
      </c>
      <c r="M195" s="139">
        <f t="shared" si="21"/>
        <v>0</v>
      </c>
      <c r="N195" s="139">
        <f t="shared" si="22"/>
        <v>0</v>
      </c>
      <c r="O195" s="139">
        <f t="shared" si="23"/>
        <v>0</v>
      </c>
      <c r="P195" s="139">
        <f t="shared" si="24"/>
        <v>0</v>
      </c>
      <c r="Q195" s="14"/>
      <c r="R195" s="131">
        <v>184</v>
      </c>
      <c r="S195" s="167" t="str">
        <f>'Calc|Fee Based'!B193</f>
        <v/>
      </c>
      <c r="T195" s="167" t="str">
        <f>'Calc|Fee Based'!C193</f>
        <v/>
      </c>
      <c r="U195" s="129" t="str">
        <f>'Calc|Fee Based'!D193</f>
        <v/>
      </c>
      <c r="V195" s="129" t="str">
        <f>'Calc|Fee Based'!F193</f>
        <v/>
      </c>
      <c r="W195" s="77">
        <f>'Calc|Fee Based'!H193</f>
        <v>0</v>
      </c>
      <c r="X195" s="77">
        <f t="shared" si="26"/>
        <v>0</v>
      </c>
      <c r="Y195" s="77">
        <f t="shared" si="26"/>
        <v>0</v>
      </c>
      <c r="Z195" s="77">
        <f t="shared" si="26"/>
        <v>0</v>
      </c>
      <c r="AA195" s="77">
        <f t="shared" si="25"/>
        <v>0</v>
      </c>
      <c r="AB195" s="53"/>
      <c r="AC195"/>
      <c r="AD195"/>
      <c r="AE195"/>
      <c r="AF195"/>
      <c r="AG195"/>
      <c r="AH195"/>
    </row>
    <row r="196" spans="1:34" x14ac:dyDescent="0.2">
      <c r="A196" s="131">
        <v>185</v>
      </c>
      <c r="B196" s="41"/>
      <c r="C196" s="41"/>
      <c r="D196" s="41"/>
      <c r="E196" s="42"/>
      <c r="F196" s="42"/>
      <c r="G196" s="42"/>
      <c r="H196" s="42"/>
      <c r="I196" s="42"/>
      <c r="J196" s="14"/>
      <c r="K196" s="42"/>
      <c r="L196" s="139">
        <f t="shared" si="20"/>
        <v>0</v>
      </c>
      <c r="M196" s="139">
        <f t="shared" si="21"/>
        <v>0</v>
      </c>
      <c r="N196" s="139">
        <f t="shared" si="22"/>
        <v>0</v>
      </c>
      <c r="O196" s="139">
        <f t="shared" si="23"/>
        <v>0</v>
      </c>
      <c r="P196" s="139">
        <f t="shared" si="24"/>
        <v>0</v>
      </c>
      <c r="Q196" s="14"/>
      <c r="R196" s="131">
        <v>185</v>
      </c>
      <c r="S196" s="167" t="str">
        <f>'Calc|Fee Based'!B194</f>
        <v/>
      </c>
      <c r="T196" s="167" t="str">
        <f>'Calc|Fee Based'!C194</f>
        <v/>
      </c>
      <c r="U196" s="129" t="str">
        <f>'Calc|Fee Based'!D194</f>
        <v/>
      </c>
      <c r="V196" s="129" t="str">
        <f>'Calc|Fee Based'!F194</f>
        <v/>
      </c>
      <c r="W196" s="77">
        <f>'Calc|Fee Based'!H194</f>
        <v>0</v>
      </c>
      <c r="X196" s="77">
        <f t="shared" si="26"/>
        <v>0</v>
      </c>
      <c r="Y196" s="77">
        <f t="shared" si="26"/>
        <v>0</v>
      </c>
      <c r="Z196" s="77">
        <f t="shared" si="26"/>
        <v>0</v>
      </c>
      <c r="AA196" s="77">
        <f t="shared" si="25"/>
        <v>0</v>
      </c>
      <c r="AB196" s="53"/>
      <c r="AC196"/>
      <c r="AD196"/>
      <c r="AE196"/>
      <c r="AF196"/>
      <c r="AG196"/>
      <c r="AH196"/>
    </row>
    <row r="197" spans="1:34" x14ac:dyDescent="0.2">
      <c r="A197" s="131">
        <v>186</v>
      </c>
      <c r="B197" s="41"/>
      <c r="C197" s="41"/>
      <c r="D197" s="41"/>
      <c r="E197" s="42"/>
      <c r="F197" s="42"/>
      <c r="G197" s="42"/>
      <c r="H197" s="42"/>
      <c r="I197" s="42"/>
      <c r="J197" s="14"/>
      <c r="K197" s="42"/>
      <c r="L197" s="139">
        <f t="shared" si="20"/>
        <v>0</v>
      </c>
      <c r="M197" s="139">
        <f t="shared" si="21"/>
        <v>0</v>
      </c>
      <c r="N197" s="139">
        <f t="shared" si="22"/>
        <v>0</v>
      </c>
      <c r="O197" s="139">
        <f t="shared" si="23"/>
        <v>0</v>
      </c>
      <c r="P197" s="139">
        <f t="shared" si="24"/>
        <v>0</v>
      </c>
      <c r="Q197" s="14"/>
      <c r="R197" s="131">
        <v>186</v>
      </c>
      <c r="S197" s="167" t="str">
        <f>'Calc|Fee Based'!B195</f>
        <v/>
      </c>
      <c r="T197" s="167" t="str">
        <f>'Calc|Fee Based'!C195</f>
        <v/>
      </c>
      <c r="U197" s="129" t="str">
        <f>'Calc|Fee Based'!D195</f>
        <v/>
      </c>
      <c r="V197" s="129" t="str">
        <f>'Calc|Fee Based'!F195</f>
        <v/>
      </c>
      <c r="W197" s="77">
        <f>'Calc|Fee Based'!H195</f>
        <v>0</v>
      </c>
      <c r="X197" s="77">
        <f t="shared" si="26"/>
        <v>0</v>
      </c>
      <c r="Y197" s="77">
        <f t="shared" si="26"/>
        <v>0</v>
      </c>
      <c r="Z197" s="77">
        <f t="shared" si="26"/>
        <v>0</v>
      </c>
      <c r="AA197" s="77">
        <f t="shared" si="25"/>
        <v>0</v>
      </c>
      <c r="AB197" s="53"/>
      <c r="AC197"/>
      <c r="AD197"/>
      <c r="AE197"/>
      <c r="AF197"/>
      <c r="AG197"/>
      <c r="AH197"/>
    </row>
    <row r="198" spans="1:34" x14ac:dyDescent="0.2">
      <c r="A198" s="131">
        <v>187</v>
      </c>
      <c r="B198" s="41"/>
      <c r="C198" s="41"/>
      <c r="D198" s="41"/>
      <c r="E198" s="42"/>
      <c r="F198" s="42"/>
      <c r="G198" s="42"/>
      <c r="H198" s="42"/>
      <c r="I198" s="42"/>
      <c r="J198" s="14"/>
      <c r="K198" s="42"/>
      <c r="L198" s="139">
        <f t="shared" si="20"/>
        <v>0</v>
      </c>
      <c r="M198" s="139">
        <f t="shared" si="21"/>
        <v>0</v>
      </c>
      <c r="N198" s="139">
        <f t="shared" si="22"/>
        <v>0</v>
      </c>
      <c r="O198" s="139">
        <f t="shared" si="23"/>
        <v>0</v>
      </c>
      <c r="P198" s="139">
        <f t="shared" si="24"/>
        <v>0</v>
      </c>
      <c r="Q198" s="14"/>
      <c r="R198" s="131">
        <v>187</v>
      </c>
      <c r="S198" s="167" t="str">
        <f>'Calc|Fee Based'!B196</f>
        <v/>
      </c>
      <c r="T198" s="167" t="str">
        <f>'Calc|Fee Based'!C196</f>
        <v/>
      </c>
      <c r="U198" s="129" t="str">
        <f>'Calc|Fee Based'!D196</f>
        <v/>
      </c>
      <c r="V198" s="129" t="str">
        <f>'Calc|Fee Based'!F196</f>
        <v/>
      </c>
      <c r="W198" s="77">
        <f>'Calc|Fee Based'!H196</f>
        <v>0</v>
      </c>
      <c r="X198" s="77">
        <f t="shared" si="26"/>
        <v>0</v>
      </c>
      <c r="Y198" s="77">
        <f t="shared" si="26"/>
        <v>0</v>
      </c>
      <c r="Z198" s="77">
        <f t="shared" si="26"/>
        <v>0</v>
      </c>
      <c r="AA198" s="77">
        <f t="shared" si="25"/>
        <v>0</v>
      </c>
      <c r="AB198" s="53"/>
      <c r="AC198"/>
      <c r="AD198"/>
      <c r="AE198"/>
      <c r="AF198"/>
      <c r="AG198"/>
      <c r="AH198"/>
    </row>
    <row r="199" spans="1:34" x14ac:dyDescent="0.2">
      <c r="A199" s="131">
        <v>188</v>
      </c>
      <c r="B199" s="41"/>
      <c r="C199" s="41"/>
      <c r="D199" s="41"/>
      <c r="E199" s="42"/>
      <c r="F199" s="42"/>
      <c r="G199" s="42"/>
      <c r="H199" s="42"/>
      <c r="I199" s="42"/>
      <c r="J199" s="14"/>
      <c r="K199" s="42"/>
      <c r="L199" s="139">
        <f t="shared" si="20"/>
        <v>0</v>
      </c>
      <c r="M199" s="139">
        <f t="shared" si="21"/>
        <v>0</v>
      </c>
      <c r="N199" s="139">
        <f t="shared" si="22"/>
        <v>0</v>
      </c>
      <c r="O199" s="139">
        <f t="shared" si="23"/>
        <v>0</v>
      </c>
      <c r="P199" s="139">
        <f t="shared" si="24"/>
        <v>0</v>
      </c>
      <c r="Q199" s="14"/>
      <c r="R199" s="131">
        <v>188</v>
      </c>
      <c r="S199" s="167" t="str">
        <f>'Calc|Fee Based'!B197</f>
        <v/>
      </c>
      <c r="T199" s="167" t="str">
        <f>'Calc|Fee Based'!C197</f>
        <v/>
      </c>
      <c r="U199" s="129" t="str">
        <f>'Calc|Fee Based'!D197</f>
        <v/>
      </c>
      <c r="V199" s="129" t="str">
        <f>'Calc|Fee Based'!F197</f>
        <v/>
      </c>
      <c r="W199" s="77">
        <f>'Calc|Fee Based'!H197</f>
        <v>0</v>
      </c>
      <c r="X199" s="77">
        <f t="shared" si="26"/>
        <v>0</v>
      </c>
      <c r="Y199" s="77">
        <f t="shared" si="26"/>
        <v>0</v>
      </c>
      <c r="Z199" s="77">
        <f t="shared" si="26"/>
        <v>0</v>
      </c>
      <c r="AA199" s="77">
        <f t="shared" si="25"/>
        <v>0</v>
      </c>
      <c r="AB199" s="53"/>
      <c r="AC199"/>
      <c r="AD199"/>
      <c r="AE199"/>
      <c r="AF199"/>
      <c r="AG199"/>
      <c r="AH199"/>
    </row>
    <row r="200" spans="1:34" x14ac:dyDescent="0.2">
      <c r="A200" s="131">
        <v>189</v>
      </c>
      <c r="B200" s="41"/>
      <c r="C200" s="41"/>
      <c r="D200" s="41"/>
      <c r="E200" s="42"/>
      <c r="F200" s="42"/>
      <c r="G200" s="42"/>
      <c r="H200" s="42"/>
      <c r="I200" s="42"/>
      <c r="J200" s="14"/>
      <c r="K200" s="42"/>
      <c r="L200" s="139">
        <f t="shared" si="20"/>
        <v>0</v>
      </c>
      <c r="M200" s="139">
        <f t="shared" si="21"/>
        <v>0</v>
      </c>
      <c r="N200" s="139">
        <f t="shared" si="22"/>
        <v>0</v>
      </c>
      <c r="O200" s="139">
        <f t="shared" si="23"/>
        <v>0</v>
      </c>
      <c r="P200" s="139">
        <f t="shared" si="24"/>
        <v>0</v>
      </c>
      <c r="Q200" s="14"/>
      <c r="R200" s="131">
        <v>189</v>
      </c>
      <c r="S200" s="167" t="str">
        <f>'Calc|Fee Based'!B198</f>
        <v/>
      </c>
      <c r="T200" s="167" t="str">
        <f>'Calc|Fee Based'!C198</f>
        <v/>
      </c>
      <c r="U200" s="129" t="str">
        <f>'Calc|Fee Based'!D198</f>
        <v/>
      </c>
      <c r="V200" s="129" t="str">
        <f>'Calc|Fee Based'!F198</f>
        <v/>
      </c>
      <c r="W200" s="77">
        <f>'Calc|Fee Based'!H198</f>
        <v>0</v>
      </c>
      <c r="X200" s="77">
        <f t="shared" si="26"/>
        <v>0</v>
      </c>
      <c r="Y200" s="77">
        <f t="shared" si="26"/>
        <v>0</v>
      </c>
      <c r="Z200" s="77">
        <f t="shared" si="26"/>
        <v>0</v>
      </c>
      <c r="AA200" s="77">
        <f t="shared" si="25"/>
        <v>0</v>
      </c>
      <c r="AB200" s="53"/>
      <c r="AC200"/>
      <c r="AD200"/>
      <c r="AE200"/>
      <c r="AF200"/>
      <c r="AG200"/>
      <c r="AH200"/>
    </row>
    <row r="201" spans="1:34" x14ac:dyDescent="0.2">
      <c r="A201" s="131">
        <v>190</v>
      </c>
      <c r="B201" s="41"/>
      <c r="C201" s="41"/>
      <c r="D201" s="41"/>
      <c r="E201" s="42"/>
      <c r="F201" s="42"/>
      <c r="G201" s="42"/>
      <c r="H201" s="42"/>
      <c r="I201" s="42"/>
      <c r="J201" s="14"/>
      <c r="K201" s="42"/>
      <c r="L201" s="139">
        <f t="shared" si="20"/>
        <v>0</v>
      </c>
      <c r="M201" s="139">
        <f t="shared" si="21"/>
        <v>0</v>
      </c>
      <c r="N201" s="139">
        <f t="shared" si="22"/>
        <v>0</v>
      </c>
      <c r="O201" s="139">
        <f t="shared" si="23"/>
        <v>0</v>
      </c>
      <c r="P201" s="139">
        <f t="shared" si="24"/>
        <v>0</v>
      </c>
      <c r="Q201" s="14"/>
      <c r="R201" s="131">
        <v>190</v>
      </c>
      <c r="S201" s="167" t="str">
        <f>'Calc|Fee Based'!B199</f>
        <v/>
      </c>
      <c r="T201" s="167" t="str">
        <f>'Calc|Fee Based'!C199</f>
        <v/>
      </c>
      <c r="U201" s="129" t="str">
        <f>'Calc|Fee Based'!D199</f>
        <v/>
      </c>
      <c r="V201" s="129" t="str">
        <f>'Calc|Fee Based'!F199</f>
        <v/>
      </c>
      <c r="W201" s="77">
        <f>'Calc|Fee Based'!H199</f>
        <v>0</v>
      </c>
      <c r="X201" s="77">
        <f t="shared" si="26"/>
        <v>0</v>
      </c>
      <c r="Y201" s="77">
        <f t="shared" si="26"/>
        <v>0</v>
      </c>
      <c r="Z201" s="77">
        <f t="shared" si="26"/>
        <v>0</v>
      </c>
      <c r="AA201" s="77">
        <f t="shared" si="25"/>
        <v>0</v>
      </c>
      <c r="AB201" s="53"/>
      <c r="AC201"/>
      <c r="AD201"/>
      <c r="AE201"/>
      <c r="AF201"/>
      <c r="AG201"/>
      <c r="AH201"/>
    </row>
    <row r="202" spans="1:34" x14ac:dyDescent="0.2">
      <c r="A202" s="131">
        <v>191</v>
      </c>
      <c r="B202" s="41"/>
      <c r="C202" s="41"/>
      <c r="D202" s="41"/>
      <c r="E202" s="42"/>
      <c r="F202" s="42"/>
      <c r="G202" s="42"/>
      <c r="H202" s="42"/>
      <c r="I202" s="42"/>
      <c r="J202" s="14"/>
      <c r="K202" s="42"/>
      <c r="L202" s="139">
        <f t="shared" si="20"/>
        <v>0</v>
      </c>
      <c r="M202" s="139">
        <f t="shared" si="21"/>
        <v>0</v>
      </c>
      <c r="N202" s="139">
        <f t="shared" si="22"/>
        <v>0</v>
      </c>
      <c r="O202" s="139">
        <f t="shared" si="23"/>
        <v>0</v>
      </c>
      <c r="P202" s="139">
        <f t="shared" si="24"/>
        <v>0</v>
      </c>
      <c r="Q202" s="14"/>
      <c r="R202" s="131">
        <v>191</v>
      </c>
      <c r="S202" s="167" t="str">
        <f>'Calc|Fee Based'!B200</f>
        <v/>
      </c>
      <c r="T202" s="167" t="str">
        <f>'Calc|Fee Based'!C200</f>
        <v/>
      </c>
      <c r="U202" s="129" t="str">
        <f>'Calc|Fee Based'!D200</f>
        <v/>
      </c>
      <c r="V202" s="129" t="str">
        <f>'Calc|Fee Based'!F200</f>
        <v/>
      </c>
      <c r="W202" s="77">
        <f>'Calc|Fee Based'!H200</f>
        <v>0</v>
      </c>
      <c r="X202" s="77">
        <f t="shared" si="26"/>
        <v>0</v>
      </c>
      <c r="Y202" s="77">
        <f t="shared" si="26"/>
        <v>0</v>
      </c>
      <c r="Z202" s="77">
        <f t="shared" si="26"/>
        <v>0</v>
      </c>
      <c r="AA202" s="77">
        <f t="shared" si="25"/>
        <v>0</v>
      </c>
      <c r="AB202" s="53"/>
      <c r="AC202"/>
      <c r="AD202"/>
      <c r="AE202"/>
      <c r="AF202"/>
      <c r="AG202"/>
      <c r="AH202"/>
    </row>
    <row r="203" spans="1:34" x14ac:dyDescent="0.2">
      <c r="A203" s="131">
        <v>192</v>
      </c>
      <c r="B203" s="41"/>
      <c r="C203" s="41"/>
      <c r="D203" s="41"/>
      <c r="E203" s="42"/>
      <c r="F203" s="42"/>
      <c r="G203" s="42"/>
      <c r="H203" s="42"/>
      <c r="I203" s="42"/>
      <c r="J203" s="14"/>
      <c r="K203" s="42"/>
      <c r="L203" s="139">
        <f t="shared" si="20"/>
        <v>0</v>
      </c>
      <c r="M203" s="139">
        <f t="shared" si="21"/>
        <v>0</v>
      </c>
      <c r="N203" s="139">
        <f t="shared" si="22"/>
        <v>0</v>
      </c>
      <c r="O203" s="139">
        <f t="shared" si="23"/>
        <v>0</v>
      </c>
      <c r="P203" s="139">
        <f t="shared" si="24"/>
        <v>0</v>
      </c>
      <c r="Q203" s="14"/>
      <c r="R203" s="131">
        <v>192</v>
      </c>
      <c r="S203" s="167" t="str">
        <f>'Calc|Fee Based'!B201</f>
        <v/>
      </c>
      <c r="T203" s="167" t="str">
        <f>'Calc|Fee Based'!C201</f>
        <v/>
      </c>
      <c r="U203" s="129" t="str">
        <f>'Calc|Fee Based'!D201</f>
        <v/>
      </c>
      <c r="V203" s="129" t="str">
        <f>'Calc|Fee Based'!F201</f>
        <v/>
      </c>
      <c r="W203" s="77">
        <f>'Calc|Fee Based'!H201</f>
        <v>0</v>
      </c>
      <c r="X203" s="77">
        <f t="shared" si="26"/>
        <v>0</v>
      </c>
      <c r="Y203" s="77">
        <f t="shared" si="26"/>
        <v>0</v>
      </c>
      <c r="Z203" s="77">
        <f t="shared" si="26"/>
        <v>0</v>
      </c>
      <c r="AA203" s="77">
        <f t="shared" si="25"/>
        <v>0</v>
      </c>
      <c r="AB203" s="53"/>
      <c r="AC203"/>
      <c r="AD203"/>
      <c r="AE203"/>
      <c r="AF203"/>
      <c r="AG203"/>
      <c r="AH203"/>
    </row>
    <row r="204" spans="1:34" x14ac:dyDescent="0.2">
      <c r="A204" s="131">
        <v>193</v>
      </c>
      <c r="B204" s="41"/>
      <c r="C204" s="41"/>
      <c r="D204" s="41"/>
      <c r="E204" s="42"/>
      <c r="F204" s="42"/>
      <c r="G204" s="42"/>
      <c r="H204" s="42"/>
      <c r="I204" s="42"/>
      <c r="J204" s="14"/>
      <c r="K204" s="42"/>
      <c r="L204" s="139">
        <f t="shared" ref="L204:L267" si="27">IF(E204&lt;=K204,0,1)</f>
        <v>0</v>
      </c>
      <c r="M204" s="139">
        <f t="shared" ref="M204:M267" si="28">IF(F204&lt;=$K204*(1+M$5)*(1-M$6),0,1)</f>
        <v>0</v>
      </c>
      <c r="N204" s="139">
        <f t="shared" ref="N204:N267" si="29">IF(G204&lt;=$K204*(1+M$5)*(1-M$6)*(1+N$5)*(1-N$6),0,1)</f>
        <v>0</v>
      </c>
      <c r="O204" s="139">
        <f t="shared" ref="O204:O267" si="30">IF(H204&lt;=$K204*(1+M$5)*(1-M$6)*(1+N$5)*(1-N$6)*(1+O$5)*(1-O$6),0,1)</f>
        <v>0</v>
      </c>
      <c r="P204" s="139">
        <f t="shared" ref="P204:P267" si="31">IF(I204&lt;=$K204*(1+M$5)*(1-M$6)*(1+N$5)*(1-N$6)*(1+O$5)*(1-O$6)*(1+P$5)*(1-P$6),0,1)</f>
        <v>0</v>
      </c>
      <c r="Q204" s="14"/>
      <c r="R204" s="131">
        <v>193</v>
      </c>
      <c r="S204" s="167" t="str">
        <f>'Calc|Fee Based'!B202</f>
        <v/>
      </c>
      <c r="T204" s="167" t="str">
        <f>'Calc|Fee Based'!C202</f>
        <v/>
      </c>
      <c r="U204" s="129" t="str">
        <f>'Calc|Fee Based'!D202</f>
        <v/>
      </c>
      <c r="V204" s="129" t="str">
        <f>'Calc|Fee Based'!F202</f>
        <v/>
      </c>
      <c r="W204" s="77">
        <f>'Calc|Fee Based'!H202</f>
        <v>0</v>
      </c>
      <c r="X204" s="77">
        <f t="shared" si="26"/>
        <v>0</v>
      </c>
      <c r="Y204" s="77">
        <f t="shared" si="26"/>
        <v>0</v>
      </c>
      <c r="Z204" s="77">
        <f t="shared" si="26"/>
        <v>0</v>
      </c>
      <c r="AA204" s="77">
        <f t="shared" si="25"/>
        <v>0</v>
      </c>
      <c r="AB204" s="53"/>
      <c r="AC204"/>
      <c r="AD204"/>
      <c r="AE204"/>
      <c r="AF204"/>
      <c r="AG204"/>
      <c r="AH204"/>
    </row>
    <row r="205" spans="1:34" x14ac:dyDescent="0.2">
      <c r="A205" s="131">
        <v>194</v>
      </c>
      <c r="B205" s="41"/>
      <c r="C205" s="41"/>
      <c r="D205" s="41"/>
      <c r="E205" s="42"/>
      <c r="F205" s="42"/>
      <c r="G205" s="42"/>
      <c r="H205" s="42"/>
      <c r="I205" s="42"/>
      <c r="J205" s="14"/>
      <c r="K205" s="42"/>
      <c r="L205" s="139">
        <f t="shared" si="27"/>
        <v>0</v>
      </c>
      <c r="M205" s="139">
        <f t="shared" si="28"/>
        <v>0</v>
      </c>
      <c r="N205" s="139">
        <f t="shared" si="29"/>
        <v>0</v>
      </c>
      <c r="O205" s="139">
        <f t="shared" si="30"/>
        <v>0</v>
      </c>
      <c r="P205" s="139">
        <f t="shared" si="31"/>
        <v>0</v>
      </c>
      <c r="Q205" s="14"/>
      <c r="R205" s="131">
        <v>194</v>
      </c>
      <c r="S205" s="167" t="str">
        <f>'Calc|Fee Based'!B203</f>
        <v/>
      </c>
      <c r="T205" s="167" t="str">
        <f>'Calc|Fee Based'!C203</f>
        <v/>
      </c>
      <c r="U205" s="129" t="str">
        <f>'Calc|Fee Based'!D203</f>
        <v/>
      </c>
      <c r="V205" s="129" t="str">
        <f>'Calc|Fee Based'!F203</f>
        <v/>
      </c>
      <c r="W205" s="77">
        <f>'Calc|Fee Based'!H203</f>
        <v>0</v>
      </c>
      <c r="X205" s="77">
        <f t="shared" si="26"/>
        <v>0</v>
      </c>
      <c r="Y205" s="77">
        <f t="shared" si="26"/>
        <v>0</v>
      </c>
      <c r="Z205" s="77">
        <f t="shared" si="26"/>
        <v>0</v>
      </c>
      <c r="AA205" s="77">
        <f t="shared" si="25"/>
        <v>0</v>
      </c>
      <c r="AB205" s="53"/>
      <c r="AC205"/>
      <c r="AD205"/>
      <c r="AE205"/>
      <c r="AF205"/>
      <c r="AG205"/>
      <c r="AH205"/>
    </row>
    <row r="206" spans="1:34" x14ac:dyDescent="0.2">
      <c r="A206" s="131">
        <v>195</v>
      </c>
      <c r="B206" s="41"/>
      <c r="C206" s="41"/>
      <c r="D206" s="41"/>
      <c r="E206" s="42"/>
      <c r="F206" s="42"/>
      <c r="G206" s="42"/>
      <c r="H206" s="42"/>
      <c r="I206" s="42"/>
      <c r="J206" s="14"/>
      <c r="K206" s="42"/>
      <c r="L206" s="139">
        <f t="shared" si="27"/>
        <v>0</v>
      </c>
      <c r="M206" s="139">
        <f t="shared" si="28"/>
        <v>0</v>
      </c>
      <c r="N206" s="139">
        <f t="shared" si="29"/>
        <v>0</v>
      </c>
      <c r="O206" s="139">
        <f t="shared" si="30"/>
        <v>0</v>
      </c>
      <c r="P206" s="139">
        <f t="shared" si="31"/>
        <v>0</v>
      </c>
      <c r="Q206" s="14"/>
      <c r="R206" s="131">
        <v>195</v>
      </c>
      <c r="S206" s="167" t="str">
        <f>'Calc|Fee Based'!B204</f>
        <v/>
      </c>
      <c r="T206" s="167" t="str">
        <f>'Calc|Fee Based'!C204</f>
        <v/>
      </c>
      <c r="U206" s="129" t="str">
        <f>'Calc|Fee Based'!D204</f>
        <v/>
      </c>
      <c r="V206" s="129" t="str">
        <f>'Calc|Fee Based'!F204</f>
        <v/>
      </c>
      <c r="W206" s="77">
        <f>'Calc|Fee Based'!H204</f>
        <v>0</v>
      </c>
      <c r="X206" s="77">
        <f t="shared" si="26"/>
        <v>0</v>
      </c>
      <c r="Y206" s="77">
        <f t="shared" si="26"/>
        <v>0</v>
      </c>
      <c r="Z206" s="77">
        <f t="shared" si="26"/>
        <v>0</v>
      </c>
      <c r="AA206" s="77">
        <f t="shared" si="25"/>
        <v>0</v>
      </c>
      <c r="AB206" s="53"/>
      <c r="AC206"/>
      <c r="AD206"/>
      <c r="AE206"/>
      <c r="AF206"/>
      <c r="AG206"/>
      <c r="AH206"/>
    </row>
    <row r="207" spans="1:34" x14ac:dyDescent="0.2">
      <c r="A207" s="131">
        <v>196</v>
      </c>
      <c r="B207" s="41"/>
      <c r="C207" s="41"/>
      <c r="D207" s="41"/>
      <c r="E207" s="42"/>
      <c r="F207" s="42"/>
      <c r="G207" s="42"/>
      <c r="H207" s="42"/>
      <c r="I207" s="42"/>
      <c r="J207" s="14"/>
      <c r="K207" s="42"/>
      <c r="L207" s="139">
        <f t="shared" si="27"/>
        <v>0</v>
      </c>
      <c r="M207" s="139">
        <f t="shared" si="28"/>
        <v>0</v>
      </c>
      <c r="N207" s="139">
        <f t="shared" si="29"/>
        <v>0</v>
      </c>
      <c r="O207" s="139">
        <f t="shared" si="30"/>
        <v>0</v>
      </c>
      <c r="P207" s="139">
        <f t="shared" si="31"/>
        <v>0</v>
      </c>
      <c r="Q207" s="14"/>
      <c r="R207" s="131">
        <v>196</v>
      </c>
      <c r="S207" s="167" t="str">
        <f>'Calc|Fee Based'!B205</f>
        <v/>
      </c>
      <c r="T207" s="167" t="str">
        <f>'Calc|Fee Based'!C205</f>
        <v/>
      </c>
      <c r="U207" s="129" t="str">
        <f>'Calc|Fee Based'!D205</f>
        <v/>
      </c>
      <c r="V207" s="129" t="str">
        <f>'Calc|Fee Based'!F205</f>
        <v/>
      </c>
      <c r="W207" s="77">
        <f>'Calc|Fee Based'!H205</f>
        <v>0</v>
      </c>
      <c r="X207" s="77">
        <f t="shared" si="26"/>
        <v>0</v>
      </c>
      <c r="Y207" s="77">
        <f t="shared" si="26"/>
        <v>0</v>
      </c>
      <c r="Z207" s="77">
        <f t="shared" si="26"/>
        <v>0</v>
      </c>
      <c r="AA207" s="77">
        <f t="shared" si="25"/>
        <v>0</v>
      </c>
      <c r="AB207" s="53"/>
      <c r="AC207"/>
      <c r="AD207"/>
      <c r="AE207"/>
      <c r="AF207"/>
      <c r="AG207"/>
      <c r="AH207"/>
    </row>
    <row r="208" spans="1:34" x14ac:dyDescent="0.2">
      <c r="A208" s="131">
        <v>197</v>
      </c>
      <c r="B208" s="41"/>
      <c r="C208" s="41"/>
      <c r="D208" s="41"/>
      <c r="E208" s="42"/>
      <c r="F208" s="42"/>
      <c r="G208" s="42"/>
      <c r="H208" s="42"/>
      <c r="I208" s="42"/>
      <c r="J208" s="14"/>
      <c r="K208" s="42"/>
      <c r="L208" s="139">
        <f t="shared" si="27"/>
        <v>0</v>
      </c>
      <c r="M208" s="139">
        <f t="shared" si="28"/>
        <v>0</v>
      </c>
      <c r="N208" s="139">
        <f t="shared" si="29"/>
        <v>0</v>
      </c>
      <c r="O208" s="139">
        <f t="shared" si="30"/>
        <v>0</v>
      </c>
      <c r="P208" s="139">
        <f t="shared" si="31"/>
        <v>0</v>
      </c>
      <c r="Q208" s="14"/>
      <c r="R208" s="131">
        <v>197</v>
      </c>
      <c r="S208" s="167" t="str">
        <f>'Calc|Fee Based'!B206</f>
        <v/>
      </c>
      <c r="T208" s="167" t="str">
        <f>'Calc|Fee Based'!C206</f>
        <v/>
      </c>
      <c r="U208" s="129" t="str">
        <f>'Calc|Fee Based'!D206</f>
        <v/>
      </c>
      <c r="V208" s="129" t="str">
        <f>'Calc|Fee Based'!F206</f>
        <v/>
      </c>
      <c r="W208" s="77">
        <f>'Calc|Fee Based'!H206</f>
        <v>0</v>
      </c>
      <c r="X208" s="77">
        <f t="shared" si="26"/>
        <v>0</v>
      </c>
      <c r="Y208" s="77">
        <f t="shared" si="26"/>
        <v>0</v>
      </c>
      <c r="Z208" s="77">
        <f t="shared" si="26"/>
        <v>0</v>
      </c>
      <c r="AA208" s="77">
        <f t="shared" si="25"/>
        <v>0</v>
      </c>
      <c r="AB208" s="53"/>
      <c r="AC208"/>
      <c r="AD208"/>
      <c r="AE208"/>
      <c r="AF208"/>
      <c r="AG208"/>
      <c r="AH208"/>
    </row>
    <row r="209" spans="1:34" x14ac:dyDescent="0.2">
      <c r="A209" s="131">
        <v>198</v>
      </c>
      <c r="B209" s="41"/>
      <c r="C209" s="41"/>
      <c r="D209" s="41"/>
      <c r="E209" s="42"/>
      <c r="F209" s="42"/>
      <c r="G209" s="42"/>
      <c r="H209" s="42"/>
      <c r="I209" s="42"/>
      <c r="J209" s="14"/>
      <c r="K209" s="42"/>
      <c r="L209" s="139">
        <f t="shared" si="27"/>
        <v>0</v>
      </c>
      <c r="M209" s="139">
        <f t="shared" si="28"/>
        <v>0</v>
      </c>
      <c r="N209" s="139">
        <f t="shared" si="29"/>
        <v>0</v>
      </c>
      <c r="O209" s="139">
        <f t="shared" si="30"/>
        <v>0</v>
      </c>
      <c r="P209" s="139">
        <f t="shared" si="31"/>
        <v>0</v>
      </c>
      <c r="Q209" s="14"/>
      <c r="R209" s="131">
        <v>198</v>
      </c>
      <c r="S209" s="167" t="str">
        <f>'Calc|Fee Based'!B207</f>
        <v/>
      </c>
      <c r="T209" s="167" t="str">
        <f>'Calc|Fee Based'!C207</f>
        <v/>
      </c>
      <c r="U209" s="129" t="str">
        <f>'Calc|Fee Based'!D207</f>
        <v/>
      </c>
      <c r="V209" s="129" t="str">
        <f>'Calc|Fee Based'!F207</f>
        <v/>
      </c>
      <c r="W209" s="77">
        <f>'Calc|Fee Based'!H207</f>
        <v>0</v>
      </c>
      <c r="X209" s="77">
        <f t="shared" si="26"/>
        <v>0</v>
      </c>
      <c r="Y209" s="77">
        <f t="shared" si="26"/>
        <v>0</v>
      </c>
      <c r="Z209" s="77">
        <f t="shared" si="26"/>
        <v>0</v>
      </c>
      <c r="AA209" s="77">
        <f t="shared" si="25"/>
        <v>0</v>
      </c>
      <c r="AB209" s="53"/>
      <c r="AC209"/>
      <c r="AD209"/>
      <c r="AE209"/>
      <c r="AF209"/>
      <c r="AG209"/>
      <c r="AH209"/>
    </row>
    <row r="210" spans="1:34" x14ac:dyDescent="0.2">
      <c r="A210" s="131">
        <v>199</v>
      </c>
      <c r="B210" s="41"/>
      <c r="C210" s="41"/>
      <c r="D210" s="41"/>
      <c r="E210" s="42"/>
      <c r="F210" s="42"/>
      <c r="G210" s="42"/>
      <c r="H210" s="42"/>
      <c r="I210" s="42"/>
      <c r="J210" s="14"/>
      <c r="K210" s="42"/>
      <c r="L210" s="139">
        <f t="shared" si="27"/>
        <v>0</v>
      </c>
      <c r="M210" s="139">
        <f t="shared" si="28"/>
        <v>0</v>
      </c>
      <c r="N210" s="139">
        <f t="shared" si="29"/>
        <v>0</v>
      </c>
      <c r="O210" s="139">
        <f t="shared" si="30"/>
        <v>0</v>
      </c>
      <c r="P210" s="139">
        <f t="shared" si="31"/>
        <v>0</v>
      </c>
      <c r="Q210" s="14"/>
      <c r="R210" s="131">
        <v>199</v>
      </c>
      <c r="S210" s="167" t="str">
        <f>'Calc|Fee Based'!B208</f>
        <v/>
      </c>
      <c r="T210" s="167" t="str">
        <f>'Calc|Fee Based'!C208</f>
        <v/>
      </c>
      <c r="U210" s="129" t="str">
        <f>'Calc|Fee Based'!D208</f>
        <v/>
      </c>
      <c r="V210" s="129" t="str">
        <f>'Calc|Fee Based'!F208</f>
        <v/>
      </c>
      <c r="W210" s="77">
        <f>'Calc|Fee Based'!H208</f>
        <v>0</v>
      </c>
      <c r="X210" s="77">
        <f t="shared" si="26"/>
        <v>0</v>
      </c>
      <c r="Y210" s="77">
        <f t="shared" si="26"/>
        <v>0</v>
      </c>
      <c r="Z210" s="77">
        <f t="shared" si="26"/>
        <v>0</v>
      </c>
      <c r="AA210" s="77">
        <f t="shared" si="25"/>
        <v>0</v>
      </c>
      <c r="AB210" s="53"/>
      <c r="AC210"/>
      <c r="AD210"/>
      <c r="AE210"/>
      <c r="AF210"/>
      <c r="AG210"/>
      <c r="AH210"/>
    </row>
    <row r="211" spans="1:34" x14ac:dyDescent="0.2">
      <c r="A211" s="131">
        <v>200</v>
      </c>
      <c r="B211" s="41"/>
      <c r="C211" s="41"/>
      <c r="D211" s="41"/>
      <c r="E211" s="42"/>
      <c r="F211" s="42"/>
      <c r="G211" s="42"/>
      <c r="H211" s="42"/>
      <c r="I211" s="42"/>
      <c r="J211" s="14"/>
      <c r="K211" s="42"/>
      <c r="L211" s="139">
        <f t="shared" si="27"/>
        <v>0</v>
      </c>
      <c r="M211" s="139">
        <f t="shared" si="28"/>
        <v>0</v>
      </c>
      <c r="N211" s="139">
        <f t="shared" si="29"/>
        <v>0</v>
      </c>
      <c r="O211" s="139">
        <f t="shared" si="30"/>
        <v>0</v>
      </c>
      <c r="P211" s="139">
        <f t="shared" si="31"/>
        <v>0</v>
      </c>
      <c r="Q211" s="14"/>
      <c r="R211" s="131">
        <v>200</v>
      </c>
      <c r="S211" s="167" t="str">
        <f>'Calc|Fee Based'!B209</f>
        <v/>
      </c>
      <c r="T211" s="167" t="str">
        <f>'Calc|Fee Based'!C209</f>
        <v/>
      </c>
      <c r="U211" s="129" t="str">
        <f>'Calc|Fee Based'!D209</f>
        <v/>
      </c>
      <c r="V211" s="129" t="str">
        <f>'Calc|Fee Based'!F209</f>
        <v/>
      </c>
      <c r="W211" s="77">
        <f>'Calc|Fee Based'!H209</f>
        <v>0</v>
      </c>
      <c r="X211" s="77">
        <f t="shared" si="26"/>
        <v>0</v>
      </c>
      <c r="Y211" s="77">
        <f t="shared" si="26"/>
        <v>0</v>
      </c>
      <c r="Z211" s="77">
        <f t="shared" si="26"/>
        <v>0</v>
      </c>
      <c r="AA211" s="77">
        <f t="shared" si="25"/>
        <v>0</v>
      </c>
      <c r="AB211" s="53"/>
      <c r="AC211"/>
      <c r="AD211"/>
      <c r="AE211"/>
      <c r="AF211"/>
      <c r="AG211"/>
      <c r="AH211"/>
    </row>
    <row r="212" spans="1:34" x14ac:dyDescent="0.2">
      <c r="A212" s="131">
        <v>201</v>
      </c>
      <c r="B212" s="41"/>
      <c r="C212" s="41"/>
      <c r="D212" s="41"/>
      <c r="E212" s="42"/>
      <c r="F212" s="42"/>
      <c r="G212" s="42"/>
      <c r="H212" s="42"/>
      <c r="I212" s="42"/>
      <c r="J212" s="14"/>
      <c r="K212" s="42"/>
      <c r="L212" s="139">
        <f t="shared" si="27"/>
        <v>0</v>
      </c>
      <c r="M212" s="139">
        <f t="shared" si="28"/>
        <v>0</v>
      </c>
      <c r="N212" s="139">
        <f t="shared" si="29"/>
        <v>0</v>
      </c>
      <c r="O212" s="139">
        <f t="shared" si="30"/>
        <v>0</v>
      </c>
      <c r="P212" s="139">
        <f t="shared" si="31"/>
        <v>0</v>
      </c>
      <c r="Q212" s="14"/>
      <c r="R212" s="131">
        <v>201</v>
      </c>
      <c r="S212" s="167" t="str">
        <f>'Calc|Fee Based'!B210</f>
        <v/>
      </c>
      <c r="T212" s="167" t="str">
        <f>'Calc|Fee Based'!C210</f>
        <v/>
      </c>
      <c r="U212" s="129" t="str">
        <f>'Calc|Fee Based'!D210</f>
        <v/>
      </c>
      <c r="V212" s="129" t="str">
        <f>'Calc|Fee Based'!F210</f>
        <v/>
      </c>
      <c r="W212" s="77">
        <f>'Calc|Fee Based'!H210</f>
        <v>0</v>
      </c>
      <c r="X212" s="77">
        <f t="shared" si="26"/>
        <v>0</v>
      </c>
      <c r="Y212" s="77">
        <f t="shared" si="26"/>
        <v>0</v>
      </c>
      <c r="Z212" s="77">
        <f t="shared" si="26"/>
        <v>0</v>
      </c>
      <c r="AA212" s="77">
        <f t="shared" si="25"/>
        <v>0</v>
      </c>
      <c r="AB212" s="53"/>
      <c r="AC212"/>
      <c r="AD212"/>
      <c r="AE212"/>
      <c r="AF212"/>
      <c r="AG212"/>
      <c r="AH212"/>
    </row>
    <row r="213" spans="1:34" x14ac:dyDescent="0.2">
      <c r="A213" s="131">
        <v>202</v>
      </c>
      <c r="B213" s="41"/>
      <c r="C213" s="41"/>
      <c r="D213" s="41"/>
      <c r="E213" s="42"/>
      <c r="F213" s="42"/>
      <c r="G213" s="42"/>
      <c r="H213" s="42"/>
      <c r="I213" s="42"/>
      <c r="J213" s="14"/>
      <c r="K213" s="42"/>
      <c r="L213" s="139">
        <f t="shared" si="27"/>
        <v>0</v>
      </c>
      <c r="M213" s="139">
        <f t="shared" si="28"/>
        <v>0</v>
      </c>
      <c r="N213" s="139">
        <f t="shared" si="29"/>
        <v>0</v>
      </c>
      <c r="O213" s="139">
        <f t="shared" si="30"/>
        <v>0</v>
      </c>
      <c r="P213" s="139">
        <f t="shared" si="31"/>
        <v>0</v>
      </c>
      <c r="Q213" s="14"/>
      <c r="R213" s="131">
        <v>202</v>
      </c>
      <c r="S213" s="167" t="str">
        <f>'Calc|Fee Based'!B211</f>
        <v/>
      </c>
      <c r="T213" s="167" t="str">
        <f>'Calc|Fee Based'!C211</f>
        <v/>
      </c>
      <c r="U213" s="129" t="str">
        <f>'Calc|Fee Based'!D211</f>
        <v/>
      </c>
      <c r="V213" s="129" t="str">
        <f>'Calc|Fee Based'!F211</f>
        <v/>
      </c>
      <c r="W213" s="77">
        <f>'Calc|Fee Based'!H211</f>
        <v>0</v>
      </c>
      <c r="X213" s="77">
        <f t="shared" si="26"/>
        <v>0</v>
      </c>
      <c r="Y213" s="77">
        <f t="shared" si="26"/>
        <v>0</v>
      </c>
      <c r="Z213" s="77">
        <f t="shared" si="26"/>
        <v>0</v>
      </c>
      <c r="AA213" s="77">
        <f t="shared" si="25"/>
        <v>0</v>
      </c>
      <c r="AB213" s="53"/>
      <c r="AC213"/>
      <c r="AD213"/>
      <c r="AE213"/>
      <c r="AF213"/>
      <c r="AG213"/>
      <c r="AH213"/>
    </row>
    <row r="214" spans="1:34" x14ac:dyDescent="0.2">
      <c r="A214" s="131">
        <v>203</v>
      </c>
      <c r="B214" s="41"/>
      <c r="C214" s="41"/>
      <c r="D214" s="41"/>
      <c r="E214" s="42"/>
      <c r="F214" s="42"/>
      <c r="G214" s="42"/>
      <c r="H214" s="42"/>
      <c r="I214" s="42"/>
      <c r="J214" s="14"/>
      <c r="K214" s="42"/>
      <c r="L214" s="139">
        <f t="shared" si="27"/>
        <v>0</v>
      </c>
      <c r="M214" s="139">
        <f t="shared" si="28"/>
        <v>0</v>
      </c>
      <c r="N214" s="139">
        <f t="shared" si="29"/>
        <v>0</v>
      </c>
      <c r="O214" s="139">
        <f t="shared" si="30"/>
        <v>0</v>
      </c>
      <c r="P214" s="139">
        <f t="shared" si="31"/>
        <v>0</v>
      </c>
      <c r="Q214" s="14"/>
      <c r="R214" s="131">
        <v>203</v>
      </c>
      <c r="S214" s="167" t="str">
        <f>'Calc|Fee Based'!B212</f>
        <v/>
      </c>
      <c r="T214" s="167" t="str">
        <f>'Calc|Fee Based'!C212</f>
        <v/>
      </c>
      <c r="U214" s="129" t="str">
        <f>'Calc|Fee Based'!D212</f>
        <v/>
      </c>
      <c r="V214" s="129" t="str">
        <f>'Calc|Fee Based'!F212</f>
        <v/>
      </c>
      <c r="W214" s="77">
        <f>'Calc|Fee Based'!H212</f>
        <v>0</v>
      </c>
      <c r="X214" s="77">
        <f t="shared" si="26"/>
        <v>0</v>
      </c>
      <c r="Y214" s="77">
        <f t="shared" si="26"/>
        <v>0</v>
      </c>
      <c r="Z214" s="77">
        <f t="shared" si="26"/>
        <v>0</v>
      </c>
      <c r="AA214" s="77">
        <f t="shared" si="25"/>
        <v>0</v>
      </c>
      <c r="AB214" s="53"/>
      <c r="AC214"/>
      <c r="AD214"/>
      <c r="AE214"/>
      <c r="AF214"/>
      <c r="AG214"/>
      <c r="AH214"/>
    </row>
    <row r="215" spans="1:34" x14ac:dyDescent="0.2">
      <c r="A215" s="131">
        <v>204</v>
      </c>
      <c r="B215" s="41"/>
      <c r="C215" s="41"/>
      <c r="D215" s="41"/>
      <c r="E215" s="42"/>
      <c r="F215" s="42"/>
      <c r="G215" s="42"/>
      <c r="H215" s="42"/>
      <c r="I215" s="42"/>
      <c r="J215" s="14"/>
      <c r="K215" s="42"/>
      <c r="L215" s="139">
        <f t="shared" si="27"/>
        <v>0</v>
      </c>
      <c r="M215" s="139">
        <f t="shared" si="28"/>
        <v>0</v>
      </c>
      <c r="N215" s="139">
        <f t="shared" si="29"/>
        <v>0</v>
      </c>
      <c r="O215" s="139">
        <f t="shared" si="30"/>
        <v>0</v>
      </c>
      <c r="P215" s="139">
        <f t="shared" si="31"/>
        <v>0</v>
      </c>
      <c r="Q215" s="14"/>
      <c r="R215" s="131">
        <v>204</v>
      </c>
      <c r="S215" s="167" t="str">
        <f>'Calc|Fee Based'!B213</f>
        <v/>
      </c>
      <c r="T215" s="167" t="str">
        <f>'Calc|Fee Based'!C213</f>
        <v/>
      </c>
      <c r="U215" s="129" t="str">
        <f>'Calc|Fee Based'!D213</f>
        <v/>
      </c>
      <c r="V215" s="129" t="str">
        <f>'Calc|Fee Based'!F213</f>
        <v/>
      </c>
      <c r="W215" s="77">
        <f>'Calc|Fee Based'!H213</f>
        <v>0</v>
      </c>
      <c r="X215" s="77">
        <f t="shared" si="26"/>
        <v>0</v>
      </c>
      <c r="Y215" s="77">
        <f t="shared" si="26"/>
        <v>0</v>
      </c>
      <c r="Z215" s="77">
        <f t="shared" si="26"/>
        <v>0</v>
      </c>
      <c r="AA215" s="77">
        <f t="shared" si="25"/>
        <v>0</v>
      </c>
      <c r="AB215" s="53"/>
      <c r="AC215"/>
      <c r="AD215"/>
      <c r="AE215"/>
      <c r="AF215"/>
      <c r="AG215"/>
      <c r="AH215"/>
    </row>
    <row r="216" spans="1:34" x14ac:dyDescent="0.2">
      <c r="A216" s="131">
        <v>205</v>
      </c>
      <c r="B216" s="41"/>
      <c r="C216" s="41"/>
      <c r="D216" s="41"/>
      <c r="E216" s="42"/>
      <c r="F216" s="42"/>
      <c r="G216" s="42"/>
      <c r="H216" s="42"/>
      <c r="I216" s="42"/>
      <c r="J216" s="14"/>
      <c r="K216" s="42"/>
      <c r="L216" s="139">
        <f t="shared" si="27"/>
        <v>0</v>
      </c>
      <c r="M216" s="139">
        <f t="shared" si="28"/>
        <v>0</v>
      </c>
      <c r="N216" s="139">
        <f t="shared" si="29"/>
        <v>0</v>
      </c>
      <c r="O216" s="139">
        <f t="shared" si="30"/>
        <v>0</v>
      </c>
      <c r="P216" s="139">
        <f t="shared" si="31"/>
        <v>0</v>
      </c>
      <c r="Q216" s="14"/>
      <c r="R216" s="131">
        <v>205</v>
      </c>
      <c r="S216" s="167" t="str">
        <f>'Calc|Fee Based'!B214</f>
        <v/>
      </c>
      <c r="T216" s="167" t="str">
        <f>'Calc|Fee Based'!C214</f>
        <v/>
      </c>
      <c r="U216" s="129" t="str">
        <f>'Calc|Fee Based'!D214</f>
        <v/>
      </c>
      <c r="V216" s="129" t="str">
        <f>'Calc|Fee Based'!F214</f>
        <v/>
      </c>
      <c r="W216" s="77">
        <f>'Calc|Fee Based'!H214</f>
        <v>0</v>
      </c>
      <c r="X216" s="77">
        <f t="shared" si="26"/>
        <v>0</v>
      </c>
      <c r="Y216" s="77">
        <f t="shared" si="26"/>
        <v>0</v>
      </c>
      <c r="Z216" s="77">
        <f t="shared" si="26"/>
        <v>0</v>
      </c>
      <c r="AA216" s="77">
        <f t="shared" si="25"/>
        <v>0</v>
      </c>
      <c r="AB216" s="53"/>
      <c r="AC216"/>
      <c r="AD216"/>
      <c r="AE216"/>
      <c r="AF216"/>
      <c r="AG216"/>
      <c r="AH216"/>
    </row>
    <row r="217" spans="1:34" x14ac:dyDescent="0.2">
      <c r="A217" s="131">
        <v>206</v>
      </c>
      <c r="B217" s="41"/>
      <c r="C217" s="41"/>
      <c r="D217" s="41"/>
      <c r="E217" s="42"/>
      <c r="F217" s="42"/>
      <c r="G217" s="42"/>
      <c r="H217" s="42"/>
      <c r="I217" s="42"/>
      <c r="J217" s="14"/>
      <c r="K217" s="42"/>
      <c r="L217" s="139">
        <f t="shared" si="27"/>
        <v>0</v>
      </c>
      <c r="M217" s="139">
        <f t="shared" si="28"/>
        <v>0</v>
      </c>
      <c r="N217" s="139">
        <f t="shared" si="29"/>
        <v>0</v>
      </c>
      <c r="O217" s="139">
        <f t="shared" si="30"/>
        <v>0</v>
      </c>
      <c r="P217" s="139">
        <f t="shared" si="31"/>
        <v>0</v>
      </c>
      <c r="Q217" s="14"/>
      <c r="R217" s="131">
        <v>206</v>
      </c>
      <c r="S217" s="167" t="str">
        <f>'Calc|Fee Based'!B215</f>
        <v/>
      </c>
      <c r="T217" s="167" t="str">
        <f>'Calc|Fee Based'!C215</f>
        <v/>
      </c>
      <c r="U217" s="129" t="str">
        <f>'Calc|Fee Based'!D215</f>
        <v/>
      </c>
      <c r="V217" s="129" t="str">
        <f>'Calc|Fee Based'!F215</f>
        <v/>
      </c>
      <c r="W217" s="77">
        <f>'Calc|Fee Based'!H215</f>
        <v>0</v>
      </c>
      <c r="X217" s="77">
        <f t="shared" si="26"/>
        <v>0</v>
      </c>
      <c r="Y217" s="77">
        <f t="shared" si="26"/>
        <v>0</v>
      </c>
      <c r="Z217" s="77">
        <f t="shared" si="26"/>
        <v>0</v>
      </c>
      <c r="AA217" s="77">
        <f t="shared" si="25"/>
        <v>0</v>
      </c>
      <c r="AB217" s="53"/>
      <c r="AC217"/>
      <c r="AD217"/>
      <c r="AE217"/>
      <c r="AF217"/>
      <c r="AG217"/>
      <c r="AH217"/>
    </row>
    <row r="218" spans="1:34" x14ac:dyDescent="0.2">
      <c r="A218" s="131">
        <v>207</v>
      </c>
      <c r="B218" s="41"/>
      <c r="C218" s="41"/>
      <c r="D218" s="41"/>
      <c r="E218" s="42"/>
      <c r="F218" s="42"/>
      <c r="G218" s="42"/>
      <c r="H218" s="42"/>
      <c r="I218" s="42"/>
      <c r="J218" s="14"/>
      <c r="K218" s="42"/>
      <c r="L218" s="139">
        <f t="shared" si="27"/>
        <v>0</v>
      </c>
      <c r="M218" s="139">
        <f t="shared" si="28"/>
        <v>0</v>
      </c>
      <c r="N218" s="139">
        <f t="shared" si="29"/>
        <v>0</v>
      </c>
      <c r="O218" s="139">
        <f t="shared" si="30"/>
        <v>0</v>
      </c>
      <c r="P218" s="139">
        <f t="shared" si="31"/>
        <v>0</v>
      </c>
      <c r="Q218" s="14"/>
      <c r="R218" s="131">
        <v>207</v>
      </c>
      <c r="S218" s="167" t="str">
        <f>'Calc|Fee Based'!B216</f>
        <v/>
      </c>
      <c r="T218" s="167" t="str">
        <f>'Calc|Fee Based'!C216</f>
        <v/>
      </c>
      <c r="U218" s="129" t="str">
        <f>'Calc|Fee Based'!D216</f>
        <v/>
      </c>
      <c r="V218" s="129" t="str">
        <f>'Calc|Fee Based'!F216</f>
        <v/>
      </c>
      <c r="W218" s="77">
        <f>'Calc|Fee Based'!H216</f>
        <v>0</v>
      </c>
      <c r="X218" s="77">
        <f t="shared" si="26"/>
        <v>0</v>
      </c>
      <c r="Y218" s="77">
        <f t="shared" si="26"/>
        <v>0</v>
      </c>
      <c r="Z218" s="77">
        <f t="shared" si="26"/>
        <v>0</v>
      </c>
      <c r="AA218" s="77">
        <f t="shared" si="25"/>
        <v>0</v>
      </c>
      <c r="AB218" s="53"/>
      <c r="AC218"/>
      <c r="AD218"/>
      <c r="AE218"/>
      <c r="AF218"/>
      <c r="AG218"/>
      <c r="AH218"/>
    </row>
    <row r="219" spans="1:34" x14ac:dyDescent="0.2">
      <c r="A219" s="131">
        <v>208</v>
      </c>
      <c r="B219" s="41"/>
      <c r="C219" s="41"/>
      <c r="D219" s="41"/>
      <c r="E219" s="42"/>
      <c r="F219" s="42"/>
      <c r="G219" s="42"/>
      <c r="H219" s="42"/>
      <c r="I219" s="42"/>
      <c r="J219" s="14"/>
      <c r="K219" s="42"/>
      <c r="L219" s="139">
        <f t="shared" si="27"/>
        <v>0</v>
      </c>
      <c r="M219" s="139">
        <f t="shared" si="28"/>
        <v>0</v>
      </c>
      <c r="N219" s="139">
        <f t="shared" si="29"/>
        <v>0</v>
      </c>
      <c r="O219" s="139">
        <f t="shared" si="30"/>
        <v>0</v>
      </c>
      <c r="P219" s="139">
        <f t="shared" si="31"/>
        <v>0</v>
      </c>
      <c r="Q219" s="14"/>
      <c r="R219" s="131">
        <v>208</v>
      </c>
      <c r="S219" s="167" t="str">
        <f>'Calc|Fee Based'!B217</f>
        <v/>
      </c>
      <c r="T219" s="167" t="str">
        <f>'Calc|Fee Based'!C217</f>
        <v/>
      </c>
      <c r="U219" s="129" t="str">
        <f>'Calc|Fee Based'!D217</f>
        <v/>
      </c>
      <c r="V219" s="129" t="str">
        <f>'Calc|Fee Based'!F217</f>
        <v/>
      </c>
      <c r="W219" s="77">
        <f>'Calc|Fee Based'!H217</f>
        <v>0</v>
      </c>
      <c r="X219" s="77">
        <f t="shared" si="26"/>
        <v>0</v>
      </c>
      <c r="Y219" s="77">
        <f t="shared" si="26"/>
        <v>0</v>
      </c>
      <c r="Z219" s="77">
        <f t="shared" si="26"/>
        <v>0</v>
      </c>
      <c r="AA219" s="77">
        <f t="shared" si="25"/>
        <v>0</v>
      </c>
      <c r="AB219" s="53"/>
      <c r="AC219"/>
      <c r="AD219"/>
      <c r="AE219"/>
      <c r="AF219"/>
      <c r="AG219"/>
      <c r="AH219"/>
    </row>
    <row r="220" spans="1:34" x14ac:dyDescent="0.2">
      <c r="A220" s="131">
        <v>209</v>
      </c>
      <c r="B220" s="41"/>
      <c r="C220" s="41"/>
      <c r="D220" s="41"/>
      <c r="E220" s="42"/>
      <c r="F220" s="42"/>
      <c r="G220" s="42"/>
      <c r="H220" s="42"/>
      <c r="I220" s="42"/>
      <c r="J220" s="14"/>
      <c r="K220" s="42"/>
      <c r="L220" s="139">
        <f t="shared" si="27"/>
        <v>0</v>
      </c>
      <c r="M220" s="139">
        <f t="shared" si="28"/>
        <v>0</v>
      </c>
      <c r="N220" s="139">
        <f t="shared" si="29"/>
        <v>0</v>
      </c>
      <c r="O220" s="139">
        <f t="shared" si="30"/>
        <v>0</v>
      </c>
      <c r="P220" s="139">
        <f t="shared" si="31"/>
        <v>0</v>
      </c>
      <c r="Q220" s="14"/>
      <c r="R220" s="131">
        <v>209</v>
      </c>
      <c r="S220" s="167" t="str">
        <f>'Calc|Fee Based'!B218</f>
        <v/>
      </c>
      <c r="T220" s="167" t="str">
        <f>'Calc|Fee Based'!C218</f>
        <v/>
      </c>
      <c r="U220" s="129" t="str">
        <f>'Calc|Fee Based'!D218</f>
        <v/>
      </c>
      <c r="V220" s="129" t="str">
        <f>'Calc|Fee Based'!F218</f>
        <v/>
      </c>
      <c r="W220" s="77">
        <f>'Calc|Fee Based'!H218</f>
        <v>0</v>
      </c>
      <c r="X220" s="77">
        <f t="shared" si="26"/>
        <v>0</v>
      </c>
      <c r="Y220" s="77">
        <f t="shared" si="26"/>
        <v>0</v>
      </c>
      <c r="Z220" s="77">
        <f t="shared" si="26"/>
        <v>0</v>
      </c>
      <c r="AA220" s="77">
        <f t="shared" si="25"/>
        <v>0</v>
      </c>
      <c r="AB220" s="53"/>
      <c r="AC220"/>
      <c r="AD220"/>
      <c r="AE220"/>
      <c r="AF220"/>
      <c r="AG220"/>
      <c r="AH220"/>
    </row>
    <row r="221" spans="1:34" x14ac:dyDescent="0.2">
      <c r="A221" s="131">
        <v>210</v>
      </c>
      <c r="B221" s="41"/>
      <c r="C221" s="41"/>
      <c r="D221" s="41"/>
      <c r="E221" s="42"/>
      <c r="F221" s="42"/>
      <c r="G221" s="42"/>
      <c r="H221" s="42"/>
      <c r="I221" s="42"/>
      <c r="J221" s="14"/>
      <c r="K221" s="42"/>
      <c r="L221" s="139">
        <f t="shared" si="27"/>
        <v>0</v>
      </c>
      <c r="M221" s="139">
        <f t="shared" si="28"/>
        <v>0</v>
      </c>
      <c r="N221" s="139">
        <f t="shared" si="29"/>
        <v>0</v>
      </c>
      <c r="O221" s="139">
        <f t="shared" si="30"/>
        <v>0</v>
      </c>
      <c r="P221" s="139">
        <f t="shared" si="31"/>
        <v>0</v>
      </c>
      <c r="Q221" s="14"/>
      <c r="R221" s="131">
        <v>210</v>
      </c>
      <c r="S221" s="167" t="str">
        <f>'Calc|Fee Based'!B219</f>
        <v/>
      </c>
      <c r="T221" s="167" t="str">
        <f>'Calc|Fee Based'!C219</f>
        <v/>
      </c>
      <c r="U221" s="129" t="str">
        <f>'Calc|Fee Based'!D219</f>
        <v/>
      </c>
      <c r="V221" s="129" t="str">
        <f>'Calc|Fee Based'!F219</f>
        <v/>
      </c>
      <c r="W221" s="77">
        <f>'Calc|Fee Based'!H219</f>
        <v>0</v>
      </c>
      <c r="X221" s="77">
        <f t="shared" si="26"/>
        <v>0</v>
      </c>
      <c r="Y221" s="77">
        <f t="shared" si="26"/>
        <v>0</v>
      </c>
      <c r="Z221" s="77">
        <f t="shared" si="26"/>
        <v>0</v>
      </c>
      <c r="AA221" s="77">
        <f t="shared" si="25"/>
        <v>0</v>
      </c>
      <c r="AB221" s="53"/>
      <c r="AC221"/>
      <c r="AD221"/>
      <c r="AE221"/>
      <c r="AF221"/>
      <c r="AG221"/>
      <c r="AH221"/>
    </row>
    <row r="222" spans="1:34" x14ac:dyDescent="0.2">
      <c r="A222" s="131">
        <v>211</v>
      </c>
      <c r="B222" s="41"/>
      <c r="C222" s="41"/>
      <c r="D222" s="41"/>
      <c r="E222" s="42"/>
      <c r="F222" s="42"/>
      <c r="G222" s="42"/>
      <c r="H222" s="42"/>
      <c r="I222" s="42"/>
      <c r="J222" s="14"/>
      <c r="K222" s="42"/>
      <c r="L222" s="139">
        <f t="shared" si="27"/>
        <v>0</v>
      </c>
      <c r="M222" s="139">
        <f t="shared" si="28"/>
        <v>0</v>
      </c>
      <c r="N222" s="139">
        <f t="shared" si="29"/>
        <v>0</v>
      </c>
      <c r="O222" s="139">
        <f t="shared" si="30"/>
        <v>0</v>
      </c>
      <c r="P222" s="139">
        <f t="shared" si="31"/>
        <v>0</v>
      </c>
      <c r="Q222" s="14"/>
      <c r="R222" s="131">
        <v>211</v>
      </c>
      <c r="S222" s="167" t="str">
        <f>'Calc|Fee Based'!B220</f>
        <v/>
      </c>
      <c r="T222" s="167" t="str">
        <f>'Calc|Fee Based'!C220</f>
        <v/>
      </c>
      <c r="U222" s="129" t="str">
        <f>'Calc|Fee Based'!D220</f>
        <v/>
      </c>
      <c r="V222" s="129" t="str">
        <f>'Calc|Fee Based'!F220</f>
        <v/>
      </c>
      <c r="W222" s="77">
        <f>'Calc|Fee Based'!H220</f>
        <v>0</v>
      </c>
      <c r="X222" s="77">
        <f t="shared" si="26"/>
        <v>0</v>
      </c>
      <c r="Y222" s="77">
        <f t="shared" si="26"/>
        <v>0</v>
      </c>
      <c r="Z222" s="77">
        <f t="shared" si="26"/>
        <v>0</v>
      </c>
      <c r="AA222" s="77">
        <f t="shared" si="25"/>
        <v>0</v>
      </c>
      <c r="AB222" s="53"/>
      <c r="AC222"/>
      <c r="AD222"/>
      <c r="AE222"/>
      <c r="AF222"/>
      <c r="AG222"/>
      <c r="AH222"/>
    </row>
    <row r="223" spans="1:34" x14ac:dyDescent="0.2">
      <c r="A223" s="131">
        <v>212</v>
      </c>
      <c r="B223" s="41"/>
      <c r="C223" s="41"/>
      <c r="D223" s="41"/>
      <c r="E223" s="42"/>
      <c r="F223" s="42"/>
      <c r="G223" s="42"/>
      <c r="H223" s="42"/>
      <c r="I223" s="42"/>
      <c r="J223" s="14"/>
      <c r="K223" s="42"/>
      <c r="L223" s="139">
        <f t="shared" si="27"/>
        <v>0</v>
      </c>
      <c r="M223" s="139">
        <f t="shared" si="28"/>
        <v>0</v>
      </c>
      <c r="N223" s="139">
        <f t="shared" si="29"/>
        <v>0</v>
      </c>
      <c r="O223" s="139">
        <f t="shared" si="30"/>
        <v>0</v>
      </c>
      <c r="P223" s="139">
        <f t="shared" si="31"/>
        <v>0</v>
      </c>
      <c r="Q223" s="14"/>
      <c r="R223" s="131">
        <v>212</v>
      </c>
      <c r="S223" s="167" t="str">
        <f>'Calc|Fee Based'!B221</f>
        <v/>
      </c>
      <c r="T223" s="167" t="str">
        <f>'Calc|Fee Based'!C221</f>
        <v/>
      </c>
      <c r="U223" s="129" t="str">
        <f>'Calc|Fee Based'!D221</f>
        <v/>
      </c>
      <c r="V223" s="129" t="str">
        <f>'Calc|Fee Based'!F221</f>
        <v/>
      </c>
      <c r="W223" s="77">
        <f>'Calc|Fee Based'!H221</f>
        <v>0</v>
      </c>
      <c r="X223" s="77">
        <f t="shared" si="26"/>
        <v>0</v>
      </c>
      <c r="Y223" s="77">
        <f t="shared" si="26"/>
        <v>0</v>
      </c>
      <c r="Z223" s="77">
        <f t="shared" si="26"/>
        <v>0</v>
      </c>
      <c r="AA223" s="77">
        <f t="shared" si="25"/>
        <v>0</v>
      </c>
      <c r="AB223" s="53"/>
      <c r="AC223"/>
      <c r="AD223"/>
      <c r="AE223"/>
      <c r="AF223"/>
      <c r="AG223"/>
      <c r="AH223"/>
    </row>
    <row r="224" spans="1:34" x14ac:dyDescent="0.2">
      <c r="A224" s="131">
        <v>213</v>
      </c>
      <c r="B224" s="41"/>
      <c r="C224" s="41"/>
      <c r="D224" s="41"/>
      <c r="E224" s="42"/>
      <c r="F224" s="42"/>
      <c r="G224" s="42"/>
      <c r="H224" s="42"/>
      <c r="I224" s="42"/>
      <c r="J224" s="14"/>
      <c r="K224" s="42"/>
      <c r="L224" s="139">
        <f t="shared" si="27"/>
        <v>0</v>
      </c>
      <c r="M224" s="139">
        <f t="shared" si="28"/>
        <v>0</v>
      </c>
      <c r="N224" s="139">
        <f t="shared" si="29"/>
        <v>0</v>
      </c>
      <c r="O224" s="139">
        <f t="shared" si="30"/>
        <v>0</v>
      </c>
      <c r="P224" s="139">
        <f t="shared" si="31"/>
        <v>0</v>
      </c>
      <c r="Q224" s="14"/>
      <c r="R224" s="131">
        <v>213</v>
      </c>
      <c r="S224" s="167" t="str">
        <f>'Calc|Fee Based'!B222</f>
        <v/>
      </c>
      <c r="T224" s="167" t="str">
        <f>'Calc|Fee Based'!C222</f>
        <v/>
      </c>
      <c r="U224" s="129" t="str">
        <f>'Calc|Fee Based'!D222</f>
        <v/>
      </c>
      <c r="V224" s="129" t="str">
        <f>'Calc|Fee Based'!F222</f>
        <v/>
      </c>
      <c r="W224" s="77">
        <f>'Calc|Fee Based'!H222</f>
        <v>0</v>
      </c>
      <c r="X224" s="77">
        <f t="shared" si="26"/>
        <v>0</v>
      </c>
      <c r="Y224" s="77">
        <f t="shared" si="26"/>
        <v>0</v>
      </c>
      <c r="Z224" s="77">
        <f t="shared" si="26"/>
        <v>0</v>
      </c>
      <c r="AA224" s="77">
        <f t="shared" si="25"/>
        <v>0</v>
      </c>
      <c r="AB224" s="53"/>
      <c r="AC224"/>
      <c r="AD224"/>
      <c r="AE224"/>
      <c r="AF224"/>
      <c r="AG224"/>
      <c r="AH224"/>
    </row>
    <row r="225" spans="1:34" x14ac:dyDescent="0.2">
      <c r="A225" s="131">
        <v>214</v>
      </c>
      <c r="B225" s="41"/>
      <c r="C225" s="41"/>
      <c r="D225" s="41"/>
      <c r="E225" s="42"/>
      <c r="F225" s="42"/>
      <c r="G225" s="42"/>
      <c r="H225" s="42"/>
      <c r="I225" s="42"/>
      <c r="J225" s="14"/>
      <c r="K225" s="42"/>
      <c r="L225" s="139">
        <f t="shared" si="27"/>
        <v>0</v>
      </c>
      <c r="M225" s="139">
        <f t="shared" si="28"/>
        <v>0</v>
      </c>
      <c r="N225" s="139">
        <f t="shared" si="29"/>
        <v>0</v>
      </c>
      <c r="O225" s="139">
        <f t="shared" si="30"/>
        <v>0</v>
      </c>
      <c r="P225" s="139">
        <f t="shared" si="31"/>
        <v>0</v>
      </c>
      <c r="Q225" s="14"/>
      <c r="R225" s="131">
        <v>214</v>
      </c>
      <c r="S225" s="167" t="str">
        <f>'Calc|Fee Based'!B223</f>
        <v/>
      </c>
      <c r="T225" s="167" t="str">
        <f>'Calc|Fee Based'!C223</f>
        <v/>
      </c>
      <c r="U225" s="129" t="str">
        <f>'Calc|Fee Based'!D223</f>
        <v/>
      </c>
      <c r="V225" s="129" t="str">
        <f>'Calc|Fee Based'!F223</f>
        <v/>
      </c>
      <c r="W225" s="77">
        <f>'Calc|Fee Based'!H223</f>
        <v>0</v>
      </c>
      <c r="X225" s="77">
        <f t="shared" si="26"/>
        <v>0</v>
      </c>
      <c r="Y225" s="77">
        <f t="shared" si="26"/>
        <v>0</v>
      </c>
      <c r="Z225" s="77">
        <f t="shared" si="26"/>
        <v>0</v>
      </c>
      <c r="AA225" s="77">
        <f t="shared" si="25"/>
        <v>0</v>
      </c>
      <c r="AB225" s="53"/>
      <c r="AC225"/>
      <c r="AD225"/>
      <c r="AE225"/>
      <c r="AF225"/>
      <c r="AG225"/>
      <c r="AH225"/>
    </row>
    <row r="226" spans="1:34" x14ac:dyDescent="0.2">
      <c r="A226" s="131">
        <v>215</v>
      </c>
      <c r="B226" s="41"/>
      <c r="C226" s="41"/>
      <c r="D226" s="41"/>
      <c r="E226" s="42"/>
      <c r="F226" s="42"/>
      <c r="G226" s="42"/>
      <c r="H226" s="42"/>
      <c r="I226" s="42"/>
      <c r="J226" s="14"/>
      <c r="K226" s="42"/>
      <c r="L226" s="139">
        <f t="shared" si="27"/>
        <v>0</v>
      </c>
      <c r="M226" s="139">
        <f t="shared" si="28"/>
        <v>0</v>
      </c>
      <c r="N226" s="139">
        <f t="shared" si="29"/>
        <v>0</v>
      </c>
      <c r="O226" s="139">
        <f t="shared" si="30"/>
        <v>0</v>
      </c>
      <c r="P226" s="139">
        <f t="shared" si="31"/>
        <v>0</v>
      </c>
      <c r="Q226" s="14"/>
      <c r="R226" s="131">
        <v>215</v>
      </c>
      <c r="S226" s="167" t="str">
        <f>'Calc|Fee Based'!B224</f>
        <v/>
      </c>
      <c r="T226" s="167" t="str">
        <f>'Calc|Fee Based'!C224</f>
        <v/>
      </c>
      <c r="U226" s="129" t="str">
        <f>'Calc|Fee Based'!D224</f>
        <v/>
      </c>
      <c r="V226" s="129" t="str">
        <f>'Calc|Fee Based'!F224</f>
        <v/>
      </c>
      <c r="W226" s="77">
        <f>'Calc|Fee Based'!H224</f>
        <v>0</v>
      </c>
      <c r="X226" s="77">
        <f t="shared" si="26"/>
        <v>0</v>
      </c>
      <c r="Y226" s="77">
        <f t="shared" si="26"/>
        <v>0</v>
      </c>
      <c r="Z226" s="77">
        <f t="shared" si="26"/>
        <v>0</v>
      </c>
      <c r="AA226" s="77">
        <f t="shared" si="25"/>
        <v>0</v>
      </c>
      <c r="AB226" s="53"/>
      <c r="AC226"/>
      <c r="AD226"/>
      <c r="AE226"/>
      <c r="AF226"/>
      <c r="AG226"/>
      <c r="AH226"/>
    </row>
    <row r="227" spans="1:34" x14ac:dyDescent="0.2">
      <c r="A227" s="131">
        <v>216</v>
      </c>
      <c r="B227" s="41"/>
      <c r="C227" s="41"/>
      <c r="D227" s="41"/>
      <c r="E227" s="42"/>
      <c r="F227" s="42"/>
      <c r="G227" s="42"/>
      <c r="H227" s="42"/>
      <c r="I227" s="42"/>
      <c r="J227" s="14"/>
      <c r="K227" s="42"/>
      <c r="L227" s="139">
        <f t="shared" si="27"/>
        <v>0</v>
      </c>
      <c r="M227" s="139">
        <f t="shared" si="28"/>
        <v>0</v>
      </c>
      <c r="N227" s="139">
        <f t="shared" si="29"/>
        <v>0</v>
      </c>
      <c r="O227" s="139">
        <f t="shared" si="30"/>
        <v>0</v>
      </c>
      <c r="P227" s="139">
        <f t="shared" si="31"/>
        <v>0</v>
      </c>
      <c r="Q227" s="14"/>
      <c r="R227" s="131">
        <v>216</v>
      </c>
      <c r="S227" s="167" t="str">
        <f>'Calc|Fee Based'!B225</f>
        <v/>
      </c>
      <c r="T227" s="167" t="str">
        <f>'Calc|Fee Based'!C225</f>
        <v/>
      </c>
      <c r="U227" s="129" t="str">
        <f>'Calc|Fee Based'!D225</f>
        <v/>
      </c>
      <c r="V227" s="129" t="str">
        <f>'Calc|Fee Based'!F225</f>
        <v/>
      </c>
      <c r="W227" s="77">
        <f>'Calc|Fee Based'!H225</f>
        <v>0</v>
      </c>
      <c r="X227" s="77">
        <f t="shared" si="26"/>
        <v>0</v>
      </c>
      <c r="Y227" s="77">
        <f t="shared" si="26"/>
        <v>0</v>
      </c>
      <c r="Z227" s="77">
        <f t="shared" si="26"/>
        <v>0</v>
      </c>
      <c r="AA227" s="77">
        <f t="shared" si="25"/>
        <v>0</v>
      </c>
      <c r="AB227" s="53"/>
      <c r="AC227"/>
      <c r="AD227"/>
      <c r="AE227"/>
      <c r="AF227"/>
      <c r="AG227"/>
      <c r="AH227"/>
    </row>
    <row r="228" spans="1:34" x14ac:dyDescent="0.2">
      <c r="A228" s="131">
        <v>217</v>
      </c>
      <c r="B228" s="41"/>
      <c r="C228" s="41"/>
      <c r="D228" s="41"/>
      <c r="E228" s="42"/>
      <c r="F228" s="42"/>
      <c r="G228" s="42"/>
      <c r="H228" s="42"/>
      <c r="I228" s="42"/>
      <c r="J228" s="14"/>
      <c r="K228" s="42"/>
      <c r="L228" s="139">
        <f t="shared" si="27"/>
        <v>0</v>
      </c>
      <c r="M228" s="139">
        <f t="shared" si="28"/>
        <v>0</v>
      </c>
      <c r="N228" s="139">
        <f t="shared" si="29"/>
        <v>0</v>
      </c>
      <c r="O228" s="139">
        <f t="shared" si="30"/>
        <v>0</v>
      </c>
      <c r="P228" s="139">
        <f t="shared" si="31"/>
        <v>0</v>
      </c>
      <c r="Q228" s="14"/>
      <c r="R228" s="131">
        <v>217</v>
      </c>
      <c r="S228" s="167" t="str">
        <f>'Calc|Fee Based'!B226</f>
        <v/>
      </c>
      <c r="T228" s="167" t="str">
        <f>'Calc|Fee Based'!C226</f>
        <v/>
      </c>
      <c r="U228" s="129" t="str">
        <f>'Calc|Fee Based'!D226</f>
        <v/>
      </c>
      <c r="V228" s="129" t="str">
        <f>'Calc|Fee Based'!F226</f>
        <v/>
      </c>
      <c r="W228" s="77">
        <f>'Calc|Fee Based'!H226</f>
        <v>0</v>
      </c>
      <c r="X228" s="77">
        <f t="shared" si="26"/>
        <v>0</v>
      </c>
      <c r="Y228" s="77">
        <f t="shared" si="26"/>
        <v>0</v>
      </c>
      <c r="Z228" s="77">
        <f t="shared" si="26"/>
        <v>0</v>
      </c>
      <c r="AA228" s="77">
        <f t="shared" si="25"/>
        <v>0</v>
      </c>
      <c r="AB228" s="53"/>
      <c r="AC228"/>
      <c r="AD228"/>
      <c r="AE228"/>
      <c r="AF228"/>
      <c r="AG228"/>
      <c r="AH228"/>
    </row>
    <row r="229" spans="1:34" x14ac:dyDescent="0.2">
      <c r="A229" s="131">
        <v>218</v>
      </c>
      <c r="B229" s="41"/>
      <c r="C229" s="41"/>
      <c r="D229" s="41"/>
      <c r="E229" s="42"/>
      <c r="F229" s="42"/>
      <c r="G229" s="42"/>
      <c r="H229" s="42"/>
      <c r="I229" s="42"/>
      <c r="J229" s="14"/>
      <c r="K229" s="42"/>
      <c r="L229" s="139">
        <f t="shared" si="27"/>
        <v>0</v>
      </c>
      <c r="M229" s="139">
        <f t="shared" si="28"/>
        <v>0</v>
      </c>
      <c r="N229" s="139">
        <f t="shared" si="29"/>
        <v>0</v>
      </c>
      <c r="O229" s="139">
        <f t="shared" si="30"/>
        <v>0</v>
      </c>
      <c r="P229" s="139">
        <f t="shared" si="31"/>
        <v>0</v>
      </c>
      <c r="Q229" s="14"/>
      <c r="R229" s="131">
        <v>218</v>
      </c>
      <c r="S229" s="167" t="str">
        <f>'Calc|Fee Based'!B227</f>
        <v/>
      </c>
      <c r="T229" s="167" t="str">
        <f>'Calc|Fee Based'!C227</f>
        <v/>
      </c>
      <c r="U229" s="129" t="str">
        <f>'Calc|Fee Based'!D227</f>
        <v/>
      </c>
      <c r="V229" s="129" t="str">
        <f>'Calc|Fee Based'!F227</f>
        <v/>
      </c>
      <c r="W229" s="77">
        <f>'Calc|Fee Based'!H227</f>
        <v>0</v>
      </c>
      <c r="X229" s="77">
        <f t="shared" si="26"/>
        <v>0</v>
      </c>
      <c r="Y229" s="77">
        <f t="shared" si="26"/>
        <v>0</v>
      </c>
      <c r="Z229" s="77">
        <f t="shared" si="26"/>
        <v>0</v>
      </c>
      <c r="AA229" s="77">
        <f t="shared" si="25"/>
        <v>0</v>
      </c>
      <c r="AB229" s="53"/>
      <c r="AC229"/>
      <c r="AD229"/>
      <c r="AE229"/>
      <c r="AF229"/>
      <c r="AG229"/>
      <c r="AH229"/>
    </row>
    <row r="230" spans="1:34" x14ac:dyDescent="0.2">
      <c r="A230" s="131">
        <v>219</v>
      </c>
      <c r="B230" s="41"/>
      <c r="C230" s="41"/>
      <c r="D230" s="41"/>
      <c r="E230" s="42"/>
      <c r="F230" s="42"/>
      <c r="G230" s="42"/>
      <c r="H230" s="42"/>
      <c r="I230" s="42"/>
      <c r="J230" s="14"/>
      <c r="K230" s="42"/>
      <c r="L230" s="139">
        <f t="shared" si="27"/>
        <v>0</v>
      </c>
      <c r="M230" s="139">
        <f t="shared" si="28"/>
        <v>0</v>
      </c>
      <c r="N230" s="139">
        <f t="shared" si="29"/>
        <v>0</v>
      </c>
      <c r="O230" s="139">
        <f t="shared" si="30"/>
        <v>0</v>
      </c>
      <c r="P230" s="139">
        <f t="shared" si="31"/>
        <v>0</v>
      </c>
      <c r="Q230" s="14"/>
      <c r="R230" s="131">
        <v>219</v>
      </c>
      <c r="S230" s="167" t="str">
        <f>'Calc|Fee Based'!B228</f>
        <v/>
      </c>
      <c r="T230" s="167" t="str">
        <f>'Calc|Fee Based'!C228</f>
        <v/>
      </c>
      <c r="U230" s="129" t="str">
        <f>'Calc|Fee Based'!D228</f>
        <v/>
      </c>
      <c r="V230" s="129" t="str">
        <f>'Calc|Fee Based'!F228</f>
        <v/>
      </c>
      <c r="W230" s="77">
        <f>'Calc|Fee Based'!H228</f>
        <v>0</v>
      </c>
      <c r="X230" s="77">
        <f t="shared" si="26"/>
        <v>0</v>
      </c>
      <c r="Y230" s="77">
        <f t="shared" si="26"/>
        <v>0</v>
      </c>
      <c r="Z230" s="77">
        <f t="shared" si="26"/>
        <v>0</v>
      </c>
      <c r="AA230" s="77">
        <f t="shared" si="25"/>
        <v>0</v>
      </c>
      <c r="AB230" s="53"/>
      <c r="AC230"/>
      <c r="AD230"/>
      <c r="AE230"/>
      <c r="AF230"/>
      <c r="AG230"/>
      <c r="AH230"/>
    </row>
    <row r="231" spans="1:34" x14ac:dyDescent="0.2">
      <c r="A231" s="131">
        <v>220</v>
      </c>
      <c r="B231" s="41"/>
      <c r="C231" s="41"/>
      <c r="D231" s="41"/>
      <c r="E231" s="42"/>
      <c r="F231" s="42"/>
      <c r="G231" s="42"/>
      <c r="H231" s="42"/>
      <c r="I231" s="42"/>
      <c r="J231" s="14"/>
      <c r="K231" s="42"/>
      <c r="L231" s="139">
        <f t="shared" si="27"/>
        <v>0</v>
      </c>
      <c r="M231" s="139">
        <f t="shared" si="28"/>
        <v>0</v>
      </c>
      <c r="N231" s="139">
        <f t="shared" si="29"/>
        <v>0</v>
      </c>
      <c r="O231" s="139">
        <f t="shared" si="30"/>
        <v>0</v>
      </c>
      <c r="P231" s="139">
        <f t="shared" si="31"/>
        <v>0</v>
      </c>
      <c r="Q231" s="14"/>
      <c r="R231" s="131">
        <v>220</v>
      </c>
      <c r="S231" s="167" t="str">
        <f>'Calc|Fee Based'!B229</f>
        <v/>
      </c>
      <c r="T231" s="167" t="str">
        <f>'Calc|Fee Based'!C229</f>
        <v/>
      </c>
      <c r="U231" s="129" t="str">
        <f>'Calc|Fee Based'!D229</f>
        <v/>
      </c>
      <c r="V231" s="129" t="str">
        <f>'Calc|Fee Based'!F229</f>
        <v/>
      </c>
      <c r="W231" s="77">
        <f>'Calc|Fee Based'!H229</f>
        <v>0</v>
      </c>
      <c r="X231" s="77">
        <f t="shared" si="26"/>
        <v>0</v>
      </c>
      <c r="Y231" s="77">
        <f t="shared" si="26"/>
        <v>0</v>
      </c>
      <c r="Z231" s="77">
        <f t="shared" si="26"/>
        <v>0</v>
      </c>
      <c r="AA231" s="77">
        <f t="shared" si="25"/>
        <v>0</v>
      </c>
      <c r="AB231" s="53"/>
      <c r="AC231"/>
      <c r="AD231"/>
      <c r="AE231"/>
      <c r="AF231"/>
      <c r="AG231"/>
      <c r="AH231"/>
    </row>
    <row r="232" spans="1:34" x14ac:dyDescent="0.2">
      <c r="A232" s="131">
        <v>221</v>
      </c>
      <c r="B232" s="41"/>
      <c r="C232" s="41"/>
      <c r="D232" s="41"/>
      <c r="E232" s="42"/>
      <c r="F232" s="42"/>
      <c r="G232" s="42"/>
      <c r="H232" s="42"/>
      <c r="I232" s="42"/>
      <c r="J232" s="14"/>
      <c r="K232" s="42"/>
      <c r="L232" s="139">
        <f t="shared" si="27"/>
        <v>0</v>
      </c>
      <c r="M232" s="139">
        <f t="shared" si="28"/>
        <v>0</v>
      </c>
      <c r="N232" s="139">
        <f t="shared" si="29"/>
        <v>0</v>
      </c>
      <c r="O232" s="139">
        <f t="shared" si="30"/>
        <v>0</v>
      </c>
      <c r="P232" s="139">
        <f t="shared" si="31"/>
        <v>0</v>
      </c>
      <c r="Q232" s="14"/>
      <c r="R232" s="131">
        <v>221</v>
      </c>
      <c r="S232" s="167" t="str">
        <f>'Calc|Fee Based'!B230</f>
        <v/>
      </c>
      <c r="T232" s="167" t="str">
        <f>'Calc|Fee Based'!C230</f>
        <v/>
      </c>
      <c r="U232" s="129" t="str">
        <f>'Calc|Fee Based'!D230</f>
        <v/>
      </c>
      <c r="V232" s="129" t="str">
        <f>'Calc|Fee Based'!F230</f>
        <v/>
      </c>
      <c r="W232" s="77">
        <f>'Calc|Fee Based'!H230</f>
        <v>0</v>
      </c>
      <c r="X232" s="77">
        <f t="shared" si="26"/>
        <v>0</v>
      </c>
      <c r="Y232" s="77">
        <f t="shared" si="26"/>
        <v>0</v>
      </c>
      <c r="Z232" s="77">
        <f t="shared" si="26"/>
        <v>0</v>
      </c>
      <c r="AA232" s="77">
        <f t="shared" si="25"/>
        <v>0</v>
      </c>
      <c r="AB232" s="53"/>
      <c r="AC232"/>
      <c r="AD232"/>
      <c r="AE232"/>
      <c r="AF232"/>
      <c r="AG232"/>
      <c r="AH232"/>
    </row>
    <row r="233" spans="1:34" x14ac:dyDescent="0.2">
      <c r="A233" s="131">
        <v>222</v>
      </c>
      <c r="B233" s="41"/>
      <c r="C233" s="41"/>
      <c r="D233" s="41"/>
      <c r="E233" s="42"/>
      <c r="F233" s="42"/>
      <c r="G233" s="42"/>
      <c r="H233" s="42"/>
      <c r="I233" s="42"/>
      <c r="J233" s="14"/>
      <c r="K233" s="42"/>
      <c r="L233" s="139">
        <f t="shared" si="27"/>
        <v>0</v>
      </c>
      <c r="M233" s="139">
        <f t="shared" si="28"/>
        <v>0</v>
      </c>
      <c r="N233" s="139">
        <f t="shared" si="29"/>
        <v>0</v>
      </c>
      <c r="O233" s="139">
        <f t="shared" si="30"/>
        <v>0</v>
      </c>
      <c r="P233" s="139">
        <f t="shared" si="31"/>
        <v>0</v>
      </c>
      <c r="Q233" s="14"/>
      <c r="R233" s="131">
        <v>222</v>
      </c>
      <c r="S233" s="167" t="str">
        <f>'Calc|Fee Based'!B231</f>
        <v/>
      </c>
      <c r="T233" s="167" t="str">
        <f>'Calc|Fee Based'!C231</f>
        <v/>
      </c>
      <c r="U233" s="129" t="str">
        <f>'Calc|Fee Based'!D231</f>
        <v/>
      </c>
      <c r="V233" s="129" t="str">
        <f>'Calc|Fee Based'!F231</f>
        <v/>
      </c>
      <c r="W233" s="77">
        <f>'Calc|Fee Based'!H231</f>
        <v>0</v>
      </c>
      <c r="X233" s="77">
        <f t="shared" si="26"/>
        <v>0</v>
      </c>
      <c r="Y233" s="77">
        <f t="shared" si="26"/>
        <v>0</v>
      </c>
      <c r="Z233" s="77">
        <f t="shared" si="26"/>
        <v>0</v>
      </c>
      <c r="AA233" s="77">
        <f t="shared" si="25"/>
        <v>0</v>
      </c>
      <c r="AB233" s="53"/>
      <c r="AC233"/>
      <c r="AD233"/>
      <c r="AE233"/>
      <c r="AF233"/>
      <c r="AG233"/>
      <c r="AH233"/>
    </row>
    <row r="234" spans="1:34" x14ac:dyDescent="0.2">
      <c r="A234" s="131">
        <v>223</v>
      </c>
      <c r="B234" s="41"/>
      <c r="C234" s="41"/>
      <c r="D234" s="41"/>
      <c r="E234" s="42"/>
      <c r="F234" s="42"/>
      <c r="G234" s="42"/>
      <c r="H234" s="42"/>
      <c r="I234" s="42"/>
      <c r="J234" s="14"/>
      <c r="K234" s="42"/>
      <c r="L234" s="139">
        <f t="shared" si="27"/>
        <v>0</v>
      </c>
      <c r="M234" s="139">
        <f t="shared" si="28"/>
        <v>0</v>
      </c>
      <c r="N234" s="139">
        <f t="shared" si="29"/>
        <v>0</v>
      </c>
      <c r="O234" s="139">
        <f t="shared" si="30"/>
        <v>0</v>
      </c>
      <c r="P234" s="139">
        <f t="shared" si="31"/>
        <v>0</v>
      </c>
      <c r="Q234" s="14"/>
      <c r="R234" s="131">
        <v>223</v>
      </c>
      <c r="S234" s="167" t="str">
        <f>'Calc|Fee Based'!B232</f>
        <v/>
      </c>
      <c r="T234" s="167" t="str">
        <f>'Calc|Fee Based'!C232</f>
        <v/>
      </c>
      <c r="U234" s="129" t="str">
        <f>'Calc|Fee Based'!D232</f>
        <v/>
      </c>
      <c r="V234" s="129" t="str">
        <f>'Calc|Fee Based'!F232</f>
        <v/>
      </c>
      <c r="W234" s="77">
        <f>'Calc|Fee Based'!H232</f>
        <v>0</v>
      </c>
      <c r="X234" s="77">
        <f t="shared" si="26"/>
        <v>0</v>
      </c>
      <c r="Y234" s="77">
        <f t="shared" si="26"/>
        <v>0</v>
      </c>
      <c r="Z234" s="77">
        <f t="shared" si="26"/>
        <v>0</v>
      </c>
      <c r="AA234" s="77">
        <f t="shared" si="25"/>
        <v>0</v>
      </c>
      <c r="AB234" s="53"/>
      <c r="AC234"/>
      <c r="AD234"/>
      <c r="AE234"/>
      <c r="AF234"/>
      <c r="AG234"/>
      <c r="AH234"/>
    </row>
    <row r="235" spans="1:34" x14ac:dyDescent="0.2">
      <c r="A235" s="131">
        <v>224</v>
      </c>
      <c r="B235" s="41"/>
      <c r="C235" s="41"/>
      <c r="D235" s="41"/>
      <c r="E235" s="42"/>
      <c r="F235" s="42"/>
      <c r="G235" s="42"/>
      <c r="H235" s="42"/>
      <c r="I235" s="42"/>
      <c r="J235" s="14"/>
      <c r="K235" s="42"/>
      <c r="L235" s="139">
        <f t="shared" si="27"/>
        <v>0</v>
      </c>
      <c r="M235" s="139">
        <f t="shared" si="28"/>
        <v>0</v>
      </c>
      <c r="N235" s="139">
        <f t="shared" si="29"/>
        <v>0</v>
      </c>
      <c r="O235" s="139">
        <f t="shared" si="30"/>
        <v>0</v>
      </c>
      <c r="P235" s="139">
        <f t="shared" si="31"/>
        <v>0</v>
      </c>
      <c r="Q235" s="14"/>
      <c r="R235" s="131">
        <v>224</v>
      </c>
      <c r="S235" s="167" t="str">
        <f>'Calc|Fee Based'!B233</f>
        <v/>
      </c>
      <c r="T235" s="167" t="str">
        <f>'Calc|Fee Based'!C233</f>
        <v/>
      </c>
      <c r="U235" s="129" t="str">
        <f>'Calc|Fee Based'!D233</f>
        <v/>
      </c>
      <c r="V235" s="129" t="str">
        <f>'Calc|Fee Based'!F233</f>
        <v/>
      </c>
      <c r="W235" s="77">
        <f>'Calc|Fee Based'!H233</f>
        <v>0</v>
      </c>
      <c r="X235" s="77">
        <f t="shared" si="26"/>
        <v>0</v>
      </c>
      <c r="Y235" s="77">
        <f t="shared" si="26"/>
        <v>0</v>
      </c>
      <c r="Z235" s="77">
        <f t="shared" si="26"/>
        <v>0</v>
      </c>
      <c r="AA235" s="77">
        <f t="shared" si="25"/>
        <v>0</v>
      </c>
      <c r="AB235" s="53"/>
      <c r="AC235"/>
      <c r="AD235"/>
      <c r="AE235"/>
      <c r="AF235"/>
      <c r="AG235"/>
      <c r="AH235"/>
    </row>
    <row r="236" spans="1:34" x14ac:dyDescent="0.2">
      <c r="A236" s="131">
        <v>225</v>
      </c>
      <c r="B236" s="41"/>
      <c r="C236" s="41"/>
      <c r="D236" s="41"/>
      <c r="E236" s="42"/>
      <c r="F236" s="42"/>
      <c r="G236" s="42"/>
      <c r="H236" s="42"/>
      <c r="I236" s="42"/>
      <c r="J236" s="14"/>
      <c r="K236" s="42"/>
      <c r="L236" s="139">
        <f t="shared" si="27"/>
        <v>0</v>
      </c>
      <c r="M236" s="139">
        <f t="shared" si="28"/>
        <v>0</v>
      </c>
      <c r="N236" s="139">
        <f t="shared" si="29"/>
        <v>0</v>
      </c>
      <c r="O236" s="139">
        <f t="shared" si="30"/>
        <v>0</v>
      </c>
      <c r="P236" s="139">
        <f t="shared" si="31"/>
        <v>0</v>
      </c>
      <c r="Q236" s="14"/>
      <c r="R236" s="131">
        <v>225</v>
      </c>
      <c r="S236" s="167" t="str">
        <f>'Calc|Fee Based'!B234</f>
        <v/>
      </c>
      <c r="T236" s="167" t="str">
        <f>'Calc|Fee Based'!C234</f>
        <v/>
      </c>
      <c r="U236" s="129" t="str">
        <f>'Calc|Fee Based'!D234</f>
        <v/>
      </c>
      <c r="V236" s="129" t="str">
        <f>'Calc|Fee Based'!F234</f>
        <v/>
      </c>
      <c r="W236" s="77">
        <f>'Calc|Fee Based'!H234</f>
        <v>0</v>
      </c>
      <c r="X236" s="77">
        <f t="shared" si="26"/>
        <v>0</v>
      </c>
      <c r="Y236" s="77">
        <f t="shared" si="26"/>
        <v>0</v>
      </c>
      <c r="Z236" s="77">
        <f t="shared" si="26"/>
        <v>0</v>
      </c>
      <c r="AA236" s="77">
        <f t="shared" si="25"/>
        <v>0</v>
      </c>
      <c r="AB236" s="53"/>
      <c r="AC236"/>
      <c r="AD236"/>
      <c r="AE236"/>
      <c r="AF236"/>
      <c r="AG236"/>
      <c r="AH236"/>
    </row>
    <row r="237" spans="1:34" x14ac:dyDescent="0.2">
      <c r="A237" s="131">
        <v>226</v>
      </c>
      <c r="B237" s="41"/>
      <c r="C237" s="41"/>
      <c r="D237" s="41"/>
      <c r="E237" s="42"/>
      <c r="F237" s="42"/>
      <c r="G237" s="42"/>
      <c r="H237" s="42"/>
      <c r="I237" s="42"/>
      <c r="J237" s="14"/>
      <c r="K237" s="42"/>
      <c r="L237" s="139">
        <f t="shared" si="27"/>
        <v>0</v>
      </c>
      <c r="M237" s="139">
        <f t="shared" si="28"/>
        <v>0</v>
      </c>
      <c r="N237" s="139">
        <f t="shared" si="29"/>
        <v>0</v>
      </c>
      <c r="O237" s="139">
        <f t="shared" si="30"/>
        <v>0</v>
      </c>
      <c r="P237" s="139">
        <f t="shared" si="31"/>
        <v>0</v>
      </c>
      <c r="Q237" s="14"/>
      <c r="R237" s="131">
        <v>226</v>
      </c>
      <c r="S237" s="167" t="str">
        <f>'Calc|Fee Based'!B235</f>
        <v/>
      </c>
      <c r="T237" s="167" t="str">
        <f>'Calc|Fee Based'!C235</f>
        <v/>
      </c>
      <c r="U237" s="129" t="str">
        <f>'Calc|Fee Based'!D235</f>
        <v/>
      </c>
      <c r="V237" s="129" t="str">
        <f>'Calc|Fee Based'!F235</f>
        <v/>
      </c>
      <c r="W237" s="77">
        <f>'Calc|Fee Based'!H235</f>
        <v>0</v>
      </c>
      <c r="X237" s="77">
        <f t="shared" si="26"/>
        <v>0</v>
      </c>
      <c r="Y237" s="77">
        <f t="shared" si="26"/>
        <v>0</v>
      </c>
      <c r="Z237" s="77">
        <f t="shared" si="26"/>
        <v>0</v>
      </c>
      <c r="AA237" s="77">
        <f t="shared" si="25"/>
        <v>0</v>
      </c>
      <c r="AB237" s="53"/>
      <c r="AC237"/>
      <c r="AD237"/>
      <c r="AE237"/>
      <c r="AF237"/>
      <c r="AG237"/>
      <c r="AH237"/>
    </row>
    <row r="238" spans="1:34" x14ac:dyDescent="0.2">
      <c r="A238" s="131">
        <v>227</v>
      </c>
      <c r="B238" s="41"/>
      <c r="C238" s="41"/>
      <c r="D238" s="41"/>
      <c r="E238" s="42"/>
      <c r="F238" s="42"/>
      <c r="G238" s="42"/>
      <c r="H238" s="42"/>
      <c r="I238" s="42"/>
      <c r="J238" s="14"/>
      <c r="K238" s="42"/>
      <c r="L238" s="139">
        <f t="shared" si="27"/>
        <v>0</v>
      </c>
      <c r="M238" s="139">
        <f t="shared" si="28"/>
        <v>0</v>
      </c>
      <c r="N238" s="139">
        <f t="shared" si="29"/>
        <v>0</v>
      </c>
      <c r="O238" s="139">
        <f t="shared" si="30"/>
        <v>0</v>
      </c>
      <c r="P238" s="139">
        <f t="shared" si="31"/>
        <v>0</v>
      </c>
      <c r="Q238" s="14"/>
      <c r="R238" s="131">
        <v>227</v>
      </c>
      <c r="S238" s="167" t="str">
        <f>'Calc|Fee Based'!B236</f>
        <v/>
      </c>
      <c r="T238" s="167" t="str">
        <f>'Calc|Fee Based'!C236</f>
        <v/>
      </c>
      <c r="U238" s="129" t="str">
        <f>'Calc|Fee Based'!D236</f>
        <v/>
      </c>
      <c r="V238" s="129" t="str">
        <f>'Calc|Fee Based'!F236</f>
        <v/>
      </c>
      <c r="W238" s="77">
        <f>'Calc|Fee Based'!H236</f>
        <v>0</v>
      </c>
      <c r="X238" s="77">
        <f t="shared" si="26"/>
        <v>0</v>
      </c>
      <c r="Y238" s="77">
        <f t="shared" si="26"/>
        <v>0</v>
      </c>
      <c r="Z238" s="77">
        <f t="shared" si="26"/>
        <v>0</v>
      </c>
      <c r="AA238" s="77">
        <f t="shared" si="25"/>
        <v>0</v>
      </c>
      <c r="AB238" s="53"/>
      <c r="AC238"/>
      <c r="AD238"/>
      <c r="AE238"/>
      <c r="AF238"/>
      <c r="AG238"/>
      <c r="AH238"/>
    </row>
    <row r="239" spans="1:34" x14ac:dyDescent="0.2">
      <c r="A239" s="131">
        <v>228</v>
      </c>
      <c r="B239" s="41"/>
      <c r="C239" s="41"/>
      <c r="D239" s="41"/>
      <c r="E239" s="42"/>
      <c r="F239" s="42"/>
      <c r="G239" s="42"/>
      <c r="H239" s="42"/>
      <c r="I239" s="42"/>
      <c r="J239" s="14"/>
      <c r="K239" s="42"/>
      <c r="L239" s="139">
        <f t="shared" si="27"/>
        <v>0</v>
      </c>
      <c r="M239" s="139">
        <f t="shared" si="28"/>
        <v>0</v>
      </c>
      <c r="N239" s="139">
        <f t="shared" si="29"/>
        <v>0</v>
      </c>
      <c r="O239" s="139">
        <f t="shared" si="30"/>
        <v>0</v>
      </c>
      <c r="P239" s="139">
        <f t="shared" si="31"/>
        <v>0</v>
      </c>
      <c r="Q239" s="14"/>
      <c r="R239" s="131">
        <v>228</v>
      </c>
      <c r="S239" s="167" t="str">
        <f>'Calc|Fee Based'!B237</f>
        <v/>
      </c>
      <c r="T239" s="167" t="str">
        <f>'Calc|Fee Based'!C237</f>
        <v/>
      </c>
      <c r="U239" s="129" t="str">
        <f>'Calc|Fee Based'!D237</f>
        <v/>
      </c>
      <c r="V239" s="129" t="str">
        <f>'Calc|Fee Based'!F237</f>
        <v/>
      </c>
      <c r="W239" s="77">
        <f>'Calc|Fee Based'!H237</f>
        <v>0</v>
      </c>
      <c r="X239" s="77">
        <f t="shared" si="26"/>
        <v>0</v>
      </c>
      <c r="Y239" s="77">
        <f t="shared" si="26"/>
        <v>0</v>
      </c>
      <c r="Z239" s="77">
        <f t="shared" si="26"/>
        <v>0</v>
      </c>
      <c r="AA239" s="77">
        <f t="shared" si="25"/>
        <v>0</v>
      </c>
      <c r="AB239" s="53"/>
      <c r="AC239"/>
      <c r="AD239"/>
      <c r="AE239"/>
      <c r="AF239"/>
      <c r="AG239"/>
      <c r="AH239"/>
    </row>
    <row r="240" spans="1:34" x14ac:dyDescent="0.2">
      <c r="A240" s="131">
        <v>229</v>
      </c>
      <c r="B240" s="41"/>
      <c r="C240" s="41"/>
      <c r="D240" s="41"/>
      <c r="E240" s="42"/>
      <c r="F240" s="42"/>
      <c r="G240" s="42"/>
      <c r="H240" s="42"/>
      <c r="I240" s="42"/>
      <c r="J240" s="14"/>
      <c r="K240" s="42"/>
      <c r="L240" s="139">
        <f t="shared" si="27"/>
        <v>0</v>
      </c>
      <c r="M240" s="139">
        <f t="shared" si="28"/>
        <v>0</v>
      </c>
      <c r="N240" s="139">
        <f t="shared" si="29"/>
        <v>0</v>
      </c>
      <c r="O240" s="139">
        <f t="shared" si="30"/>
        <v>0</v>
      </c>
      <c r="P240" s="139">
        <f t="shared" si="31"/>
        <v>0</v>
      </c>
      <c r="Q240" s="14"/>
      <c r="R240" s="131">
        <v>229</v>
      </c>
      <c r="S240" s="167" t="str">
        <f>'Calc|Fee Based'!B238</f>
        <v/>
      </c>
      <c r="T240" s="167" t="str">
        <f>'Calc|Fee Based'!C238</f>
        <v/>
      </c>
      <c r="U240" s="129" t="str">
        <f>'Calc|Fee Based'!D238</f>
        <v/>
      </c>
      <c r="V240" s="129" t="str">
        <f>'Calc|Fee Based'!F238</f>
        <v/>
      </c>
      <c r="W240" s="77">
        <f>'Calc|Fee Based'!H238</f>
        <v>0</v>
      </c>
      <c r="X240" s="77">
        <f t="shared" si="26"/>
        <v>0</v>
      </c>
      <c r="Y240" s="77">
        <f t="shared" si="26"/>
        <v>0</v>
      </c>
      <c r="Z240" s="77">
        <f t="shared" si="26"/>
        <v>0</v>
      </c>
      <c r="AA240" s="77">
        <f t="shared" si="26"/>
        <v>0</v>
      </c>
      <c r="AB240" s="53"/>
      <c r="AC240"/>
      <c r="AD240"/>
      <c r="AE240"/>
      <c r="AF240"/>
      <c r="AG240"/>
      <c r="AH240"/>
    </row>
    <row r="241" spans="1:34" x14ac:dyDescent="0.2">
      <c r="A241" s="131">
        <v>230</v>
      </c>
      <c r="B241" s="41"/>
      <c r="C241" s="41"/>
      <c r="D241" s="41"/>
      <c r="E241" s="42"/>
      <c r="F241" s="42"/>
      <c r="G241" s="42"/>
      <c r="H241" s="42"/>
      <c r="I241" s="42"/>
      <c r="J241" s="14"/>
      <c r="K241" s="42"/>
      <c r="L241" s="139">
        <f t="shared" si="27"/>
        <v>0</v>
      </c>
      <c r="M241" s="139">
        <f t="shared" si="28"/>
        <v>0</v>
      </c>
      <c r="N241" s="139">
        <f t="shared" si="29"/>
        <v>0</v>
      </c>
      <c r="O241" s="139">
        <f t="shared" si="30"/>
        <v>0</v>
      </c>
      <c r="P241" s="139">
        <f t="shared" si="31"/>
        <v>0</v>
      </c>
      <c r="Q241" s="14"/>
      <c r="R241" s="131">
        <v>230</v>
      </c>
      <c r="S241" s="167" t="str">
        <f>'Calc|Fee Based'!B239</f>
        <v/>
      </c>
      <c r="T241" s="167" t="str">
        <f>'Calc|Fee Based'!C239</f>
        <v/>
      </c>
      <c r="U241" s="129" t="str">
        <f>'Calc|Fee Based'!D239</f>
        <v/>
      </c>
      <c r="V241" s="129" t="str">
        <f>'Calc|Fee Based'!F239</f>
        <v/>
      </c>
      <c r="W241" s="77">
        <f>'Calc|Fee Based'!H239</f>
        <v>0</v>
      </c>
      <c r="X241" s="77">
        <f t="shared" ref="X241:AA304" si="32">W241*(1+X$5)*(1-X$6)</f>
        <v>0</v>
      </c>
      <c r="Y241" s="77">
        <f t="shared" si="32"/>
        <v>0</v>
      </c>
      <c r="Z241" s="77">
        <f t="shared" si="32"/>
        <v>0</v>
      </c>
      <c r="AA241" s="77">
        <f t="shared" si="32"/>
        <v>0</v>
      </c>
      <c r="AB241" s="53"/>
      <c r="AC241"/>
      <c r="AD241"/>
      <c r="AE241"/>
      <c r="AF241"/>
      <c r="AG241"/>
      <c r="AH241"/>
    </row>
    <row r="242" spans="1:34" x14ac:dyDescent="0.2">
      <c r="A242" s="131">
        <v>231</v>
      </c>
      <c r="B242" s="41"/>
      <c r="C242" s="41"/>
      <c r="D242" s="41"/>
      <c r="E242" s="42"/>
      <c r="F242" s="42"/>
      <c r="G242" s="42"/>
      <c r="H242" s="42"/>
      <c r="I242" s="42"/>
      <c r="J242" s="14"/>
      <c r="K242" s="42"/>
      <c r="L242" s="139">
        <f t="shared" si="27"/>
        <v>0</v>
      </c>
      <c r="M242" s="139">
        <f t="shared" si="28"/>
        <v>0</v>
      </c>
      <c r="N242" s="139">
        <f t="shared" si="29"/>
        <v>0</v>
      </c>
      <c r="O242" s="139">
        <f t="shared" si="30"/>
        <v>0</v>
      </c>
      <c r="P242" s="139">
        <f t="shared" si="31"/>
        <v>0</v>
      </c>
      <c r="Q242" s="14"/>
      <c r="R242" s="131">
        <v>231</v>
      </c>
      <c r="S242" s="167" t="str">
        <f>'Calc|Fee Based'!B240</f>
        <v/>
      </c>
      <c r="T242" s="167" t="str">
        <f>'Calc|Fee Based'!C240</f>
        <v/>
      </c>
      <c r="U242" s="129" t="str">
        <f>'Calc|Fee Based'!D240</f>
        <v/>
      </c>
      <c r="V242" s="129" t="str">
        <f>'Calc|Fee Based'!F240</f>
        <v/>
      </c>
      <c r="W242" s="77">
        <f>'Calc|Fee Based'!H240</f>
        <v>0</v>
      </c>
      <c r="X242" s="77">
        <f t="shared" si="32"/>
        <v>0</v>
      </c>
      <c r="Y242" s="77">
        <f t="shared" si="32"/>
        <v>0</v>
      </c>
      <c r="Z242" s="77">
        <f t="shared" si="32"/>
        <v>0</v>
      </c>
      <c r="AA242" s="77">
        <f t="shared" si="32"/>
        <v>0</v>
      </c>
      <c r="AB242" s="53"/>
      <c r="AC242"/>
      <c r="AD242"/>
      <c r="AE242"/>
      <c r="AF242"/>
      <c r="AG242"/>
      <c r="AH242"/>
    </row>
    <row r="243" spans="1:34" x14ac:dyDescent="0.2">
      <c r="A243" s="131">
        <v>232</v>
      </c>
      <c r="B243" s="41"/>
      <c r="C243" s="41"/>
      <c r="D243" s="41"/>
      <c r="E243" s="42"/>
      <c r="F243" s="42"/>
      <c r="G243" s="42"/>
      <c r="H243" s="42"/>
      <c r="I243" s="42"/>
      <c r="J243" s="14"/>
      <c r="K243" s="42"/>
      <c r="L243" s="139">
        <f t="shared" si="27"/>
        <v>0</v>
      </c>
      <c r="M243" s="139">
        <f t="shared" si="28"/>
        <v>0</v>
      </c>
      <c r="N243" s="139">
        <f t="shared" si="29"/>
        <v>0</v>
      </c>
      <c r="O243" s="139">
        <f t="shared" si="30"/>
        <v>0</v>
      </c>
      <c r="P243" s="139">
        <f t="shared" si="31"/>
        <v>0</v>
      </c>
      <c r="Q243" s="14"/>
      <c r="R243" s="131">
        <v>232</v>
      </c>
      <c r="S243" s="167" t="str">
        <f>'Calc|Fee Based'!B241</f>
        <v/>
      </c>
      <c r="T243" s="167" t="str">
        <f>'Calc|Fee Based'!C241</f>
        <v/>
      </c>
      <c r="U243" s="129" t="str">
        <f>'Calc|Fee Based'!D241</f>
        <v/>
      </c>
      <c r="V243" s="129" t="str">
        <f>'Calc|Fee Based'!F241</f>
        <v/>
      </c>
      <c r="W243" s="77">
        <f>'Calc|Fee Based'!H241</f>
        <v>0</v>
      </c>
      <c r="X243" s="77">
        <f t="shared" si="32"/>
        <v>0</v>
      </c>
      <c r="Y243" s="77">
        <f t="shared" si="32"/>
        <v>0</v>
      </c>
      <c r="Z243" s="77">
        <f t="shared" si="32"/>
        <v>0</v>
      </c>
      <c r="AA243" s="77">
        <f t="shared" si="32"/>
        <v>0</v>
      </c>
      <c r="AB243" s="53"/>
      <c r="AC243"/>
      <c r="AD243"/>
      <c r="AE243"/>
      <c r="AF243"/>
      <c r="AG243"/>
      <c r="AH243"/>
    </row>
    <row r="244" spans="1:34" x14ac:dyDescent="0.2">
      <c r="A244" s="131">
        <v>233</v>
      </c>
      <c r="B244" s="41"/>
      <c r="C244" s="41"/>
      <c r="D244" s="41"/>
      <c r="E244" s="42"/>
      <c r="F244" s="42"/>
      <c r="G244" s="42"/>
      <c r="H244" s="42"/>
      <c r="I244" s="42"/>
      <c r="J244" s="14"/>
      <c r="K244" s="42"/>
      <c r="L244" s="139">
        <f t="shared" si="27"/>
        <v>0</v>
      </c>
      <c r="M244" s="139">
        <f t="shared" si="28"/>
        <v>0</v>
      </c>
      <c r="N244" s="139">
        <f t="shared" si="29"/>
        <v>0</v>
      </c>
      <c r="O244" s="139">
        <f t="shared" si="30"/>
        <v>0</v>
      </c>
      <c r="P244" s="139">
        <f t="shared" si="31"/>
        <v>0</v>
      </c>
      <c r="Q244" s="14"/>
      <c r="R244" s="131">
        <v>233</v>
      </c>
      <c r="S244" s="167" t="str">
        <f>'Calc|Fee Based'!B242</f>
        <v/>
      </c>
      <c r="T244" s="167" t="str">
        <f>'Calc|Fee Based'!C242</f>
        <v/>
      </c>
      <c r="U244" s="129" t="str">
        <f>'Calc|Fee Based'!D242</f>
        <v/>
      </c>
      <c r="V244" s="129" t="str">
        <f>'Calc|Fee Based'!F242</f>
        <v/>
      </c>
      <c r="W244" s="77">
        <f>'Calc|Fee Based'!H242</f>
        <v>0</v>
      </c>
      <c r="X244" s="77">
        <f t="shared" si="32"/>
        <v>0</v>
      </c>
      <c r="Y244" s="77">
        <f t="shared" si="32"/>
        <v>0</v>
      </c>
      <c r="Z244" s="77">
        <f t="shared" si="32"/>
        <v>0</v>
      </c>
      <c r="AA244" s="77">
        <f t="shared" si="32"/>
        <v>0</v>
      </c>
      <c r="AB244" s="53"/>
      <c r="AC244"/>
      <c r="AD244"/>
      <c r="AE244"/>
      <c r="AF244"/>
      <c r="AG244"/>
      <c r="AH244"/>
    </row>
    <row r="245" spans="1:34" x14ac:dyDescent="0.2">
      <c r="A245" s="131">
        <v>234</v>
      </c>
      <c r="B245" s="41"/>
      <c r="C245" s="41"/>
      <c r="D245" s="41"/>
      <c r="E245" s="42"/>
      <c r="F245" s="42"/>
      <c r="G245" s="42"/>
      <c r="H245" s="42"/>
      <c r="I245" s="42"/>
      <c r="J245" s="14"/>
      <c r="K245" s="42"/>
      <c r="L245" s="139">
        <f t="shared" si="27"/>
        <v>0</v>
      </c>
      <c r="M245" s="139">
        <f t="shared" si="28"/>
        <v>0</v>
      </c>
      <c r="N245" s="139">
        <f t="shared" si="29"/>
        <v>0</v>
      </c>
      <c r="O245" s="139">
        <f t="shared" si="30"/>
        <v>0</v>
      </c>
      <c r="P245" s="139">
        <f t="shared" si="31"/>
        <v>0</v>
      </c>
      <c r="Q245" s="14"/>
      <c r="R245" s="131">
        <v>234</v>
      </c>
      <c r="S245" s="167" t="str">
        <f>'Calc|Fee Based'!B243</f>
        <v/>
      </c>
      <c r="T245" s="167" t="str">
        <f>'Calc|Fee Based'!C243</f>
        <v/>
      </c>
      <c r="U245" s="129" t="str">
        <f>'Calc|Fee Based'!D243</f>
        <v/>
      </c>
      <c r="V245" s="129" t="str">
        <f>'Calc|Fee Based'!F243</f>
        <v/>
      </c>
      <c r="W245" s="77">
        <f>'Calc|Fee Based'!H243</f>
        <v>0</v>
      </c>
      <c r="X245" s="77">
        <f t="shared" si="32"/>
        <v>0</v>
      </c>
      <c r="Y245" s="77">
        <f t="shared" si="32"/>
        <v>0</v>
      </c>
      <c r="Z245" s="77">
        <f t="shared" si="32"/>
        <v>0</v>
      </c>
      <c r="AA245" s="77">
        <f t="shared" si="32"/>
        <v>0</v>
      </c>
      <c r="AB245" s="53"/>
      <c r="AC245"/>
      <c r="AD245"/>
      <c r="AE245"/>
      <c r="AF245"/>
      <c r="AG245"/>
      <c r="AH245"/>
    </row>
    <row r="246" spans="1:34" x14ac:dyDescent="0.2">
      <c r="A246" s="131">
        <v>235</v>
      </c>
      <c r="B246" s="41"/>
      <c r="C246" s="41"/>
      <c r="D246" s="41"/>
      <c r="E246" s="42"/>
      <c r="F246" s="42"/>
      <c r="G246" s="42"/>
      <c r="H246" s="42"/>
      <c r="I246" s="42"/>
      <c r="J246" s="14"/>
      <c r="K246" s="42"/>
      <c r="L246" s="139">
        <f t="shared" si="27"/>
        <v>0</v>
      </c>
      <c r="M246" s="139">
        <f t="shared" si="28"/>
        <v>0</v>
      </c>
      <c r="N246" s="139">
        <f t="shared" si="29"/>
        <v>0</v>
      </c>
      <c r="O246" s="139">
        <f t="shared" si="30"/>
        <v>0</v>
      </c>
      <c r="P246" s="139">
        <f t="shared" si="31"/>
        <v>0</v>
      </c>
      <c r="Q246" s="14"/>
      <c r="R246" s="131">
        <v>235</v>
      </c>
      <c r="S246" s="167" t="str">
        <f>'Calc|Fee Based'!B244</f>
        <v/>
      </c>
      <c r="T246" s="167" t="str">
        <f>'Calc|Fee Based'!C244</f>
        <v/>
      </c>
      <c r="U246" s="129" t="str">
        <f>'Calc|Fee Based'!D244</f>
        <v/>
      </c>
      <c r="V246" s="129" t="str">
        <f>'Calc|Fee Based'!F244</f>
        <v/>
      </c>
      <c r="W246" s="77">
        <f>'Calc|Fee Based'!H244</f>
        <v>0</v>
      </c>
      <c r="X246" s="77">
        <f t="shared" si="32"/>
        <v>0</v>
      </c>
      <c r="Y246" s="77">
        <f t="shared" si="32"/>
        <v>0</v>
      </c>
      <c r="Z246" s="77">
        <f t="shared" si="32"/>
        <v>0</v>
      </c>
      <c r="AA246" s="77">
        <f t="shared" si="32"/>
        <v>0</v>
      </c>
      <c r="AB246" s="53"/>
      <c r="AC246"/>
      <c r="AD246"/>
      <c r="AE246"/>
      <c r="AF246"/>
      <c r="AG246"/>
      <c r="AH246"/>
    </row>
    <row r="247" spans="1:34" x14ac:dyDescent="0.2">
      <c r="A247" s="131">
        <v>236</v>
      </c>
      <c r="B247" s="41"/>
      <c r="C247" s="41"/>
      <c r="D247" s="41"/>
      <c r="E247" s="42"/>
      <c r="F247" s="42"/>
      <c r="G247" s="42"/>
      <c r="H247" s="42"/>
      <c r="I247" s="42"/>
      <c r="J247" s="14"/>
      <c r="K247" s="42"/>
      <c r="L247" s="139">
        <f t="shared" si="27"/>
        <v>0</v>
      </c>
      <c r="M247" s="139">
        <f t="shared" si="28"/>
        <v>0</v>
      </c>
      <c r="N247" s="139">
        <f t="shared" si="29"/>
        <v>0</v>
      </c>
      <c r="O247" s="139">
        <f t="shared" si="30"/>
        <v>0</v>
      </c>
      <c r="P247" s="139">
        <f t="shared" si="31"/>
        <v>0</v>
      </c>
      <c r="Q247" s="14"/>
      <c r="R247" s="131">
        <v>236</v>
      </c>
      <c r="S247" s="167" t="str">
        <f>'Calc|Fee Based'!B245</f>
        <v/>
      </c>
      <c r="T247" s="167" t="str">
        <f>'Calc|Fee Based'!C245</f>
        <v/>
      </c>
      <c r="U247" s="129" t="str">
        <f>'Calc|Fee Based'!D245</f>
        <v/>
      </c>
      <c r="V247" s="129" t="str">
        <f>'Calc|Fee Based'!F245</f>
        <v/>
      </c>
      <c r="W247" s="77">
        <f>'Calc|Fee Based'!H245</f>
        <v>0</v>
      </c>
      <c r="X247" s="77">
        <f t="shared" si="32"/>
        <v>0</v>
      </c>
      <c r="Y247" s="77">
        <f t="shared" si="32"/>
        <v>0</v>
      </c>
      <c r="Z247" s="77">
        <f t="shared" si="32"/>
        <v>0</v>
      </c>
      <c r="AA247" s="77">
        <f t="shared" si="32"/>
        <v>0</v>
      </c>
      <c r="AB247" s="53"/>
      <c r="AC247"/>
      <c r="AD247"/>
      <c r="AE247"/>
      <c r="AF247"/>
      <c r="AG247"/>
      <c r="AH247"/>
    </row>
    <row r="248" spans="1:34" x14ac:dyDescent="0.2">
      <c r="A248" s="131">
        <v>237</v>
      </c>
      <c r="B248" s="41"/>
      <c r="C248" s="41"/>
      <c r="D248" s="41"/>
      <c r="E248" s="42"/>
      <c r="F248" s="42"/>
      <c r="G248" s="42"/>
      <c r="H248" s="42"/>
      <c r="I248" s="42"/>
      <c r="J248" s="14"/>
      <c r="K248" s="42"/>
      <c r="L248" s="139">
        <f t="shared" si="27"/>
        <v>0</v>
      </c>
      <c r="M248" s="139">
        <f t="shared" si="28"/>
        <v>0</v>
      </c>
      <c r="N248" s="139">
        <f t="shared" si="29"/>
        <v>0</v>
      </c>
      <c r="O248" s="139">
        <f t="shared" si="30"/>
        <v>0</v>
      </c>
      <c r="P248" s="139">
        <f t="shared" si="31"/>
        <v>0</v>
      </c>
      <c r="Q248" s="14"/>
      <c r="R248" s="131">
        <v>237</v>
      </c>
      <c r="S248" s="167" t="str">
        <f>'Calc|Fee Based'!B246</f>
        <v/>
      </c>
      <c r="T248" s="167" t="str">
        <f>'Calc|Fee Based'!C246</f>
        <v/>
      </c>
      <c r="U248" s="129" t="str">
        <f>'Calc|Fee Based'!D246</f>
        <v/>
      </c>
      <c r="V248" s="129" t="str">
        <f>'Calc|Fee Based'!F246</f>
        <v/>
      </c>
      <c r="W248" s="77">
        <f>'Calc|Fee Based'!H246</f>
        <v>0</v>
      </c>
      <c r="X248" s="77">
        <f t="shared" si="32"/>
        <v>0</v>
      </c>
      <c r="Y248" s="77">
        <f t="shared" si="32"/>
        <v>0</v>
      </c>
      <c r="Z248" s="77">
        <f t="shared" si="32"/>
        <v>0</v>
      </c>
      <c r="AA248" s="77">
        <f t="shared" si="32"/>
        <v>0</v>
      </c>
      <c r="AB248" s="53"/>
      <c r="AC248"/>
      <c r="AD248"/>
      <c r="AE248"/>
      <c r="AF248"/>
      <c r="AG248"/>
      <c r="AH248"/>
    </row>
    <row r="249" spans="1:34" x14ac:dyDescent="0.2">
      <c r="A249" s="131">
        <v>238</v>
      </c>
      <c r="B249" s="41"/>
      <c r="C249" s="41"/>
      <c r="D249" s="41"/>
      <c r="E249" s="42"/>
      <c r="F249" s="42"/>
      <c r="G249" s="42"/>
      <c r="H249" s="42"/>
      <c r="I249" s="42"/>
      <c r="J249" s="14"/>
      <c r="K249" s="42"/>
      <c r="L249" s="139">
        <f t="shared" si="27"/>
        <v>0</v>
      </c>
      <c r="M249" s="139">
        <f t="shared" si="28"/>
        <v>0</v>
      </c>
      <c r="N249" s="139">
        <f t="shared" si="29"/>
        <v>0</v>
      </c>
      <c r="O249" s="139">
        <f t="shared" si="30"/>
        <v>0</v>
      </c>
      <c r="P249" s="139">
        <f t="shared" si="31"/>
        <v>0</v>
      </c>
      <c r="Q249" s="14"/>
      <c r="R249" s="131">
        <v>238</v>
      </c>
      <c r="S249" s="167" t="str">
        <f>'Calc|Fee Based'!B247</f>
        <v/>
      </c>
      <c r="T249" s="167" t="str">
        <f>'Calc|Fee Based'!C247</f>
        <v/>
      </c>
      <c r="U249" s="129" t="str">
        <f>'Calc|Fee Based'!D247</f>
        <v/>
      </c>
      <c r="V249" s="129" t="str">
        <f>'Calc|Fee Based'!F247</f>
        <v/>
      </c>
      <c r="W249" s="77">
        <f>'Calc|Fee Based'!H247</f>
        <v>0</v>
      </c>
      <c r="X249" s="77">
        <f t="shared" si="32"/>
        <v>0</v>
      </c>
      <c r="Y249" s="77">
        <f t="shared" si="32"/>
        <v>0</v>
      </c>
      <c r="Z249" s="77">
        <f t="shared" si="32"/>
        <v>0</v>
      </c>
      <c r="AA249" s="77">
        <f t="shared" si="32"/>
        <v>0</v>
      </c>
      <c r="AB249" s="53"/>
      <c r="AC249"/>
      <c r="AD249"/>
      <c r="AE249"/>
      <c r="AF249"/>
      <c r="AG249"/>
      <c r="AH249"/>
    </row>
    <row r="250" spans="1:34" x14ac:dyDescent="0.2">
      <c r="A250" s="131">
        <v>239</v>
      </c>
      <c r="B250" s="41"/>
      <c r="C250" s="41"/>
      <c r="D250" s="41"/>
      <c r="E250" s="42"/>
      <c r="F250" s="42"/>
      <c r="G250" s="42"/>
      <c r="H250" s="42"/>
      <c r="I250" s="42"/>
      <c r="J250" s="14"/>
      <c r="K250" s="42"/>
      <c r="L250" s="139">
        <f t="shared" si="27"/>
        <v>0</v>
      </c>
      <c r="M250" s="139">
        <f t="shared" si="28"/>
        <v>0</v>
      </c>
      <c r="N250" s="139">
        <f t="shared" si="29"/>
        <v>0</v>
      </c>
      <c r="O250" s="139">
        <f t="shared" si="30"/>
        <v>0</v>
      </c>
      <c r="P250" s="139">
        <f t="shared" si="31"/>
        <v>0</v>
      </c>
      <c r="Q250" s="14"/>
      <c r="R250" s="131">
        <v>239</v>
      </c>
      <c r="S250" s="167" t="str">
        <f>'Calc|Fee Based'!B248</f>
        <v/>
      </c>
      <c r="T250" s="167" t="str">
        <f>'Calc|Fee Based'!C248</f>
        <v/>
      </c>
      <c r="U250" s="129" t="str">
        <f>'Calc|Fee Based'!D248</f>
        <v/>
      </c>
      <c r="V250" s="129" t="str">
        <f>'Calc|Fee Based'!F248</f>
        <v/>
      </c>
      <c r="W250" s="77">
        <f>'Calc|Fee Based'!H248</f>
        <v>0</v>
      </c>
      <c r="X250" s="77">
        <f t="shared" si="32"/>
        <v>0</v>
      </c>
      <c r="Y250" s="77">
        <f t="shared" si="32"/>
        <v>0</v>
      </c>
      <c r="Z250" s="77">
        <f t="shared" si="32"/>
        <v>0</v>
      </c>
      <c r="AA250" s="77">
        <f t="shared" si="32"/>
        <v>0</v>
      </c>
      <c r="AB250" s="53"/>
      <c r="AC250"/>
      <c r="AD250"/>
      <c r="AE250"/>
      <c r="AF250"/>
      <c r="AG250"/>
      <c r="AH250"/>
    </row>
    <row r="251" spans="1:34" x14ac:dyDescent="0.2">
      <c r="A251" s="131">
        <v>240</v>
      </c>
      <c r="B251" s="41"/>
      <c r="C251" s="41"/>
      <c r="D251" s="41"/>
      <c r="E251" s="42"/>
      <c r="F251" s="42"/>
      <c r="G251" s="42"/>
      <c r="H251" s="42"/>
      <c r="I251" s="42"/>
      <c r="J251" s="14"/>
      <c r="K251" s="42"/>
      <c r="L251" s="139">
        <f t="shared" si="27"/>
        <v>0</v>
      </c>
      <c r="M251" s="139">
        <f t="shared" si="28"/>
        <v>0</v>
      </c>
      <c r="N251" s="139">
        <f t="shared" si="29"/>
        <v>0</v>
      </c>
      <c r="O251" s="139">
        <f t="shared" si="30"/>
        <v>0</v>
      </c>
      <c r="P251" s="139">
        <f t="shared" si="31"/>
        <v>0</v>
      </c>
      <c r="Q251" s="14"/>
      <c r="R251" s="131">
        <v>240</v>
      </c>
      <c r="S251" s="167" t="str">
        <f>'Calc|Fee Based'!B249</f>
        <v/>
      </c>
      <c r="T251" s="167" t="str">
        <f>'Calc|Fee Based'!C249</f>
        <v/>
      </c>
      <c r="U251" s="129" t="str">
        <f>'Calc|Fee Based'!D249</f>
        <v/>
      </c>
      <c r="V251" s="129" t="str">
        <f>'Calc|Fee Based'!F249</f>
        <v/>
      </c>
      <c r="W251" s="77">
        <f>'Calc|Fee Based'!H249</f>
        <v>0</v>
      </c>
      <c r="X251" s="77">
        <f t="shared" si="32"/>
        <v>0</v>
      </c>
      <c r="Y251" s="77">
        <f t="shared" si="32"/>
        <v>0</v>
      </c>
      <c r="Z251" s="77">
        <f t="shared" si="32"/>
        <v>0</v>
      </c>
      <c r="AA251" s="77">
        <f t="shared" si="32"/>
        <v>0</v>
      </c>
      <c r="AB251" s="53"/>
      <c r="AC251"/>
      <c r="AD251"/>
      <c r="AE251"/>
      <c r="AF251"/>
      <c r="AG251"/>
      <c r="AH251"/>
    </row>
    <row r="252" spans="1:34" x14ac:dyDescent="0.2">
      <c r="A252" s="131">
        <v>241</v>
      </c>
      <c r="B252" s="41"/>
      <c r="C252" s="41"/>
      <c r="D252" s="41"/>
      <c r="E252" s="42"/>
      <c r="F252" s="42"/>
      <c r="G252" s="42"/>
      <c r="H252" s="42"/>
      <c r="I252" s="42"/>
      <c r="J252" s="14"/>
      <c r="K252" s="42"/>
      <c r="L252" s="139">
        <f t="shared" si="27"/>
        <v>0</v>
      </c>
      <c r="M252" s="139">
        <f t="shared" si="28"/>
        <v>0</v>
      </c>
      <c r="N252" s="139">
        <f t="shared" si="29"/>
        <v>0</v>
      </c>
      <c r="O252" s="139">
        <f t="shared" si="30"/>
        <v>0</v>
      </c>
      <c r="P252" s="139">
        <f t="shared" si="31"/>
        <v>0</v>
      </c>
      <c r="Q252" s="14"/>
      <c r="R252" s="131">
        <v>241</v>
      </c>
      <c r="S252" s="167" t="str">
        <f>'Calc|Fee Based'!B250</f>
        <v/>
      </c>
      <c r="T252" s="167" t="str">
        <f>'Calc|Fee Based'!C250</f>
        <v/>
      </c>
      <c r="U252" s="129" t="str">
        <f>'Calc|Fee Based'!D250</f>
        <v/>
      </c>
      <c r="V252" s="129" t="str">
        <f>'Calc|Fee Based'!F250</f>
        <v/>
      </c>
      <c r="W252" s="77">
        <f>'Calc|Fee Based'!H250</f>
        <v>0</v>
      </c>
      <c r="X252" s="77">
        <f t="shared" si="32"/>
        <v>0</v>
      </c>
      <c r="Y252" s="77">
        <f t="shared" si="32"/>
        <v>0</v>
      </c>
      <c r="Z252" s="77">
        <f t="shared" si="32"/>
        <v>0</v>
      </c>
      <c r="AA252" s="77">
        <f t="shared" si="32"/>
        <v>0</v>
      </c>
      <c r="AB252" s="53"/>
      <c r="AC252"/>
      <c r="AD252"/>
      <c r="AE252"/>
      <c r="AF252"/>
      <c r="AG252"/>
      <c r="AH252"/>
    </row>
    <row r="253" spans="1:34" x14ac:dyDescent="0.2">
      <c r="A253" s="131">
        <v>242</v>
      </c>
      <c r="B253" s="41"/>
      <c r="C253" s="41"/>
      <c r="D253" s="41"/>
      <c r="E253" s="42"/>
      <c r="F253" s="42"/>
      <c r="G253" s="42"/>
      <c r="H253" s="42"/>
      <c r="I253" s="42"/>
      <c r="J253" s="14"/>
      <c r="K253" s="42"/>
      <c r="L253" s="139">
        <f t="shared" si="27"/>
        <v>0</v>
      </c>
      <c r="M253" s="139">
        <f t="shared" si="28"/>
        <v>0</v>
      </c>
      <c r="N253" s="139">
        <f t="shared" si="29"/>
        <v>0</v>
      </c>
      <c r="O253" s="139">
        <f t="shared" si="30"/>
        <v>0</v>
      </c>
      <c r="P253" s="139">
        <f t="shared" si="31"/>
        <v>0</v>
      </c>
      <c r="Q253" s="14"/>
      <c r="R253" s="131">
        <v>242</v>
      </c>
      <c r="S253" s="167" t="str">
        <f>'Calc|Fee Based'!B251</f>
        <v/>
      </c>
      <c r="T253" s="167" t="str">
        <f>'Calc|Fee Based'!C251</f>
        <v/>
      </c>
      <c r="U253" s="129" t="str">
        <f>'Calc|Fee Based'!D251</f>
        <v/>
      </c>
      <c r="V253" s="129" t="str">
        <f>'Calc|Fee Based'!F251</f>
        <v/>
      </c>
      <c r="W253" s="77">
        <f>'Calc|Fee Based'!H251</f>
        <v>0</v>
      </c>
      <c r="X253" s="77">
        <f t="shared" si="32"/>
        <v>0</v>
      </c>
      <c r="Y253" s="77">
        <f t="shared" si="32"/>
        <v>0</v>
      </c>
      <c r="Z253" s="77">
        <f t="shared" si="32"/>
        <v>0</v>
      </c>
      <c r="AA253" s="77">
        <f t="shared" si="32"/>
        <v>0</v>
      </c>
      <c r="AB253" s="53"/>
      <c r="AC253"/>
      <c r="AD253"/>
      <c r="AE253"/>
      <c r="AF253"/>
      <c r="AG253"/>
      <c r="AH253"/>
    </row>
    <row r="254" spans="1:34" x14ac:dyDescent="0.2">
      <c r="A254" s="131">
        <v>243</v>
      </c>
      <c r="B254" s="41"/>
      <c r="C254" s="41"/>
      <c r="D254" s="41"/>
      <c r="E254" s="42"/>
      <c r="F254" s="42"/>
      <c r="G254" s="42"/>
      <c r="H254" s="42"/>
      <c r="I254" s="42"/>
      <c r="J254" s="14"/>
      <c r="K254" s="42"/>
      <c r="L254" s="139">
        <f t="shared" si="27"/>
        <v>0</v>
      </c>
      <c r="M254" s="139">
        <f t="shared" si="28"/>
        <v>0</v>
      </c>
      <c r="N254" s="139">
        <f t="shared" si="29"/>
        <v>0</v>
      </c>
      <c r="O254" s="139">
        <f t="shared" si="30"/>
        <v>0</v>
      </c>
      <c r="P254" s="139">
        <f t="shared" si="31"/>
        <v>0</v>
      </c>
      <c r="Q254" s="14"/>
      <c r="R254" s="131">
        <v>243</v>
      </c>
      <c r="S254" s="167" t="str">
        <f>'Calc|Fee Based'!B252</f>
        <v/>
      </c>
      <c r="T254" s="167" t="str">
        <f>'Calc|Fee Based'!C252</f>
        <v/>
      </c>
      <c r="U254" s="129" t="str">
        <f>'Calc|Fee Based'!D252</f>
        <v/>
      </c>
      <c r="V254" s="129" t="str">
        <f>'Calc|Fee Based'!F252</f>
        <v/>
      </c>
      <c r="W254" s="77">
        <f>'Calc|Fee Based'!H252</f>
        <v>0</v>
      </c>
      <c r="X254" s="77">
        <f t="shared" si="32"/>
        <v>0</v>
      </c>
      <c r="Y254" s="77">
        <f t="shared" si="32"/>
        <v>0</v>
      </c>
      <c r="Z254" s="77">
        <f t="shared" si="32"/>
        <v>0</v>
      </c>
      <c r="AA254" s="77">
        <f t="shared" si="32"/>
        <v>0</v>
      </c>
      <c r="AB254" s="53"/>
      <c r="AC254"/>
      <c r="AD254"/>
      <c r="AE254"/>
      <c r="AF254"/>
      <c r="AG254"/>
      <c r="AH254"/>
    </row>
    <row r="255" spans="1:34" x14ac:dyDescent="0.2">
      <c r="A255" s="131">
        <v>244</v>
      </c>
      <c r="B255" s="41"/>
      <c r="C255" s="41"/>
      <c r="D255" s="41"/>
      <c r="E255" s="42"/>
      <c r="F255" s="42"/>
      <c r="G255" s="42"/>
      <c r="H255" s="42"/>
      <c r="I255" s="42"/>
      <c r="J255" s="14"/>
      <c r="K255" s="42"/>
      <c r="L255" s="139">
        <f t="shared" si="27"/>
        <v>0</v>
      </c>
      <c r="M255" s="139">
        <f t="shared" si="28"/>
        <v>0</v>
      </c>
      <c r="N255" s="139">
        <f t="shared" si="29"/>
        <v>0</v>
      </c>
      <c r="O255" s="139">
        <f t="shared" si="30"/>
        <v>0</v>
      </c>
      <c r="P255" s="139">
        <f t="shared" si="31"/>
        <v>0</v>
      </c>
      <c r="Q255" s="14"/>
      <c r="R255" s="131">
        <v>244</v>
      </c>
      <c r="S255" s="167" t="str">
        <f>'Calc|Fee Based'!B253</f>
        <v/>
      </c>
      <c r="T255" s="167" t="str">
        <f>'Calc|Fee Based'!C253</f>
        <v/>
      </c>
      <c r="U255" s="129" t="str">
        <f>'Calc|Fee Based'!D253</f>
        <v/>
      </c>
      <c r="V255" s="129" t="str">
        <f>'Calc|Fee Based'!F253</f>
        <v/>
      </c>
      <c r="W255" s="77">
        <f>'Calc|Fee Based'!H253</f>
        <v>0</v>
      </c>
      <c r="X255" s="77">
        <f t="shared" si="32"/>
        <v>0</v>
      </c>
      <c r="Y255" s="77">
        <f t="shared" si="32"/>
        <v>0</v>
      </c>
      <c r="Z255" s="77">
        <f t="shared" si="32"/>
        <v>0</v>
      </c>
      <c r="AA255" s="77">
        <f t="shared" si="32"/>
        <v>0</v>
      </c>
      <c r="AB255" s="53"/>
      <c r="AC255"/>
      <c r="AD255"/>
      <c r="AE255"/>
      <c r="AF255"/>
      <c r="AG255"/>
      <c r="AH255"/>
    </row>
    <row r="256" spans="1:34" x14ac:dyDescent="0.2">
      <c r="A256" s="131">
        <v>245</v>
      </c>
      <c r="B256" s="41"/>
      <c r="C256" s="41"/>
      <c r="D256" s="41"/>
      <c r="E256" s="42"/>
      <c r="F256" s="42"/>
      <c r="G256" s="42"/>
      <c r="H256" s="42"/>
      <c r="I256" s="42"/>
      <c r="J256" s="14"/>
      <c r="K256" s="42"/>
      <c r="L256" s="139">
        <f t="shared" si="27"/>
        <v>0</v>
      </c>
      <c r="M256" s="139">
        <f t="shared" si="28"/>
        <v>0</v>
      </c>
      <c r="N256" s="139">
        <f t="shared" si="29"/>
        <v>0</v>
      </c>
      <c r="O256" s="139">
        <f t="shared" si="30"/>
        <v>0</v>
      </c>
      <c r="P256" s="139">
        <f t="shared" si="31"/>
        <v>0</v>
      </c>
      <c r="Q256" s="14"/>
      <c r="R256" s="131">
        <v>245</v>
      </c>
      <c r="S256" s="167" t="str">
        <f>'Calc|Fee Based'!B254</f>
        <v/>
      </c>
      <c r="T256" s="167" t="str">
        <f>'Calc|Fee Based'!C254</f>
        <v/>
      </c>
      <c r="U256" s="129" t="str">
        <f>'Calc|Fee Based'!D254</f>
        <v/>
      </c>
      <c r="V256" s="129" t="str">
        <f>'Calc|Fee Based'!F254</f>
        <v/>
      </c>
      <c r="W256" s="77">
        <f>'Calc|Fee Based'!H254</f>
        <v>0</v>
      </c>
      <c r="X256" s="77">
        <f t="shared" si="32"/>
        <v>0</v>
      </c>
      <c r="Y256" s="77">
        <f t="shared" si="32"/>
        <v>0</v>
      </c>
      <c r="Z256" s="77">
        <f t="shared" si="32"/>
        <v>0</v>
      </c>
      <c r="AA256" s="77">
        <f t="shared" si="32"/>
        <v>0</v>
      </c>
      <c r="AB256" s="53"/>
      <c r="AC256"/>
      <c r="AD256"/>
      <c r="AE256"/>
      <c r="AF256"/>
      <c r="AG256"/>
      <c r="AH256"/>
    </row>
    <row r="257" spans="1:34" x14ac:dyDescent="0.2">
      <c r="A257" s="131">
        <v>246</v>
      </c>
      <c r="B257" s="41"/>
      <c r="C257" s="41"/>
      <c r="D257" s="41"/>
      <c r="E257" s="42"/>
      <c r="F257" s="42"/>
      <c r="G257" s="42"/>
      <c r="H257" s="42"/>
      <c r="I257" s="42"/>
      <c r="J257" s="14"/>
      <c r="K257" s="42"/>
      <c r="L257" s="139">
        <f t="shared" si="27"/>
        <v>0</v>
      </c>
      <c r="M257" s="139">
        <f t="shared" si="28"/>
        <v>0</v>
      </c>
      <c r="N257" s="139">
        <f t="shared" si="29"/>
        <v>0</v>
      </c>
      <c r="O257" s="139">
        <f t="shared" si="30"/>
        <v>0</v>
      </c>
      <c r="P257" s="139">
        <f t="shared" si="31"/>
        <v>0</v>
      </c>
      <c r="Q257" s="14"/>
      <c r="R257" s="131">
        <v>246</v>
      </c>
      <c r="S257" s="167" t="str">
        <f>'Calc|Fee Based'!B255</f>
        <v/>
      </c>
      <c r="T257" s="167" t="str">
        <f>'Calc|Fee Based'!C255</f>
        <v/>
      </c>
      <c r="U257" s="129" t="str">
        <f>'Calc|Fee Based'!D255</f>
        <v/>
      </c>
      <c r="V257" s="129" t="str">
        <f>'Calc|Fee Based'!F255</f>
        <v/>
      </c>
      <c r="W257" s="77">
        <f>'Calc|Fee Based'!H255</f>
        <v>0</v>
      </c>
      <c r="X257" s="77">
        <f t="shared" si="32"/>
        <v>0</v>
      </c>
      <c r="Y257" s="77">
        <f t="shared" si="32"/>
        <v>0</v>
      </c>
      <c r="Z257" s="77">
        <f t="shared" si="32"/>
        <v>0</v>
      </c>
      <c r="AA257" s="77">
        <f t="shared" si="32"/>
        <v>0</v>
      </c>
      <c r="AB257" s="53"/>
      <c r="AC257"/>
      <c r="AD257"/>
      <c r="AE257"/>
      <c r="AF257"/>
      <c r="AG257"/>
      <c r="AH257"/>
    </row>
    <row r="258" spans="1:34" x14ac:dyDescent="0.2">
      <c r="A258" s="131">
        <v>247</v>
      </c>
      <c r="B258" s="41"/>
      <c r="C258" s="41"/>
      <c r="D258" s="41"/>
      <c r="E258" s="42"/>
      <c r="F258" s="42"/>
      <c r="G258" s="42"/>
      <c r="H258" s="42"/>
      <c r="I258" s="42"/>
      <c r="J258" s="14"/>
      <c r="K258" s="42"/>
      <c r="L258" s="139">
        <f t="shared" si="27"/>
        <v>0</v>
      </c>
      <c r="M258" s="139">
        <f t="shared" si="28"/>
        <v>0</v>
      </c>
      <c r="N258" s="139">
        <f t="shared" si="29"/>
        <v>0</v>
      </c>
      <c r="O258" s="139">
        <f t="shared" si="30"/>
        <v>0</v>
      </c>
      <c r="P258" s="139">
        <f t="shared" si="31"/>
        <v>0</v>
      </c>
      <c r="Q258" s="14"/>
      <c r="R258" s="131">
        <v>247</v>
      </c>
      <c r="S258" s="167" t="str">
        <f>'Calc|Fee Based'!B256</f>
        <v/>
      </c>
      <c r="T258" s="167" t="str">
        <f>'Calc|Fee Based'!C256</f>
        <v/>
      </c>
      <c r="U258" s="129" t="str">
        <f>'Calc|Fee Based'!D256</f>
        <v/>
      </c>
      <c r="V258" s="129" t="str">
        <f>'Calc|Fee Based'!F256</f>
        <v/>
      </c>
      <c r="W258" s="77">
        <f>'Calc|Fee Based'!H256</f>
        <v>0</v>
      </c>
      <c r="X258" s="77">
        <f t="shared" si="32"/>
        <v>0</v>
      </c>
      <c r="Y258" s="77">
        <f t="shared" si="32"/>
        <v>0</v>
      </c>
      <c r="Z258" s="77">
        <f t="shared" si="32"/>
        <v>0</v>
      </c>
      <c r="AA258" s="77">
        <f t="shared" si="32"/>
        <v>0</v>
      </c>
      <c r="AB258" s="53"/>
      <c r="AC258"/>
      <c r="AD258"/>
      <c r="AE258"/>
      <c r="AF258"/>
      <c r="AG258"/>
      <c r="AH258"/>
    </row>
    <row r="259" spans="1:34" x14ac:dyDescent="0.2">
      <c r="A259" s="131">
        <v>248</v>
      </c>
      <c r="B259" s="41"/>
      <c r="C259" s="41"/>
      <c r="D259" s="41"/>
      <c r="E259" s="42"/>
      <c r="F259" s="42"/>
      <c r="G259" s="42"/>
      <c r="H259" s="42"/>
      <c r="I259" s="42"/>
      <c r="J259" s="14"/>
      <c r="K259" s="42"/>
      <c r="L259" s="139">
        <f t="shared" si="27"/>
        <v>0</v>
      </c>
      <c r="M259" s="139">
        <f t="shared" si="28"/>
        <v>0</v>
      </c>
      <c r="N259" s="139">
        <f t="shared" si="29"/>
        <v>0</v>
      </c>
      <c r="O259" s="139">
        <f t="shared" si="30"/>
        <v>0</v>
      </c>
      <c r="P259" s="139">
        <f t="shared" si="31"/>
        <v>0</v>
      </c>
      <c r="Q259" s="14"/>
      <c r="R259" s="131">
        <v>248</v>
      </c>
      <c r="S259" s="167" t="str">
        <f>'Calc|Fee Based'!B257</f>
        <v/>
      </c>
      <c r="T259" s="167" t="str">
        <f>'Calc|Fee Based'!C257</f>
        <v/>
      </c>
      <c r="U259" s="129" t="str">
        <f>'Calc|Fee Based'!D257</f>
        <v/>
      </c>
      <c r="V259" s="129" t="str">
        <f>'Calc|Fee Based'!F257</f>
        <v/>
      </c>
      <c r="W259" s="77">
        <f>'Calc|Fee Based'!H257</f>
        <v>0</v>
      </c>
      <c r="X259" s="77">
        <f t="shared" si="32"/>
        <v>0</v>
      </c>
      <c r="Y259" s="77">
        <f t="shared" si="32"/>
        <v>0</v>
      </c>
      <c r="Z259" s="77">
        <f t="shared" si="32"/>
        <v>0</v>
      </c>
      <c r="AA259" s="77">
        <f t="shared" si="32"/>
        <v>0</v>
      </c>
      <c r="AB259" s="53"/>
      <c r="AC259"/>
      <c r="AD259"/>
      <c r="AE259"/>
      <c r="AF259"/>
      <c r="AG259"/>
      <c r="AH259"/>
    </row>
    <row r="260" spans="1:34" x14ac:dyDescent="0.2">
      <c r="A260" s="131">
        <v>249</v>
      </c>
      <c r="B260" s="41"/>
      <c r="C260" s="41"/>
      <c r="D260" s="41"/>
      <c r="E260" s="42"/>
      <c r="F260" s="42"/>
      <c r="G260" s="42"/>
      <c r="H260" s="42"/>
      <c r="I260" s="42"/>
      <c r="J260" s="14"/>
      <c r="K260" s="42"/>
      <c r="L260" s="139">
        <f t="shared" si="27"/>
        <v>0</v>
      </c>
      <c r="M260" s="139">
        <f t="shared" si="28"/>
        <v>0</v>
      </c>
      <c r="N260" s="139">
        <f t="shared" si="29"/>
        <v>0</v>
      </c>
      <c r="O260" s="139">
        <f t="shared" si="30"/>
        <v>0</v>
      </c>
      <c r="P260" s="139">
        <f t="shared" si="31"/>
        <v>0</v>
      </c>
      <c r="Q260" s="14"/>
      <c r="R260" s="131">
        <v>249</v>
      </c>
      <c r="S260" s="167" t="str">
        <f>'Calc|Fee Based'!B258</f>
        <v/>
      </c>
      <c r="T260" s="167" t="str">
        <f>'Calc|Fee Based'!C258</f>
        <v/>
      </c>
      <c r="U260" s="129" t="str">
        <f>'Calc|Fee Based'!D258</f>
        <v/>
      </c>
      <c r="V260" s="129" t="str">
        <f>'Calc|Fee Based'!F258</f>
        <v/>
      </c>
      <c r="W260" s="77">
        <f>'Calc|Fee Based'!H258</f>
        <v>0</v>
      </c>
      <c r="X260" s="77">
        <f t="shared" si="32"/>
        <v>0</v>
      </c>
      <c r="Y260" s="77">
        <f t="shared" si="32"/>
        <v>0</v>
      </c>
      <c r="Z260" s="77">
        <f t="shared" si="32"/>
        <v>0</v>
      </c>
      <c r="AA260" s="77">
        <f t="shared" si="32"/>
        <v>0</v>
      </c>
      <c r="AB260" s="53"/>
      <c r="AC260"/>
      <c r="AD260"/>
      <c r="AE260"/>
      <c r="AF260"/>
      <c r="AG260"/>
      <c r="AH260"/>
    </row>
    <row r="261" spans="1:34" x14ac:dyDescent="0.2">
      <c r="A261" s="131">
        <v>250</v>
      </c>
      <c r="B261" s="41"/>
      <c r="C261" s="41"/>
      <c r="D261" s="41"/>
      <c r="E261" s="42"/>
      <c r="F261" s="42"/>
      <c r="G261" s="42"/>
      <c r="H261" s="42"/>
      <c r="I261" s="42"/>
      <c r="J261" s="14"/>
      <c r="K261" s="42"/>
      <c r="L261" s="139">
        <f t="shared" si="27"/>
        <v>0</v>
      </c>
      <c r="M261" s="139">
        <f t="shared" si="28"/>
        <v>0</v>
      </c>
      <c r="N261" s="139">
        <f t="shared" si="29"/>
        <v>0</v>
      </c>
      <c r="O261" s="139">
        <f t="shared" si="30"/>
        <v>0</v>
      </c>
      <c r="P261" s="139">
        <f t="shared" si="31"/>
        <v>0</v>
      </c>
      <c r="Q261" s="14"/>
      <c r="R261" s="131">
        <v>250</v>
      </c>
      <c r="S261" s="167" t="str">
        <f>'Calc|Fee Based'!B259</f>
        <v/>
      </c>
      <c r="T261" s="167" t="str">
        <f>'Calc|Fee Based'!C259</f>
        <v/>
      </c>
      <c r="U261" s="129" t="str">
        <f>'Calc|Fee Based'!D259</f>
        <v/>
      </c>
      <c r="V261" s="129" t="str">
        <f>'Calc|Fee Based'!F259</f>
        <v/>
      </c>
      <c r="W261" s="77">
        <f>'Calc|Fee Based'!H259</f>
        <v>0</v>
      </c>
      <c r="X261" s="77">
        <f t="shared" si="32"/>
        <v>0</v>
      </c>
      <c r="Y261" s="77">
        <f t="shared" si="32"/>
        <v>0</v>
      </c>
      <c r="Z261" s="77">
        <f t="shared" si="32"/>
        <v>0</v>
      </c>
      <c r="AA261" s="77">
        <f t="shared" si="32"/>
        <v>0</v>
      </c>
      <c r="AB261" s="53"/>
      <c r="AC261"/>
      <c r="AD261"/>
      <c r="AE261"/>
      <c r="AF261"/>
      <c r="AG261"/>
      <c r="AH261"/>
    </row>
    <row r="262" spans="1:34" x14ac:dyDescent="0.2">
      <c r="A262" s="131">
        <v>251</v>
      </c>
      <c r="B262" s="41"/>
      <c r="C262" s="41"/>
      <c r="D262" s="41"/>
      <c r="E262" s="42"/>
      <c r="F262" s="42"/>
      <c r="G262" s="42"/>
      <c r="H262" s="42"/>
      <c r="I262" s="42"/>
      <c r="J262" s="14"/>
      <c r="K262" s="42"/>
      <c r="L262" s="139">
        <f t="shared" si="27"/>
        <v>0</v>
      </c>
      <c r="M262" s="139">
        <f t="shared" si="28"/>
        <v>0</v>
      </c>
      <c r="N262" s="139">
        <f t="shared" si="29"/>
        <v>0</v>
      </c>
      <c r="O262" s="139">
        <f t="shared" si="30"/>
        <v>0</v>
      </c>
      <c r="P262" s="139">
        <f t="shared" si="31"/>
        <v>0</v>
      </c>
      <c r="Q262" s="14"/>
      <c r="R262" s="131">
        <v>251</v>
      </c>
      <c r="S262" s="167" t="str">
        <f>'Calc|Fee Based'!B260</f>
        <v/>
      </c>
      <c r="T262" s="167" t="str">
        <f>'Calc|Fee Based'!C260</f>
        <v/>
      </c>
      <c r="U262" s="129" t="str">
        <f>'Calc|Fee Based'!D260</f>
        <v/>
      </c>
      <c r="V262" s="129" t="str">
        <f>'Calc|Fee Based'!F260</f>
        <v/>
      </c>
      <c r="W262" s="77">
        <f>'Calc|Fee Based'!H260</f>
        <v>0</v>
      </c>
      <c r="X262" s="77">
        <f t="shared" si="32"/>
        <v>0</v>
      </c>
      <c r="Y262" s="77">
        <f t="shared" si="32"/>
        <v>0</v>
      </c>
      <c r="Z262" s="77">
        <f t="shared" si="32"/>
        <v>0</v>
      </c>
      <c r="AA262" s="77">
        <f t="shared" si="32"/>
        <v>0</v>
      </c>
      <c r="AB262" s="53"/>
      <c r="AC262"/>
      <c r="AD262"/>
      <c r="AE262"/>
      <c r="AF262"/>
      <c r="AG262"/>
      <c r="AH262"/>
    </row>
    <row r="263" spans="1:34" x14ac:dyDescent="0.2">
      <c r="A263" s="131">
        <v>252</v>
      </c>
      <c r="B263" s="41"/>
      <c r="C263" s="41"/>
      <c r="D263" s="41"/>
      <c r="E263" s="42"/>
      <c r="F263" s="42"/>
      <c r="G263" s="42"/>
      <c r="H263" s="42"/>
      <c r="I263" s="42"/>
      <c r="J263" s="14"/>
      <c r="K263" s="42"/>
      <c r="L263" s="139">
        <f t="shared" si="27"/>
        <v>0</v>
      </c>
      <c r="M263" s="139">
        <f t="shared" si="28"/>
        <v>0</v>
      </c>
      <c r="N263" s="139">
        <f t="shared" si="29"/>
        <v>0</v>
      </c>
      <c r="O263" s="139">
        <f t="shared" si="30"/>
        <v>0</v>
      </c>
      <c r="P263" s="139">
        <f t="shared" si="31"/>
        <v>0</v>
      </c>
      <c r="Q263" s="14"/>
      <c r="R263" s="131">
        <v>252</v>
      </c>
      <c r="S263" s="167" t="str">
        <f>'Calc|Fee Based'!B261</f>
        <v/>
      </c>
      <c r="T263" s="167" t="str">
        <f>'Calc|Fee Based'!C261</f>
        <v/>
      </c>
      <c r="U263" s="129" t="str">
        <f>'Calc|Fee Based'!D261</f>
        <v/>
      </c>
      <c r="V263" s="129" t="str">
        <f>'Calc|Fee Based'!F261</f>
        <v/>
      </c>
      <c r="W263" s="77">
        <f>'Calc|Fee Based'!H261</f>
        <v>0</v>
      </c>
      <c r="X263" s="77">
        <f t="shared" si="32"/>
        <v>0</v>
      </c>
      <c r="Y263" s="77">
        <f t="shared" si="32"/>
        <v>0</v>
      </c>
      <c r="Z263" s="77">
        <f t="shared" si="32"/>
        <v>0</v>
      </c>
      <c r="AA263" s="77">
        <f t="shared" si="32"/>
        <v>0</v>
      </c>
      <c r="AB263" s="53"/>
      <c r="AC263"/>
      <c r="AD263"/>
      <c r="AE263"/>
      <c r="AF263"/>
      <c r="AG263"/>
      <c r="AH263"/>
    </row>
    <row r="264" spans="1:34" x14ac:dyDescent="0.2">
      <c r="A264" s="131">
        <v>253</v>
      </c>
      <c r="B264" s="41"/>
      <c r="C264" s="41"/>
      <c r="D264" s="41"/>
      <c r="E264" s="42"/>
      <c r="F264" s="42"/>
      <c r="G264" s="42"/>
      <c r="H264" s="42"/>
      <c r="I264" s="42"/>
      <c r="J264" s="14"/>
      <c r="K264" s="42"/>
      <c r="L264" s="139">
        <f t="shared" si="27"/>
        <v>0</v>
      </c>
      <c r="M264" s="139">
        <f t="shared" si="28"/>
        <v>0</v>
      </c>
      <c r="N264" s="139">
        <f t="shared" si="29"/>
        <v>0</v>
      </c>
      <c r="O264" s="139">
        <f t="shared" si="30"/>
        <v>0</v>
      </c>
      <c r="P264" s="139">
        <f t="shared" si="31"/>
        <v>0</v>
      </c>
      <c r="Q264" s="14"/>
      <c r="R264" s="131">
        <v>253</v>
      </c>
      <c r="S264" s="167" t="str">
        <f>'Calc|Fee Based'!B262</f>
        <v/>
      </c>
      <c r="T264" s="167" t="str">
        <f>'Calc|Fee Based'!C262</f>
        <v/>
      </c>
      <c r="U264" s="129" t="str">
        <f>'Calc|Fee Based'!D262</f>
        <v/>
      </c>
      <c r="V264" s="129" t="str">
        <f>'Calc|Fee Based'!F262</f>
        <v/>
      </c>
      <c r="W264" s="77">
        <f>'Calc|Fee Based'!H262</f>
        <v>0</v>
      </c>
      <c r="X264" s="77">
        <f t="shared" si="32"/>
        <v>0</v>
      </c>
      <c r="Y264" s="77">
        <f t="shared" si="32"/>
        <v>0</v>
      </c>
      <c r="Z264" s="77">
        <f t="shared" si="32"/>
        <v>0</v>
      </c>
      <c r="AA264" s="77">
        <f t="shared" si="32"/>
        <v>0</v>
      </c>
      <c r="AB264" s="53"/>
      <c r="AC264"/>
      <c r="AD264"/>
      <c r="AE264"/>
      <c r="AF264"/>
      <c r="AG264"/>
      <c r="AH264"/>
    </row>
    <row r="265" spans="1:34" x14ac:dyDescent="0.2">
      <c r="A265" s="131">
        <v>254</v>
      </c>
      <c r="B265" s="41"/>
      <c r="C265" s="41"/>
      <c r="D265" s="41"/>
      <c r="E265" s="42"/>
      <c r="F265" s="42"/>
      <c r="G265" s="42"/>
      <c r="H265" s="42"/>
      <c r="I265" s="42"/>
      <c r="J265" s="14"/>
      <c r="K265" s="42"/>
      <c r="L265" s="139">
        <f t="shared" si="27"/>
        <v>0</v>
      </c>
      <c r="M265" s="139">
        <f t="shared" si="28"/>
        <v>0</v>
      </c>
      <c r="N265" s="139">
        <f t="shared" si="29"/>
        <v>0</v>
      </c>
      <c r="O265" s="139">
        <f t="shared" si="30"/>
        <v>0</v>
      </c>
      <c r="P265" s="139">
        <f t="shared" si="31"/>
        <v>0</v>
      </c>
      <c r="Q265" s="14"/>
      <c r="R265" s="131">
        <v>254</v>
      </c>
      <c r="S265" s="167" t="str">
        <f>'Calc|Fee Based'!B263</f>
        <v/>
      </c>
      <c r="T265" s="167" t="str">
        <f>'Calc|Fee Based'!C263</f>
        <v/>
      </c>
      <c r="U265" s="129" t="str">
        <f>'Calc|Fee Based'!D263</f>
        <v/>
      </c>
      <c r="V265" s="129" t="str">
        <f>'Calc|Fee Based'!F263</f>
        <v/>
      </c>
      <c r="W265" s="77">
        <f>'Calc|Fee Based'!H263</f>
        <v>0</v>
      </c>
      <c r="X265" s="77">
        <f t="shared" si="32"/>
        <v>0</v>
      </c>
      <c r="Y265" s="77">
        <f t="shared" si="32"/>
        <v>0</v>
      </c>
      <c r="Z265" s="77">
        <f t="shared" si="32"/>
        <v>0</v>
      </c>
      <c r="AA265" s="77">
        <f t="shared" si="32"/>
        <v>0</v>
      </c>
      <c r="AB265" s="53"/>
      <c r="AC265"/>
      <c r="AD265"/>
      <c r="AE265"/>
      <c r="AF265"/>
      <c r="AG265"/>
      <c r="AH265"/>
    </row>
    <row r="266" spans="1:34" x14ac:dyDescent="0.2">
      <c r="A266" s="131">
        <v>255</v>
      </c>
      <c r="B266" s="41"/>
      <c r="C266" s="41"/>
      <c r="D266" s="41"/>
      <c r="E266" s="42"/>
      <c r="F266" s="42"/>
      <c r="G266" s="42"/>
      <c r="H266" s="42"/>
      <c r="I266" s="42"/>
      <c r="J266" s="14"/>
      <c r="K266" s="42"/>
      <c r="L266" s="139">
        <f t="shared" si="27"/>
        <v>0</v>
      </c>
      <c r="M266" s="139">
        <f t="shared" si="28"/>
        <v>0</v>
      </c>
      <c r="N266" s="139">
        <f t="shared" si="29"/>
        <v>0</v>
      </c>
      <c r="O266" s="139">
        <f t="shared" si="30"/>
        <v>0</v>
      </c>
      <c r="P266" s="139">
        <f t="shared" si="31"/>
        <v>0</v>
      </c>
      <c r="Q266" s="14"/>
      <c r="R266" s="131">
        <v>255</v>
      </c>
      <c r="S266" s="167" t="str">
        <f>'Calc|Fee Based'!B264</f>
        <v/>
      </c>
      <c r="T266" s="167" t="str">
        <f>'Calc|Fee Based'!C264</f>
        <v/>
      </c>
      <c r="U266" s="129" t="str">
        <f>'Calc|Fee Based'!D264</f>
        <v/>
      </c>
      <c r="V266" s="129" t="str">
        <f>'Calc|Fee Based'!F264</f>
        <v/>
      </c>
      <c r="W266" s="77">
        <f>'Calc|Fee Based'!H264</f>
        <v>0</v>
      </c>
      <c r="X266" s="77">
        <f t="shared" si="32"/>
        <v>0</v>
      </c>
      <c r="Y266" s="77">
        <f t="shared" si="32"/>
        <v>0</v>
      </c>
      <c r="Z266" s="77">
        <f t="shared" si="32"/>
        <v>0</v>
      </c>
      <c r="AA266" s="77">
        <f t="shared" si="32"/>
        <v>0</v>
      </c>
      <c r="AB266" s="53"/>
      <c r="AC266"/>
      <c r="AD266"/>
      <c r="AE266"/>
      <c r="AF266"/>
      <c r="AG266"/>
      <c r="AH266"/>
    </row>
    <row r="267" spans="1:34" x14ac:dyDescent="0.2">
      <c r="A267" s="131">
        <v>256</v>
      </c>
      <c r="B267" s="41"/>
      <c r="C267" s="41"/>
      <c r="D267" s="41"/>
      <c r="E267" s="42"/>
      <c r="F267" s="42"/>
      <c r="G267" s="42"/>
      <c r="H267" s="42"/>
      <c r="I267" s="42"/>
      <c r="J267" s="14"/>
      <c r="K267" s="42"/>
      <c r="L267" s="139">
        <f t="shared" si="27"/>
        <v>0</v>
      </c>
      <c r="M267" s="139">
        <f t="shared" si="28"/>
        <v>0</v>
      </c>
      <c r="N267" s="139">
        <f t="shared" si="29"/>
        <v>0</v>
      </c>
      <c r="O267" s="139">
        <f t="shared" si="30"/>
        <v>0</v>
      </c>
      <c r="P267" s="139">
        <f t="shared" si="31"/>
        <v>0</v>
      </c>
      <c r="Q267" s="14"/>
      <c r="R267" s="131">
        <v>256</v>
      </c>
      <c r="S267" s="167" t="str">
        <f>'Calc|Fee Based'!B265</f>
        <v/>
      </c>
      <c r="T267" s="167" t="str">
        <f>'Calc|Fee Based'!C265</f>
        <v/>
      </c>
      <c r="U267" s="129" t="str">
        <f>'Calc|Fee Based'!D265</f>
        <v/>
      </c>
      <c r="V267" s="129" t="str">
        <f>'Calc|Fee Based'!F265</f>
        <v/>
      </c>
      <c r="W267" s="77">
        <f>'Calc|Fee Based'!H265</f>
        <v>0</v>
      </c>
      <c r="X267" s="77">
        <f t="shared" si="32"/>
        <v>0</v>
      </c>
      <c r="Y267" s="77">
        <f t="shared" si="32"/>
        <v>0</v>
      </c>
      <c r="Z267" s="77">
        <f t="shared" si="32"/>
        <v>0</v>
      </c>
      <c r="AA267" s="77">
        <f t="shared" si="32"/>
        <v>0</v>
      </c>
      <c r="AB267" s="53"/>
      <c r="AC267"/>
      <c r="AD267"/>
      <c r="AE267"/>
      <c r="AF267"/>
      <c r="AG267"/>
      <c r="AH267"/>
    </row>
    <row r="268" spans="1:34" x14ac:dyDescent="0.2">
      <c r="A268" s="131">
        <v>257</v>
      </c>
      <c r="B268" s="41"/>
      <c r="C268" s="41"/>
      <c r="D268" s="41"/>
      <c r="E268" s="42"/>
      <c r="F268" s="42"/>
      <c r="G268" s="42"/>
      <c r="H268" s="42"/>
      <c r="I268" s="42"/>
      <c r="J268" s="14"/>
      <c r="K268" s="42"/>
      <c r="L268" s="139">
        <f t="shared" ref="L268:L331" si="33">IF(E268&lt;=K268,0,1)</f>
        <v>0</v>
      </c>
      <c r="M268" s="139">
        <f t="shared" ref="M268:M331" si="34">IF(F268&lt;=$K268*(1+M$5)*(1-M$6),0,1)</f>
        <v>0</v>
      </c>
      <c r="N268" s="139">
        <f t="shared" ref="N268:N331" si="35">IF(G268&lt;=$K268*(1+M$5)*(1-M$6)*(1+N$5)*(1-N$6),0,1)</f>
        <v>0</v>
      </c>
      <c r="O268" s="139">
        <f t="shared" ref="O268:O331" si="36">IF(H268&lt;=$K268*(1+M$5)*(1-M$6)*(1+N$5)*(1-N$6)*(1+O$5)*(1-O$6),0,1)</f>
        <v>0</v>
      </c>
      <c r="P268" s="139">
        <f t="shared" ref="P268:P331" si="37">IF(I268&lt;=$K268*(1+M$5)*(1-M$6)*(1+N$5)*(1-N$6)*(1+O$5)*(1-O$6)*(1+P$5)*(1-P$6),0,1)</f>
        <v>0</v>
      </c>
      <c r="Q268" s="14"/>
      <c r="R268" s="131">
        <v>257</v>
      </c>
      <c r="S268" s="167" t="str">
        <f>'Calc|Fee Based'!B266</f>
        <v/>
      </c>
      <c r="T268" s="167" t="str">
        <f>'Calc|Fee Based'!C266</f>
        <v/>
      </c>
      <c r="U268" s="129" t="str">
        <f>'Calc|Fee Based'!D266</f>
        <v/>
      </c>
      <c r="V268" s="129" t="str">
        <f>'Calc|Fee Based'!F266</f>
        <v/>
      </c>
      <c r="W268" s="77">
        <f>'Calc|Fee Based'!H266</f>
        <v>0</v>
      </c>
      <c r="X268" s="77">
        <f t="shared" si="32"/>
        <v>0</v>
      </c>
      <c r="Y268" s="77">
        <f t="shared" si="32"/>
        <v>0</v>
      </c>
      <c r="Z268" s="77">
        <f t="shared" si="32"/>
        <v>0</v>
      </c>
      <c r="AA268" s="77">
        <f t="shared" si="32"/>
        <v>0</v>
      </c>
      <c r="AB268" s="53"/>
      <c r="AC268"/>
      <c r="AD268"/>
      <c r="AE268"/>
      <c r="AF268"/>
      <c r="AG268"/>
      <c r="AH268"/>
    </row>
    <row r="269" spans="1:34" x14ac:dyDescent="0.2">
      <c r="A269" s="131">
        <v>258</v>
      </c>
      <c r="B269" s="41"/>
      <c r="C269" s="41"/>
      <c r="D269" s="41"/>
      <c r="E269" s="42"/>
      <c r="F269" s="42"/>
      <c r="G269" s="42"/>
      <c r="H269" s="42"/>
      <c r="I269" s="42"/>
      <c r="J269" s="14"/>
      <c r="K269" s="42"/>
      <c r="L269" s="139">
        <f t="shared" si="33"/>
        <v>0</v>
      </c>
      <c r="M269" s="139">
        <f t="shared" si="34"/>
        <v>0</v>
      </c>
      <c r="N269" s="139">
        <f t="shared" si="35"/>
        <v>0</v>
      </c>
      <c r="O269" s="139">
        <f t="shared" si="36"/>
        <v>0</v>
      </c>
      <c r="P269" s="139">
        <f t="shared" si="37"/>
        <v>0</v>
      </c>
      <c r="Q269" s="14"/>
      <c r="R269" s="131">
        <v>258</v>
      </c>
      <c r="S269" s="167" t="str">
        <f>'Calc|Fee Based'!B267</f>
        <v/>
      </c>
      <c r="T269" s="167" t="str">
        <f>'Calc|Fee Based'!C267</f>
        <v/>
      </c>
      <c r="U269" s="129" t="str">
        <f>'Calc|Fee Based'!D267</f>
        <v/>
      </c>
      <c r="V269" s="129" t="str">
        <f>'Calc|Fee Based'!F267</f>
        <v/>
      </c>
      <c r="W269" s="77">
        <f>'Calc|Fee Based'!H267</f>
        <v>0</v>
      </c>
      <c r="X269" s="77">
        <f t="shared" si="32"/>
        <v>0</v>
      </c>
      <c r="Y269" s="77">
        <f t="shared" si="32"/>
        <v>0</v>
      </c>
      <c r="Z269" s="77">
        <f t="shared" si="32"/>
        <v>0</v>
      </c>
      <c r="AA269" s="77">
        <f t="shared" si="32"/>
        <v>0</v>
      </c>
      <c r="AB269" s="53"/>
      <c r="AC269"/>
      <c r="AD269"/>
      <c r="AE269"/>
      <c r="AF269"/>
      <c r="AG269"/>
      <c r="AH269"/>
    </row>
    <row r="270" spans="1:34" x14ac:dyDescent="0.2">
      <c r="A270" s="131">
        <v>259</v>
      </c>
      <c r="B270" s="41"/>
      <c r="C270" s="41"/>
      <c r="D270" s="41"/>
      <c r="E270" s="42"/>
      <c r="F270" s="42"/>
      <c r="G270" s="42"/>
      <c r="H270" s="42"/>
      <c r="I270" s="42"/>
      <c r="J270" s="14"/>
      <c r="K270" s="42"/>
      <c r="L270" s="139">
        <f t="shared" si="33"/>
        <v>0</v>
      </c>
      <c r="M270" s="139">
        <f t="shared" si="34"/>
        <v>0</v>
      </c>
      <c r="N270" s="139">
        <f t="shared" si="35"/>
        <v>0</v>
      </c>
      <c r="O270" s="139">
        <f t="shared" si="36"/>
        <v>0</v>
      </c>
      <c r="P270" s="139">
        <f t="shared" si="37"/>
        <v>0</v>
      </c>
      <c r="Q270" s="14"/>
      <c r="R270" s="131">
        <v>259</v>
      </c>
      <c r="S270" s="167" t="str">
        <f>'Calc|Fee Based'!B268</f>
        <v/>
      </c>
      <c r="T270" s="167" t="str">
        <f>'Calc|Fee Based'!C268</f>
        <v/>
      </c>
      <c r="U270" s="129" t="str">
        <f>'Calc|Fee Based'!D268</f>
        <v/>
      </c>
      <c r="V270" s="129" t="str">
        <f>'Calc|Fee Based'!F268</f>
        <v/>
      </c>
      <c r="W270" s="77">
        <f>'Calc|Fee Based'!H268</f>
        <v>0</v>
      </c>
      <c r="X270" s="77">
        <f t="shared" si="32"/>
        <v>0</v>
      </c>
      <c r="Y270" s="77">
        <f t="shared" si="32"/>
        <v>0</v>
      </c>
      <c r="Z270" s="77">
        <f t="shared" si="32"/>
        <v>0</v>
      </c>
      <c r="AA270" s="77">
        <f t="shared" si="32"/>
        <v>0</v>
      </c>
      <c r="AB270" s="53"/>
      <c r="AC270"/>
      <c r="AD270"/>
      <c r="AE270"/>
      <c r="AF270"/>
      <c r="AG270"/>
      <c r="AH270"/>
    </row>
    <row r="271" spans="1:34" x14ac:dyDescent="0.2">
      <c r="A271" s="131">
        <v>260</v>
      </c>
      <c r="B271" s="41"/>
      <c r="C271" s="41"/>
      <c r="D271" s="41"/>
      <c r="E271" s="42"/>
      <c r="F271" s="42"/>
      <c r="G271" s="42"/>
      <c r="H271" s="42"/>
      <c r="I271" s="42"/>
      <c r="J271" s="14"/>
      <c r="K271" s="42"/>
      <c r="L271" s="139">
        <f t="shared" si="33"/>
        <v>0</v>
      </c>
      <c r="M271" s="139">
        <f t="shared" si="34"/>
        <v>0</v>
      </c>
      <c r="N271" s="139">
        <f t="shared" si="35"/>
        <v>0</v>
      </c>
      <c r="O271" s="139">
        <f t="shared" si="36"/>
        <v>0</v>
      </c>
      <c r="P271" s="139">
        <f t="shared" si="37"/>
        <v>0</v>
      </c>
      <c r="Q271" s="14"/>
      <c r="R271" s="131">
        <v>260</v>
      </c>
      <c r="S271" s="167" t="str">
        <f>'Calc|Fee Based'!B269</f>
        <v/>
      </c>
      <c r="T271" s="167" t="str">
        <f>'Calc|Fee Based'!C269</f>
        <v/>
      </c>
      <c r="U271" s="129" t="str">
        <f>'Calc|Fee Based'!D269</f>
        <v/>
      </c>
      <c r="V271" s="129" t="str">
        <f>'Calc|Fee Based'!F269</f>
        <v/>
      </c>
      <c r="W271" s="77">
        <f>'Calc|Fee Based'!H269</f>
        <v>0</v>
      </c>
      <c r="X271" s="77">
        <f t="shared" si="32"/>
        <v>0</v>
      </c>
      <c r="Y271" s="77">
        <f t="shared" si="32"/>
        <v>0</v>
      </c>
      <c r="Z271" s="77">
        <f t="shared" si="32"/>
        <v>0</v>
      </c>
      <c r="AA271" s="77">
        <f t="shared" si="32"/>
        <v>0</v>
      </c>
      <c r="AB271" s="53"/>
      <c r="AC271"/>
      <c r="AD271"/>
      <c r="AE271"/>
      <c r="AF271"/>
      <c r="AG271"/>
      <c r="AH271"/>
    </row>
    <row r="272" spans="1:34" x14ac:dyDescent="0.2">
      <c r="A272" s="131">
        <v>261</v>
      </c>
      <c r="B272" s="41"/>
      <c r="C272" s="41"/>
      <c r="D272" s="41"/>
      <c r="E272" s="42"/>
      <c r="F272" s="42"/>
      <c r="G272" s="42"/>
      <c r="H272" s="42"/>
      <c r="I272" s="42"/>
      <c r="J272" s="14"/>
      <c r="K272" s="42"/>
      <c r="L272" s="139">
        <f t="shared" si="33"/>
        <v>0</v>
      </c>
      <c r="M272" s="139">
        <f t="shared" si="34"/>
        <v>0</v>
      </c>
      <c r="N272" s="139">
        <f t="shared" si="35"/>
        <v>0</v>
      </c>
      <c r="O272" s="139">
        <f t="shared" si="36"/>
        <v>0</v>
      </c>
      <c r="P272" s="139">
        <f t="shared" si="37"/>
        <v>0</v>
      </c>
      <c r="Q272" s="14"/>
      <c r="R272" s="131">
        <v>261</v>
      </c>
      <c r="S272" s="167" t="str">
        <f>'Calc|Fee Based'!B270</f>
        <v/>
      </c>
      <c r="T272" s="167" t="str">
        <f>'Calc|Fee Based'!C270</f>
        <v/>
      </c>
      <c r="U272" s="129" t="str">
        <f>'Calc|Fee Based'!D270</f>
        <v/>
      </c>
      <c r="V272" s="129" t="str">
        <f>'Calc|Fee Based'!F270</f>
        <v/>
      </c>
      <c r="W272" s="77">
        <f>'Calc|Fee Based'!H270</f>
        <v>0</v>
      </c>
      <c r="X272" s="77">
        <f t="shared" si="32"/>
        <v>0</v>
      </c>
      <c r="Y272" s="77">
        <f t="shared" si="32"/>
        <v>0</v>
      </c>
      <c r="Z272" s="77">
        <f t="shared" si="32"/>
        <v>0</v>
      </c>
      <c r="AA272" s="77">
        <f t="shared" si="32"/>
        <v>0</v>
      </c>
      <c r="AB272" s="53"/>
      <c r="AC272"/>
      <c r="AD272"/>
      <c r="AE272"/>
      <c r="AF272"/>
      <c r="AG272"/>
      <c r="AH272"/>
    </row>
    <row r="273" spans="1:34" x14ac:dyDescent="0.2">
      <c r="A273" s="131">
        <v>262</v>
      </c>
      <c r="B273" s="41"/>
      <c r="C273" s="41"/>
      <c r="D273" s="41"/>
      <c r="E273" s="42"/>
      <c r="F273" s="42"/>
      <c r="G273" s="42"/>
      <c r="H273" s="42"/>
      <c r="I273" s="42"/>
      <c r="J273" s="14"/>
      <c r="K273" s="42"/>
      <c r="L273" s="139">
        <f t="shared" si="33"/>
        <v>0</v>
      </c>
      <c r="M273" s="139">
        <f t="shared" si="34"/>
        <v>0</v>
      </c>
      <c r="N273" s="139">
        <f t="shared" si="35"/>
        <v>0</v>
      </c>
      <c r="O273" s="139">
        <f t="shared" si="36"/>
        <v>0</v>
      </c>
      <c r="P273" s="139">
        <f t="shared" si="37"/>
        <v>0</v>
      </c>
      <c r="Q273" s="14"/>
      <c r="R273" s="131">
        <v>262</v>
      </c>
      <c r="S273" s="167" t="str">
        <f>'Calc|Fee Based'!B271</f>
        <v/>
      </c>
      <c r="T273" s="167" t="str">
        <f>'Calc|Fee Based'!C271</f>
        <v/>
      </c>
      <c r="U273" s="129" t="str">
        <f>'Calc|Fee Based'!D271</f>
        <v/>
      </c>
      <c r="V273" s="129" t="str">
        <f>'Calc|Fee Based'!F271</f>
        <v/>
      </c>
      <c r="W273" s="77">
        <f>'Calc|Fee Based'!H271</f>
        <v>0</v>
      </c>
      <c r="X273" s="77">
        <f t="shared" si="32"/>
        <v>0</v>
      </c>
      <c r="Y273" s="77">
        <f t="shared" si="32"/>
        <v>0</v>
      </c>
      <c r="Z273" s="77">
        <f t="shared" si="32"/>
        <v>0</v>
      </c>
      <c r="AA273" s="77">
        <f t="shared" si="32"/>
        <v>0</v>
      </c>
      <c r="AB273" s="53"/>
      <c r="AC273"/>
      <c r="AD273"/>
      <c r="AE273"/>
      <c r="AF273"/>
      <c r="AG273"/>
      <c r="AH273"/>
    </row>
    <row r="274" spans="1:34" x14ac:dyDescent="0.2">
      <c r="A274" s="131">
        <v>263</v>
      </c>
      <c r="B274" s="41"/>
      <c r="C274" s="41"/>
      <c r="D274" s="41"/>
      <c r="E274" s="42"/>
      <c r="F274" s="42"/>
      <c r="G274" s="42"/>
      <c r="H274" s="42"/>
      <c r="I274" s="42"/>
      <c r="J274" s="14"/>
      <c r="K274" s="42"/>
      <c r="L274" s="139">
        <f t="shared" si="33"/>
        <v>0</v>
      </c>
      <c r="M274" s="139">
        <f t="shared" si="34"/>
        <v>0</v>
      </c>
      <c r="N274" s="139">
        <f t="shared" si="35"/>
        <v>0</v>
      </c>
      <c r="O274" s="139">
        <f t="shared" si="36"/>
        <v>0</v>
      </c>
      <c r="P274" s="139">
        <f t="shared" si="37"/>
        <v>0</v>
      </c>
      <c r="Q274" s="14"/>
      <c r="R274" s="131">
        <v>263</v>
      </c>
      <c r="S274" s="167" t="str">
        <f>'Calc|Fee Based'!B272</f>
        <v/>
      </c>
      <c r="T274" s="167" t="str">
        <f>'Calc|Fee Based'!C272</f>
        <v/>
      </c>
      <c r="U274" s="129" t="str">
        <f>'Calc|Fee Based'!D272</f>
        <v/>
      </c>
      <c r="V274" s="129" t="str">
        <f>'Calc|Fee Based'!F272</f>
        <v/>
      </c>
      <c r="W274" s="77">
        <f>'Calc|Fee Based'!H272</f>
        <v>0</v>
      </c>
      <c r="X274" s="77">
        <f t="shared" si="32"/>
        <v>0</v>
      </c>
      <c r="Y274" s="77">
        <f t="shared" si="32"/>
        <v>0</v>
      </c>
      <c r="Z274" s="77">
        <f t="shared" si="32"/>
        <v>0</v>
      </c>
      <c r="AA274" s="77">
        <f t="shared" si="32"/>
        <v>0</v>
      </c>
      <c r="AB274" s="53"/>
      <c r="AC274"/>
      <c r="AD274"/>
      <c r="AE274"/>
      <c r="AF274"/>
      <c r="AG274"/>
      <c r="AH274"/>
    </row>
    <row r="275" spans="1:34" x14ac:dyDescent="0.2">
      <c r="A275" s="131">
        <v>264</v>
      </c>
      <c r="B275" s="41"/>
      <c r="C275" s="41"/>
      <c r="D275" s="41"/>
      <c r="E275" s="42"/>
      <c r="F275" s="42"/>
      <c r="G275" s="42"/>
      <c r="H275" s="42"/>
      <c r="I275" s="42"/>
      <c r="J275" s="14"/>
      <c r="K275" s="42"/>
      <c r="L275" s="139">
        <f t="shared" si="33"/>
        <v>0</v>
      </c>
      <c r="M275" s="139">
        <f t="shared" si="34"/>
        <v>0</v>
      </c>
      <c r="N275" s="139">
        <f t="shared" si="35"/>
        <v>0</v>
      </c>
      <c r="O275" s="139">
        <f t="shared" si="36"/>
        <v>0</v>
      </c>
      <c r="P275" s="139">
        <f t="shared" si="37"/>
        <v>0</v>
      </c>
      <c r="Q275" s="14"/>
      <c r="R275" s="131">
        <v>264</v>
      </c>
      <c r="S275" s="167" t="str">
        <f>'Calc|Fee Based'!B273</f>
        <v/>
      </c>
      <c r="T275" s="167" t="str">
        <f>'Calc|Fee Based'!C273</f>
        <v/>
      </c>
      <c r="U275" s="129" t="str">
        <f>'Calc|Fee Based'!D273</f>
        <v/>
      </c>
      <c r="V275" s="129" t="str">
        <f>'Calc|Fee Based'!F273</f>
        <v/>
      </c>
      <c r="W275" s="77">
        <f>'Calc|Fee Based'!H273</f>
        <v>0</v>
      </c>
      <c r="X275" s="77">
        <f t="shared" si="32"/>
        <v>0</v>
      </c>
      <c r="Y275" s="77">
        <f t="shared" si="32"/>
        <v>0</v>
      </c>
      <c r="Z275" s="77">
        <f t="shared" si="32"/>
        <v>0</v>
      </c>
      <c r="AA275" s="77">
        <f t="shared" si="32"/>
        <v>0</v>
      </c>
      <c r="AB275" s="53"/>
      <c r="AC275"/>
      <c r="AD275"/>
      <c r="AE275"/>
      <c r="AF275"/>
      <c r="AG275"/>
      <c r="AH275"/>
    </row>
    <row r="276" spans="1:34" x14ac:dyDescent="0.2">
      <c r="A276" s="131">
        <v>265</v>
      </c>
      <c r="B276" s="41"/>
      <c r="C276" s="41"/>
      <c r="D276" s="41"/>
      <c r="E276" s="42"/>
      <c r="F276" s="42"/>
      <c r="G276" s="42"/>
      <c r="H276" s="42"/>
      <c r="I276" s="42"/>
      <c r="J276" s="14"/>
      <c r="K276" s="42"/>
      <c r="L276" s="139">
        <f t="shared" si="33"/>
        <v>0</v>
      </c>
      <c r="M276" s="139">
        <f t="shared" si="34"/>
        <v>0</v>
      </c>
      <c r="N276" s="139">
        <f t="shared" si="35"/>
        <v>0</v>
      </c>
      <c r="O276" s="139">
        <f t="shared" si="36"/>
        <v>0</v>
      </c>
      <c r="P276" s="139">
        <f t="shared" si="37"/>
        <v>0</v>
      </c>
      <c r="Q276" s="14"/>
      <c r="R276" s="131">
        <v>265</v>
      </c>
      <c r="S276" s="167" t="str">
        <f>'Calc|Fee Based'!B274</f>
        <v/>
      </c>
      <c r="T276" s="167" t="str">
        <f>'Calc|Fee Based'!C274</f>
        <v/>
      </c>
      <c r="U276" s="129" t="str">
        <f>'Calc|Fee Based'!D274</f>
        <v/>
      </c>
      <c r="V276" s="129" t="str">
        <f>'Calc|Fee Based'!F274</f>
        <v/>
      </c>
      <c r="W276" s="77">
        <f>'Calc|Fee Based'!H274</f>
        <v>0</v>
      </c>
      <c r="X276" s="77">
        <f t="shared" si="32"/>
        <v>0</v>
      </c>
      <c r="Y276" s="77">
        <f t="shared" si="32"/>
        <v>0</v>
      </c>
      <c r="Z276" s="77">
        <f t="shared" si="32"/>
        <v>0</v>
      </c>
      <c r="AA276" s="77">
        <f t="shared" si="32"/>
        <v>0</v>
      </c>
      <c r="AB276" s="53"/>
      <c r="AC276"/>
      <c r="AD276"/>
      <c r="AE276"/>
      <c r="AF276"/>
      <c r="AG276"/>
      <c r="AH276"/>
    </row>
    <row r="277" spans="1:34" x14ac:dyDescent="0.2">
      <c r="A277" s="131">
        <v>266</v>
      </c>
      <c r="B277" s="41"/>
      <c r="C277" s="41"/>
      <c r="D277" s="41"/>
      <c r="E277" s="42"/>
      <c r="F277" s="42"/>
      <c r="G277" s="42"/>
      <c r="H277" s="42"/>
      <c r="I277" s="42"/>
      <c r="J277" s="14"/>
      <c r="K277" s="42"/>
      <c r="L277" s="139">
        <f t="shared" si="33"/>
        <v>0</v>
      </c>
      <c r="M277" s="139">
        <f t="shared" si="34"/>
        <v>0</v>
      </c>
      <c r="N277" s="139">
        <f t="shared" si="35"/>
        <v>0</v>
      </c>
      <c r="O277" s="139">
        <f t="shared" si="36"/>
        <v>0</v>
      </c>
      <c r="P277" s="139">
        <f t="shared" si="37"/>
        <v>0</v>
      </c>
      <c r="Q277" s="14"/>
      <c r="R277" s="131">
        <v>266</v>
      </c>
      <c r="S277" s="167" t="str">
        <f>'Calc|Fee Based'!B275</f>
        <v/>
      </c>
      <c r="T277" s="167" t="str">
        <f>'Calc|Fee Based'!C275</f>
        <v/>
      </c>
      <c r="U277" s="129" t="str">
        <f>'Calc|Fee Based'!D275</f>
        <v/>
      </c>
      <c r="V277" s="129" t="str">
        <f>'Calc|Fee Based'!F275</f>
        <v/>
      </c>
      <c r="W277" s="77">
        <f>'Calc|Fee Based'!H275</f>
        <v>0</v>
      </c>
      <c r="X277" s="77">
        <f t="shared" si="32"/>
        <v>0</v>
      </c>
      <c r="Y277" s="77">
        <f t="shared" si="32"/>
        <v>0</v>
      </c>
      <c r="Z277" s="77">
        <f t="shared" si="32"/>
        <v>0</v>
      </c>
      <c r="AA277" s="77">
        <f t="shared" si="32"/>
        <v>0</v>
      </c>
      <c r="AB277" s="53"/>
      <c r="AC277"/>
      <c r="AD277"/>
      <c r="AE277"/>
      <c r="AF277"/>
      <c r="AG277"/>
      <c r="AH277"/>
    </row>
    <row r="278" spans="1:34" x14ac:dyDescent="0.2">
      <c r="A278" s="131">
        <v>267</v>
      </c>
      <c r="B278" s="41"/>
      <c r="C278" s="41"/>
      <c r="D278" s="41"/>
      <c r="E278" s="42"/>
      <c r="F278" s="42"/>
      <c r="G278" s="42"/>
      <c r="H278" s="42"/>
      <c r="I278" s="42"/>
      <c r="J278" s="14"/>
      <c r="K278" s="42"/>
      <c r="L278" s="139">
        <f t="shared" si="33"/>
        <v>0</v>
      </c>
      <c r="M278" s="139">
        <f t="shared" si="34"/>
        <v>0</v>
      </c>
      <c r="N278" s="139">
        <f t="shared" si="35"/>
        <v>0</v>
      </c>
      <c r="O278" s="139">
        <f t="shared" si="36"/>
        <v>0</v>
      </c>
      <c r="P278" s="139">
        <f t="shared" si="37"/>
        <v>0</v>
      </c>
      <c r="Q278" s="14"/>
      <c r="R278" s="131">
        <v>267</v>
      </c>
      <c r="S278" s="167" t="str">
        <f>'Calc|Fee Based'!B276</f>
        <v/>
      </c>
      <c r="T278" s="167" t="str">
        <f>'Calc|Fee Based'!C276</f>
        <v/>
      </c>
      <c r="U278" s="129" t="str">
        <f>'Calc|Fee Based'!D276</f>
        <v/>
      </c>
      <c r="V278" s="129" t="str">
        <f>'Calc|Fee Based'!F276</f>
        <v/>
      </c>
      <c r="W278" s="77">
        <f>'Calc|Fee Based'!H276</f>
        <v>0</v>
      </c>
      <c r="X278" s="77">
        <f t="shared" si="32"/>
        <v>0</v>
      </c>
      <c r="Y278" s="77">
        <f t="shared" si="32"/>
        <v>0</v>
      </c>
      <c r="Z278" s="77">
        <f t="shared" si="32"/>
        <v>0</v>
      </c>
      <c r="AA278" s="77">
        <f t="shared" si="32"/>
        <v>0</v>
      </c>
      <c r="AB278" s="53"/>
      <c r="AC278"/>
      <c r="AD278"/>
      <c r="AE278"/>
      <c r="AF278"/>
      <c r="AG278"/>
      <c r="AH278"/>
    </row>
    <row r="279" spans="1:34" x14ac:dyDescent="0.2">
      <c r="A279" s="131">
        <v>268</v>
      </c>
      <c r="B279" s="41"/>
      <c r="C279" s="41"/>
      <c r="D279" s="41"/>
      <c r="E279" s="42"/>
      <c r="F279" s="42"/>
      <c r="G279" s="42"/>
      <c r="H279" s="42"/>
      <c r="I279" s="42"/>
      <c r="J279" s="14"/>
      <c r="K279" s="42"/>
      <c r="L279" s="139">
        <f t="shared" si="33"/>
        <v>0</v>
      </c>
      <c r="M279" s="139">
        <f t="shared" si="34"/>
        <v>0</v>
      </c>
      <c r="N279" s="139">
        <f t="shared" si="35"/>
        <v>0</v>
      </c>
      <c r="O279" s="139">
        <f t="shared" si="36"/>
        <v>0</v>
      </c>
      <c r="P279" s="139">
        <f t="shared" si="37"/>
        <v>0</v>
      </c>
      <c r="Q279" s="14"/>
      <c r="R279" s="131">
        <v>268</v>
      </c>
      <c r="S279" s="167" t="str">
        <f>'Calc|Fee Based'!B277</f>
        <v/>
      </c>
      <c r="T279" s="167" t="str">
        <f>'Calc|Fee Based'!C277</f>
        <v/>
      </c>
      <c r="U279" s="129" t="str">
        <f>'Calc|Fee Based'!D277</f>
        <v/>
      </c>
      <c r="V279" s="129" t="str">
        <f>'Calc|Fee Based'!F277</f>
        <v/>
      </c>
      <c r="W279" s="77">
        <f>'Calc|Fee Based'!H277</f>
        <v>0</v>
      </c>
      <c r="X279" s="77">
        <f t="shared" si="32"/>
        <v>0</v>
      </c>
      <c r="Y279" s="77">
        <f t="shared" si="32"/>
        <v>0</v>
      </c>
      <c r="Z279" s="77">
        <f t="shared" si="32"/>
        <v>0</v>
      </c>
      <c r="AA279" s="77">
        <f t="shared" si="32"/>
        <v>0</v>
      </c>
      <c r="AB279" s="53"/>
      <c r="AC279"/>
      <c r="AD279"/>
      <c r="AE279"/>
      <c r="AF279"/>
      <c r="AG279"/>
      <c r="AH279"/>
    </row>
    <row r="280" spans="1:34" x14ac:dyDescent="0.2">
      <c r="A280" s="131">
        <v>269</v>
      </c>
      <c r="B280" s="41"/>
      <c r="C280" s="41"/>
      <c r="D280" s="41"/>
      <c r="E280" s="42"/>
      <c r="F280" s="42"/>
      <c r="G280" s="42"/>
      <c r="H280" s="42"/>
      <c r="I280" s="42"/>
      <c r="J280" s="14"/>
      <c r="K280" s="42"/>
      <c r="L280" s="139">
        <f t="shared" si="33"/>
        <v>0</v>
      </c>
      <c r="M280" s="139">
        <f t="shared" si="34"/>
        <v>0</v>
      </c>
      <c r="N280" s="139">
        <f t="shared" si="35"/>
        <v>0</v>
      </c>
      <c r="O280" s="139">
        <f t="shared" si="36"/>
        <v>0</v>
      </c>
      <c r="P280" s="139">
        <f t="shared" si="37"/>
        <v>0</v>
      </c>
      <c r="Q280" s="14"/>
      <c r="R280" s="131">
        <v>269</v>
      </c>
      <c r="S280" s="167" t="str">
        <f>'Calc|Fee Based'!B278</f>
        <v/>
      </c>
      <c r="T280" s="167" t="str">
        <f>'Calc|Fee Based'!C278</f>
        <v/>
      </c>
      <c r="U280" s="129" t="str">
        <f>'Calc|Fee Based'!D278</f>
        <v/>
      </c>
      <c r="V280" s="129" t="str">
        <f>'Calc|Fee Based'!F278</f>
        <v/>
      </c>
      <c r="W280" s="77">
        <f>'Calc|Fee Based'!H278</f>
        <v>0</v>
      </c>
      <c r="X280" s="77">
        <f t="shared" si="32"/>
        <v>0</v>
      </c>
      <c r="Y280" s="77">
        <f t="shared" si="32"/>
        <v>0</v>
      </c>
      <c r="Z280" s="77">
        <f t="shared" si="32"/>
        <v>0</v>
      </c>
      <c r="AA280" s="77">
        <f t="shared" si="32"/>
        <v>0</v>
      </c>
      <c r="AB280" s="53"/>
      <c r="AC280"/>
      <c r="AD280"/>
      <c r="AE280"/>
      <c r="AF280"/>
      <c r="AG280"/>
      <c r="AH280"/>
    </row>
    <row r="281" spans="1:34" x14ac:dyDescent="0.2">
      <c r="A281" s="131">
        <v>270</v>
      </c>
      <c r="B281" s="41"/>
      <c r="C281" s="41"/>
      <c r="D281" s="41"/>
      <c r="E281" s="42"/>
      <c r="F281" s="42"/>
      <c r="G281" s="42"/>
      <c r="H281" s="42"/>
      <c r="I281" s="42"/>
      <c r="J281" s="14"/>
      <c r="K281" s="42"/>
      <c r="L281" s="139">
        <f t="shared" si="33"/>
        <v>0</v>
      </c>
      <c r="M281" s="139">
        <f t="shared" si="34"/>
        <v>0</v>
      </c>
      <c r="N281" s="139">
        <f t="shared" si="35"/>
        <v>0</v>
      </c>
      <c r="O281" s="139">
        <f t="shared" si="36"/>
        <v>0</v>
      </c>
      <c r="P281" s="139">
        <f t="shared" si="37"/>
        <v>0</v>
      </c>
      <c r="Q281" s="14"/>
      <c r="R281" s="131">
        <v>270</v>
      </c>
      <c r="S281" s="167" t="str">
        <f>'Calc|Fee Based'!B279</f>
        <v/>
      </c>
      <c r="T281" s="167" t="str">
        <f>'Calc|Fee Based'!C279</f>
        <v/>
      </c>
      <c r="U281" s="129" t="str">
        <f>'Calc|Fee Based'!D279</f>
        <v/>
      </c>
      <c r="V281" s="129" t="str">
        <f>'Calc|Fee Based'!F279</f>
        <v/>
      </c>
      <c r="W281" s="77">
        <f>'Calc|Fee Based'!H279</f>
        <v>0</v>
      </c>
      <c r="X281" s="77">
        <f t="shared" si="32"/>
        <v>0</v>
      </c>
      <c r="Y281" s="77">
        <f t="shared" si="32"/>
        <v>0</v>
      </c>
      <c r="Z281" s="77">
        <f t="shared" si="32"/>
        <v>0</v>
      </c>
      <c r="AA281" s="77">
        <f t="shared" si="32"/>
        <v>0</v>
      </c>
      <c r="AB281" s="53"/>
      <c r="AC281"/>
      <c r="AD281"/>
      <c r="AE281"/>
      <c r="AF281"/>
      <c r="AG281"/>
      <c r="AH281"/>
    </row>
    <row r="282" spans="1:34" x14ac:dyDescent="0.2">
      <c r="A282" s="131">
        <v>271</v>
      </c>
      <c r="B282" s="41"/>
      <c r="C282" s="41"/>
      <c r="D282" s="41"/>
      <c r="E282" s="42"/>
      <c r="F282" s="42"/>
      <c r="G282" s="42"/>
      <c r="H282" s="42"/>
      <c r="I282" s="42"/>
      <c r="J282" s="14"/>
      <c r="K282" s="42"/>
      <c r="L282" s="139">
        <f t="shared" si="33"/>
        <v>0</v>
      </c>
      <c r="M282" s="139">
        <f t="shared" si="34"/>
        <v>0</v>
      </c>
      <c r="N282" s="139">
        <f t="shared" si="35"/>
        <v>0</v>
      </c>
      <c r="O282" s="139">
        <f t="shared" si="36"/>
        <v>0</v>
      </c>
      <c r="P282" s="139">
        <f t="shared" si="37"/>
        <v>0</v>
      </c>
      <c r="Q282" s="14"/>
      <c r="R282" s="131">
        <v>271</v>
      </c>
      <c r="S282" s="167" t="str">
        <f>'Calc|Fee Based'!B280</f>
        <v/>
      </c>
      <c r="T282" s="167" t="str">
        <f>'Calc|Fee Based'!C280</f>
        <v/>
      </c>
      <c r="U282" s="129" t="str">
        <f>'Calc|Fee Based'!D280</f>
        <v/>
      </c>
      <c r="V282" s="129" t="str">
        <f>'Calc|Fee Based'!F280</f>
        <v/>
      </c>
      <c r="W282" s="77">
        <f>'Calc|Fee Based'!H280</f>
        <v>0</v>
      </c>
      <c r="X282" s="77">
        <f t="shared" si="32"/>
        <v>0</v>
      </c>
      <c r="Y282" s="77">
        <f t="shared" si="32"/>
        <v>0</v>
      </c>
      <c r="Z282" s="77">
        <f t="shared" si="32"/>
        <v>0</v>
      </c>
      <c r="AA282" s="77">
        <f t="shared" si="32"/>
        <v>0</v>
      </c>
      <c r="AB282" s="53"/>
      <c r="AC282"/>
      <c r="AD282"/>
      <c r="AE282"/>
      <c r="AF282"/>
      <c r="AG282"/>
      <c r="AH282"/>
    </row>
    <row r="283" spans="1:34" x14ac:dyDescent="0.2">
      <c r="A283" s="131">
        <v>272</v>
      </c>
      <c r="B283" s="41"/>
      <c r="C283" s="41"/>
      <c r="D283" s="41"/>
      <c r="E283" s="42"/>
      <c r="F283" s="42"/>
      <c r="G283" s="42"/>
      <c r="H283" s="42"/>
      <c r="I283" s="42"/>
      <c r="J283" s="14"/>
      <c r="K283" s="42"/>
      <c r="L283" s="139">
        <f t="shared" si="33"/>
        <v>0</v>
      </c>
      <c r="M283" s="139">
        <f t="shared" si="34"/>
        <v>0</v>
      </c>
      <c r="N283" s="139">
        <f t="shared" si="35"/>
        <v>0</v>
      </c>
      <c r="O283" s="139">
        <f t="shared" si="36"/>
        <v>0</v>
      </c>
      <c r="P283" s="139">
        <f t="shared" si="37"/>
        <v>0</v>
      </c>
      <c r="Q283" s="14"/>
      <c r="R283" s="131">
        <v>272</v>
      </c>
      <c r="S283" s="167" t="str">
        <f>'Calc|Fee Based'!B281</f>
        <v/>
      </c>
      <c r="T283" s="167" t="str">
        <f>'Calc|Fee Based'!C281</f>
        <v/>
      </c>
      <c r="U283" s="129" t="str">
        <f>'Calc|Fee Based'!D281</f>
        <v/>
      </c>
      <c r="V283" s="129" t="str">
        <f>'Calc|Fee Based'!F281</f>
        <v/>
      </c>
      <c r="W283" s="77">
        <f>'Calc|Fee Based'!H281</f>
        <v>0</v>
      </c>
      <c r="X283" s="77">
        <f t="shared" si="32"/>
        <v>0</v>
      </c>
      <c r="Y283" s="77">
        <f t="shared" si="32"/>
        <v>0</v>
      </c>
      <c r="Z283" s="77">
        <f t="shared" si="32"/>
        <v>0</v>
      </c>
      <c r="AA283" s="77">
        <f t="shared" si="32"/>
        <v>0</v>
      </c>
      <c r="AB283" s="53"/>
      <c r="AC283"/>
      <c r="AD283"/>
      <c r="AE283"/>
      <c r="AF283"/>
      <c r="AG283"/>
      <c r="AH283"/>
    </row>
    <row r="284" spans="1:34" x14ac:dyDescent="0.2">
      <c r="A284" s="131">
        <v>273</v>
      </c>
      <c r="B284" s="41"/>
      <c r="C284" s="41"/>
      <c r="D284" s="41"/>
      <c r="E284" s="42"/>
      <c r="F284" s="42"/>
      <c r="G284" s="42"/>
      <c r="H284" s="42"/>
      <c r="I284" s="42"/>
      <c r="J284" s="14"/>
      <c r="K284" s="42"/>
      <c r="L284" s="139">
        <f t="shared" si="33"/>
        <v>0</v>
      </c>
      <c r="M284" s="139">
        <f t="shared" si="34"/>
        <v>0</v>
      </c>
      <c r="N284" s="139">
        <f t="shared" si="35"/>
        <v>0</v>
      </c>
      <c r="O284" s="139">
        <f t="shared" si="36"/>
        <v>0</v>
      </c>
      <c r="P284" s="139">
        <f t="shared" si="37"/>
        <v>0</v>
      </c>
      <c r="Q284" s="14"/>
      <c r="R284" s="131">
        <v>273</v>
      </c>
      <c r="S284" s="167" t="str">
        <f>'Calc|Fee Based'!B282</f>
        <v/>
      </c>
      <c r="T284" s="167" t="str">
        <f>'Calc|Fee Based'!C282</f>
        <v/>
      </c>
      <c r="U284" s="129" t="str">
        <f>'Calc|Fee Based'!D282</f>
        <v/>
      </c>
      <c r="V284" s="129" t="str">
        <f>'Calc|Fee Based'!F282</f>
        <v/>
      </c>
      <c r="W284" s="77">
        <f>'Calc|Fee Based'!H282</f>
        <v>0</v>
      </c>
      <c r="X284" s="77">
        <f t="shared" si="32"/>
        <v>0</v>
      </c>
      <c r="Y284" s="77">
        <f t="shared" si="32"/>
        <v>0</v>
      </c>
      <c r="Z284" s="77">
        <f t="shared" si="32"/>
        <v>0</v>
      </c>
      <c r="AA284" s="77">
        <f t="shared" si="32"/>
        <v>0</v>
      </c>
      <c r="AB284" s="53"/>
      <c r="AC284"/>
      <c r="AD284"/>
      <c r="AE284"/>
      <c r="AF284"/>
      <c r="AG284"/>
      <c r="AH284"/>
    </row>
    <row r="285" spans="1:34" x14ac:dyDescent="0.2">
      <c r="A285" s="131">
        <v>274</v>
      </c>
      <c r="B285" s="41"/>
      <c r="C285" s="41"/>
      <c r="D285" s="41"/>
      <c r="E285" s="42"/>
      <c r="F285" s="42"/>
      <c r="G285" s="42"/>
      <c r="H285" s="42"/>
      <c r="I285" s="42"/>
      <c r="J285" s="14"/>
      <c r="K285" s="42"/>
      <c r="L285" s="139">
        <f t="shared" si="33"/>
        <v>0</v>
      </c>
      <c r="M285" s="139">
        <f t="shared" si="34"/>
        <v>0</v>
      </c>
      <c r="N285" s="139">
        <f t="shared" si="35"/>
        <v>0</v>
      </c>
      <c r="O285" s="139">
        <f t="shared" si="36"/>
        <v>0</v>
      </c>
      <c r="P285" s="139">
        <f t="shared" si="37"/>
        <v>0</v>
      </c>
      <c r="Q285" s="14"/>
      <c r="R285" s="131">
        <v>274</v>
      </c>
      <c r="S285" s="167" t="str">
        <f>'Calc|Fee Based'!B283</f>
        <v/>
      </c>
      <c r="T285" s="167" t="str">
        <f>'Calc|Fee Based'!C283</f>
        <v/>
      </c>
      <c r="U285" s="129" t="str">
        <f>'Calc|Fee Based'!D283</f>
        <v/>
      </c>
      <c r="V285" s="129" t="str">
        <f>'Calc|Fee Based'!F283</f>
        <v/>
      </c>
      <c r="W285" s="77">
        <f>'Calc|Fee Based'!H283</f>
        <v>0</v>
      </c>
      <c r="X285" s="77">
        <f t="shared" si="32"/>
        <v>0</v>
      </c>
      <c r="Y285" s="77">
        <f t="shared" si="32"/>
        <v>0</v>
      </c>
      <c r="Z285" s="77">
        <f t="shared" si="32"/>
        <v>0</v>
      </c>
      <c r="AA285" s="77">
        <f t="shared" si="32"/>
        <v>0</v>
      </c>
      <c r="AB285" s="53"/>
      <c r="AC285"/>
      <c r="AD285"/>
      <c r="AE285"/>
      <c r="AF285"/>
      <c r="AG285"/>
      <c r="AH285"/>
    </row>
    <row r="286" spans="1:34" x14ac:dyDescent="0.2">
      <c r="A286" s="131">
        <v>275</v>
      </c>
      <c r="B286" s="41"/>
      <c r="C286" s="41"/>
      <c r="D286" s="41"/>
      <c r="E286" s="42"/>
      <c r="F286" s="42"/>
      <c r="G286" s="42"/>
      <c r="H286" s="42"/>
      <c r="I286" s="42"/>
      <c r="J286" s="14"/>
      <c r="K286" s="42"/>
      <c r="L286" s="139">
        <f t="shared" si="33"/>
        <v>0</v>
      </c>
      <c r="M286" s="139">
        <f t="shared" si="34"/>
        <v>0</v>
      </c>
      <c r="N286" s="139">
        <f t="shared" si="35"/>
        <v>0</v>
      </c>
      <c r="O286" s="139">
        <f t="shared" si="36"/>
        <v>0</v>
      </c>
      <c r="P286" s="139">
        <f t="shared" si="37"/>
        <v>0</v>
      </c>
      <c r="Q286" s="14"/>
      <c r="R286" s="131">
        <v>275</v>
      </c>
      <c r="S286" s="167" t="str">
        <f>'Calc|Fee Based'!B284</f>
        <v/>
      </c>
      <c r="T286" s="167" t="str">
        <f>'Calc|Fee Based'!C284</f>
        <v/>
      </c>
      <c r="U286" s="129" t="str">
        <f>'Calc|Fee Based'!D284</f>
        <v/>
      </c>
      <c r="V286" s="129" t="str">
        <f>'Calc|Fee Based'!F284</f>
        <v/>
      </c>
      <c r="W286" s="77">
        <f>'Calc|Fee Based'!H284</f>
        <v>0</v>
      </c>
      <c r="X286" s="77">
        <f t="shared" si="32"/>
        <v>0</v>
      </c>
      <c r="Y286" s="77">
        <f t="shared" si="32"/>
        <v>0</v>
      </c>
      <c r="Z286" s="77">
        <f t="shared" si="32"/>
        <v>0</v>
      </c>
      <c r="AA286" s="77">
        <f t="shared" si="32"/>
        <v>0</v>
      </c>
      <c r="AB286" s="53"/>
      <c r="AC286"/>
      <c r="AD286"/>
      <c r="AE286"/>
      <c r="AF286"/>
      <c r="AG286"/>
      <c r="AH286"/>
    </row>
    <row r="287" spans="1:34" x14ac:dyDescent="0.2">
      <c r="A287" s="131">
        <v>276</v>
      </c>
      <c r="B287" s="41"/>
      <c r="C287" s="41"/>
      <c r="D287" s="41"/>
      <c r="E287" s="42"/>
      <c r="F287" s="42"/>
      <c r="G287" s="42"/>
      <c r="H287" s="42"/>
      <c r="I287" s="42"/>
      <c r="J287" s="14"/>
      <c r="K287" s="42"/>
      <c r="L287" s="139">
        <f t="shared" si="33"/>
        <v>0</v>
      </c>
      <c r="M287" s="139">
        <f t="shared" si="34"/>
        <v>0</v>
      </c>
      <c r="N287" s="139">
        <f t="shared" si="35"/>
        <v>0</v>
      </c>
      <c r="O287" s="139">
        <f t="shared" si="36"/>
        <v>0</v>
      </c>
      <c r="P287" s="139">
        <f t="shared" si="37"/>
        <v>0</v>
      </c>
      <c r="Q287" s="14"/>
      <c r="R287" s="131">
        <v>276</v>
      </c>
      <c r="S287" s="167" t="str">
        <f>'Calc|Fee Based'!B285</f>
        <v/>
      </c>
      <c r="T287" s="167" t="str">
        <f>'Calc|Fee Based'!C285</f>
        <v/>
      </c>
      <c r="U287" s="129" t="str">
        <f>'Calc|Fee Based'!D285</f>
        <v/>
      </c>
      <c r="V287" s="129" t="str">
        <f>'Calc|Fee Based'!F285</f>
        <v/>
      </c>
      <c r="W287" s="77">
        <f>'Calc|Fee Based'!H285</f>
        <v>0</v>
      </c>
      <c r="X287" s="77">
        <f t="shared" si="32"/>
        <v>0</v>
      </c>
      <c r="Y287" s="77">
        <f t="shared" si="32"/>
        <v>0</v>
      </c>
      <c r="Z287" s="77">
        <f t="shared" si="32"/>
        <v>0</v>
      </c>
      <c r="AA287" s="77">
        <f t="shared" si="32"/>
        <v>0</v>
      </c>
      <c r="AB287" s="53"/>
      <c r="AC287"/>
      <c r="AD287"/>
      <c r="AE287"/>
      <c r="AF287"/>
      <c r="AG287"/>
      <c r="AH287"/>
    </row>
    <row r="288" spans="1:34" x14ac:dyDescent="0.2">
      <c r="A288" s="131">
        <v>277</v>
      </c>
      <c r="B288" s="41"/>
      <c r="C288" s="41"/>
      <c r="D288" s="41"/>
      <c r="E288" s="42"/>
      <c r="F288" s="42"/>
      <c r="G288" s="42"/>
      <c r="H288" s="42"/>
      <c r="I288" s="42"/>
      <c r="J288" s="14"/>
      <c r="K288" s="42"/>
      <c r="L288" s="139">
        <f t="shared" si="33"/>
        <v>0</v>
      </c>
      <c r="M288" s="139">
        <f t="shared" si="34"/>
        <v>0</v>
      </c>
      <c r="N288" s="139">
        <f t="shared" si="35"/>
        <v>0</v>
      </c>
      <c r="O288" s="139">
        <f t="shared" si="36"/>
        <v>0</v>
      </c>
      <c r="P288" s="139">
        <f t="shared" si="37"/>
        <v>0</v>
      </c>
      <c r="Q288" s="14"/>
      <c r="R288" s="131">
        <v>277</v>
      </c>
      <c r="S288" s="167" t="str">
        <f>'Calc|Fee Based'!B286</f>
        <v/>
      </c>
      <c r="T288" s="167" t="str">
        <f>'Calc|Fee Based'!C286</f>
        <v/>
      </c>
      <c r="U288" s="129" t="str">
        <f>'Calc|Fee Based'!D286</f>
        <v/>
      </c>
      <c r="V288" s="129" t="str">
        <f>'Calc|Fee Based'!F286</f>
        <v/>
      </c>
      <c r="W288" s="77">
        <f>'Calc|Fee Based'!H286</f>
        <v>0</v>
      </c>
      <c r="X288" s="77">
        <f t="shared" si="32"/>
        <v>0</v>
      </c>
      <c r="Y288" s="77">
        <f t="shared" si="32"/>
        <v>0</v>
      </c>
      <c r="Z288" s="77">
        <f t="shared" si="32"/>
        <v>0</v>
      </c>
      <c r="AA288" s="77">
        <f t="shared" si="32"/>
        <v>0</v>
      </c>
      <c r="AB288" s="53"/>
      <c r="AC288"/>
      <c r="AD288"/>
      <c r="AE288"/>
      <c r="AF288"/>
      <c r="AG288"/>
      <c r="AH288"/>
    </row>
    <row r="289" spans="1:34" x14ac:dyDescent="0.2">
      <c r="A289" s="131">
        <v>278</v>
      </c>
      <c r="B289" s="41"/>
      <c r="C289" s="41"/>
      <c r="D289" s="41"/>
      <c r="E289" s="42"/>
      <c r="F289" s="42"/>
      <c r="G289" s="42"/>
      <c r="H289" s="42"/>
      <c r="I289" s="42"/>
      <c r="J289" s="14"/>
      <c r="K289" s="42"/>
      <c r="L289" s="139">
        <f t="shared" si="33"/>
        <v>0</v>
      </c>
      <c r="M289" s="139">
        <f t="shared" si="34"/>
        <v>0</v>
      </c>
      <c r="N289" s="139">
        <f t="shared" si="35"/>
        <v>0</v>
      </c>
      <c r="O289" s="139">
        <f t="shared" si="36"/>
        <v>0</v>
      </c>
      <c r="P289" s="139">
        <f t="shared" si="37"/>
        <v>0</v>
      </c>
      <c r="Q289" s="14"/>
      <c r="R289" s="131">
        <v>278</v>
      </c>
      <c r="S289" s="167" t="str">
        <f>'Calc|Fee Based'!B287</f>
        <v/>
      </c>
      <c r="T289" s="167" t="str">
        <f>'Calc|Fee Based'!C287</f>
        <v/>
      </c>
      <c r="U289" s="129" t="str">
        <f>'Calc|Fee Based'!D287</f>
        <v/>
      </c>
      <c r="V289" s="129" t="str">
        <f>'Calc|Fee Based'!F287</f>
        <v/>
      </c>
      <c r="W289" s="77">
        <f>'Calc|Fee Based'!H287</f>
        <v>0</v>
      </c>
      <c r="X289" s="77">
        <f t="shared" si="32"/>
        <v>0</v>
      </c>
      <c r="Y289" s="77">
        <f t="shared" si="32"/>
        <v>0</v>
      </c>
      <c r="Z289" s="77">
        <f t="shared" si="32"/>
        <v>0</v>
      </c>
      <c r="AA289" s="77">
        <f t="shared" si="32"/>
        <v>0</v>
      </c>
      <c r="AB289" s="53"/>
      <c r="AC289"/>
      <c r="AD289"/>
      <c r="AE289"/>
      <c r="AF289"/>
      <c r="AG289"/>
      <c r="AH289"/>
    </row>
    <row r="290" spans="1:34" x14ac:dyDescent="0.2">
      <c r="A290" s="131">
        <v>279</v>
      </c>
      <c r="B290" s="41"/>
      <c r="C290" s="41"/>
      <c r="D290" s="41"/>
      <c r="E290" s="42"/>
      <c r="F290" s="42"/>
      <c r="G290" s="42"/>
      <c r="H290" s="42"/>
      <c r="I290" s="42"/>
      <c r="J290" s="14"/>
      <c r="K290" s="42"/>
      <c r="L290" s="139">
        <f t="shared" si="33"/>
        <v>0</v>
      </c>
      <c r="M290" s="139">
        <f t="shared" si="34"/>
        <v>0</v>
      </c>
      <c r="N290" s="139">
        <f t="shared" si="35"/>
        <v>0</v>
      </c>
      <c r="O290" s="139">
        <f t="shared" si="36"/>
        <v>0</v>
      </c>
      <c r="P290" s="139">
        <f t="shared" si="37"/>
        <v>0</v>
      </c>
      <c r="Q290" s="14"/>
      <c r="R290" s="131">
        <v>279</v>
      </c>
      <c r="S290" s="167" t="str">
        <f>'Calc|Fee Based'!B288</f>
        <v/>
      </c>
      <c r="T290" s="167" t="str">
        <f>'Calc|Fee Based'!C288</f>
        <v/>
      </c>
      <c r="U290" s="129" t="str">
        <f>'Calc|Fee Based'!D288</f>
        <v/>
      </c>
      <c r="V290" s="129" t="str">
        <f>'Calc|Fee Based'!F288</f>
        <v/>
      </c>
      <c r="W290" s="77">
        <f>'Calc|Fee Based'!H288</f>
        <v>0</v>
      </c>
      <c r="X290" s="77">
        <f t="shared" si="32"/>
        <v>0</v>
      </c>
      <c r="Y290" s="77">
        <f t="shared" si="32"/>
        <v>0</v>
      </c>
      <c r="Z290" s="77">
        <f t="shared" si="32"/>
        <v>0</v>
      </c>
      <c r="AA290" s="77">
        <f t="shared" si="32"/>
        <v>0</v>
      </c>
      <c r="AB290" s="53"/>
      <c r="AC290"/>
      <c r="AD290"/>
      <c r="AE290"/>
      <c r="AF290"/>
      <c r="AG290"/>
      <c r="AH290"/>
    </row>
    <row r="291" spans="1:34" x14ac:dyDescent="0.2">
      <c r="A291" s="131">
        <v>280</v>
      </c>
      <c r="B291" s="41"/>
      <c r="C291" s="41"/>
      <c r="D291" s="41"/>
      <c r="E291" s="42"/>
      <c r="F291" s="42"/>
      <c r="G291" s="42"/>
      <c r="H291" s="42"/>
      <c r="I291" s="42"/>
      <c r="J291" s="14"/>
      <c r="K291" s="42"/>
      <c r="L291" s="139">
        <f t="shared" si="33"/>
        <v>0</v>
      </c>
      <c r="M291" s="139">
        <f t="shared" si="34"/>
        <v>0</v>
      </c>
      <c r="N291" s="139">
        <f t="shared" si="35"/>
        <v>0</v>
      </c>
      <c r="O291" s="139">
        <f t="shared" si="36"/>
        <v>0</v>
      </c>
      <c r="P291" s="139">
        <f t="shared" si="37"/>
        <v>0</v>
      </c>
      <c r="Q291" s="14"/>
      <c r="R291" s="131">
        <v>280</v>
      </c>
      <c r="S291" s="167" t="str">
        <f>'Calc|Fee Based'!B289</f>
        <v/>
      </c>
      <c r="T291" s="167" t="str">
        <f>'Calc|Fee Based'!C289</f>
        <v/>
      </c>
      <c r="U291" s="129" t="str">
        <f>'Calc|Fee Based'!D289</f>
        <v/>
      </c>
      <c r="V291" s="129" t="str">
        <f>'Calc|Fee Based'!F289</f>
        <v/>
      </c>
      <c r="W291" s="77">
        <f>'Calc|Fee Based'!H289</f>
        <v>0</v>
      </c>
      <c r="X291" s="77">
        <f t="shared" si="32"/>
        <v>0</v>
      </c>
      <c r="Y291" s="77">
        <f t="shared" si="32"/>
        <v>0</v>
      </c>
      <c r="Z291" s="77">
        <f t="shared" si="32"/>
        <v>0</v>
      </c>
      <c r="AA291" s="77">
        <f t="shared" si="32"/>
        <v>0</v>
      </c>
      <c r="AB291" s="53"/>
      <c r="AC291"/>
      <c r="AD291"/>
      <c r="AE291"/>
      <c r="AF291"/>
      <c r="AG291"/>
      <c r="AH291"/>
    </row>
    <row r="292" spans="1:34" x14ac:dyDescent="0.2">
      <c r="A292" s="131">
        <v>281</v>
      </c>
      <c r="B292" s="41"/>
      <c r="C292" s="41"/>
      <c r="D292" s="41"/>
      <c r="E292" s="42"/>
      <c r="F292" s="42"/>
      <c r="G292" s="42"/>
      <c r="H292" s="42"/>
      <c r="I292" s="42"/>
      <c r="J292" s="14"/>
      <c r="K292" s="42"/>
      <c r="L292" s="139">
        <f t="shared" si="33"/>
        <v>0</v>
      </c>
      <c r="M292" s="139">
        <f t="shared" si="34"/>
        <v>0</v>
      </c>
      <c r="N292" s="139">
        <f t="shared" si="35"/>
        <v>0</v>
      </c>
      <c r="O292" s="139">
        <f t="shared" si="36"/>
        <v>0</v>
      </c>
      <c r="P292" s="139">
        <f t="shared" si="37"/>
        <v>0</v>
      </c>
      <c r="Q292" s="14"/>
      <c r="R292" s="131">
        <v>281</v>
      </c>
      <c r="S292" s="167" t="str">
        <f>'Calc|Fee Based'!B290</f>
        <v/>
      </c>
      <c r="T292" s="167" t="str">
        <f>'Calc|Fee Based'!C290</f>
        <v/>
      </c>
      <c r="U292" s="129" t="str">
        <f>'Calc|Fee Based'!D290</f>
        <v/>
      </c>
      <c r="V292" s="129" t="str">
        <f>'Calc|Fee Based'!F290</f>
        <v/>
      </c>
      <c r="W292" s="77">
        <f>'Calc|Fee Based'!H290</f>
        <v>0</v>
      </c>
      <c r="X292" s="77">
        <f t="shared" si="32"/>
        <v>0</v>
      </c>
      <c r="Y292" s="77">
        <f t="shared" si="32"/>
        <v>0</v>
      </c>
      <c r="Z292" s="77">
        <f t="shared" si="32"/>
        <v>0</v>
      </c>
      <c r="AA292" s="77">
        <f t="shared" si="32"/>
        <v>0</v>
      </c>
      <c r="AB292" s="53"/>
      <c r="AC292"/>
      <c r="AD292"/>
      <c r="AE292"/>
      <c r="AF292"/>
      <c r="AG292"/>
      <c r="AH292"/>
    </row>
    <row r="293" spans="1:34" x14ac:dyDescent="0.2">
      <c r="A293" s="131">
        <v>282</v>
      </c>
      <c r="B293" s="41"/>
      <c r="C293" s="41"/>
      <c r="D293" s="41"/>
      <c r="E293" s="42"/>
      <c r="F293" s="42"/>
      <c r="G293" s="42"/>
      <c r="H293" s="42"/>
      <c r="I293" s="42"/>
      <c r="J293" s="14"/>
      <c r="K293" s="42"/>
      <c r="L293" s="139">
        <f t="shared" si="33"/>
        <v>0</v>
      </c>
      <c r="M293" s="139">
        <f t="shared" si="34"/>
        <v>0</v>
      </c>
      <c r="N293" s="139">
        <f t="shared" si="35"/>
        <v>0</v>
      </c>
      <c r="O293" s="139">
        <f t="shared" si="36"/>
        <v>0</v>
      </c>
      <c r="P293" s="139">
        <f t="shared" si="37"/>
        <v>0</v>
      </c>
      <c r="Q293" s="14"/>
      <c r="R293" s="131">
        <v>282</v>
      </c>
      <c r="S293" s="167" t="str">
        <f>'Calc|Fee Based'!B291</f>
        <v/>
      </c>
      <c r="T293" s="167" t="str">
        <f>'Calc|Fee Based'!C291</f>
        <v/>
      </c>
      <c r="U293" s="129" t="str">
        <f>'Calc|Fee Based'!D291</f>
        <v/>
      </c>
      <c r="V293" s="129" t="str">
        <f>'Calc|Fee Based'!F291</f>
        <v/>
      </c>
      <c r="W293" s="77">
        <f>'Calc|Fee Based'!H291</f>
        <v>0</v>
      </c>
      <c r="X293" s="77">
        <f t="shared" si="32"/>
        <v>0</v>
      </c>
      <c r="Y293" s="77">
        <f t="shared" si="32"/>
        <v>0</v>
      </c>
      <c r="Z293" s="77">
        <f t="shared" si="32"/>
        <v>0</v>
      </c>
      <c r="AA293" s="77">
        <f t="shared" si="32"/>
        <v>0</v>
      </c>
      <c r="AB293" s="53"/>
      <c r="AC293"/>
      <c r="AD293"/>
      <c r="AE293"/>
      <c r="AF293"/>
      <c r="AG293"/>
      <c r="AH293"/>
    </row>
    <row r="294" spans="1:34" x14ac:dyDescent="0.2">
      <c r="A294" s="131">
        <v>283</v>
      </c>
      <c r="B294" s="41"/>
      <c r="C294" s="41"/>
      <c r="D294" s="41"/>
      <c r="E294" s="42"/>
      <c r="F294" s="42"/>
      <c r="G294" s="42"/>
      <c r="H294" s="42"/>
      <c r="I294" s="42"/>
      <c r="J294" s="14"/>
      <c r="K294" s="42"/>
      <c r="L294" s="139">
        <f t="shared" si="33"/>
        <v>0</v>
      </c>
      <c r="M294" s="139">
        <f t="shared" si="34"/>
        <v>0</v>
      </c>
      <c r="N294" s="139">
        <f t="shared" si="35"/>
        <v>0</v>
      </c>
      <c r="O294" s="139">
        <f t="shared" si="36"/>
        <v>0</v>
      </c>
      <c r="P294" s="139">
        <f t="shared" si="37"/>
        <v>0</v>
      </c>
      <c r="Q294" s="14"/>
      <c r="R294" s="131">
        <v>283</v>
      </c>
      <c r="S294" s="167" t="str">
        <f>'Calc|Fee Based'!B292</f>
        <v/>
      </c>
      <c r="T294" s="167" t="str">
        <f>'Calc|Fee Based'!C292</f>
        <v/>
      </c>
      <c r="U294" s="129" t="str">
        <f>'Calc|Fee Based'!D292</f>
        <v/>
      </c>
      <c r="V294" s="129" t="str">
        <f>'Calc|Fee Based'!F292</f>
        <v/>
      </c>
      <c r="W294" s="77">
        <f>'Calc|Fee Based'!H292</f>
        <v>0</v>
      </c>
      <c r="X294" s="77">
        <f t="shared" si="32"/>
        <v>0</v>
      </c>
      <c r="Y294" s="77">
        <f t="shared" si="32"/>
        <v>0</v>
      </c>
      <c r="Z294" s="77">
        <f t="shared" si="32"/>
        <v>0</v>
      </c>
      <c r="AA294" s="77">
        <f t="shared" si="32"/>
        <v>0</v>
      </c>
      <c r="AB294" s="53"/>
      <c r="AC294"/>
      <c r="AD294"/>
      <c r="AE294"/>
      <c r="AF294"/>
      <c r="AG294"/>
      <c r="AH294"/>
    </row>
    <row r="295" spans="1:34" x14ac:dyDescent="0.2">
      <c r="A295" s="131">
        <v>284</v>
      </c>
      <c r="B295" s="41"/>
      <c r="C295" s="41"/>
      <c r="D295" s="41"/>
      <c r="E295" s="42"/>
      <c r="F295" s="42"/>
      <c r="G295" s="42"/>
      <c r="H295" s="42"/>
      <c r="I295" s="42"/>
      <c r="J295" s="14"/>
      <c r="K295" s="42"/>
      <c r="L295" s="139">
        <f t="shared" si="33"/>
        <v>0</v>
      </c>
      <c r="M295" s="139">
        <f t="shared" si="34"/>
        <v>0</v>
      </c>
      <c r="N295" s="139">
        <f t="shared" si="35"/>
        <v>0</v>
      </c>
      <c r="O295" s="139">
        <f t="shared" si="36"/>
        <v>0</v>
      </c>
      <c r="P295" s="139">
        <f t="shared" si="37"/>
        <v>0</v>
      </c>
      <c r="Q295" s="14"/>
      <c r="R295" s="131">
        <v>284</v>
      </c>
      <c r="S295" s="167" t="str">
        <f>'Calc|Fee Based'!B293</f>
        <v/>
      </c>
      <c r="T295" s="167" t="str">
        <f>'Calc|Fee Based'!C293</f>
        <v/>
      </c>
      <c r="U295" s="129" t="str">
        <f>'Calc|Fee Based'!D293</f>
        <v/>
      </c>
      <c r="V295" s="129" t="str">
        <f>'Calc|Fee Based'!F293</f>
        <v/>
      </c>
      <c r="W295" s="77">
        <f>'Calc|Fee Based'!H293</f>
        <v>0</v>
      </c>
      <c r="X295" s="77">
        <f t="shared" si="32"/>
        <v>0</v>
      </c>
      <c r="Y295" s="77">
        <f t="shared" si="32"/>
        <v>0</v>
      </c>
      <c r="Z295" s="77">
        <f t="shared" si="32"/>
        <v>0</v>
      </c>
      <c r="AA295" s="77">
        <f t="shared" si="32"/>
        <v>0</v>
      </c>
      <c r="AB295" s="53"/>
      <c r="AC295"/>
      <c r="AD295"/>
      <c r="AE295"/>
      <c r="AF295"/>
      <c r="AG295"/>
      <c r="AH295"/>
    </row>
    <row r="296" spans="1:34" x14ac:dyDescent="0.2">
      <c r="A296" s="131">
        <v>285</v>
      </c>
      <c r="B296" s="41"/>
      <c r="C296" s="41"/>
      <c r="D296" s="41"/>
      <c r="E296" s="42"/>
      <c r="F296" s="42"/>
      <c r="G296" s="42"/>
      <c r="H296" s="42"/>
      <c r="I296" s="42"/>
      <c r="J296" s="14"/>
      <c r="K296" s="42"/>
      <c r="L296" s="139">
        <f t="shared" si="33"/>
        <v>0</v>
      </c>
      <c r="M296" s="139">
        <f t="shared" si="34"/>
        <v>0</v>
      </c>
      <c r="N296" s="139">
        <f t="shared" si="35"/>
        <v>0</v>
      </c>
      <c r="O296" s="139">
        <f t="shared" si="36"/>
        <v>0</v>
      </c>
      <c r="P296" s="139">
        <f t="shared" si="37"/>
        <v>0</v>
      </c>
      <c r="Q296" s="14"/>
      <c r="R296" s="131">
        <v>285</v>
      </c>
      <c r="S296" s="167" t="str">
        <f>'Calc|Fee Based'!B294</f>
        <v/>
      </c>
      <c r="T296" s="167" t="str">
        <f>'Calc|Fee Based'!C294</f>
        <v/>
      </c>
      <c r="U296" s="129" t="str">
        <f>'Calc|Fee Based'!D294</f>
        <v/>
      </c>
      <c r="V296" s="129" t="str">
        <f>'Calc|Fee Based'!F294</f>
        <v/>
      </c>
      <c r="W296" s="77">
        <f>'Calc|Fee Based'!H294</f>
        <v>0</v>
      </c>
      <c r="X296" s="77">
        <f t="shared" si="32"/>
        <v>0</v>
      </c>
      <c r="Y296" s="77">
        <f t="shared" si="32"/>
        <v>0</v>
      </c>
      <c r="Z296" s="77">
        <f t="shared" si="32"/>
        <v>0</v>
      </c>
      <c r="AA296" s="77">
        <f t="shared" si="32"/>
        <v>0</v>
      </c>
      <c r="AB296" s="53"/>
      <c r="AC296"/>
      <c r="AD296"/>
      <c r="AE296"/>
      <c r="AF296"/>
      <c r="AG296"/>
      <c r="AH296"/>
    </row>
    <row r="297" spans="1:34" x14ac:dyDescent="0.2">
      <c r="A297" s="131">
        <v>286</v>
      </c>
      <c r="B297" s="41"/>
      <c r="C297" s="41"/>
      <c r="D297" s="41"/>
      <c r="E297" s="42"/>
      <c r="F297" s="42"/>
      <c r="G297" s="42"/>
      <c r="H297" s="42"/>
      <c r="I297" s="42"/>
      <c r="J297" s="14"/>
      <c r="K297" s="42"/>
      <c r="L297" s="139">
        <f t="shared" si="33"/>
        <v>0</v>
      </c>
      <c r="M297" s="139">
        <f t="shared" si="34"/>
        <v>0</v>
      </c>
      <c r="N297" s="139">
        <f t="shared" si="35"/>
        <v>0</v>
      </c>
      <c r="O297" s="139">
        <f t="shared" si="36"/>
        <v>0</v>
      </c>
      <c r="P297" s="139">
        <f t="shared" si="37"/>
        <v>0</v>
      </c>
      <c r="Q297" s="14"/>
      <c r="R297" s="131">
        <v>286</v>
      </c>
      <c r="S297" s="167" t="str">
        <f>'Calc|Fee Based'!B295</f>
        <v/>
      </c>
      <c r="T297" s="167" t="str">
        <f>'Calc|Fee Based'!C295</f>
        <v/>
      </c>
      <c r="U297" s="129" t="str">
        <f>'Calc|Fee Based'!D295</f>
        <v/>
      </c>
      <c r="V297" s="129" t="str">
        <f>'Calc|Fee Based'!F295</f>
        <v/>
      </c>
      <c r="W297" s="77">
        <f>'Calc|Fee Based'!H295</f>
        <v>0</v>
      </c>
      <c r="X297" s="77">
        <f t="shared" si="32"/>
        <v>0</v>
      </c>
      <c r="Y297" s="77">
        <f t="shared" si="32"/>
        <v>0</v>
      </c>
      <c r="Z297" s="77">
        <f t="shared" si="32"/>
        <v>0</v>
      </c>
      <c r="AA297" s="77">
        <f t="shared" si="32"/>
        <v>0</v>
      </c>
      <c r="AB297" s="53"/>
      <c r="AC297"/>
      <c r="AD297"/>
      <c r="AE297"/>
      <c r="AF297"/>
      <c r="AG297"/>
      <c r="AH297"/>
    </row>
    <row r="298" spans="1:34" x14ac:dyDescent="0.2">
      <c r="A298" s="131">
        <v>287</v>
      </c>
      <c r="B298" s="41"/>
      <c r="C298" s="41"/>
      <c r="D298" s="41"/>
      <c r="E298" s="42"/>
      <c r="F298" s="42"/>
      <c r="G298" s="42"/>
      <c r="H298" s="42"/>
      <c r="I298" s="42"/>
      <c r="J298" s="14"/>
      <c r="K298" s="42"/>
      <c r="L298" s="139">
        <f t="shared" si="33"/>
        <v>0</v>
      </c>
      <c r="M298" s="139">
        <f t="shared" si="34"/>
        <v>0</v>
      </c>
      <c r="N298" s="139">
        <f t="shared" si="35"/>
        <v>0</v>
      </c>
      <c r="O298" s="139">
        <f t="shared" si="36"/>
        <v>0</v>
      </c>
      <c r="P298" s="139">
        <f t="shared" si="37"/>
        <v>0</v>
      </c>
      <c r="Q298" s="14"/>
      <c r="R298" s="131">
        <v>287</v>
      </c>
      <c r="S298" s="167" t="str">
        <f>'Calc|Fee Based'!B296</f>
        <v/>
      </c>
      <c r="T298" s="167" t="str">
        <f>'Calc|Fee Based'!C296</f>
        <v/>
      </c>
      <c r="U298" s="129" t="str">
        <f>'Calc|Fee Based'!D296</f>
        <v/>
      </c>
      <c r="V298" s="129" t="str">
        <f>'Calc|Fee Based'!F296</f>
        <v/>
      </c>
      <c r="W298" s="77">
        <f>'Calc|Fee Based'!H296</f>
        <v>0</v>
      </c>
      <c r="X298" s="77">
        <f t="shared" si="32"/>
        <v>0</v>
      </c>
      <c r="Y298" s="77">
        <f t="shared" si="32"/>
        <v>0</v>
      </c>
      <c r="Z298" s="77">
        <f t="shared" si="32"/>
        <v>0</v>
      </c>
      <c r="AA298" s="77">
        <f t="shared" si="32"/>
        <v>0</v>
      </c>
      <c r="AB298" s="53"/>
      <c r="AC298"/>
      <c r="AD298"/>
      <c r="AE298"/>
      <c r="AF298"/>
      <c r="AG298"/>
      <c r="AH298"/>
    </row>
    <row r="299" spans="1:34" x14ac:dyDescent="0.2">
      <c r="A299" s="131">
        <v>288</v>
      </c>
      <c r="B299" s="41"/>
      <c r="C299" s="41"/>
      <c r="D299" s="41"/>
      <c r="E299" s="42"/>
      <c r="F299" s="42"/>
      <c r="G299" s="42"/>
      <c r="H299" s="42"/>
      <c r="I299" s="42"/>
      <c r="J299" s="14"/>
      <c r="K299" s="42"/>
      <c r="L299" s="139">
        <f t="shared" si="33"/>
        <v>0</v>
      </c>
      <c r="M299" s="139">
        <f t="shared" si="34"/>
        <v>0</v>
      </c>
      <c r="N299" s="139">
        <f t="shared" si="35"/>
        <v>0</v>
      </c>
      <c r="O299" s="139">
        <f t="shared" si="36"/>
        <v>0</v>
      </c>
      <c r="P299" s="139">
        <f t="shared" si="37"/>
        <v>0</v>
      </c>
      <c r="Q299" s="14"/>
      <c r="R299" s="131">
        <v>288</v>
      </c>
      <c r="S299" s="167" t="str">
        <f>'Calc|Fee Based'!B297</f>
        <v/>
      </c>
      <c r="T299" s="167" t="str">
        <f>'Calc|Fee Based'!C297</f>
        <v/>
      </c>
      <c r="U299" s="129" t="str">
        <f>'Calc|Fee Based'!D297</f>
        <v/>
      </c>
      <c r="V299" s="129" t="str">
        <f>'Calc|Fee Based'!F297</f>
        <v/>
      </c>
      <c r="W299" s="77">
        <f>'Calc|Fee Based'!H297</f>
        <v>0</v>
      </c>
      <c r="X299" s="77">
        <f t="shared" si="32"/>
        <v>0</v>
      </c>
      <c r="Y299" s="77">
        <f t="shared" si="32"/>
        <v>0</v>
      </c>
      <c r="Z299" s="77">
        <f t="shared" si="32"/>
        <v>0</v>
      </c>
      <c r="AA299" s="77">
        <f t="shared" si="32"/>
        <v>0</v>
      </c>
      <c r="AB299" s="53"/>
      <c r="AC299"/>
      <c r="AD299"/>
      <c r="AE299"/>
      <c r="AF299"/>
      <c r="AG299"/>
      <c r="AH299"/>
    </row>
    <row r="300" spans="1:34" x14ac:dyDescent="0.2">
      <c r="A300" s="131">
        <v>289</v>
      </c>
      <c r="B300" s="41"/>
      <c r="C300" s="41"/>
      <c r="D300" s="41"/>
      <c r="E300" s="42"/>
      <c r="F300" s="42"/>
      <c r="G300" s="42"/>
      <c r="H300" s="42"/>
      <c r="I300" s="42"/>
      <c r="J300" s="14"/>
      <c r="K300" s="42"/>
      <c r="L300" s="139">
        <f t="shared" si="33"/>
        <v>0</v>
      </c>
      <c r="M300" s="139">
        <f t="shared" si="34"/>
        <v>0</v>
      </c>
      <c r="N300" s="139">
        <f t="shared" si="35"/>
        <v>0</v>
      </c>
      <c r="O300" s="139">
        <f t="shared" si="36"/>
        <v>0</v>
      </c>
      <c r="P300" s="139">
        <f t="shared" si="37"/>
        <v>0</v>
      </c>
      <c r="Q300" s="14"/>
      <c r="R300" s="131">
        <v>289</v>
      </c>
      <c r="S300" s="167" t="str">
        <f>'Calc|Fee Based'!B298</f>
        <v/>
      </c>
      <c r="T300" s="167" t="str">
        <f>'Calc|Fee Based'!C298</f>
        <v/>
      </c>
      <c r="U300" s="129" t="str">
        <f>'Calc|Fee Based'!D298</f>
        <v/>
      </c>
      <c r="V300" s="129" t="str">
        <f>'Calc|Fee Based'!F298</f>
        <v/>
      </c>
      <c r="W300" s="77">
        <f>'Calc|Fee Based'!H298</f>
        <v>0</v>
      </c>
      <c r="X300" s="77">
        <f t="shared" si="32"/>
        <v>0</v>
      </c>
      <c r="Y300" s="77">
        <f t="shared" si="32"/>
        <v>0</v>
      </c>
      <c r="Z300" s="77">
        <f t="shared" si="32"/>
        <v>0</v>
      </c>
      <c r="AA300" s="77">
        <f t="shared" si="32"/>
        <v>0</v>
      </c>
      <c r="AB300" s="53"/>
      <c r="AC300"/>
      <c r="AD300"/>
      <c r="AE300"/>
      <c r="AF300"/>
      <c r="AG300"/>
      <c r="AH300"/>
    </row>
    <row r="301" spans="1:34" x14ac:dyDescent="0.2">
      <c r="A301" s="131">
        <v>290</v>
      </c>
      <c r="B301" s="41"/>
      <c r="C301" s="41"/>
      <c r="D301" s="41"/>
      <c r="E301" s="42"/>
      <c r="F301" s="42"/>
      <c r="G301" s="42"/>
      <c r="H301" s="42"/>
      <c r="I301" s="42"/>
      <c r="J301" s="14"/>
      <c r="K301" s="42"/>
      <c r="L301" s="139">
        <f t="shared" si="33"/>
        <v>0</v>
      </c>
      <c r="M301" s="139">
        <f t="shared" si="34"/>
        <v>0</v>
      </c>
      <c r="N301" s="139">
        <f t="shared" si="35"/>
        <v>0</v>
      </c>
      <c r="O301" s="139">
        <f t="shared" si="36"/>
        <v>0</v>
      </c>
      <c r="P301" s="139">
        <f t="shared" si="37"/>
        <v>0</v>
      </c>
      <c r="Q301" s="14"/>
      <c r="R301" s="131">
        <v>290</v>
      </c>
      <c r="S301" s="167" t="str">
        <f>'Calc|Fee Based'!B299</f>
        <v/>
      </c>
      <c r="T301" s="167" t="str">
        <f>'Calc|Fee Based'!C299</f>
        <v/>
      </c>
      <c r="U301" s="129" t="str">
        <f>'Calc|Fee Based'!D299</f>
        <v/>
      </c>
      <c r="V301" s="129" t="str">
        <f>'Calc|Fee Based'!F299</f>
        <v/>
      </c>
      <c r="W301" s="77">
        <f>'Calc|Fee Based'!H299</f>
        <v>0</v>
      </c>
      <c r="X301" s="77">
        <f t="shared" si="32"/>
        <v>0</v>
      </c>
      <c r="Y301" s="77">
        <f t="shared" si="32"/>
        <v>0</v>
      </c>
      <c r="Z301" s="77">
        <f t="shared" si="32"/>
        <v>0</v>
      </c>
      <c r="AA301" s="77">
        <f t="shared" si="32"/>
        <v>0</v>
      </c>
      <c r="AB301" s="53"/>
      <c r="AC301"/>
      <c r="AD301"/>
      <c r="AE301"/>
      <c r="AF301"/>
      <c r="AG301"/>
      <c r="AH301"/>
    </row>
    <row r="302" spans="1:34" x14ac:dyDescent="0.2">
      <c r="A302" s="131">
        <v>291</v>
      </c>
      <c r="B302" s="41"/>
      <c r="C302" s="41"/>
      <c r="D302" s="41"/>
      <c r="E302" s="42"/>
      <c r="F302" s="42"/>
      <c r="G302" s="42"/>
      <c r="H302" s="42"/>
      <c r="I302" s="42"/>
      <c r="J302" s="14"/>
      <c r="K302" s="42"/>
      <c r="L302" s="139">
        <f t="shared" si="33"/>
        <v>0</v>
      </c>
      <c r="M302" s="139">
        <f t="shared" si="34"/>
        <v>0</v>
      </c>
      <c r="N302" s="139">
        <f t="shared" si="35"/>
        <v>0</v>
      </c>
      <c r="O302" s="139">
        <f t="shared" si="36"/>
        <v>0</v>
      </c>
      <c r="P302" s="139">
        <f t="shared" si="37"/>
        <v>0</v>
      </c>
      <c r="Q302" s="14"/>
      <c r="R302" s="131">
        <v>291</v>
      </c>
      <c r="S302" s="167" t="str">
        <f>'Calc|Fee Based'!B300</f>
        <v/>
      </c>
      <c r="T302" s="167" t="str">
        <f>'Calc|Fee Based'!C300</f>
        <v/>
      </c>
      <c r="U302" s="129" t="str">
        <f>'Calc|Fee Based'!D300</f>
        <v/>
      </c>
      <c r="V302" s="129" t="str">
        <f>'Calc|Fee Based'!F300</f>
        <v/>
      </c>
      <c r="W302" s="77">
        <f>'Calc|Fee Based'!H300</f>
        <v>0</v>
      </c>
      <c r="X302" s="77">
        <f t="shared" si="32"/>
        <v>0</v>
      </c>
      <c r="Y302" s="77">
        <f t="shared" si="32"/>
        <v>0</v>
      </c>
      <c r="Z302" s="77">
        <f t="shared" si="32"/>
        <v>0</v>
      </c>
      <c r="AA302" s="77">
        <f t="shared" si="32"/>
        <v>0</v>
      </c>
      <c r="AB302" s="53"/>
      <c r="AC302"/>
      <c r="AD302"/>
      <c r="AE302"/>
      <c r="AF302"/>
      <c r="AG302"/>
      <c r="AH302"/>
    </row>
    <row r="303" spans="1:34" x14ac:dyDescent="0.2">
      <c r="A303" s="131">
        <v>292</v>
      </c>
      <c r="B303" s="41"/>
      <c r="C303" s="41"/>
      <c r="D303" s="41"/>
      <c r="E303" s="42"/>
      <c r="F303" s="42"/>
      <c r="G303" s="42"/>
      <c r="H303" s="42"/>
      <c r="I303" s="42"/>
      <c r="J303" s="14"/>
      <c r="K303" s="42"/>
      <c r="L303" s="139">
        <f t="shared" si="33"/>
        <v>0</v>
      </c>
      <c r="M303" s="139">
        <f t="shared" si="34"/>
        <v>0</v>
      </c>
      <c r="N303" s="139">
        <f t="shared" si="35"/>
        <v>0</v>
      </c>
      <c r="O303" s="139">
        <f t="shared" si="36"/>
        <v>0</v>
      </c>
      <c r="P303" s="139">
        <f t="shared" si="37"/>
        <v>0</v>
      </c>
      <c r="Q303" s="14"/>
      <c r="R303" s="131">
        <v>292</v>
      </c>
      <c r="S303" s="167" t="str">
        <f>'Calc|Fee Based'!B301</f>
        <v/>
      </c>
      <c r="T303" s="167" t="str">
        <f>'Calc|Fee Based'!C301</f>
        <v/>
      </c>
      <c r="U303" s="129" t="str">
        <f>'Calc|Fee Based'!D301</f>
        <v/>
      </c>
      <c r="V303" s="129" t="str">
        <f>'Calc|Fee Based'!F301</f>
        <v/>
      </c>
      <c r="W303" s="77">
        <f>'Calc|Fee Based'!H301</f>
        <v>0</v>
      </c>
      <c r="X303" s="77">
        <f t="shared" si="32"/>
        <v>0</v>
      </c>
      <c r="Y303" s="77">
        <f t="shared" si="32"/>
        <v>0</v>
      </c>
      <c r="Z303" s="77">
        <f t="shared" si="32"/>
        <v>0</v>
      </c>
      <c r="AA303" s="77">
        <f t="shared" si="32"/>
        <v>0</v>
      </c>
      <c r="AB303" s="53"/>
      <c r="AC303"/>
      <c r="AD303"/>
      <c r="AE303"/>
      <c r="AF303"/>
      <c r="AG303"/>
      <c r="AH303"/>
    </row>
    <row r="304" spans="1:34" x14ac:dyDescent="0.2">
      <c r="A304" s="131">
        <v>293</v>
      </c>
      <c r="B304" s="41"/>
      <c r="C304" s="41"/>
      <c r="D304" s="41"/>
      <c r="E304" s="42"/>
      <c r="F304" s="42"/>
      <c r="G304" s="42"/>
      <c r="H304" s="42"/>
      <c r="I304" s="42"/>
      <c r="J304" s="14"/>
      <c r="K304" s="42"/>
      <c r="L304" s="139">
        <f t="shared" si="33"/>
        <v>0</v>
      </c>
      <c r="M304" s="139">
        <f t="shared" si="34"/>
        <v>0</v>
      </c>
      <c r="N304" s="139">
        <f t="shared" si="35"/>
        <v>0</v>
      </c>
      <c r="O304" s="139">
        <f t="shared" si="36"/>
        <v>0</v>
      </c>
      <c r="P304" s="139">
        <f t="shared" si="37"/>
        <v>0</v>
      </c>
      <c r="Q304" s="14"/>
      <c r="R304" s="131">
        <v>293</v>
      </c>
      <c r="S304" s="167" t="str">
        <f>'Calc|Fee Based'!B302</f>
        <v/>
      </c>
      <c r="T304" s="167" t="str">
        <f>'Calc|Fee Based'!C302</f>
        <v/>
      </c>
      <c r="U304" s="129" t="str">
        <f>'Calc|Fee Based'!D302</f>
        <v/>
      </c>
      <c r="V304" s="129" t="str">
        <f>'Calc|Fee Based'!F302</f>
        <v/>
      </c>
      <c r="W304" s="77">
        <f>'Calc|Fee Based'!H302</f>
        <v>0</v>
      </c>
      <c r="X304" s="77">
        <f t="shared" si="32"/>
        <v>0</v>
      </c>
      <c r="Y304" s="77">
        <f t="shared" si="32"/>
        <v>0</v>
      </c>
      <c r="Z304" s="77">
        <f t="shared" si="32"/>
        <v>0</v>
      </c>
      <c r="AA304" s="77">
        <f t="shared" ref="AA304:AA367" si="38">Z304*(1+AA$5)*(1-AA$6)</f>
        <v>0</v>
      </c>
      <c r="AB304" s="53"/>
      <c r="AC304"/>
      <c r="AD304"/>
      <c r="AE304"/>
      <c r="AF304"/>
      <c r="AG304"/>
      <c r="AH304"/>
    </row>
    <row r="305" spans="1:34" x14ac:dyDescent="0.2">
      <c r="A305" s="131">
        <v>294</v>
      </c>
      <c r="B305" s="41"/>
      <c r="C305" s="41"/>
      <c r="D305" s="41"/>
      <c r="E305" s="42"/>
      <c r="F305" s="42"/>
      <c r="G305" s="42"/>
      <c r="H305" s="42"/>
      <c r="I305" s="42"/>
      <c r="J305" s="14"/>
      <c r="K305" s="42"/>
      <c r="L305" s="139">
        <f t="shared" si="33"/>
        <v>0</v>
      </c>
      <c r="M305" s="139">
        <f t="shared" si="34"/>
        <v>0</v>
      </c>
      <c r="N305" s="139">
        <f t="shared" si="35"/>
        <v>0</v>
      </c>
      <c r="O305" s="139">
        <f t="shared" si="36"/>
        <v>0</v>
      </c>
      <c r="P305" s="139">
        <f t="shared" si="37"/>
        <v>0</v>
      </c>
      <c r="Q305" s="14"/>
      <c r="R305" s="131">
        <v>294</v>
      </c>
      <c r="S305" s="167" t="str">
        <f>'Calc|Fee Based'!B303</f>
        <v/>
      </c>
      <c r="T305" s="167" t="str">
        <f>'Calc|Fee Based'!C303</f>
        <v/>
      </c>
      <c r="U305" s="129" t="str">
        <f>'Calc|Fee Based'!D303</f>
        <v/>
      </c>
      <c r="V305" s="129" t="str">
        <f>'Calc|Fee Based'!F303</f>
        <v/>
      </c>
      <c r="W305" s="77">
        <f>'Calc|Fee Based'!H303</f>
        <v>0</v>
      </c>
      <c r="X305" s="77">
        <f t="shared" ref="X305:AA368" si="39">W305*(1+X$5)*(1-X$6)</f>
        <v>0</v>
      </c>
      <c r="Y305" s="77">
        <f t="shared" si="39"/>
        <v>0</v>
      </c>
      <c r="Z305" s="77">
        <f t="shared" si="39"/>
        <v>0</v>
      </c>
      <c r="AA305" s="77">
        <f t="shared" si="38"/>
        <v>0</v>
      </c>
      <c r="AB305" s="53"/>
      <c r="AC305"/>
      <c r="AD305"/>
      <c r="AE305"/>
      <c r="AF305"/>
      <c r="AG305"/>
      <c r="AH305"/>
    </row>
    <row r="306" spans="1:34" x14ac:dyDescent="0.2">
      <c r="A306" s="131">
        <v>295</v>
      </c>
      <c r="B306" s="41"/>
      <c r="C306" s="41"/>
      <c r="D306" s="41"/>
      <c r="E306" s="42"/>
      <c r="F306" s="42"/>
      <c r="G306" s="42"/>
      <c r="H306" s="42"/>
      <c r="I306" s="42"/>
      <c r="J306" s="14"/>
      <c r="K306" s="42"/>
      <c r="L306" s="139">
        <f t="shared" si="33"/>
        <v>0</v>
      </c>
      <c r="M306" s="139">
        <f t="shared" si="34"/>
        <v>0</v>
      </c>
      <c r="N306" s="139">
        <f t="shared" si="35"/>
        <v>0</v>
      </c>
      <c r="O306" s="139">
        <f t="shared" si="36"/>
        <v>0</v>
      </c>
      <c r="P306" s="139">
        <f t="shared" si="37"/>
        <v>0</v>
      </c>
      <c r="Q306" s="14"/>
      <c r="R306" s="131">
        <v>295</v>
      </c>
      <c r="S306" s="167" t="str">
        <f>'Calc|Fee Based'!B304</f>
        <v/>
      </c>
      <c r="T306" s="167" t="str">
        <f>'Calc|Fee Based'!C304</f>
        <v/>
      </c>
      <c r="U306" s="129" t="str">
        <f>'Calc|Fee Based'!D304</f>
        <v/>
      </c>
      <c r="V306" s="129" t="str">
        <f>'Calc|Fee Based'!F304</f>
        <v/>
      </c>
      <c r="W306" s="77">
        <f>'Calc|Fee Based'!H304</f>
        <v>0</v>
      </c>
      <c r="X306" s="77">
        <f t="shared" si="39"/>
        <v>0</v>
      </c>
      <c r="Y306" s="77">
        <f t="shared" si="39"/>
        <v>0</v>
      </c>
      <c r="Z306" s="77">
        <f t="shared" si="39"/>
        <v>0</v>
      </c>
      <c r="AA306" s="77">
        <f t="shared" si="38"/>
        <v>0</v>
      </c>
      <c r="AB306" s="53"/>
      <c r="AC306"/>
      <c r="AD306"/>
      <c r="AE306"/>
      <c r="AF306"/>
      <c r="AG306"/>
      <c r="AH306"/>
    </row>
    <row r="307" spans="1:34" x14ac:dyDescent="0.2">
      <c r="A307" s="131">
        <v>296</v>
      </c>
      <c r="B307" s="41"/>
      <c r="C307" s="41"/>
      <c r="D307" s="41"/>
      <c r="E307" s="42"/>
      <c r="F307" s="42"/>
      <c r="G307" s="42"/>
      <c r="H307" s="42"/>
      <c r="I307" s="42"/>
      <c r="J307" s="14"/>
      <c r="K307" s="42"/>
      <c r="L307" s="139">
        <f t="shared" si="33"/>
        <v>0</v>
      </c>
      <c r="M307" s="139">
        <f t="shared" si="34"/>
        <v>0</v>
      </c>
      <c r="N307" s="139">
        <f t="shared" si="35"/>
        <v>0</v>
      </c>
      <c r="O307" s="139">
        <f t="shared" si="36"/>
        <v>0</v>
      </c>
      <c r="P307" s="139">
        <f t="shared" si="37"/>
        <v>0</v>
      </c>
      <c r="Q307" s="14"/>
      <c r="R307" s="131">
        <v>296</v>
      </c>
      <c r="S307" s="167" t="str">
        <f>'Calc|Fee Based'!B305</f>
        <v/>
      </c>
      <c r="T307" s="167" t="str">
        <f>'Calc|Fee Based'!C305</f>
        <v/>
      </c>
      <c r="U307" s="129" t="str">
        <f>'Calc|Fee Based'!D305</f>
        <v/>
      </c>
      <c r="V307" s="129" t="str">
        <f>'Calc|Fee Based'!F305</f>
        <v/>
      </c>
      <c r="W307" s="77">
        <f>'Calc|Fee Based'!H305</f>
        <v>0</v>
      </c>
      <c r="X307" s="77">
        <f t="shared" si="39"/>
        <v>0</v>
      </c>
      <c r="Y307" s="77">
        <f t="shared" si="39"/>
        <v>0</v>
      </c>
      <c r="Z307" s="77">
        <f t="shared" si="39"/>
        <v>0</v>
      </c>
      <c r="AA307" s="77">
        <f t="shared" si="38"/>
        <v>0</v>
      </c>
      <c r="AB307" s="53"/>
      <c r="AC307"/>
      <c r="AD307"/>
      <c r="AE307"/>
      <c r="AF307"/>
      <c r="AG307"/>
      <c r="AH307"/>
    </row>
    <row r="308" spans="1:34" x14ac:dyDescent="0.2">
      <c r="A308" s="131">
        <v>297</v>
      </c>
      <c r="B308" s="41"/>
      <c r="C308" s="41"/>
      <c r="D308" s="41"/>
      <c r="E308" s="42"/>
      <c r="F308" s="42"/>
      <c r="G308" s="42"/>
      <c r="H308" s="42"/>
      <c r="I308" s="42"/>
      <c r="J308" s="14"/>
      <c r="K308" s="42"/>
      <c r="L308" s="139">
        <f t="shared" si="33"/>
        <v>0</v>
      </c>
      <c r="M308" s="139">
        <f t="shared" si="34"/>
        <v>0</v>
      </c>
      <c r="N308" s="139">
        <f t="shared" si="35"/>
        <v>0</v>
      </c>
      <c r="O308" s="139">
        <f t="shared" si="36"/>
        <v>0</v>
      </c>
      <c r="P308" s="139">
        <f t="shared" si="37"/>
        <v>0</v>
      </c>
      <c r="Q308" s="14"/>
      <c r="R308" s="131">
        <v>297</v>
      </c>
      <c r="S308" s="167" t="str">
        <f>'Calc|Fee Based'!B306</f>
        <v/>
      </c>
      <c r="T308" s="167" t="str">
        <f>'Calc|Fee Based'!C306</f>
        <v/>
      </c>
      <c r="U308" s="129" t="str">
        <f>'Calc|Fee Based'!D306</f>
        <v/>
      </c>
      <c r="V308" s="129" t="str">
        <f>'Calc|Fee Based'!F306</f>
        <v/>
      </c>
      <c r="W308" s="77">
        <f>'Calc|Fee Based'!H306</f>
        <v>0</v>
      </c>
      <c r="X308" s="77">
        <f t="shared" si="39"/>
        <v>0</v>
      </c>
      <c r="Y308" s="77">
        <f t="shared" si="39"/>
        <v>0</v>
      </c>
      <c r="Z308" s="77">
        <f t="shared" si="39"/>
        <v>0</v>
      </c>
      <c r="AA308" s="77">
        <f t="shared" si="38"/>
        <v>0</v>
      </c>
      <c r="AB308" s="53"/>
      <c r="AC308"/>
      <c r="AD308"/>
      <c r="AE308"/>
      <c r="AF308"/>
      <c r="AG308"/>
      <c r="AH308"/>
    </row>
    <row r="309" spans="1:34" x14ac:dyDescent="0.2">
      <c r="A309" s="131">
        <v>298</v>
      </c>
      <c r="B309" s="41"/>
      <c r="C309" s="41"/>
      <c r="D309" s="41"/>
      <c r="E309" s="42"/>
      <c r="F309" s="42"/>
      <c r="G309" s="42"/>
      <c r="H309" s="42"/>
      <c r="I309" s="42"/>
      <c r="J309" s="14"/>
      <c r="K309" s="42"/>
      <c r="L309" s="139">
        <f t="shared" si="33"/>
        <v>0</v>
      </c>
      <c r="M309" s="139">
        <f t="shared" si="34"/>
        <v>0</v>
      </c>
      <c r="N309" s="139">
        <f t="shared" si="35"/>
        <v>0</v>
      </c>
      <c r="O309" s="139">
        <f t="shared" si="36"/>
        <v>0</v>
      </c>
      <c r="P309" s="139">
        <f t="shared" si="37"/>
        <v>0</v>
      </c>
      <c r="Q309" s="14"/>
      <c r="R309" s="131">
        <v>298</v>
      </c>
      <c r="S309" s="167" t="str">
        <f>'Calc|Fee Based'!B307</f>
        <v/>
      </c>
      <c r="T309" s="167" t="str">
        <f>'Calc|Fee Based'!C307</f>
        <v/>
      </c>
      <c r="U309" s="129" t="str">
        <f>'Calc|Fee Based'!D307</f>
        <v/>
      </c>
      <c r="V309" s="129" t="str">
        <f>'Calc|Fee Based'!F307</f>
        <v/>
      </c>
      <c r="W309" s="77">
        <f>'Calc|Fee Based'!H307</f>
        <v>0</v>
      </c>
      <c r="X309" s="77">
        <f t="shared" si="39"/>
        <v>0</v>
      </c>
      <c r="Y309" s="77">
        <f t="shared" si="39"/>
        <v>0</v>
      </c>
      <c r="Z309" s="77">
        <f t="shared" si="39"/>
        <v>0</v>
      </c>
      <c r="AA309" s="77">
        <f t="shared" si="38"/>
        <v>0</v>
      </c>
      <c r="AB309" s="53"/>
      <c r="AC309"/>
      <c r="AD309"/>
      <c r="AE309"/>
      <c r="AF309"/>
      <c r="AG309"/>
      <c r="AH309"/>
    </row>
    <row r="310" spans="1:34" x14ac:dyDescent="0.2">
      <c r="A310" s="131">
        <v>299</v>
      </c>
      <c r="B310" s="41"/>
      <c r="C310" s="41"/>
      <c r="D310" s="41"/>
      <c r="E310" s="42"/>
      <c r="F310" s="42"/>
      <c r="G310" s="42"/>
      <c r="H310" s="42"/>
      <c r="I310" s="42"/>
      <c r="J310" s="14"/>
      <c r="K310" s="42"/>
      <c r="L310" s="139">
        <f t="shared" si="33"/>
        <v>0</v>
      </c>
      <c r="M310" s="139">
        <f t="shared" si="34"/>
        <v>0</v>
      </c>
      <c r="N310" s="139">
        <f t="shared" si="35"/>
        <v>0</v>
      </c>
      <c r="O310" s="139">
        <f t="shared" si="36"/>
        <v>0</v>
      </c>
      <c r="P310" s="139">
        <f t="shared" si="37"/>
        <v>0</v>
      </c>
      <c r="Q310" s="14"/>
      <c r="R310" s="131">
        <v>299</v>
      </c>
      <c r="S310" s="167" t="str">
        <f>'Calc|Fee Based'!B308</f>
        <v/>
      </c>
      <c r="T310" s="167" t="str">
        <f>'Calc|Fee Based'!C308</f>
        <v/>
      </c>
      <c r="U310" s="129" t="str">
        <f>'Calc|Fee Based'!D308</f>
        <v/>
      </c>
      <c r="V310" s="129" t="str">
        <f>'Calc|Fee Based'!F308</f>
        <v/>
      </c>
      <c r="W310" s="77">
        <f>'Calc|Fee Based'!H308</f>
        <v>0</v>
      </c>
      <c r="X310" s="77">
        <f t="shared" si="39"/>
        <v>0</v>
      </c>
      <c r="Y310" s="77">
        <f t="shared" si="39"/>
        <v>0</v>
      </c>
      <c r="Z310" s="77">
        <f t="shared" si="39"/>
        <v>0</v>
      </c>
      <c r="AA310" s="77">
        <f t="shared" si="38"/>
        <v>0</v>
      </c>
      <c r="AB310" s="53"/>
      <c r="AC310"/>
      <c r="AD310"/>
      <c r="AE310"/>
      <c r="AF310"/>
      <c r="AG310"/>
      <c r="AH310"/>
    </row>
    <row r="311" spans="1:34" x14ac:dyDescent="0.2">
      <c r="A311" s="131">
        <v>300</v>
      </c>
      <c r="B311" s="41"/>
      <c r="C311" s="41"/>
      <c r="D311" s="41"/>
      <c r="E311" s="42"/>
      <c r="F311" s="42"/>
      <c r="G311" s="42"/>
      <c r="H311" s="42"/>
      <c r="I311" s="42"/>
      <c r="J311" s="14"/>
      <c r="K311" s="42"/>
      <c r="L311" s="139">
        <f t="shared" si="33"/>
        <v>0</v>
      </c>
      <c r="M311" s="139">
        <f t="shared" si="34"/>
        <v>0</v>
      </c>
      <c r="N311" s="139">
        <f t="shared" si="35"/>
        <v>0</v>
      </c>
      <c r="O311" s="139">
        <f t="shared" si="36"/>
        <v>0</v>
      </c>
      <c r="P311" s="139">
        <f t="shared" si="37"/>
        <v>0</v>
      </c>
      <c r="Q311" s="14"/>
      <c r="R311" s="131">
        <v>300</v>
      </c>
      <c r="S311" s="167" t="str">
        <f>'Calc|Fee Based'!B309</f>
        <v/>
      </c>
      <c r="T311" s="167" t="str">
        <f>'Calc|Fee Based'!C309</f>
        <v/>
      </c>
      <c r="U311" s="129" t="str">
        <f>'Calc|Fee Based'!D309</f>
        <v/>
      </c>
      <c r="V311" s="129" t="str">
        <f>'Calc|Fee Based'!F309</f>
        <v/>
      </c>
      <c r="W311" s="77">
        <f>'Calc|Fee Based'!H309</f>
        <v>0</v>
      </c>
      <c r="X311" s="77">
        <f t="shared" si="39"/>
        <v>0</v>
      </c>
      <c r="Y311" s="77">
        <f t="shared" si="39"/>
        <v>0</v>
      </c>
      <c r="Z311" s="77">
        <f t="shared" si="39"/>
        <v>0</v>
      </c>
      <c r="AA311" s="77">
        <f t="shared" si="38"/>
        <v>0</v>
      </c>
      <c r="AB311" s="53"/>
      <c r="AC311"/>
      <c r="AD311"/>
      <c r="AE311"/>
      <c r="AF311"/>
      <c r="AG311"/>
      <c r="AH311"/>
    </row>
    <row r="312" spans="1:34" x14ac:dyDescent="0.2">
      <c r="A312" s="131">
        <v>301</v>
      </c>
      <c r="B312" s="41"/>
      <c r="C312" s="41"/>
      <c r="D312" s="41"/>
      <c r="E312" s="42"/>
      <c r="F312" s="42"/>
      <c r="G312" s="42"/>
      <c r="H312" s="42"/>
      <c r="I312" s="42"/>
      <c r="J312" s="14"/>
      <c r="K312" s="42"/>
      <c r="L312" s="139">
        <f t="shared" si="33"/>
        <v>0</v>
      </c>
      <c r="M312" s="139">
        <f t="shared" si="34"/>
        <v>0</v>
      </c>
      <c r="N312" s="139">
        <f t="shared" si="35"/>
        <v>0</v>
      </c>
      <c r="O312" s="139">
        <f t="shared" si="36"/>
        <v>0</v>
      </c>
      <c r="P312" s="139">
        <f t="shared" si="37"/>
        <v>0</v>
      </c>
      <c r="Q312" s="14"/>
      <c r="R312" s="131">
        <v>301</v>
      </c>
      <c r="S312" s="167" t="str">
        <f>'Calc|Fee Based'!B310</f>
        <v/>
      </c>
      <c r="T312" s="167" t="str">
        <f>'Calc|Fee Based'!C310</f>
        <v/>
      </c>
      <c r="U312" s="129" t="str">
        <f>'Calc|Fee Based'!D310</f>
        <v/>
      </c>
      <c r="V312" s="129" t="str">
        <f>'Calc|Fee Based'!F310</f>
        <v/>
      </c>
      <c r="W312" s="77">
        <f>'Calc|Fee Based'!H310</f>
        <v>0</v>
      </c>
      <c r="X312" s="77">
        <f t="shared" si="39"/>
        <v>0</v>
      </c>
      <c r="Y312" s="77">
        <f t="shared" si="39"/>
        <v>0</v>
      </c>
      <c r="Z312" s="77">
        <f t="shared" si="39"/>
        <v>0</v>
      </c>
      <c r="AA312" s="77">
        <f t="shared" si="38"/>
        <v>0</v>
      </c>
      <c r="AB312" s="53"/>
      <c r="AC312"/>
      <c r="AD312"/>
      <c r="AE312"/>
      <c r="AF312"/>
      <c r="AG312"/>
      <c r="AH312"/>
    </row>
    <row r="313" spans="1:34" x14ac:dyDescent="0.2">
      <c r="A313" s="131">
        <v>302</v>
      </c>
      <c r="B313" s="41"/>
      <c r="C313" s="41"/>
      <c r="D313" s="41"/>
      <c r="E313" s="42"/>
      <c r="F313" s="42"/>
      <c r="G313" s="42"/>
      <c r="H313" s="42"/>
      <c r="I313" s="42"/>
      <c r="J313" s="14"/>
      <c r="K313" s="42"/>
      <c r="L313" s="139">
        <f t="shared" si="33"/>
        <v>0</v>
      </c>
      <c r="M313" s="139">
        <f t="shared" si="34"/>
        <v>0</v>
      </c>
      <c r="N313" s="139">
        <f t="shared" si="35"/>
        <v>0</v>
      </c>
      <c r="O313" s="139">
        <f t="shared" si="36"/>
        <v>0</v>
      </c>
      <c r="P313" s="139">
        <f t="shared" si="37"/>
        <v>0</v>
      </c>
      <c r="Q313" s="14"/>
      <c r="R313" s="131">
        <v>302</v>
      </c>
      <c r="S313" s="167" t="str">
        <f>'Calc|Fee Based'!B311</f>
        <v/>
      </c>
      <c r="T313" s="167" t="str">
        <f>'Calc|Fee Based'!C311</f>
        <v/>
      </c>
      <c r="U313" s="129" t="str">
        <f>'Calc|Fee Based'!D311</f>
        <v/>
      </c>
      <c r="V313" s="129" t="str">
        <f>'Calc|Fee Based'!F311</f>
        <v/>
      </c>
      <c r="W313" s="77">
        <f>'Calc|Fee Based'!H311</f>
        <v>0</v>
      </c>
      <c r="X313" s="77">
        <f t="shared" si="39"/>
        <v>0</v>
      </c>
      <c r="Y313" s="77">
        <f t="shared" si="39"/>
        <v>0</v>
      </c>
      <c r="Z313" s="77">
        <f t="shared" si="39"/>
        <v>0</v>
      </c>
      <c r="AA313" s="77">
        <f t="shared" si="38"/>
        <v>0</v>
      </c>
      <c r="AB313" s="53"/>
      <c r="AC313"/>
      <c r="AD313"/>
      <c r="AE313"/>
      <c r="AF313"/>
      <c r="AG313"/>
      <c r="AH313"/>
    </row>
    <row r="314" spans="1:34" x14ac:dyDescent="0.2">
      <c r="A314" s="131">
        <v>303</v>
      </c>
      <c r="B314" s="41"/>
      <c r="C314" s="41"/>
      <c r="D314" s="41"/>
      <c r="E314" s="42"/>
      <c r="F314" s="42"/>
      <c r="G314" s="42"/>
      <c r="H314" s="42"/>
      <c r="I314" s="42"/>
      <c r="J314" s="14"/>
      <c r="K314" s="42"/>
      <c r="L314" s="139">
        <f t="shared" si="33"/>
        <v>0</v>
      </c>
      <c r="M314" s="139">
        <f t="shared" si="34"/>
        <v>0</v>
      </c>
      <c r="N314" s="139">
        <f t="shared" si="35"/>
        <v>0</v>
      </c>
      <c r="O314" s="139">
        <f t="shared" si="36"/>
        <v>0</v>
      </c>
      <c r="P314" s="139">
        <f t="shared" si="37"/>
        <v>0</v>
      </c>
      <c r="Q314" s="14"/>
      <c r="R314" s="131">
        <v>303</v>
      </c>
      <c r="S314" s="167" t="str">
        <f>'Calc|Fee Based'!B312</f>
        <v/>
      </c>
      <c r="T314" s="167" t="str">
        <f>'Calc|Fee Based'!C312</f>
        <v/>
      </c>
      <c r="U314" s="129" t="str">
        <f>'Calc|Fee Based'!D312</f>
        <v/>
      </c>
      <c r="V314" s="129" t="str">
        <f>'Calc|Fee Based'!F312</f>
        <v/>
      </c>
      <c r="W314" s="77">
        <f>'Calc|Fee Based'!H312</f>
        <v>0</v>
      </c>
      <c r="X314" s="77">
        <f t="shared" si="39"/>
        <v>0</v>
      </c>
      <c r="Y314" s="77">
        <f t="shared" si="39"/>
        <v>0</v>
      </c>
      <c r="Z314" s="77">
        <f t="shared" si="39"/>
        <v>0</v>
      </c>
      <c r="AA314" s="77">
        <f t="shared" si="38"/>
        <v>0</v>
      </c>
      <c r="AB314" s="53"/>
      <c r="AC314"/>
      <c r="AD314"/>
      <c r="AE314"/>
      <c r="AF314"/>
      <c r="AG314"/>
      <c r="AH314"/>
    </row>
    <row r="315" spans="1:34" x14ac:dyDescent="0.2">
      <c r="A315" s="131">
        <v>304</v>
      </c>
      <c r="B315" s="41"/>
      <c r="C315" s="41"/>
      <c r="D315" s="41"/>
      <c r="E315" s="42"/>
      <c r="F315" s="42"/>
      <c r="G315" s="42"/>
      <c r="H315" s="42"/>
      <c r="I315" s="42"/>
      <c r="J315" s="14"/>
      <c r="K315" s="42"/>
      <c r="L315" s="139">
        <f t="shared" si="33"/>
        <v>0</v>
      </c>
      <c r="M315" s="139">
        <f t="shared" si="34"/>
        <v>0</v>
      </c>
      <c r="N315" s="139">
        <f t="shared" si="35"/>
        <v>0</v>
      </c>
      <c r="O315" s="139">
        <f t="shared" si="36"/>
        <v>0</v>
      </c>
      <c r="P315" s="139">
        <f t="shared" si="37"/>
        <v>0</v>
      </c>
      <c r="Q315" s="14"/>
      <c r="R315" s="131">
        <v>304</v>
      </c>
      <c r="S315" s="167" t="str">
        <f>'Calc|Fee Based'!B313</f>
        <v/>
      </c>
      <c r="T315" s="167" t="str">
        <f>'Calc|Fee Based'!C313</f>
        <v/>
      </c>
      <c r="U315" s="129" t="str">
        <f>'Calc|Fee Based'!D313</f>
        <v/>
      </c>
      <c r="V315" s="129" t="str">
        <f>'Calc|Fee Based'!F313</f>
        <v/>
      </c>
      <c r="W315" s="77">
        <f>'Calc|Fee Based'!H313</f>
        <v>0</v>
      </c>
      <c r="X315" s="77">
        <f t="shared" si="39"/>
        <v>0</v>
      </c>
      <c r="Y315" s="77">
        <f t="shared" si="39"/>
        <v>0</v>
      </c>
      <c r="Z315" s="77">
        <f t="shared" si="39"/>
        <v>0</v>
      </c>
      <c r="AA315" s="77">
        <f t="shared" si="38"/>
        <v>0</v>
      </c>
      <c r="AB315" s="53"/>
      <c r="AC315"/>
      <c r="AD315"/>
      <c r="AE315"/>
      <c r="AF315"/>
      <c r="AG315"/>
      <c r="AH315"/>
    </row>
    <row r="316" spans="1:34" x14ac:dyDescent="0.2">
      <c r="A316" s="131">
        <v>305</v>
      </c>
      <c r="B316" s="41"/>
      <c r="C316" s="41"/>
      <c r="D316" s="41"/>
      <c r="E316" s="42"/>
      <c r="F316" s="42"/>
      <c r="G316" s="42"/>
      <c r="H316" s="42"/>
      <c r="I316" s="42"/>
      <c r="J316" s="14"/>
      <c r="K316" s="42"/>
      <c r="L316" s="139">
        <f t="shared" si="33"/>
        <v>0</v>
      </c>
      <c r="M316" s="139">
        <f t="shared" si="34"/>
        <v>0</v>
      </c>
      <c r="N316" s="139">
        <f t="shared" si="35"/>
        <v>0</v>
      </c>
      <c r="O316" s="139">
        <f t="shared" si="36"/>
        <v>0</v>
      </c>
      <c r="P316" s="139">
        <f t="shared" si="37"/>
        <v>0</v>
      </c>
      <c r="Q316" s="14"/>
      <c r="R316" s="131">
        <v>305</v>
      </c>
      <c r="S316" s="167" t="str">
        <f>'Calc|Fee Based'!B314</f>
        <v/>
      </c>
      <c r="T316" s="167" t="str">
        <f>'Calc|Fee Based'!C314</f>
        <v/>
      </c>
      <c r="U316" s="129" t="str">
        <f>'Calc|Fee Based'!D314</f>
        <v/>
      </c>
      <c r="V316" s="129" t="str">
        <f>'Calc|Fee Based'!F314</f>
        <v/>
      </c>
      <c r="W316" s="77">
        <f>'Calc|Fee Based'!H314</f>
        <v>0</v>
      </c>
      <c r="X316" s="77">
        <f t="shared" si="39"/>
        <v>0</v>
      </c>
      <c r="Y316" s="77">
        <f t="shared" si="39"/>
        <v>0</v>
      </c>
      <c r="Z316" s="77">
        <f t="shared" si="39"/>
        <v>0</v>
      </c>
      <c r="AA316" s="77">
        <f t="shared" si="38"/>
        <v>0</v>
      </c>
      <c r="AB316" s="53"/>
      <c r="AC316"/>
      <c r="AD316"/>
      <c r="AE316"/>
      <c r="AF316"/>
      <c r="AG316"/>
      <c r="AH316"/>
    </row>
    <row r="317" spans="1:34" x14ac:dyDescent="0.2">
      <c r="A317" s="131">
        <v>306</v>
      </c>
      <c r="B317" s="41"/>
      <c r="C317" s="41"/>
      <c r="D317" s="41"/>
      <c r="E317" s="42"/>
      <c r="F317" s="42"/>
      <c r="G317" s="42"/>
      <c r="H317" s="42"/>
      <c r="I317" s="42"/>
      <c r="J317" s="14"/>
      <c r="K317" s="42"/>
      <c r="L317" s="139">
        <f t="shared" si="33"/>
        <v>0</v>
      </c>
      <c r="M317" s="139">
        <f t="shared" si="34"/>
        <v>0</v>
      </c>
      <c r="N317" s="139">
        <f t="shared" si="35"/>
        <v>0</v>
      </c>
      <c r="O317" s="139">
        <f t="shared" si="36"/>
        <v>0</v>
      </c>
      <c r="P317" s="139">
        <f t="shared" si="37"/>
        <v>0</v>
      </c>
      <c r="Q317" s="14"/>
      <c r="R317" s="131">
        <v>306</v>
      </c>
      <c r="S317" s="167" t="str">
        <f>'Calc|Fee Based'!B315</f>
        <v/>
      </c>
      <c r="T317" s="167" t="str">
        <f>'Calc|Fee Based'!C315</f>
        <v/>
      </c>
      <c r="U317" s="129" t="str">
        <f>'Calc|Fee Based'!D315</f>
        <v/>
      </c>
      <c r="V317" s="129" t="str">
        <f>'Calc|Fee Based'!F315</f>
        <v/>
      </c>
      <c r="W317" s="77">
        <f>'Calc|Fee Based'!H315</f>
        <v>0</v>
      </c>
      <c r="X317" s="77">
        <f t="shared" si="39"/>
        <v>0</v>
      </c>
      <c r="Y317" s="77">
        <f t="shared" si="39"/>
        <v>0</v>
      </c>
      <c r="Z317" s="77">
        <f t="shared" si="39"/>
        <v>0</v>
      </c>
      <c r="AA317" s="77">
        <f t="shared" si="38"/>
        <v>0</v>
      </c>
      <c r="AB317" s="53"/>
      <c r="AC317"/>
      <c r="AD317"/>
      <c r="AE317"/>
      <c r="AF317"/>
      <c r="AG317"/>
      <c r="AH317"/>
    </row>
    <row r="318" spans="1:34" x14ac:dyDescent="0.2">
      <c r="A318" s="131">
        <v>307</v>
      </c>
      <c r="B318" s="41"/>
      <c r="C318" s="41"/>
      <c r="D318" s="41"/>
      <c r="E318" s="42"/>
      <c r="F318" s="42"/>
      <c r="G318" s="42"/>
      <c r="H318" s="42"/>
      <c r="I318" s="42"/>
      <c r="J318" s="14"/>
      <c r="K318" s="42"/>
      <c r="L318" s="139">
        <f t="shared" si="33"/>
        <v>0</v>
      </c>
      <c r="M318" s="139">
        <f t="shared" si="34"/>
        <v>0</v>
      </c>
      <c r="N318" s="139">
        <f t="shared" si="35"/>
        <v>0</v>
      </c>
      <c r="O318" s="139">
        <f t="shared" si="36"/>
        <v>0</v>
      </c>
      <c r="P318" s="139">
        <f t="shared" si="37"/>
        <v>0</v>
      </c>
      <c r="Q318" s="14"/>
      <c r="R318" s="131">
        <v>307</v>
      </c>
      <c r="S318" s="167" t="str">
        <f>'Calc|Fee Based'!B316</f>
        <v/>
      </c>
      <c r="T318" s="167" t="str">
        <f>'Calc|Fee Based'!C316</f>
        <v/>
      </c>
      <c r="U318" s="129" t="str">
        <f>'Calc|Fee Based'!D316</f>
        <v/>
      </c>
      <c r="V318" s="129" t="str">
        <f>'Calc|Fee Based'!F316</f>
        <v/>
      </c>
      <c r="W318" s="77">
        <f>'Calc|Fee Based'!H316</f>
        <v>0</v>
      </c>
      <c r="X318" s="77">
        <f t="shared" si="39"/>
        <v>0</v>
      </c>
      <c r="Y318" s="77">
        <f t="shared" si="39"/>
        <v>0</v>
      </c>
      <c r="Z318" s="77">
        <f t="shared" si="39"/>
        <v>0</v>
      </c>
      <c r="AA318" s="77">
        <f t="shared" si="38"/>
        <v>0</v>
      </c>
      <c r="AB318" s="53"/>
      <c r="AC318"/>
      <c r="AD318"/>
      <c r="AE318"/>
      <c r="AF318"/>
      <c r="AG318"/>
      <c r="AH318"/>
    </row>
    <row r="319" spans="1:34" x14ac:dyDescent="0.2">
      <c r="A319" s="131">
        <v>308</v>
      </c>
      <c r="B319" s="41"/>
      <c r="C319" s="41"/>
      <c r="D319" s="41"/>
      <c r="E319" s="42"/>
      <c r="F319" s="42"/>
      <c r="G319" s="42"/>
      <c r="H319" s="42"/>
      <c r="I319" s="42"/>
      <c r="J319" s="14"/>
      <c r="K319" s="42"/>
      <c r="L319" s="139">
        <f t="shared" si="33"/>
        <v>0</v>
      </c>
      <c r="M319" s="139">
        <f t="shared" si="34"/>
        <v>0</v>
      </c>
      <c r="N319" s="139">
        <f t="shared" si="35"/>
        <v>0</v>
      </c>
      <c r="O319" s="139">
        <f t="shared" si="36"/>
        <v>0</v>
      </c>
      <c r="P319" s="139">
        <f t="shared" si="37"/>
        <v>0</v>
      </c>
      <c r="Q319" s="14"/>
      <c r="R319" s="131">
        <v>308</v>
      </c>
      <c r="S319" s="167" t="str">
        <f>'Calc|Fee Based'!B317</f>
        <v/>
      </c>
      <c r="T319" s="167" t="str">
        <f>'Calc|Fee Based'!C317</f>
        <v/>
      </c>
      <c r="U319" s="129" t="str">
        <f>'Calc|Fee Based'!D317</f>
        <v/>
      </c>
      <c r="V319" s="129" t="str">
        <f>'Calc|Fee Based'!F317</f>
        <v/>
      </c>
      <c r="W319" s="77">
        <f>'Calc|Fee Based'!H317</f>
        <v>0</v>
      </c>
      <c r="X319" s="77">
        <f t="shared" si="39"/>
        <v>0</v>
      </c>
      <c r="Y319" s="77">
        <f t="shared" si="39"/>
        <v>0</v>
      </c>
      <c r="Z319" s="77">
        <f t="shared" si="39"/>
        <v>0</v>
      </c>
      <c r="AA319" s="77">
        <f t="shared" si="38"/>
        <v>0</v>
      </c>
      <c r="AB319" s="53"/>
      <c r="AC319"/>
      <c r="AD319"/>
      <c r="AE319"/>
      <c r="AF319"/>
      <c r="AG319"/>
      <c r="AH319"/>
    </row>
    <row r="320" spans="1:34" x14ac:dyDescent="0.2">
      <c r="A320" s="131">
        <v>309</v>
      </c>
      <c r="B320" s="41"/>
      <c r="C320" s="41"/>
      <c r="D320" s="41"/>
      <c r="E320" s="42"/>
      <c r="F320" s="42"/>
      <c r="G320" s="42"/>
      <c r="H320" s="42"/>
      <c r="I320" s="42"/>
      <c r="J320" s="14"/>
      <c r="K320" s="42"/>
      <c r="L320" s="139">
        <f t="shared" si="33"/>
        <v>0</v>
      </c>
      <c r="M320" s="139">
        <f t="shared" si="34"/>
        <v>0</v>
      </c>
      <c r="N320" s="139">
        <f t="shared" si="35"/>
        <v>0</v>
      </c>
      <c r="O320" s="139">
        <f t="shared" si="36"/>
        <v>0</v>
      </c>
      <c r="P320" s="139">
        <f t="shared" si="37"/>
        <v>0</v>
      </c>
      <c r="Q320" s="14"/>
      <c r="R320" s="131">
        <v>309</v>
      </c>
      <c r="S320" s="167" t="str">
        <f>'Calc|Fee Based'!B318</f>
        <v/>
      </c>
      <c r="T320" s="167" t="str">
        <f>'Calc|Fee Based'!C318</f>
        <v/>
      </c>
      <c r="U320" s="129" t="str">
        <f>'Calc|Fee Based'!D318</f>
        <v/>
      </c>
      <c r="V320" s="129" t="str">
        <f>'Calc|Fee Based'!F318</f>
        <v/>
      </c>
      <c r="W320" s="77">
        <f>'Calc|Fee Based'!H318</f>
        <v>0</v>
      </c>
      <c r="X320" s="77">
        <f t="shared" si="39"/>
        <v>0</v>
      </c>
      <c r="Y320" s="77">
        <f t="shared" si="39"/>
        <v>0</v>
      </c>
      <c r="Z320" s="77">
        <f t="shared" si="39"/>
        <v>0</v>
      </c>
      <c r="AA320" s="77">
        <f t="shared" si="38"/>
        <v>0</v>
      </c>
      <c r="AB320" s="53"/>
      <c r="AC320"/>
      <c r="AD320"/>
      <c r="AE320"/>
      <c r="AF320"/>
      <c r="AG320"/>
      <c r="AH320"/>
    </row>
    <row r="321" spans="1:34" x14ac:dyDescent="0.2">
      <c r="A321" s="131">
        <v>310</v>
      </c>
      <c r="B321" s="41"/>
      <c r="C321" s="41"/>
      <c r="D321" s="41"/>
      <c r="E321" s="42"/>
      <c r="F321" s="42"/>
      <c r="G321" s="42"/>
      <c r="H321" s="42"/>
      <c r="I321" s="42"/>
      <c r="J321" s="14"/>
      <c r="K321" s="42"/>
      <c r="L321" s="139">
        <f t="shared" si="33"/>
        <v>0</v>
      </c>
      <c r="M321" s="139">
        <f t="shared" si="34"/>
        <v>0</v>
      </c>
      <c r="N321" s="139">
        <f t="shared" si="35"/>
        <v>0</v>
      </c>
      <c r="O321" s="139">
        <f t="shared" si="36"/>
        <v>0</v>
      </c>
      <c r="P321" s="139">
        <f t="shared" si="37"/>
        <v>0</v>
      </c>
      <c r="Q321" s="14"/>
      <c r="R321" s="131">
        <v>310</v>
      </c>
      <c r="S321" s="167" t="str">
        <f>'Calc|Fee Based'!B319</f>
        <v/>
      </c>
      <c r="T321" s="167" t="str">
        <f>'Calc|Fee Based'!C319</f>
        <v/>
      </c>
      <c r="U321" s="129" t="str">
        <f>'Calc|Fee Based'!D319</f>
        <v/>
      </c>
      <c r="V321" s="129" t="str">
        <f>'Calc|Fee Based'!F319</f>
        <v/>
      </c>
      <c r="W321" s="77">
        <f>'Calc|Fee Based'!H319</f>
        <v>0</v>
      </c>
      <c r="X321" s="77">
        <f t="shared" si="39"/>
        <v>0</v>
      </c>
      <c r="Y321" s="77">
        <f t="shared" si="39"/>
        <v>0</v>
      </c>
      <c r="Z321" s="77">
        <f t="shared" si="39"/>
        <v>0</v>
      </c>
      <c r="AA321" s="77">
        <f t="shared" si="38"/>
        <v>0</v>
      </c>
      <c r="AB321" s="53"/>
      <c r="AC321"/>
      <c r="AD321"/>
      <c r="AE321"/>
      <c r="AF321"/>
      <c r="AG321"/>
      <c r="AH321"/>
    </row>
    <row r="322" spans="1:34" x14ac:dyDescent="0.2">
      <c r="A322" s="131">
        <v>311</v>
      </c>
      <c r="B322" s="41"/>
      <c r="C322" s="41"/>
      <c r="D322" s="41"/>
      <c r="E322" s="42"/>
      <c r="F322" s="42"/>
      <c r="G322" s="42"/>
      <c r="H322" s="42"/>
      <c r="I322" s="42"/>
      <c r="J322" s="14"/>
      <c r="K322" s="42"/>
      <c r="L322" s="139">
        <f t="shared" si="33"/>
        <v>0</v>
      </c>
      <c r="M322" s="139">
        <f t="shared" si="34"/>
        <v>0</v>
      </c>
      <c r="N322" s="139">
        <f t="shared" si="35"/>
        <v>0</v>
      </c>
      <c r="O322" s="139">
        <f t="shared" si="36"/>
        <v>0</v>
      </c>
      <c r="P322" s="139">
        <f t="shared" si="37"/>
        <v>0</v>
      </c>
      <c r="Q322" s="14"/>
      <c r="R322" s="131">
        <v>311</v>
      </c>
      <c r="S322" s="167" t="str">
        <f>'Calc|Fee Based'!B320</f>
        <v/>
      </c>
      <c r="T322" s="167" t="str">
        <f>'Calc|Fee Based'!C320</f>
        <v/>
      </c>
      <c r="U322" s="129" t="str">
        <f>'Calc|Fee Based'!D320</f>
        <v/>
      </c>
      <c r="V322" s="129" t="str">
        <f>'Calc|Fee Based'!F320</f>
        <v/>
      </c>
      <c r="W322" s="77">
        <f>'Calc|Fee Based'!H320</f>
        <v>0</v>
      </c>
      <c r="X322" s="77">
        <f t="shared" si="39"/>
        <v>0</v>
      </c>
      <c r="Y322" s="77">
        <f t="shared" si="39"/>
        <v>0</v>
      </c>
      <c r="Z322" s="77">
        <f t="shared" si="39"/>
        <v>0</v>
      </c>
      <c r="AA322" s="77">
        <f t="shared" si="38"/>
        <v>0</v>
      </c>
      <c r="AB322" s="53"/>
      <c r="AC322"/>
      <c r="AD322"/>
      <c r="AE322"/>
      <c r="AF322"/>
      <c r="AG322"/>
      <c r="AH322"/>
    </row>
    <row r="323" spans="1:34" x14ac:dyDescent="0.2">
      <c r="A323" s="131">
        <v>312</v>
      </c>
      <c r="B323" s="41"/>
      <c r="C323" s="41"/>
      <c r="D323" s="41"/>
      <c r="E323" s="42"/>
      <c r="F323" s="42"/>
      <c r="G323" s="42"/>
      <c r="H323" s="42"/>
      <c r="I323" s="42"/>
      <c r="J323" s="14"/>
      <c r="K323" s="42"/>
      <c r="L323" s="139">
        <f t="shared" si="33"/>
        <v>0</v>
      </c>
      <c r="M323" s="139">
        <f t="shared" si="34"/>
        <v>0</v>
      </c>
      <c r="N323" s="139">
        <f t="shared" si="35"/>
        <v>0</v>
      </c>
      <c r="O323" s="139">
        <f t="shared" si="36"/>
        <v>0</v>
      </c>
      <c r="P323" s="139">
        <f t="shared" si="37"/>
        <v>0</v>
      </c>
      <c r="Q323" s="14"/>
      <c r="R323" s="131">
        <v>312</v>
      </c>
      <c r="S323" s="167" t="str">
        <f>'Calc|Fee Based'!B321</f>
        <v/>
      </c>
      <c r="T323" s="167" t="str">
        <f>'Calc|Fee Based'!C321</f>
        <v/>
      </c>
      <c r="U323" s="129" t="str">
        <f>'Calc|Fee Based'!D321</f>
        <v/>
      </c>
      <c r="V323" s="129" t="str">
        <f>'Calc|Fee Based'!F321</f>
        <v/>
      </c>
      <c r="W323" s="77">
        <f>'Calc|Fee Based'!H321</f>
        <v>0</v>
      </c>
      <c r="X323" s="77">
        <f t="shared" si="39"/>
        <v>0</v>
      </c>
      <c r="Y323" s="77">
        <f t="shared" si="39"/>
        <v>0</v>
      </c>
      <c r="Z323" s="77">
        <f t="shared" si="39"/>
        <v>0</v>
      </c>
      <c r="AA323" s="77">
        <f t="shared" si="38"/>
        <v>0</v>
      </c>
      <c r="AB323" s="53"/>
      <c r="AC323"/>
      <c r="AD323"/>
      <c r="AE323"/>
      <c r="AF323"/>
      <c r="AG323"/>
      <c r="AH323"/>
    </row>
    <row r="324" spans="1:34" x14ac:dyDescent="0.2">
      <c r="A324" s="131">
        <v>313</v>
      </c>
      <c r="B324" s="41"/>
      <c r="C324" s="41"/>
      <c r="D324" s="41"/>
      <c r="E324" s="42"/>
      <c r="F324" s="42"/>
      <c r="G324" s="42"/>
      <c r="H324" s="42"/>
      <c r="I324" s="42"/>
      <c r="J324" s="14"/>
      <c r="K324" s="42"/>
      <c r="L324" s="139">
        <f t="shared" si="33"/>
        <v>0</v>
      </c>
      <c r="M324" s="139">
        <f t="shared" si="34"/>
        <v>0</v>
      </c>
      <c r="N324" s="139">
        <f t="shared" si="35"/>
        <v>0</v>
      </c>
      <c r="O324" s="139">
        <f t="shared" si="36"/>
        <v>0</v>
      </c>
      <c r="P324" s="139">
        <f t="shared" si="37"/>
        <v>0</v>
      </c>
      <c r="Q324" s="14"/>
      <c r="R324" s="131">
        <v>313</v>
      </c>
      <c r="S324" s="167" t="str">
        <f>'Calc|Fee Based'!B322</f>
        <v/>
      </c>
      <c r="T324" s="167" t="str">
        <f>'Calc|Fee Based'!C322</f>
        <v/>
      </c>
      <c r="U324" s="129" t="str">
        <f>'Calc|Fee Based'!D322</f>
        <v/>
      </c>
      <c r="V324" s="129" t="str">
        <f>'Calc|Fee Based'!F322</f>
        <v/>
      </c>
      <c r="W324" s="77">
        <f>'Calc|Fee Based'!H322</f>
        <v>0</v>
      </c>
      <c r="X324" s="77">
        <f t="shared" si="39"/>
        <v>0</v>
      </c>
      <c r="Y324" s="77">
        <f t="shared" si="39"/>
        <v>0</v>
      </c>
      <c r="Z324" s="77">
        <f t="shared" si="39"/>
        <v>0</v>
      </c>
      <c r="AA324" s="77">
        <f t="shared" si="38"/>
        <v>0</v>
      </c>
      <c r="AB324" s="53"/>
      <c r="AC324"/>
      <c r="AD324"/>
      <c r="AE324"/>
      <c r="AF324"/>
      <c r="AG324"/>
      <c r="AH324"/>
    </row>
    <row r="325" spans="1:34" x14ac:dyDescent="0.2">
      <c r="A325" s="131">
        <v>314</v>
      </c>
      <c r="B325" s="41"/>
      <c r="C325" s="41"/>
      <c r="D325" s="41"/>
      <c r="E325" s="42"/>
      <c r="F325" s="42"/>
      <c r="G325" s="42"/>
      <c r="H325" s="42"/>
      <c r="I325" s="42"/>
      <c r="J325" s="14"/>
      <c r="K325" s="42"/>
      <c r="L325" s="139">
        <f t="shared" si="33"/>
        <v>0</v>
      </c>
      <c r="M325" s="139">
        <f t="shared" si="34"/>
        <v>0</v>
      </c>
      <c r="N325" s="139">
        <f t="shared" si="35"/>
        <v>0</v>
      </c>
      <c r="O325" s="139">
        <f t="shared" si="36"/>
        <v>0</v>
      </c>
      <c r="P325" s="139">
        <f t="shared" si="37"/>
        <v>0</v>
      </c>
      <c r="Q325" s="14"/>
      <c r="R325" s="131">
        <v>314</v>
      </c>
      <c r="S325" s="167" t="str">
        <f>'Calc|Fee Based'!B323</f>
        <v/>
      </c>
      <c r="T325" s="167" t="str">
        <f>'Calc|Fee Based'!C323</f>
        <v/>
      </c>
      <c r="U325" s="129" t="str">
        <f>'Calc|Fee Based'!D323</f>
        <v/>
      </c>
      <c r="V325" s="129" t="str">
        <f>'Calc|Fee Based'!F323</f>
        <v/>
      </c>
      <c r="W325" s="77">
        <f>'Calc|Fee Based'!H323</f>
        <v>0</v>
      </c>
      <c r="X325" s="77">
        <f t="shared" si="39"/>
        <v>0</v>
      </c>
      <c r="Y325" s="77">
        <f t="shared" si="39"/>
        <v>0</v>
      </c>
      <c r="Z325" s="77">
        <f t="shared" si="39"/>
        <v>0</v>
      </c>
      <c r="AA325" s="77">
        <f t="shared" si="38"/>
        <v>0</v>
      </c>
      <c r="AB325" s="53"/>
      <c r="AC325"/>
      <c r="AD325"/>
      <c r="AE325"/>
      <c r="AF325"/>
      <c r="AG325"/>
      <c r="AH325"/>
    </row>
    <row r="326" spans="1:34" x14ac:dyDescent="0.2">
      <c r="A326" s="131">
        <v>315</v>
      </c>
      <c r="B326" s="41"/>
      <c r="C326" s="41"/>
      <c r="D326" s="41"/>
      <c r="E326" s="42"/>
      <c r="F326" s="42"/>
      <c r="G326" s="42"/>
      <c r="H326" s="42"/>
      <c r="I326" s="42"/>
      <c r="J326" s="14"/>
      <c r="K326" s="42"/>
      <c r="L326" s="139">
        <f t="shared" si="33"/>
        <v>0</v>
      </c>
      <c r="M326" s="139">
        <f t="shared" si="34"/>
        <v>0</v>
      </c>
      <c r="N326" s="139">
        <f t="shared" si="35"/>
        <v>0</v>
      </c>
      <c r="O326" s="139">
        <f t="shared" si="36"/>
        <v>0</v>
      </c>
      <c r="P326" s="139">
        <f t="shared" si="37"/>
        <v>0</v>
      </c>
      <c r="Q326" s="14"/>
      <c r="R326" s="131">
        <v>315</v>
      </c>
      <c r="S326" s="167" t="str">
        <f>'Calc|Fee Based'!B324</f>
        <v/>
      </c>
      <c r="T326" s="167" t="str">
        <f>'Calc|Fee Based'!C324</f>
        <v/>
      </c>
      <c r="U326" s="129" t="str">
        <f>'Calc|Fee Based'!D324</f>
        <v/>
      </c>
      <c r="V326" s="129" t="str">
        <f>'Calc|Fee Based'!F324</f>
        <v/>
      </c>
      <c r="W326" s="77">
        <f>'Calc|Fee Based'!H324</f>
        <v>0</v>
      </c>
      <c r="X326" s="77">
        <f t="shared" si="39"/>
        <v>0</v>
      </c>
      <c r="Y326" s="77">
        <f t="shared" si="39"/>
        <v>0</v>
      </c>
      <c r="Z326" s="77">
        <f t="shared" si="39"/>
        <v>0</v>
      </c>
      <c r="AA326" s="77">
        <f t="shared" si="38"/>
        <v>0</v>
      </c>
      <c r="AB326" s="53"/>
      <c r="AC326"/>
      <c r="AD326"/>
      <c r="AE326"/>
      <c r="AF326"/>
      <c r="AG326"/>
      <c r="AH326"/>
    </row>
    <row r="327" spans="1:34" x14ac:dyDescent="0.2">
      <c r="A327" s="131">
        <v>316</v>
      </c>
      <c r="B327" s="41"/>
      <c r="C327" s="41"/>
      <c r="D327" s="41"/>
      <c r="E327" s="42"/>
      <c r="F327" s="42"/>
      <c r="G327" s="42"/>
      <c r="H327" s="42"/>
      <c r="I327" s="42"/>
      <c r="J327" s="14"/>
      <c r="K327" s="42"/>
      <c r="L327" s="139">
        <f t="shared" si="33"/>
        <v>0</v>
      </c>
      <c r="M327" s="139">
        <f t="shared" si="34"/>
        <v>0</v>
      </c>
      <c r="N327" s="139">
        <f t="shared" si="35"/>
        <v>0</v>
      </c>
      <c r="O327" s="139">
        <f t="shared" si="36"/>
        <v>0</v>
      </c>
      <c r="P327" s="139">
        <f t="shared" si="37"/>
        <v>0</v>
      </c>
      <c r="Q327" s="14"/>
      <c r="R327" s="131">
        <v>316</v>
      </c>
      <c r="S327" s="167" t="str">
        <f>'Calc|Fee Based'!B325</f>
        <v/>
      </c>
      <c r="T327" s="167" t="str">
        <f>'Calc|Fee Based'!C325</f>
        <v/>
      </c>
      <c r="U327" s="129" t="str">
        <f>'Calc|Fee Based'!D325</f>
        <v/>
      </c>
      <c r="V327" s="129" t="str">
        <f>'Calc|Fee Based'!F325</f>
        <v/>
      </c>
      <c r="W327" s="77">
        <f>'Calc|Fee Based'!H325</f>
        <v>0</v>
      </c>
      <c r="X327" s="77">
        <f t="shared" si="39"/>
        <v>0</v>
      </c>
      <c r="Y327" s="77">
        <f t="shared" si="39"/>
        <v>0</v>
      </c>
      <c r="Z327" s="77">
        <f t="shared" si="39"/>
        <v>0</v>
      </c>
      <c r="AA327" s="77">
        <f t="shared" si="38"/>
        <v>0</v>
      </c>
      <c r="AB327" s="53"/>
      <c r="AC327"/>
      <c r="AD327"/>
      <c r="AE327"/>
      <c r="AF327"/>
      <c r="AG327"/>
      <c r="AH327"/>
    </row>
    <row r="328" spans="1:34" x14ac:dyDescent="0.2">
      <c r="A328" s="131">
        <v>317</v>
      </c>
      <c r="B328" s="41"/>
      <c r="C328" s="41"/>
      <c r="D328" s="41"/>
      <c r="E328" s="42"/>
      <c r="F328" s="42"/>
      <c r="G328" s="42"/>
      <c r="H328" s="42"/>
      <c r="I328" s="42"/>
      <c r="J328" s="14"/>
      <c r="K328" s="42"/>
      <c r="L328" s="139">
        <f t="shared" si="33"/>
        <v>0</v>
      </c>
      <c r="M328" s="139">
        <f t="shared" si="34"/>
        <v>0</v>
      </c>
      <c r="N328" s="139">
        <f t="shared" si="35"/>
        <v>0</v>
      </c>
      <c r="O328" s="139">
        <f t="shared" si="36"/>
        <v>0</v>
      </c>
      <c r="P328" s="139">
        <f t="shared" si="37"/>
        <v>0</v>
      </c>
      <c r="Q328" s="14"/>
      <c r="R328" s="131">
        <v>317</v>
      </c>
      <c r="S328" s="167" t="str">
        <f>'Calc|Fee Based'!B326</f>
        <v/>
      </c>
      <c r="T328" s="167" t="str">
        <f>'Calc|Fee Based'!C326</f>
        <v/>
      </c>
      <c r="U328" s="129" t="str">
        <f>'Calc|Fee Based'!D326</f>
        <v/>
      </c>
      <c r="V328" s="129" t="str">
        <f>'Calc|Fee Based'!F326</f>
        <v/>
      </c>
      <c r="W328" s="77">
        <f>'Calc|Fee Based'!H326</f>
        <v>0</v>
      </c>
      <c r="X328" s="77">
        <f t="shared" si="39"/>
        <v>0</v>
      </c>
      <c r="Y328" s="77">
        <f t="shared" si="39"/>
        <v>0</v>
      </c>
      <c r="Z328" s="77">
        <f t="shared" si="39"/>
        <v>0</v>
      </c>
      <c r="AA328" s="77">
        <f t="shared" si="38"/>
        <v>0</v>
      </c>
      <c r="AB328" s="53"/>
      <c r="AC328"/>
      <c r="AD328"/>
      <c r="AE328"/>
      <c r="AF328"/>
      <c r="AG328"/>
      <c r="AH328"/>
    </row>
    <row r="329" spans="1:34" x14ac:dyDescent="0.2">
      <c r="A329" s="131">
        <v>318</v>
      </c>
      <c r="B329" s="41"/>
      <c r="C329" s="41"/>
      <c r="D329" s="41"/>
      <c r="E329" s="42"/>
      <c r="F329" s="42"/>
      <c r="G329" s="42"/>
      <c r="H329" s="42"/>
      <c r="I329" s="42"/>
      <c r="J329" s="14"/>
      <c r="K329" s="42"/>
      <c r="L329" s="139">
        <f t="shared" si="33"/>
        <v>0</v>
      </c>
      <c r="M329" s="139">
        <f t="shared" si="34"/>
        <v>0</v>
      </c>
      <c r="N329" s="139">
        <f t="shared" si="35"/>
        <v>0</v>
      </c>
      <c r="O329" s="139">
        <f t="shared" si="36"/>
        <v>0</v>
      </c>
      <c r="P329" s="139">
        <f t="shared" si="37"/>
        <v>0</v>
      </c>
      <c r="Q329" s="14"/>
      <c r="R329" s="131">
        <v>318</v>
      </c>
      <c r="S329" s="167" t="str">
        <f>'Calc|Fee Based'!B327</f>
        <v/>
      </c>
      <c r="T329" s="167" t="str">
        <f>'Calc|Fee Based'!C327</f>
        <v/>
      </c>
      <c r="U329" s="129" t="str">
        <f>'Calc|Fee Based'!D327</f>
        <v/>
      </c>
      <c r="V329" s="129" t="str">
        <f>'Calc|Fee Based'!F327</f>
        <v/>
      </c>
      <c r="W329" s="77">
        <f>'Calc|Fee Based'!H327</f>
        <v>0</v>
      </c>
      <c r="X329" s="77">
        <f t="shared" si="39"/>
        <v>0</v>
      </c>
      <c r="Y329" s="77">
        <f t="shared" si="39"/>
        <v>0</v>
      </c>
      <c r="Z329" s="77">
        <f t="shared" si="39"/>
        <v>0</v>
      </c>
      <c r="AA329" s="77">
        <f t="shared" si="38"/>
        <v>0</v>
      </c>
      <c r="AB329" s="53"/>
      <c r="AC329"/>
      <c r="AD329"/>
      <c r="AE329"/>
      <c r="AF329"/>
      <c r="AG329"/>
      <c r="AH329"/>
    </row>
    <row r="330" spans="1:34" x14ac:dyDescent="0.2">
      <c r="A330" s="131">
        <v>319</v>
      </c>
      <c r="B330" s="41"/>
      <c r="C330" s="41"/>
      <c r="D330" s="41"/>
      <c r="E330" s="42"/>
      <c r="F330" s="42"/>
      <c r="G330" s="42"/>
      <c r="H330" s="42"/>
      <c r="I330" s="42"/>
      <c r="J330" s="14"/>
      <c r="K330" s="42"/>
      <c r="L330" s="139">
        <f t="shared" si="33"/>
        <v>0</v>
      </c>
      <c r="M330" s="139">
        <f t="shared" si="34"/>
        <v>0</v>
      </c>
      <c r="N330" s="139">
        <f t="shared" si="35"/>
        <v>0</v>
      </c>
      <c r="O330" s="139">
        <f t="shared" si="36"/>
        <v>0</v>
      </c>
      <c r="P330" s="139">
        <f t="shared" si="37"/>
        <v>0</v>
      </c>
      <c r="Q330" s="14"/>
      <c r="R330" s="131">
        <v>319</v>
      </c>
      <c r="S330" s="167" t="str">
        <f>'Calc|Fee Based'!B328</f>
        <v/>
      </c>
      <c r="T330" s="167" t="str">
        <f>'Calc|Fee Based'!C328</f>
        <v/>
      </c>
      <c r="U330" s="129" t="str">
        <f>'Calc|Fee Based'!D328</f>
        <v/>
      </c>
      <c r="V330" s="129" t="str">
        <f>'Calc|Fee Based'!F328</f>
        <v/>
      </c>
      <c r="W330" s="77">
        <f>'Calc|Fee Based'!H328</f>
        <v>0</v>
      </c>
      <c r="X330" s="77">
        <f t="shared" si="39"/>
        <v>0</v>
      </c>
      <c r="Y330" s="77">
        <f t="shared" si="39"/>
        <v>0</v>
      </c>
      <c r="Z330" s="77">
        <f t="shared" si="39"/>
        <v>0</v>
      </c>
      <c r="AA330" s="77">
        <f t="shared" si="38"/>
        <v>0</v>
      </c>
      <c r="AB330" s="53"/>
      <c r="AC330"/>
      <c r="AD330"/>
      <c r="AE330"/>
      <c r="AF330"/>
      <c r="AG330"/>
      <c r="AH330"/>
    </row>
    <row r="331" spans="1:34" x14ac:dyDescent="0.2">
      <c r="A331" s="131">
        <v>320</v>
      </c>
      <c r="B331" s="41"/>
      <c r="C331" s="41"/>
      <c r="D331" s="41"/>
      <c r="E331" s="42"/>
      <c r="F331" s="42"/>
      <c r="G331" s="42"/>
      <c r="H331" s="42"/>
      <c r="I331" s="42"/>
      <c r="J331" s="14"/>
      <c r="K331" s="42"/>
      <c r="L331" s="139">
        <f t="shared" si="33"/>
        <v>0</v>
      </c>
      <c r="M331" s="139">
        <f t="shared" si="34"/>
        <v>0</v>
      </c>
      <c r="N331" s="139">
        <f t="shared" si="35"/>
        <v>0</v>
      </c>
      <c r="O331" s="139">
        <f t="shared" si="36"/>
        <v>0</v>
      </c>
      <c r="P331" s="139">
        <f t="shared" si="37"/>
        <v>0</v>
      </c>
      <c r="Q331" s="14"/>
      <c r="R331" s="131">
        <v>320</v>
      </c>
      <c r="S331" s="167" t="str">
        <f>'Calc|Fee Based'!B329</f>
        <v/>
      </c>
      <c r="T331" s="167" t="str">
        <f>'Calc|Fee Based'!C329</f>
        <v/>
      </c>
      <c r="U331" s="129" t="str">
        <f>'Calc|Fee Based'!D329</f>
        <v/>
      </c>
      <c r="V331" s="129" t="str">
        <f>'Calc|Fee Based'!F329</f>
        <v/>
      </c>
      <c r="W331" s="77">
        <f>'Calc|Fee Based'!H329</f>
        <v>0</v>
      </c>
      <c r="X331" s="77">
        <f t="shared" si="39"/>
        <v>0</v>
      </c>
      <c r="Y331" s="77">
        <f t="shared" si="39"/>
        <v>0</v>
      </c>
      <c r="Z331" s="77">
        <f t="shared" si="39"/>
        <v>0</v>
      </c>
      <c r="AA331" s="77">
        <f t="shared" si="38"/>
        <v>0</v>
      </c>
      <c r="AB331" s="53"/>
      <c r="AC331"/>
      <c r="AD331"/>
      <c r="AE331"/>
      <c r="AF331"/>
      <c r="AG331"/>
      <c r="AH331"/>
    </row>
    <row r="332" spans="1:34" x14ac:dyDescent="0.2">
      <c r="A332" s="131">
        <v>321</v>
      </c>
      <c r="B332" s="41"/>
      <c r="C332" s="41"/>
      <c r="D332" s="41"/>
      <c r="E332" s="42"/>
      <c r="F332" s="42"/>
      <c r="G332" s="42"/>
      <c r="H332" s="42"/>
      <c r="I332" s="42"/>
      <c r="J332" s="14"/>
      <c r="K332" s="42"/>
      <c r="L332" s="139">
        <f t="shared" ref="L332:L395" si="40">IF(E332&lt;=K332,0,1)</f>
        <v>0</v>
      </c>
      <c r="M332" s="139">
        <f t="shared" ref="M332:M395" si="41">IF(F332&lt;=$K332*(1+M$5)*(1-M$6),0,1)</f>
        <v>0</v>
      </c>
      <c r="N332" s="139">
        <f t="shared" ref="N332:N395" si="42">IF(G332&lt;=$K332*(1+M$5)*(1-M$6)*(1+N$5)*(1-N$6),0,1)</f>
        <v>0</v>
      </c>
      <c r="O332" s="139">
        <f t="shared" ref="O332:O395" si="43">IF(H332&lt;=$K332*(1+M$5)*(1-M$6)*(1+N$5)*(1-N$6)*(1+O$5)*(1-O$6),0,1)</f>
        <v>0</v>
      </c>
      <c r="P332" s="139">
        <f t="shared" ref="P332:P395" si="44">IF(I332&lt;=$K332*(1+M$5)*(1-M$6)*(1+N$5)*(1-N$6)*(1+O$5)*(1-O$6)*(1+P$5)*(1-P$6),0,1)</f>
        <v>0</v>
      </c>
      <c r="Q332" s="14"/>
      <c r="R332" s="131">
        <v>321</v>
      </c>
      <c r="S332" s="167" t="str">
        <f>'Calc|Fee Based'!B330</f>
        <v/>
      </c>
      <c r="T332" s="167" t="str">
        <f>'Calc|Fee Based'!C330</f>
        <v/>
      </c>
      <c r="U332" s="129" t="str">
        <f>'Calc|Fee Based'!D330</f>
        <v/>
      </c>
      <c r="V332" s="129" t="str">
        <f>'Calc|Fee Based'!F330</f>
        <v/>
      </c>
      <c r="W332" s="77">
        <f>'Calc|Fee Based'!H330</f>
        <v>0</v>
      </c>
      <c r="X332" s="77">
        <f t="shared" si="39"/>
        <v>0</v>
      </c>
      <c r="Y332" s="77">
        <f t="shared" si="39"/>
        <v>0</v>
      </c>
      <c r="Z332" s="77">
        <f t="shared" si="39"/>
        <v>0</v>
      </c>
      <c r="AA332" s="77">
        <f t="shared" si="38"/>
        <v>0</v>
      </c>
      <c r="AB332" s="53"/>
      <c r="AC332"/>
      <c r="AD332"/>
      <c r="AE332"/>
      <c r="AF332"/>
      <c r="AG332"/>
      <c r="AH332"/>
    </row>
    <row r="333" spans="1:34" x14ac:dyDescent="0.2">
      <c r="A333" s="131">
        <v>322</v>
      </c>
      <c r="B333" s="41"/>
      <c r="C333" s="41"/>
      <c r="D333" s="41"/>
      <c r="E333" s="42"/>
      <c r="F333" s="42"/>
      <c r="G333" s="42"/>
      <c r="H333" s="42"/>
      <c r="I333" s="42"/>
      <c r="J333" s="14"/>
      <c r="K333" s="42"/>
      <c r="L333" s="139">
        <f t="shared" si="40"/>
        <v>0</v>
      </c>
      <c r="M333" s="139">
        <f t="shared" si="41"/>
        <v>0</v>
      </c>
      <c r="N333" s="139">
        <f t="shared" si="42"/>
        <v>0</v>
      </c>
      <c r="O333" s="139">
        <f t="shared" si="43"/>
        <v>0</v>
      </c>
      <c r="P333" s="139">
        <f t="shared" si="44"/>
        <v>0</v>
      </c>
      <c r="Q333" s="14"/>
      <c r="R333" s="131">
        <v>322</v>
      </c>
      <c r="S333" s="167" t="str">
        <f>'Calc|Fee Based'!B331</f>
        <v/>
      </c>
      <c r="T333" s="167" t="str">
        <f>'Calc|Fee Based'!C331</f>
        <v/>
      </c>
      <c r="U333" s="129" t="str">
        <f>'Calc|Fee Based'!D331</f>
        <v/>
      </c>
      <c r="V333" s="129" t="str">
        <f>'Calc|Fee Based'!F331</f>
        <v/>
      </c>
      <c r="W333" s="77">
        <f>'Calc|Fee Based'!H331</f>
        <v>0</v>
      </c>
      <c r="X333" s="77">
        <f t="shared" si="39"/>
        <v>0</v>
      </c>
      <c r="Y333" s="77">
        <f t="shared" si="39"/>
        <v>0</v>
      </c>
      <c r="Z333" s="77">
        <f t="shared" si="39"/>
        <v>0</v>
      </c>
      <c r="AA333" s="77">
        <f t="shared" si="38"/>
        <v>0</v>
      </c>
      <c r="AB333" s="53"/>
      <c r="AC333"/>
      <c r="AD333"/>
      <c r="AE333"/>
      <c r="AF333"/>
      <c r="AG333"/>
      <c r="AH333"/>
    </row>
    <row r="334" spans="1:34" x14ac:dyDescent="0.2">
      <c r="A334" s="131">
        <v>323</v>
      </c>
      <c r="B334" s="41"/>
      <c r="C334" s="41"/>
      <c r="D334" s="41"/>
      <c r="E334" s="42"/>
      <c r="F334" s="42"/>
      <c r="G334" s="42"/>
      <c r="H334" s="42"/>
      <c r="I334" s="42"/>
      <c r="J334" s="14"/>
      <c r="K334" s="42"/>
      <c r="L334" s="139">
        <f t="shared" si="40"/>
        <v>0</v>
      </c>
      <c r="M334" s="139">
        <f t="shared" si="41"/>
        <v>0</v>
      </c>
      <c r="N334" s="139">
        <f t="shared" si="42"/>
        <v>0</v>
      </c>
      <c r="O334" s="139">
        <f t="shared" si="43"/>
        <v>0</v>
      </c>
      <c r="P334" s="139">
        <f t="shared" si="44"/>
        <v>0</v>
      </c>
      <c r="Q334" s="14"/>
      <c r="R334" s="131">
        <v>323</v>
      </c>
      <c r="S334" s="167" t="str">
        <f>'Calc|Fee Based'!B332</f>
        <v/>
      </c>
      <c r="T334" s="167" t="str">
        <f>'Calc|Fee Based'!C332</f>
        <v/>
      </c>
      <c r="U334" s="129" t="str">
        <f>'Calc|Fee Based'!D332</f>
        <v/>
      </c>
      <c r="V334" s="129" t="str">
        <f>'Calc|Fee Based'!F332</f>
        <v/>
      </c>
      <c r="W334" s="77">
        <f>'Calc|Fee Based'!H332</f>
        <v>0</v>
      </c>
      <c r="X334" s="77">
        <f t="shared" si="39"/>
        <v>0</v>
      </c>
      <c r="Y334" s="77">
        <f t="shared" si="39"/>
        <v>0</v>
      </c>
      <c r="Z334" s="77">
        <f t="shared" si="39"/>
        <v>0</v>
      </c>
      <c r="AA334" s="77">
        <f t="shared" si="38"/>
        <v>0</v>
      </c>
      <c r="AB334" s="53"/>
      <c r="AC334"/>
      <c r="AD334"/>
      <c r="AE334"/>
      <c r="AF334"/>
      <c r="AG334"/>
      <c r="AH334"/>
    </row>
    <row r="335" spans="1:34" x14ac:dyDescent="0.2">
      <c r="A335" s="131">
        <v>324</v>
      </c>
      <c r="B335" s="41"/>
      <c r="C335" s="41"/>
      <c r="D335" s="41"/>
      <c r="E335" s="42"/>
      <c r="F335" s="42"/>
      <c r="G335" s="42"/>
      <c r="H335" s="42"/>
      <c r="I335" s="42"/>
      <c r="J335" s="14"/>
      <c r="K335" s="42"/>
      <c r="L335" s="139">
        <f t="shared" si="40"/>
        <v>0</v>
      </c>
      <c r="M335" s="139">
        <f t="shared" si="41"/>
        <v>0</v>
      </c>
      <c r="N335" s="139">
        <f t="shared" si="42"/>
        <v>0</v>
      </c>
      <c r="O335" s="139">
        <f t="shared" si="43"/>
        <v>0</v>
      </c>
      <c r="P335" s="139">
        <f t="shared" si="44"/>
        <v>0</v>
      </c>
      <c r="Q335" s="14"/>
      <c r="R335" s="131">
        <v>324</v>
      </c>
      <c r="S335" s="167" t="str">
        <f>'Calc|Fee Based'!B333</f>
        <v/>
      </c>
      <c r="T335" s="167" t="str">
        <f>'Calc|Fee Based'!C333</f>
        <v/>
      </c>
      <c r="U335" s="129" t="str">
        <f>'Calc|Fee Based'!D333</f>
        <v/>
      </c>
      <c r="V335" s="129" t="str">
        <f>'Calc|Fee Based'!F333</f>
        <v/>
      </c>
      <c r="W335" s="77">
        <f>'Calc|Fee Based'!H333</f>
        <v>0</v>
      </c>
      <c r="X335" s="77">
        <f t="shared" si="39"/>
        <v>0</v>
      </c>
      <c r="Y335" s="77">
        <f t="shared" si="39"/>
        <v>0</v>
      </c>
      <c r="Z335" s="77">
        <f t="shared" si="39"/>
        <v>0</v>
      </c>
      <c r="AA335" s="77">
        <f t="shared" si="38"/>
        <v>0</v>
      </c>
      <c r="AB335" s="53"/>
      <c r="AC335"/>
      <c r="AD335"/>
      <c r="AE335"/>
      <c r="AF335"/>
      <c r="AG335"/>
      <c r="AH335"/>
    </row>
    <row r="336" spans="1:34" x14ac:dyDescent="0.2">
      <c r="A336" s="131">
        <v>325</v>
      </c>
      <c r="B336" s="41"/>
      <c r="C336" s="41"/>
      <c r="D336" s="41"/>
      <c r="E336" s="42"/>
      <c r="F336" s="42"/>
      <c r="G336" s="42"/>
      <c r="H336" s="42"/>
      <c r="I336" s="42"/>
      <c r="J336" s="14"/>
      <c r="K336" s="42"/>
      <c r="L336" s="139">
        <f t="shared" si="40"/>
        <v>0</v>
      </c>
      <c r="M336" s="139">
        <f t="shared" si="41"/>
        <v>0</v>
      </c>
      <c r="N336" s="139">
        <f t="shared" si="42"/>
        <v>0</v>
      </c>
      <c r="O336" s="139">
        <f t="shared" si="43"/>
        <v>0</v>
      </c>
      <c r="P336" s="139">
        <f t="shared" si="44"/>
        <v>0</v>
      </c>
      <c r="Q336" s="14"/>
      <c r="R336" s="131">
        <v>325</v>
      </c>
      <c r="S336" s="167" t="str">
        <f>'Calc|Fee Based'!B334</f>
        <v/>
      </c>
      <c r="T336" s="167" t="str">
        <f>'Calc|Fee Based'!C334</f>
        <v/>
      </c>
      <c r="U336" s="129" t="str">
        <f>'Calc|Fee Based'!D334</f>
        <v/>
      </c>
      <c r="V336" s="129" t="str">
        <f>'Calc|Fee Based'!F334</f>
        <v/>
      </c>
      <c r="W336" s="77">
        <f>'Calc|Fee Based'!H334</f>
        <v>0</v>
      </c>
      <c r="X336" s="77">
        <f t="shared" si="39"/>
        <v>0</v>
      </c>
      <c r="Y336" s="77">
        <f t="shared" si="39"/>
        <v>0</v>
      </c>
      <c r="Z336" s="77">
        <f t="shared" si="39"/>
        <v>0</v>
      </c>
      <c r="AA336" s="77">
        <f t="shared" si="38"/>
        <v>0</v>
      </c>
      <c r="AB336" s="53"/>
      <c r="AC336"/>
      <c r="AD336"/>
      <c r="AE336"/>
      <c r="AF336"/>
      <c r="AG336"/>
      <c r="AH336"/>
    </row>
    <row r="337" spans="1:34" x14ac:dyDescent="0.2">
      <c r="A337" s="131">
        <v>326</v>
      </c>
      <c r="B337" s="41"/>
      <c r="C337" s="41"/>
      <c r="D337" s="41"/>
      <c r="E337" s="42"/>
      <c r="F337" s="42"/>
      <c r="G337" s="42"/>
      <c r="H337" s="42"/>
      <c r="I337" s="42"/>
      <c r="J337" s="14"/>
      <c r="K337" s="42"/>
      <c r="L337" s="139">
        <f t="shared" si="40"/>
        <v>0</v>
      </c>
      <c r="M337" s="139">
        <f t="shared" si="41"/>
        <v>0</v>
      </c>
      <c r="N337" s="139">
        <f t="shared" si="42"/>
        <v>0</v>
      </c>
      <c r="O337" s="139">
        <f t="shared" si="43"/>
        <v>0</v>
      </c>
      <c r="P337" s="139">
        <f t="shared" si="44"/>
        <v>0</v>
      </c>
      <c r="Q337" s="14"/>
      <c r="R337" s="131">
        <v>326</v>
      </c>
      <c r="S337" s="167" t="str">
        <f>'Calc|Fee Based'!B335</f>
        <v/>
      </c>
      <c r="T337" s="167" t="str">
        <f>'Calc|Fee Based'!C335</f>
        <v/>
      </c>
      <c r="U337" s="129" t="str">
        <f>'Calc|Fee Based'!D335</f>
        <v/>
      </c>
      <c r="V337" s="129" t="str">
        <f>'Calc|Fee Based'!F335</f>
        <v/>
      </c>
      <c r="W337" s="77">
        <f>'Calc|Fee Based'!H335</f>
        <v>0</v>
      </c>
      <c r="X337" s="77">
        <f t="shared" si="39"/>
        <v>0</v>
      </c>
      <c r="Y337" s="77">
        <f t="shared" si="39"/>
        <v>0</v>
      </c>
      <c r="Z337" s="77">
        <f t="shared" si="39"/>
        <v>0</v>
      </c>
      <c r="AA337" s="77">
        <f t="shared" si="38"/>
        <v>0</v>
      </c>
      <c r="AB337" s="53"/>
      <c r="AC337"/>
      <c r="AD337"/>
      <c r="AE337"/>
      <c r="AF337"/>
      <c r="AG337"/>
      <c r="AH337"/>
    </row>
    <row r="338" spans="1:34" x14ac:dyDescent="0.2">
      <c r="A338" s="131">
        <v>327</v>
      </c>
      <c r="B338" s="41"/>
      <c r="C338" s="41"/>
      <c r="D338" s="41"/>
      <c r="E338" s="42"/>
      <c r="F338" s="42"/>
      <c r="G338" s="42"/>
      <c r="H338" s="42"/>
      <c r="I338" s="42"/>
      <c r="J338" s="14"/>
      <c r="K338" s="42"/>
      <c r="L338" s="139">
        <f t="shared" si="40"/>
        <v>0</v>
      </c>
      <c r="M338" s="139">
        <f t="shared" si="41"/>
        <v>0</v>
      </c>
      <c r="N338" s="139">
        <f t="shared" si="42"/>
        <v>0</v>
      </c>
      <c r="O338" s="139">
        <f t="shared" si="43"/>
        <v>0</v>
      </c>
      <c r="P338" s="139">
        <f t="shared" si="44"/>
        <v>0</v>
      </c>
      <c r="Q338" s="14"/>
      <c r="R338" s="131">
        <v>327</v>
      </c>
      <c r="S338" s="167" t="str">
        <f>'Calc|Fee Based'!B336</f>
        <v/>
      </c>
      <c r="T338" s="167" t="str">
        <f>'Calc|Fee Based'!C336</f>
        <v/>
      </c>
      <c r="U338" s="129" t="str">
        <f>'Calc|Fee Based'!D336</f>
        <v/>
      </c>
      <c r="V338" s="129" t="str">
        <f>'Calc|Fee Based'!F336</f>
        <v/>
      </c>
      <c r="W338" s="77">
        <f>'Calc|Fee Based'!H336</f>
        <v>0</v>
      </c>
      <c r="X338" s="77">
        <f t="shared" si="39"/>
        <v>0</v>
      </c>
      <c r="Y338" s="77">
        <f t="shared" si="39"/>
        <v>0</v>
      </c>
      <c r="Z338" s="77">
        <f t="shared" si="39"/>
        <v>0</v>
      </c>
      <c r="AA338" s="77">
        <f t="shared" si="38"/>
        <v>0</v>
      </c>
      <c r="AB338" s="53"/>
      <c r="AC338"/>
      <c r="AD338"/>
      <c r="AE338"/>
      <c r="AF338"/>
      <c r="AG338"/>
      <c r="AH338"/>
    </row>
    <row r="339" spans="1:34" x14ac:dyDescent="0.2">
      <c r="A339" s="131">
        <v>328</v>
      </c>
      <c r="B339" s="41"/>
      <c r="C339" s="41"/>
      <c r="D339" s="41"/>
      <c r="E339" s="42"/>
      <c r="F339" s="42"/>
      <c r="G339" s="42"/>
      <c r="H339" s="42"/>
      <c r="I339" s="42"/>
      <c r="J339" s="14"/>
      <c r="K339" s="42"/>
      <c r="L339" s="139">
        <f t="shared" si="40"/>
        <v>0</v>
      </c>
      <c r="M339" s="139">
        <f t="shared" si="41"/>
        <v>0</v>
      </c>
      <c r="N339" s="139">
        <f t="shared" si="42"/>
        <v>0</v>
      </c>
      <c r="O339" s="139">
        <f t="shared" si="43"/>
        <v>0</v>
      </c>
      <c r="P339" s="139">
        <f t="shared" si="44"/>
        <v>0</v>
      </c>
      <c r="Q339" s="14"/>
      <c r="R339" s="131">
        <v>328</v>
      </c>
      <c r="S339" s="167" t="str">
        <f>'Calc|Fee Based'!B337</f>
        <v/>
      </c>
      <c r="T339" s="167" t="str">
        <f>'Calc|Fee Based'!C337</f>
        <v/>
      </c>
      <c r="U339" s="129" t="str">
        <f>'Calc|Fee Based'!D337</f>
        <v/>
      </c>
      <c r="V339" s="129" t="str">
        <f>'Calc|Fee Based'!F337</f>
        <v/>
      </c>
      <c r="W339" s="77">
        <f>'Calc|Fee Based'!H337</f>
        <v>0</v>
      </c>
      <c r="X339" s="77">
        <f t="shared" si="39"/>
        <v>0</v>
      </c>
      <c r="Y339" s="77">
        <f t="shared" si="39"/>
        <v>0</v>
      </c>
      <c r="Z339" s="77">
        <f t="shared" si="39"/>
        <v>0</v>
      </c>
      <c r="AA339" s="77">
        <f t="shared" si="38"/>
        <v>0</v>
      </c>
      <c r="AB339" s="53"/>
      <c r="AC339"/>
      <c r="AD339"/>
      <c r="AE339"/>
      <c r="AF339"/>
      <c r="AG339"/>
      <c r="AH339"/>
    </row>
    <row r="340" spans="1:34" x14ac:dyDescent="0.2">
      <c r="A340" s="131">
        <v>329</v>
      </c>
      <c r="B340" s="41"/>
      <c r="C340" s="41"/>
      <c r="D340" s="41"/>
      <c r="E340" s="42"/>
      <c r="F340" s="42"/>
      <c r="G340" s="42"/>
      <c r="H340" s="42"/>
      <c r="I340" s="42"/>
      <c r="J340" s="14"/>
      <c r="K340" s="42"/>
      <c r="L340" s="139">
        <f t="shared" si="40"/>
        <v>0</v>
      </c>
      <c r="M340" s="139">
        <f t="shared" si="41"/>
        <v>0</v>
      </c>
      <c r="N340" s="139">
        <f t="shared" si="42"/>
        <v>0</v>
      </c>
      <c r="O340" s="139">
        <f t="shared" si="43"/>
        <v>0</v>
      </c>
      <c r="P340" s="139">
        <f t="shared" si="44"/>
        <v>0</v>
      </c>
      <c r="Q340" s="14"/>
      <c r="R340" s="131">
        <v>329</v>
      </c>
      <c r="S340" s="167" t="str">
        <f>'Calc|Fee Based'!B338</f>
        <v/>
      </c>
      <c r="T340" s="167" t="str">
        <f>'Calc|Fee Based'!C338</f>
        <v/>
      </c>
      <c r="U340" s="129" t="str">
        <f>'Calc|Fee Based'!D338</f>
        <v/>
      </c>
      <c r="V340" s="129" t="str">
        <f>'Calc|Fee Based'!F338</f>
        <v/>
      </c>
      <c r="W340" s="77">
        <f>'Calc|Fee Based'!H338</f>
        <v>0</v>
      </c>
      <c r="X340" s="77">
        <f t="shared" si="39"/>
        <v>0</v>
      </c>
      <c r="Y340" s="77">
        <f t="shared" si="39"/>
        <v>0</v>
      </c>
      <c r="Z340" s="77">
        <f t="shared" si="39"/>
        <v>0</v>
      </c>
      <c r="AA340" s="77">
        <f t="shared" si="38"/>
        <v>0</v>
      </c>
      <c r="AB340" s="53"/>
      <c r="AC340"/>
      <c r="AD340"/>
      <c r="AE340"/>
      <c r="AF340"/>
      <c r="AG340"/>
      <c r="AH340"/>
    </row>
    <row r="341" spans="1:34" x14ac:dyDescent="0.2">
      <c r="A341" s="131">
        <v>330</v>
      </c>
      <c r="B341" s="41"/>
      <c r="C341" s="41"/>
      <c r="D341" s="41"/>
      <c r="E341" s="42"/>
      <c r="F341" s="42"/>
      <c r="G341" s="42"/>
      <c r="H341" s="42"/>
      <c r="I341" s="42"/>
      <c r="J341" s="14"/>
      <c r="K341" s="42"/>
      <c r="L341" s="139">
        <f t="shared" si="40"/>
        <v>0</v>
      </c>
      <c r="M341" s="139">
        <f t="shared" si="41"/>
        <v>0</v>
      </c>
      <c r="N341" s="139">
        <f t="shared" si="42"/>
        <v>0</v>
      </c>
      <c r="O341" s="139">
        <f t="shared" si="43"/>
        <v>0</v>
      </c>
      <c r="P341" s="139">
        <f t="shared" si="44"/>
        <v>0</v>
      </c>
      <c r="Q341" s="14"/>
      <c r="R341" s="131">
        <v>330</v>
      </c>
      <c r="S341" s="167" t="str">
        <f>'Calc|Fee Based'!B339</f>
        <v/>
      </c>
      <c r="T341" s="167" t="str">
        <f>'Calc|Fee Based'!C339</f>
        <v/>
      </c>
      <c r="U341" s="129" t="str">
        <f>'Calc|Fee Based'!D339</f>
        <v/>
      </c>
      <c r="V341" s="129" t="str">
        <f>'Calc|Fee Based'!F339</f>
        <v/>
      </c>
      <c r="W341" s="77">
        <f>'Calc|Fee Based'!H339</f>
        <v>0</v>
      </c>
      <c r="X341" s="77">
        <f t="shared" si="39"/>
        <v>0</v>
      </c>
      <c r="Y341" s="77">
        <f t="shared" si="39"/>
        <v>0</v>
      </c>
      <c r="Z341" s="77">
        <f t="shared" si="39"/>
        <v>0</v>
      </c>
      <c r="AA341" s="77">
        <f t="shared" si="38"/>
        <v>0</v>
      </c>
      <c r="AB341" s="53"/>
      <c r="AC341"/>
      <c r="AD341"/>
      <c r="AE341"/>
      <c r="AF341"/>
      <c r="AG341"/>
      <c r="AH341"/>
    </row>
    <row r="342" spans="1:34" x14ac:dyDescent="0.2">
      <c r="A342" s="131">
        <v>331</v>
      </c>
      <c r="B342" s="41"/>
      <c r="C342" s="41"/>
      <c r="D342" s="41"/>
      <c r="E342" s="42"/>
      <c r="F342" s="42"/>
      <c r="G342" s="42"/>
      <c r="H342" s="42"/>
      <c r="I342" s="42"/>
      <c r="J342" s="14"/>
      <c r="K342" s="42"/>
      <c r="L342" s="139">
        <f t="shared" si="40"/>
        <v>0</v>
      </c>
      <c r="M342" s="139">
        <f t="shared" si="41"/>
        <v>0</v>
      </c>
      <c r="N342" s="139">
        <f t="shared" si="42"/>
        <v>0</v>
      </c>
      <c r="O342" s="139">
        <f t="shared" si="43"/>
        <v>0</v>
      </c>
      <c r="P342" s="139">
        <f t="shared" si="44"/>
        <v>0</v>
      </c>
      <c r="Q342" s="14"/>
      <c r="R342" s="131">
        <v>331</v>
      </c>
      <c r="S342" s="167" t="str">
        <f>'Calc|Fee Based'!B340</f>
        <v/>
      </c>
      <c r="T342" s="167" t="str">
        <f>'Calc|Fee Based'!C340</f>
        <v/>
      </c>
      <c r="U342" s="129" t="str">
        <f>'Calc|Fee Based'!D340</f>
        <v/>
      </c>
      <c r="V342" s="129" t="str">
        <f>'Calc|Fee Based'!F340</f>
        <v/>
      </c>
      <c r="W342" s="77">
        <f>'Calc|Fee Based'!H340</f>
        <v>0</v>
      </c>
      <c r="X342" s="77">
        <f t="shared" si="39"/>
        <v>0</v>
      </c>
      <c r="Y342" s="77">
        <f t="shared" si="39"/>
        <v>0</v>
      </c>
      <c r="Z342" s="77">
        <f t="shared" si="39"/>
        <v>0</v>
      </c>
      <c r="AA342" s="77">
        <f t="shared" si="38"/>
        <v>0</v>
      </c>
      <c r="AB342" s="53"/>
      <c r="AC342"/>
      <c r="AD342"/>
      <c r="AE342"/>
      <c r="AF342"/>
      <c r="AG342"/>
      <c r="AH342"/>
    </row>
    <row r="343" spans="1:34" x14ac:dyDescent="0.2">
      <c r="A343" s="131">
        <v>332</v>
      </c>
      <c r="B343" s="41"/>
      <c r="C343" s="41"/>
      <c r="D343" s="41"/>
      <c r="E343" s="42"/>
      <c r="F343" s="42"/>
      <c r="G343" s="42"/>
      <c r="H343" s="42"/>
      <c r="I343" s="42"/>
      <c r="J343" s="14"/>
      <c r="K343" s="42"/>
      <c r="L343" s="139">
        <f t="shared" si="40"/>
        <v>0</v>
      </c>
      <c r="M343" s="139">
        <f t="shared" si="41"/>
        <v>0</v>
      </c>
      <c r="N343" s="139">
        <f t="shared" si="42"/>
        <v>0</v>
      </c>
      <c r="O343" s="139">
        <f t="shared" si="43"/>
        <v>0</v>
      </c>
      <c r="P343" s="139">
        <f t="shared" si="44"/>
        <v>0</v>
      </c>
      <c r="Q343" s="14"/>
      <c r="R343" s="131">
        <v>332</v>
      </c>
      <c r="S343" s="167" t="str">
        <f>'Calc|Fee Based'!B341</f>
        <v/>
      </c>
      <c r="T343" s="167" t="str">
        <f>'Calc|Fee Based'!C341</f>
        <v/>
      </c>
      <c r="U343" s="129" t="str">
        <f>'Calc|Fee Based'!D341</f>
        <v/>
      </c>
      <c r="V343" s="129" t="str">
        <f>'Calc|Fee Based'!F341</f>
        <v/>
      </c>
      <c r="W343" s="77">
        <f>'Calc|Fee Based'!H341</f>
        <v>0</v>
      </c>
      <c r="X343" s="77">
        <f t="shared" si="39"/>
        <v>0</v>
      </c>
      <c r="Y343" s="77">
        <f t="shared" si="39"/>
        <v>0</v>
      </c>
      <c r="Z343" s="77">
        <f t="shared" si="39"/>
        <v>0</v>
      </c>
      <c r="AA343" s="77">
        <f t="shared" si="38"/>
        <v>0</v>
      </c>
      <c r="AB343" s="53"/>
      <c r="AC343"/>
      <c r="AD343"/>
      <c r="AE343"/>
      <c r="AF343"/>
      <c r="AG343"/>
      <c r="AH343"/>
    </row>
    <row r="344" spans="1:34" x14ac:dyDescent="0.2">
      <c r="A344" s="131">
        <v>333</v>
      </c>
      <c r="B344" s="41"/>
      <c r="C344" s="41"/>
      <c r="D344" s="41"/>
      <c r="E344" s="42"/>
      <c r="F344" s="42"/>
      <c r="G344" s="42"/>
      <c r="H344" s="42"/>
      <c r="I344" s="42"/>
      <c r="J344" s="14"/>
      <c r="K344" s="42"/>
      <c r="L344" s="139">
        <f t="shared" si="40"/>
        <v>0</v>
      </c>
      <c r="M344" s="139">
        <f t="shared" si="41"/>
        <v>0</v>
      </c>
      <c r="N344" s="139">
        <f t="shared" si="42"/>
        <v>0</v>
      </c>
      <c r="O344" s="139">
        <f t="shared" si="43"/>
        <v>0</v>
      </c>
      <c r="P344" s="139">
        <f t="shared" si="44"/>
        <v>0</v>
      </c>
      <c r="Q344" s="14"/>
      <c r="R344" s="131">
        <v>333</v>
      </c>
      <c r="S344" s="167" t="str">
        <f>'Calc|Fee Based'!B342</f>
        <v/>
      </c>
      <c r="T344" s="167" t="str">
        <f>'Calc|Fee Based'!C342</f>
        <v/>
      </c>
      <c r="U344" s="129" t="str">
        <f>'Calc|Fee Based'!D342</f>
        <v/>
      </c>
      <c r="V344" s="129" t="str">
        <f>'Calc|Fee Based'!F342</f>
        <v/>
      </c>
      <c r="W344" s="77">
        <f>'Calc|Fee Based'!H342</f>
        <v>0</v>
      </c>
      <c r="X344" s="77">
        <f t="shared" si="39"/>
        <v>0</v>
      </c>
      <c r="Y344" s="77">
        <f t="shared" si="39"/>
        <v>0</v>
      </c>
      <c r="Z344" s="77">
        <f t="shared" si="39"/>
        <v>0</v>
      </c>
      <c r="AA344" s="77">
        <f t="shared" si="38"/>
        <v>0</v>
      </c>
      <c r="AB344" s="53"/>
      <c r="AC344"/>
      <c r="AD344"/>
      <c r="AE344"/>
      <c r="AF344"/>
      <c r="AG344"/>
      <c r="AH344"/>
    </row>
    <row r="345" spans="1:34" x14ac:dyDescent="0.2">
      <c r="A345" s="131">
        <v>334</v>
      </c>
      <c r="B345" s="41"/>
      <c r="C345" s="41"/>
      <c r="D345" s="41"/>
      <c r="E345" s="42"/>
      <c r="F345" s="42"/>
      <c r="G345" s="42"/>
      <c r="H345" s="42"/>
      <c r="I345" s="42"/>
      <c r="J345" s="14"/>
      <c r="K345" s="42"/>
      <c r="L345" s="139">
        <f t="shared" si="40"/>
        <v>0</v>
      </c>
      <c r="M345" s="139">
        <f t="shared" si="41"/>
        <v>0</v>
      </c>
      <c r="N345" s="139">
        <f t="shared" si="42"/>
        <v>0</v>
      </c>
      <c r="O345" s="139">
        <f t="shared" si="43"/>
        <v>0</v>
      </c>
      <c r="P345" s="139">
        <f t="shared" si="44"/>
        <v>0</v>
      </c>
      <c r="Q345" s="14"/>
      <c r="R345" s="131">
        <v>334</v>
      </c>
      <c r="S345" s="167" t="str">
        <f>'Calc|Fee Based'!B343</f>
        <v/>
      </c>
      <c r="T345" s="167" t="str">
        <f>'Calc|Fee Based'!C343</f>
        <v/>
      </c>
      <c r="U345" s="129" t="str">
        <f>'Calc|Fee Based'!D343</f>
        <v/>
      </c>
      <c r="V345" s="129" t="str">
        <f>'Calc|Fee Based'!F343</f>
        <v/>
      </c>
      <c r="W345" s="77">
        <f>'Calc|Fee Based'!H343</f>
        <v>0</v>
      </c>
      <c r="X345" s="77">
        <f t="shared" si="39"/>
        <v>0</v>
      </c>
      <c r="Y345" s="77">
        <f t="shared" si="39"/>
        <v>0</v>
      </c>
      <c r="Z345" s="77">
        <f t="shared" si="39"/>
        <v>0</v>
      </c>
      <c r="AA345" s="77">
        <f t="shared" si="38"/>
        <v>0</v>
      </c>
      <c r="AB345" s="53"/>
      <c r="AC345"/>
      <c r="AD345"/>
      <c r="AE345"/>
      <c r="AF345"/>
      <c r="AG345"/>
      <c r="AH345"/>
    </row>
    <row r="346" spans="1:34" x14ac:dyDescent="0.2">
      <c r="A346" s="131">
        <v>335</v>
      </c>
      <c r="B346" s="41"/>
      <c r="C346" s="41"/>
      <c r="D346" s="41"/>
      <c r="E346" s="42"/>
      <c r="F346" s="42"/>
      <c r="G346" s="42"/>
      <c r="H346" s="42"/>
      <c r="I346" s="42"/>
      <c r="J346" s="14"/>
      <c r="K346" s="42"/>
      <c r="L346" s="139">
        <f t="shared" si="40"/>
        <v>0</v>
      </c>
      <c r="M346" s="139">
        <f t="shared" si="41"/>
        <v>0</v>
      </c>
      <c r="N346" s="139">
        <f t="shared" si="42"/>
        <v>0</v>
      </c>
      <c r="O346" s="139">
        <f t="shared" si="43"/>
        <v>0</v>
      </c>
      <c r="P346" s="139">
        <f t="shared" si="44"/>
        <v>0</v>
      </c>
      <c r="Q346" s="14"/>
      <c r="R346" s="131">
        <v>335</v>
      </c>
      <c r="S346" s="167" t="str">
        <f>'Calc|Fee Based'!B344</f>
        <v/>
      </c>
      <c r="T346" s="167" t="str">
        <f>'Calc|Fee Based'!C344</f>
        <v/>
      </c>
      <c r="U346" s="129" t="str">
        <f>'Calc|Fee Based'!D344</f>
        <v/>
      </c>
      <c r="V346" s="129" t="str">
        <f>'Calc|Fee Based'!F344</f>
        <v/>
      </c>
      <c r="W346" s="77">
        <f>'Calc|Fee Based'!H344</f>
        <v>0</v>
      </c>
      <c r="X346" s="77">
        <f t="shared" si="39"/>
        <v>0</v>
      </c>
      <c r="Y346" s="77">
        <f t="shared" si="39"/>
        <v>0</v>
      </c>
      <c r="Z346" s="77">
        <f t="shared" si="39"/>
        <v>0</v>
      </c>
      <c r="AA346" s="77">
        <f t="shared" si="38"/>
        <v>0</v>
      </c>
      <c r="AB346" s="53"/>
      <c r="AC346"/>
      <c r="AD346"/>
      <c r="AE346"/>
      <c r="AF346"/>
      <c r="AG346"/>
      <c r="AH346"/>
    </row>
    <row r="347" spans="1:34" x14ac:dyDescent="0.2">
      <c r="A347" s="131">
        <v>336</v>
      </c>
      <c r="B347" s="41"/>
      <c r="C347" s="41"/>
      <c r="D347" s="41"/>
      <c r="E347" s="42"/>
      <c r="F347" s="42"/>
      <c r="G347" s="42"/>
      <c r="H347" s="42"/>
      <c r="I347" s="42"/>
      <c r="J347" s="14"/>
      <c r="K347" s="42"/>
      <c r="L347" s="139">
        <f t="shared" si="40"/>
        <v>0</v>
      </c>
      <c r="M347" s="139">
        <f t="shared" si="41"/>
        <v>0</v>
      </c>
      <c r="N347" s="139">
        <f t="shared" si="42"/>
        <v>0</v>
      </c>
      <c r="O347" s="139">
        <f t="shared" si="43"/>
        <v>0</v>
      </c>
      <c r="P347" s="139">
        <f t="shared" si="44"/>
        <v>0</v>
      </c>
      <c r="Q347" s="14"/>
      <c r="R347" s="131">
        <v>336</v>
      </c>
      <c r="S347" s="167" t="str">
        <f>'Calc|Fee Based'!B345</f>
        <v/>
      </c>
      <c r="T347" s="167" t="str">
        <f>'Calc|Fee Based'!C345</f>
        <v/>
      </c>
      <c r="U347" s="129" t="str">
        <f>'Calc|Fee Based'!D345</f>
        <v/>
      </c>
      <c r="V347" s="129" t="str">
        <f>'Calc|Fee Based'!F345</f>
        <v/>
      </c>
      <c r="W347" s="77">
        <f>'Calc|Fee Based'!H345</f>
        <v>0</v>
      </c>
      <c r="X347" s="77">
        <f t="shared" si="39"/>
        <v>0</v>
      </c>
      <c r="Y347" s="77">
        <f t="shared" si="39"/>
        <v>0</v>
      </c>
      <c r="Z347" s="77">
        <f t="shared" si="39"/>
        <v>0</v>
      </c>
      <c r="AA347" s="77">
        <f t="shared" si="38"/>
        <v>0</v>
      </c>
      <c r="AB347" s="53"/>
      <c r="AC347"/>
      <c r="AD347"/>
      <c r="AE347"/>
      <c r="AF347"/>
      <c r="AG347"/>
      <c r="AH347"/>
    </row>
    <row r="348" spans="1:34" x14ac:dyDescent="0.2">
      <c r="A348" s="131">
        <v>337</v>
      </c>
      <c r="B348" s="41"/>
      <c r="C348" s="41"/>
      <c r="D348" s="41"/>
      <c r="E348" s="42"/>
      <c r="F348" s="42"/>
      <c r="G348" s="42"/>
      <c r="H348" s="42"/>
      <c r="I348" s="42"/>
      <c r="J348" s="14"/>
      <c r="K348" s="42"/>
      <c r="L348" s="139">
        <f t="shared" si="40"/>
        <v>0</v>
      </c>
      <c r="M348" s="139">
        <f t="shared" si="41"/>
        <v>0</v>
      </c>
      <c r="N348" s="139">
        <f t="shared" si="42"/>
        <v>0</v>
      </c>
      <c r="O348" s="139">
        <f t="shared" si="43"/>
        <v>0</v>
      </c>
      <c r="P348" s="139">
        <f t="shared" si="44"/>
        <v>0</v>
      </c>
      <c r="Q348" s="14"/>
      <c r="R348" s="131">
        <v>337</v>
      </c>
      <c r="S348" s="167" t="str">
        <f>'Calc|Fee Based'!B346</f>
        <v/>
      </c>
      <c r="T348" s="167" t="str">
        <f>'Calc|Fee Based'!C346</f>
        <v/>
      </c>
      <c r="U348" s="129" t="str">
        <f>'Calc|Fee Based'!D346</f>
        <v/>
      </c>
      <c r="V348" s="129" t="str">
        <f>'Calc|Fee Based'!F346</f>
        <v/>
      </c>
      <c r="W348" s="77">
        <f>'Calc|Fee Based'!H346</f>
        <v>0</v>
      </c>
      <c r="X348" s="77">
        <f t="shared" si="39"/>
        <v>0</v>
      </c>
      <c r="Y348" s="77">
        <f t="shared" si="39"/>
        <v>0</v>
      </c>
      <c r="Z348" s="77">
        <f t="shared" si="39"/>
        <v>0</v>
      </c>
      <c r="AA348" s="77">
        <f t="shared" si="38"/>
        <v>0</v>
      </c>
      <c r="AB348" s="53"/>
      <c r="AC348"/>
      <c r="AD348"/>
      <c r="AE348"/>
      <c r="AF348"/>
      <c r="AG348"/>
      <c r="AH348"/>
    </row>
    <row r="349" spans="1:34" x14ac:dyDescent="0.2">
      <c r="A349" s="131">
        <v>338</v>
      </c>
      <c r="B349" s="41"/>
      <c r="C349" s="41"/>
      <c r="D349" s="41"/>
      <c r="E349" s="42"/>
      <c r="F349" s="42"/>
      <c r="G349" s="42"/>
      <c r="H349" s="42"/>
      <c r="I349" s="42"/>
      <c r="J349" s="14"/>
      <c r="K349" s="42"/>
      <c r="L349" s="139">
        <f t="shared" si="40"/>
        <v>0</v>
      </c>
      <c r="M349" s="139">
        <f t="shared" si="41"/>
        <v>0</v>
      </c>
      <c r="N349" s="139">
        <f t="shared" si="42"/>
        <v>0</v>
      </c>
      <c r="O349" s="139">
        <f t="shared" si="43"/>
        <v>0</v>
      </c>
      <c r="P349" s="139">
        <f t="shared" si="44"/>
        <v>0</v>
      </c>
      <c r="Q349" s="14"/>
      <c r="R349" s="131">
        <v>338</v>
      </c>
      <c r="S349" s="167" t="str">
        <f>'Calc|Fee Based'!B347</f>
        <v/>
      </c>
      <c r="T349" s="167" t="str">
        <f>'Calc|Fee Based'!C347</f>
        <v/>
      </c>
      <c r="U349" s="129" t="str">
        <f>'Calc|Fee Based'!D347</f>
        <v/>
      </c>
      <c r="V349" s="129" t="str">
        <f>'Calc|Fee Based'!F347</f>
        <v/>
      </c>
      <c r="W349" s="77">
        <f>'Calc|Fee Based'!H347</f>
        <v>0</v>
      </c>
      <c r="X349" s="77">
        <f t="shared" si="39"/>
        <v>0</v>
      </c>
      <c r="Y349" s="77">
        <f t="shared" si="39"/>
        <v>0</v>
      </c>
      <c r="Z349" s="77">
        <f t="shared" si="39"/>
        <v>0</v>
      </c>
      <c r="AA349" s="77">
        <f t="shared" si="38"/>
        <v>0</v>
      </c>
      <c r="AB349" s="53"/>
      <c r="AC349"/>
      <c r="AD349"/>
      <c r="AE349"/>
      <c r="AF349"/>
      <c r="AG349"/>
      <c r="AH349"/>
    </row>
    <row r="350" spans="1:34" x14ac:dyDescent="0.2">
      <c r="A350" s="131">
        <v>339</v>
      </c>
      <c r="B350" s="41"/>
      <c r="C350" s="41"/>
      <c r="D350" s="41"/>
      <c r="E350" s="42"/>
      <c r="F350" s="42"/>
      <c r="G350" s="42"/>
      <c r="H350" s="42"/>
      <c r="I350" s="42"/>
      <c r="J350" s="14"/>
      <c r="K350" s="42"/>
      <c r="L350" s="139">
        <f t="shared" si="40"/>
        <v>0</v>
      </c>
      <c r="M350" s="139">
        <f t="shared" si="41"/>
        <v>0</v>
      </c>
      <c r="N350" s="139">
        <f t="shared" si="42"/>
        <v>0</v>
      </c>
      <c r="O350" s="139">
        <f t="shared" si="43"/>
        <v>0</v>
      </c>
      <c r="P350" s="139">
        <f t="shared" si="44"/>
        <v>0</v>
      </c>
      <c r="Q350" s="14"/>
      <c r="R350" s="131">
        <v>339</v>
      </c>
      <c r="S350" s="167" t="str">
        <f>'Calc|Fee Based'!B348</f>
        <v/>
      </c>
      <c r="T350" s="167" t="str">
        <f>'Calc|Fee Based'!C348</f>
        <v/>
      </c>
      <c r="U350" s="129" t="str">
        <f>'Calc|Fee Based'!D348</f>
        <v/>
      </c>
      <c r="V350" s="129" t="str">
        <f>'Calc|Fee Based'!F348</f>
        <v/>
      </c>
      <c r="W350" s="77">
        <f>'Calc|Fee Based'!H348</f>
        <v>0</v>
      </c>
      <c r="X350" s="77">
        <f t="shared" si="39"/>
        <v>0</v>
      </c>
      <c r="Y350" s="77">
        <f t="shared" si="39"/>
        <v>0</v>
      </c>
      <c r="Z350" s="77">
        <f t="shared" si="39"/>
        <v>0</v>
      </c>
      <c r="AA350" s="77">
        <f t="shared" si="38"/>
        <v>0</v>
      </c>
      <c r="AB350" s="53"/>
      <c r="AC350"/>
      <c r="AD350"/>
      <c r="AE350"/>
      <c r="AF350"/>
      <c r="AG350"/>
      <c r="AH350"/>
    </row>
    <row r="351" spans="1:34" x14ac:dyDescent="0.2">
      <c r="A351" s="131">
        <v>340</v>
      </c>
      <c r="B351" s="41"/>
      <c r="C351" s="41"/>
      <c r="D351" s="41"/>
      <c r="E351" s="42"/>
      <c r="F351" s="42"/>
      <c r="G351" s="42"/>
      <c r="H351" s="42"/>
      <c r="I351" s="42"/>
      <c r="J351" s="14"/>
      <c r="K351" s="42"/>
      <c r="L351" s="139">
        <f t="shared" si="40"/>
        <v>0</v>
      </c>
      <c r="M351" s="139">
        <f t="shared" si="41"/>
        <v>0</v>
      </c>
      <c r="N351" s="139">
        <f t="shared" si="42"/>
        <v>0</v>
      </c>
      <c r="O351" s="139">
        <f t="shared" si="43"/>
        <v>0</v>
      </c>
      <c r="P351" s="139">
        <f t="shared" si="44"/>
        <v>0</v>
      </c>
      <c r="Q351" s="14"/>
      <c r="R351" s="131">
        <v>340</v>
      </c>
      <c r="S351" s="167" t="str">
        <f>'Calc|Fee Based'!B349</f>
        <v/>
      </c>
      <c r="T351" s="167" t="str">
        <f>'Calc|Fee Based'!C349</f>
        <v/>
      </c>
      <c r="U351" s="129" t="str">
        <f>'Calc|Fee Based'!D349</f>
        <v/>
      </c>
      <c r="V351" s="129" t="str">
        <f>'Calc|Fee Based'!F349</f>
        <v/>
      </c>
      <c r="W351" s="77">
        <f>'Calc|Fee Based'!H349</f>
        <v>0</v>
      </c>
      <c r="X351" s="77">
        <f t="shared" si="39"/>
        <v>0</v>
      </c>
      <c r="Y351" s="77">
        <f t="shared" si="39"/>
        <v>0</v>
      </c>
      <c r="Z351" s="77">
        <f t="shared" si="39"/>
        <v>0</v>
      </c>
      <c r="AA351" s="77">
        <f t="shared" si="38"/>
        <v>0</v>
      </c>
      <c r="AB351" s="53"/>
      <c r="AC351"/>
      <c r="AD351"/>
      <c r="AE351"/>
      <c r="AF351"/>
      <c r="AG351"/>
      <c r="AH351"/>
    </row>
    <row r="352" spans="1:34" x14ac:dyDescent="0.2">
      <c r="A352" s="131">
        <v>341</v>
      </c>
      <c r="B352" s="41"/>
      <c r="C352" s="41"/>
      <c r="D352" s="41"/>
      <c r="E352" s="42"/>
      <c r="F352" s="42"/>
      <c r="G352" s="42"/>
      <c r="H352" s="42"/>
      <c r="I352" s="42"/>
      <c r="J352" s="14"/>
      <c r="K352" s="42"/>
      <c r="L352" s="139">
        <f t="shared" si="40"/>
        <v>0</v>
      </c>
      <c r="M352" s="139">
        <f t="shared" si="41"/>
        <v>0</v>
      </c>
      <c r="N352" s="139">
        <f t="shared" si="42"/>
        <v>0</v>
      </c>
      <c r="O352" s="139">
        <f t="shared" si="43"/>
        <v>0</v>
      </c>
      <c r="P352" s="139">
        <f t="shared" si="44"/>
        <v>0</v>
      </c>
      <c r="Q352" s="14"/>
      <c r="R352" s="131">
        <v>341</v>
      </c>
      <c r="S352" s="167" t="str">
        <f>'Calc|Fee Based'!B350</f>
        <v/>
      </c>
      <c r="T352" s="167" t="str">
        <f>'Calc|Fee Based'!C350</f>
        <v/>
      </c>
      <c r="U352" s="129" t="str">
        <f>'Calc|Fee Based'!D350</f>
        <v/>
      </c>
      <c r="V352" s="129" t="str">
        <f>'Calc|Fee Based'!F350</f>
        <v/>
      </c>
      <c r="W352" s="77">
        <f>'Calc|Fee Based'!H350</f>
        <v>0</v>
      </c>
      <c r="X352" s="77">
        <f t="shared" si="39"/>
        <v>0</v>
      </c>
      <c r="Y352" s="77">
        <f t="shared" si="39"/>
        <v>0</v>
      </c>
      <c r="Z352" s="77">
        <f t="shared" si="39"/>
        <v>0</v>
      </c>
      <c r="AA352" s="77">
        <f t="shared" si="38"/>
        <v>0</v>
      </c>
      <c r="AB352" s="53"/>
      <c r="AC352"/>
      <c r="AD352"/>
      <c r="AE352"/>
      <c r="AF352"/>
      <c r="AG352"/>
      <c r="AH352"/>
    </row>
    <row r="353" spans="1:34" x14ac:dyDescent="0.2">
      <c r="A353" s="131">
        <v>342</v>
      </c>
      <c r="B353" s="41"/>
      <c r="C353" s="41"/>
      <c r="D353" s="41"/>
      <c r="E353" s="42"/>
      <c r="F353" s="42"/>
      <c r="G353" s="42"/>
      <c r="H353" s="42"/>
      <c r="I353" s="42"/>
      <c r="J353" s="14"/>
      <c r="K353" s="42"/>
      <c r="L353" s="139">
        <f t="shared" si="40"/>
        <v>0</v>
      </c>
      <c r="M353" s="139">
        <f t="shared" si="41"/>
        <v>0</v>
      </c>
      <c r="N353" s="139">
        <f t="shared" si="42"/>
        <v>0</v>
      </c>
      <c r="O353" s="139">
        <f t="shared" si="43"/>
        <v>0</v>
      </c>
      <c r="P353" s="139">
        <f t="shared" si="44"/>
        <v>0</v>
      </c>
      <c r="Q353" s="14"/>
      <c r="R353" s="131">
        <v>342</v>
      </c>
      <c r="S353" s="167" t="str">
        <f>'Calc|Fee Based'!B351</f>
        <v/>
      </c>
      <c r="T353" s="167" t="str">
        <f>'Calc|Fee Based'!C351</f>
        <v/>
      </c>
      <c r="U353" s="129" t="str">
        <f>'Calc|Fee Based'!D351</f>
        <v/>
      </c>
      <c r="V353" s="129" t="str">
        <f>'Calc|Fee Based'!F351</f>
        <v/>
      </c>
      <c r="W353" s="77">
        <f>'Calc|Fee Based'!H351</f>
        <v>0</v>
      </c>
      <c r="X353" s="77">
        <f t="shared" si="39"/>
        <v>0</v>
      </c>
      <c r="Y353" s="77">
        <f t="shared" si="39"/>
        <v>0</v>
      </c>
      <c r="Z353" s="77">
        <f t="shared" si="39"/>
        <v>0</v>
      </c>
      <c r="AA353" s="77">
        <f t="shared" si="38"/>
        <v>0</v>
      </c>
      <c r="AB353" s="53"/>
      <c r="AC353"/>
      <c r="AD353"/>
      <c r="AE353"/>
      <c r="AF353"/>
      <c r="AG353"/>
      <c r="AH353"/>
    </row>
    <row r="354" spans="1:34" x14ac:dyDescent="0.2">
      <c r="A354" s="131">
        <v>343</v>
      </c>
      <c r="B354" s="41"/>
      <c r="C354" s="41"/>
      <c r="D354" s="41"/>
      <c r="E354" s="42"/>
      <c r="F354" s="42"/>
      <c r="G354" s="42"/>
      <c r="H354" s="42"/>
      <c r="I354" s="42"/>
      <c r="J354" s="14"/>
      <c r="K354" s="42"/>
      <c r="L354" s="139">
        <f t="shared" si="40"/>
        <v>0</v>
      </c>
      <c r="M354" s="139">
        <f t="shared" si="41"/>
        <v>0</v>
      </c>
      <c r="N354" s="139">
        <f t="shared" si="42"/>
        <v>0</v>
      </c>
      <c r="O354" s="139">
        <f t="shared" si="43"/>
        <v>0</v>
      </c>
      <c r="P354" s="139">
        <f t="shared" si="44"/>
        <v>0</v>
      </c>
      <c r="Q354" s="14"/>
      <c r="R354" s="131">
        <v>343</v>
      </c>
      <c r="S354" s="167" t="str">
        <f>'Calc|Fee Based'!B352</f>
        <v/>
      </c>
      <c r="T354" s="167" t="str">
        <f>'Calc|Fee Based'!C352</f>
        <v/>
      </c>
      <c r="U354" s="129" t="str">
        <f>'Calc|Fee Based'!D352</f>
        <v/>
      </c>
      <c r="V354" s="129" t="str">
        <f>'Calc|Fee Based'!F352</f>
        <v/>
      </c>
      <c r="W354" s="77">
        <f>'Calc|Fee Based'!H352</f>
        <v>0</v>
      </c>
      <c r="X354" s="77">
        <f t="shared" si="39"/>
        <v>0</v>
      </c>
      <c r="Y354" s="77">
        <f t="shared" si="39"/>
        <v>0</v>
      </c>
      <c r="Z354" s="77">
        <f t="shared" si="39"/>
        <v>0</v>
      </c>
      <c r="AA354" s="77">
        <f t="shared" si="38"/>
        <v>0</v>
      </c>
      <c r="AB354" s="53"/>
      <c r="AC354"/>
      <c r="AD354"/>
      <c r="AE354"/>
      <c r="AF354"/>
      <c r="AG354"/>
      <c r="AH354"/>
    </row>
    <row r="355" spans="1:34" x14ac:dyDescent="0.2">
      <c r="A355" s="131">
        <v>344</v>
      </c>
      <c r="B355" s="41"/>
      <c r="C355" s="41"/>
      <c r="D355" s="41"/>
      <c r="E355" s="42"/>
      <c r="F355" s="42"/>
      <c r="G355" s="42"/>
      <c r="H355" s="42"/>
      <c r="I355" s="42"/>
      <c r="J355" s="14"/>
      <c r="K355" s="42"/>
      <c r="L355" s="139">
        <f t="shared" si="40"/>
        <v>0</v>
      </c>
      <c r="M355" s="139">
        <f t="shared" si="41"/>
        <v>0</v>
      </c>
      <c r="N355" s="139">
        <f t="shared" si="42"/>
        <v>0</v>
      </c>
      <c r="O355" s="139">
        <f t="shared" si="43"/>
        <v>0</v>
      </c>
      <c r="P355" s="139">
        <f t="shared" si="44"/>
        <v>0</v>
      </c>
      <c r="Q355" s="14"/>
      <c r="R355" s="131">
        <v>344</v>
      </c>
      <c r="S355" s="167" t="str">
        <f>'Calc|Fee Based'!B353</f>
        <v/>
      </c>
      <c r="T355" s="167" t="str">
        <f>'Calc|Fee Based'!C353</f>
        <v/>
      </c>
      <c r="U355" s="129" t="str">
        <f>'Calc|Fee Based'!D353</f>
        <v/>
      </c>
      <c r="V355" s="129" t="str">
        <f>'Calc|Fee Based'!F353</f>
        <v/>
      </c>
      <c r="W355" s="77">
        <f>'Calc|Fee Based'!H353</f>
        <v>0</v>
      </c>
      <c r="X355" s="77">
        <f t="shared" si="39"/>
        <v>0</v>
      </c>
      <c r="Y355" s="77">
        <f t="shared" si="39"/>
        <v>0</v>
      </c>
      <c r="Z355" s="77">
        <f t="shared" si="39"/>
        <v>0</v>
      </c>
      <c r="AA355" s="77">
        <f t="shared" si="38"/>
        <v>0</v>
      </c>
      <c r="AB355" s="53"/>
      <c r="AC355"/>
      <c r="AD355"/>
      <c r="AE355"/>
      <c r="AF355"/>
      <c r="AG355"/>
      <c r="AH355"/>
    </row>
    <row r="356" spans="1:34" x14ac:dyDescent="0.2">
      <c r="A356" s="131">
        <v>345</v>
      </c>
      <c r="B356" s="41"/>
      <c r="C356" s="41"/>
      <c r="D356" s="41"/>
      <c r="E356" s="42"/>
      <c r="F356" s="42"/>
      <c r="G356" s="42"/>
      <c r="H356" s="42"/>
      <c r="I356" s="42"/>
      <c r="J356" s="14"/>
      <c r="K356" s="42"/>
      <c r="L356" s="139">
        <f t="shared" si="40"/>
        <v>0</v>
      </c>
      <c r="M356" s="139">
        <f t="shared" si="41"/>
        <v>0</v>
      </c>
      <c r="N356" s="139">
        <f t="shared" si="42"/>
        <v>0</v>
      </c>
      <c r="O356" s="139">
        <f t="shared" si="43"/>
        <v>0</v>
      </c>
      <c r="P356" s="139">
        <f t="shared" si="44"/>
        <v>0</v>
      </c>
      <c r="Q356" s="14"/>
      <c r="R356" s="131">
        <v>345</v>
      </c>
      <c r="S356" s="167" t="str">
        <f>'Calc|Fee Based'!B354</f>
        <v/>
      </c>
      <c r="T356" s="167" t="str">
        <f>'Calc|Fee Based'!C354</f>
        <v/>
      </c>
      <c r="U356" s="129" t="str">
        <f>'Calc|Fee Based'!D354</f>
        <v/>
      </c>
      <c r="V356" s="129" t="str">
        <f>'Calc|Fee Based'!F354</f>
        <v/>
      </c>
      <c r="W356" s="77">
        <f>'Calc|Fee Based'!H354</f>
        <v>0</v>
      </c>
      <c r="X356" s="77">
        <f t="shared" si="39"/>
        <v>0</v>
      </c>
      <c r="Y356" s="77">
        <f t="shared" si="39"/>
        <v>0</v>
      </c>
      <c r="Z356" s="77">
        <f t="shared" si="39"/>
        <v>0</v>
      </c>
      <c r="AA356" s="77">
        <f t="shared" si="38"/>
        <v>0</v>
      </c>
      <c r="AB356" s="53"/>
      <c r="AC356"/>
      <c r="AD356"/>
      <c r="AE356"/>
      <c r="AF356"/>
      <c r="AG356"/>
      <c r="AH356"/>
    </row>
    <row r="357" spans="1:34" x14ac:dyDescent="0.2">
      <c r="A357" s="131">
        <v>346</v>
      </c>
      <c r="B357" s="41"/>
      <c r="C357" s="41"/>
      <c r="D357" s="41"/>
      <c r="E357" s="42"/>
      <c r="F357" s="42"/>
      <c r="G357" s="42"/>
      <c r="H357" s="42"/>
      <c r="I357" s="42"/>
      <c r="J357" s="14"/>
      <c r="K357" s="42"/>
      <c r="L357" s="139">
        <f t="shared" si="40"/>
        <v>0</v>
      </c>
      <c r="M357" s="139">
        <f t="shared" si="41"/>
        <v>0</v>
      </c>
      <c r="N357" s="139">
        <f t="shared" si="42"/>
        <v>0</v>
      </c>
      <c r="O357" s="139">
        <f t="shared" si="43"/>
        <v>0</v>
      </c>
      <c r="P357" s="139">
        <f t="shared" si="44"/>
        <v>0</v>
      </c>
      <c r="Q357" s="14"/>
      <c r="R357" s="131">
        <v>346</v>
      </c>
      <c r="S357" s="167" t="str">
        <f>'Calc|Fee Based'!B355</f>
        <v/>
      </c>
      <c r="T357" s="167" t="str">
        <f>'Calc|Fee Based'!C355</f>
        <v/>
      </c>
      <c r="U357" s="129" t="str">
        <f>'Calc|Fee Based'!D355</f>
        <v/>
      </c>
      <c r="V357" s="129" t="str">
        <f>'Calc|Fee Based'!F355</f>
        <v/>
      </c>
      <c r="W357" s="77">
        <f>'Calc|Fee Based'!H355</f>
        <v>0</v>
      </c>
      <c r="X357" s="77">
        <f t="shared" si="39"/>
        <v>0</v>
      </c>
      <c r="Y357" s="77">
        <f t="shared" si="39"/>
        <v>0</v>
      </c>
      <c r="Z357" s="77">
        <f t="shared" si="39"/>
        <v>0</v>
      </c>
      <c r="AA357" s="77">
        <f t="shared" si="38"/>
        <v>0</v>
      </c>
      <c r="AB357" s="53"/>
      <c r="AC357"/>
      <c r="AD357"/>
      <c r="AE357"/>
      <c r="AF357"/>
      <c r="AG357"/>
      <c r="AH357"/>
    </row>
    <row r="358" spans="1:34" x14ac:dyDescent="0.2">
      <c r="A358" s="131">
        <v>347</v>
      </c>
      <c r="B358" s="41"/>
      <c r="C358" s="41"/>
      <c r="D358" s="41"/>
      <c r="E358" s="42"/>
      <c r="F358" s="42"/>
      <c r="G358" s="42"/>
      <c r="H358" s="42"/>
      <c r="I358" s="42"/>
      <c r="J358" s="14"/>
      <c r="K358" s="42"/>
      <c r="L358" s="139">
        <f t="shared" si="40"/>
        <v>0</v>
      </c>
      <c r="M358" s="139">
        <f t="shared" si="41"/>
        <v>0</v>
      </c>
      <c r="N358" s="139">
        <f t="shared" si="42"/>
        <v>0</v>
      </c>
      <c r="O358" s="139">
        <f t="shared" si="43"/>
        <v>0</v>
      </c>
      <c r="P358" s="139">
        <f t="shared" si="44"/>
        <v>0</v>
      </c>
      <c r="Q358" s="14"/>
      <c r="R358" s="131">
        <v>347</v>
      </c>
      <c r="S358" s="167" t="str">
        <f>'Calc|Fee Based'!B356</f>
        <v/>
      </c>
      <c r="T358" s="167" t="str">
        <f>'Calc|Fee Based'!C356</f>
        <v/>
      </c>
      <c r="U358" s="129" t="str">
        <f>'Calc|Fee Based'!D356</f>
        <v/>
      </c>
      <c r="V358" s="129" t="str">
        <f>'Calc|Fee Based'!F356</f>
        <v/>
      </c>
      <c r="W358" s="77">
        <f>'Calc|Fee Based'!H356</f>
        <v>0</v>
      </c>
      <c r="X358" s="77">
        <f t="shared" si="39"/>
        <v>0</v>
      </c>
      <c r="Y358" s="77">
        <f t="shared" si="39"/>
        <v>0</v>
      </c>
      <c r="Z358" s="77">
        <f t="shared" si="39"/>
        <v>0</v>
      </c>
      <c r="AA358" s="77">
        <f t="shared" si="38"/>
        <v>0</v>
      </c>
      <c r="AB358" s="53"/>
      <c r="AC358"/>
      <c r="AD358"/>
      <c r="AE358"/>
      <c r="AF358"/>
      <c r="AG358"/>
      <c r="AH358"/>
    </row>
    <row r="359" spans="1:34" x14ac:dyDescent="0.2">
      <c r="A359" s="131">
        <v>348</v>
      </c>
      <c r="B359" s="41"/>
      <c r="C359" s="41"/>
      <c r="D359" s="41"/>
      <c r="E359" s="42"/>
      <c r="F359" s="42"/>
      <c r="G359" s="42"/>
      <c r="H359" s="42"/>
      <c r="I359" s="42"/>
      <c r="J359" s="14"/>
      <c r="K359" s="42"/>
      <c r="L359" s="139">
        <f t="shared" si="40"/>
        <v>0</v>
      </c>
      <c r="M359" s="139">
        <f t="shared" si="41"/>
        <v>0</v>
      </c>
      <c r="N359" s="139">
        <f t="shared" si="42"/>
        <v>0</v>
      </c>
      <c r="O359" s="139">
        <f t="shared" si="43"/>
        <v>0</v>
      </c>
      <c r="P359" s="139">
        <f t="shared" si="44"/>
        <v>0</v>
      </c>
      <c r="Q359" s="14"/>
      <c r="R359" s="131">
        <v>348</v>
      </c>
      <c r="S359" s="167" t="str">
        <f>'Calc|Fee Based'!B357</f>
        <v/>
      </c>
      <c r="T359" s="167" t="str">
        <f>'Calc|Fee Based'!C357</f>
        <v/>
      </c>
      <c r="U359" s="129" t="str">
        <f>'Calc|Fee Based'!D357</f>
        <v/>
      </c>
      <c r="V359" s="129" t="str">
        <f>'Calc|Fee Based'!F357</f>
        <v/>
      </c>
      <c r="W359" s="77">
        <f>'Calc|Fee Based'!H357</f>
        <v>0</v>
      </c>
      <c r="X359" s="77">
        <f t="shared" si="39"/>
        <v>0</v>
      </c>
      <c r="Y359" s="77">
        <f t="shared" si="39"/>
        <v>0</v>
      </c>
      <c r="Z359" s="77">
        <f t="shared" si="39"/>
        <v>0</v>
      </c>
      <c r="AA359" s="77">
        <f t="shared" si="38"/>
        <v>0</v>
      </c>
      <c r="AB359" s="53"/>
      <c r="AC359"/>
      <c r="AD359"/>
      <c r="AE359"/>
      <c r="AF359"/>
      <c r="AG359"/>
      <c r="AH359"/>
    </row>
    <row r="360" spans="1:34" x14ac:dyDescent="0.2">
      <c r="A360" s="131">
        <v>349</v>
      </c>
      <c r="B360" s="41"/>
      <c r="C360" s="41"/>
      <c r="D360" s="41"/>
      <c r="E360" s="42"/>
      <c r="F360" s="42"/>
      <c r="G360" s="42"/>
      <c r="H360" s="42"/>
      <c r="I360" s="42"/>
      <c r="J360" s="14"/>
      <c r="K360" s="42"/>
      <c r="L360" s="139">
        <f t="shared" si="40"/>
        <v>0</v>
      </c>
      <c r="M360" s="139">
        <f t="shared" si="41"/>
        <v>0</v>
      </c>
      <c r="N360" s="139">
        <f t="shared" si="42"/>
        <v>0</v>
      </c>
      <c r="O360" s="139">
        <f t="shared" si="43"/>
        <v>0</v>
      </c>
      <c r="P360" s="139">
        <f t="shared" si="44"/>
        <v>0</v>
      </c>
      <c r="Q360" s="14"/>
      <c r="R360" s="131">
        <v>349</v>
      </c>
      <c r="S360" s="167" t="str">
        <f>'Calc|Fee Based'!B358</f>
        <v/>
      </c>
      <c r="T360" s="167" t="str">
        <f>'Calc|Fee Based'!C358</f>
        <v/>
      </c>
      <c r="U360" s="129" t="str">
        <f>'Calc|Fee Based'!D358</f>
        <v/>
      </c>
      <c r="V360" s="129" t="str">
        <f>'Calc|Fee Based'!F358</f>
        <v/>
      </c>
      <c r="W360" s="77">
        <f>'Calc|Fee Based'!H358</f>
        <v>0</v>
      </c>
      <c r="X360" s="77">
        <f t="shared" si="39"/>
        <v>0</v>
      </c>
      <c r="Y360" s="77">
        <f t="shared" si="39"/>
        <v>0</v>
      </c>
      <c r="Z360" s="77">
        <f t="shared" si="39"/>
        <v>0</v>
      </c>
      <c r="AA360" s="77">
        <f t="shared" si="38"/>
        <v>0</v>
      </c>
      <c r="AB360" s="53"/>
      <c r="AC360"/>
      <c r="AD360"/>
      <c r="AE360"/>
      <c r="AF360"/>
      <c r="AG360"/>
      <c r="AH360"/>
    </row>
    <row r="361" spans="1:34" x14ac:dyDescent="0.2">
      <c r="A361" s="131">
        <v>350</v>
      </c>
      <c r="B361" s="41"/>
      <c r="C361" s="41"/>
      <c r="D361" s="41"/>
      <c r="E361" s="42"/>
      <c r="F361" s="42"/>
      <c r="G361" s="42"/>
      <c r="H361" s="42"/>
      <c r="I361" s="42"/>
      <c r="J361" s="14"/>
      <c r="K361" s="42"/>
      <c r="L361" s="139">
        <f t="shared" si="40"/>
        <v>0</v>
      </c>
      <c r="M361" s="139">
        <f t="shared" si="41"/>
        <v>0</v>
      </c>
      <c r="N361" s="139">
        <f t="shared" si="42"/>
        <v>0</v>
      </c>
      <c r="O361" s="139">
        <f t="shared" si="43"/>
        <v>0</v>
      </c>
      <c r="P361" s="139">
        <f t="shared" si="44"/>
        <v>0</v>
      </c>
      <c r="Q361" s="14"/>
      <c r="R361" s="131">
        <v>350</v>
      </c>
      <c r="S361" s="167" t="str">
        <f>'Calc|Fee Based'!B359</f>
        <v/>
      </c>
      <c r="T361" s="167" t="str">
        <f>'Calc|Fee Based'!C359</f>
        <v/>
      </c>
      <c r="U361" s="129" t="str">
        <f>'Calc|Fee Based'!D359</f>
        <v/>
      </c>
      <c r="V361" s="129" t="str">
        <f>'Calc|Fee Based'!F359</f>
        <v/>
      </c>
      <c r="W361" s="77">
        <f>'Calc|Fee Based'!H359</f>
        <v>0</v>
      </c>
      <c r="X361" s="77">
        <f t="shared" si="39"/>
        <v>0</v>
      </c>
      <c r="Y361" s="77">
        <f t="shared" si="39"/>
        <v>0</v>
      </c>
      <c r="Z361" s="77">
        <f t="shared" si="39"/>
        <v>0</v>
      </c>
      <c r="AA361" s="77">
        <f t="shared" si="38"/>
        <v>0</v>
      </c>
      <c r="AB361" s="53"/>
      <c r="AC361"/>
      <c r="AD361"/>
      <c r="AE361"/>
      <c r="AF361"/>
      <c r="AG361"/>
      <c r="AH361"/>
    </row>
    <row r="362" spans="1:34" x14ac:dyDescent="0.2">
      <c r="A362" s="131">
        <v>351</v>
      </c>
      <c r="B362" s="41"/>
      <c r="C362" s="41"/>
      <c r="D362" s="41"/>
      <c r="E362" s="42"/>
      <c r="F362" s="42"/>
      <c r="G362" s="42"/>
      <c r="H362" s="42"/>
      <c r="I362" s="42"/>
      <c r="J362" s="14"/>
      <c r="K362" s="42"/>
      <c r="L362" s="139">
        <f t="shared" si="40"/>
        <v>0</v>
      </c>
      <c r="M362" s="139">
        <f t="shared" si="41"/>
        <v>0</v>
      </c>
      <c r="N362" s="139">
        <f t="shared" si="42"/>
        <v>0</v>
      </c>
      <c r="O362" s="139">
        <f t="shared" si="43"/>
        <v>0</v>
      </c>
      <c r="P362" s="139">
        <f t="shared" si="44"/>
        <v>0</v>
      </c>
      <c r="Q362" s="14"/>
      <c r="R362" s="131">
        <v>351</v>
      </c>
      <c r="S362" s="167" t="str">
        <f>'Calc|Fee Based'!B360</f>
        <v/>
      </c>
      <c r="T362" s="167" t="str">
        <f>'Calc|Fee Based'!C360</f>
        <v/>
      </c>
      <c r="U362" s="129" t="str">
        <f>'Calc|Fee Based'!D360</f>
        <v/>
      </c>
      <c r="V362" s="129" t="str">
        <f>'Calc|Fee Based'!F360</f>
        <v/>
      </c>
      <c r="W362" s="77">
        <f>'Calc|Fee Based'!H360</f>
        <v>0</v>
      </c>
      <c r="X362" s="77">
        <f t="shared" si="39"/>
        <v>0</v>
      </c>
      <c r="Y362" s="77">
        <f t="shared" si="39"/>
        <v>0</v>
      </c>
      <c r="Z362" s="77">
        <f t="shared" si="39"/>
        <v>0</v>
      </c>
      <c r="AA362" s="77">
        <f t="shared" si="38"/>
        <v>0</v>
      </c>
      <c r="AB362" s="53"/>
      <c r="AC362"/>
      <c r="AD362"/>
      <c r="AE362"/>
      <c r="AF362"/>
      <c r="AG362"/>
      <c r="AH362"/>
    </row>
    <row r="363" spans="1:34" x14ac:dyDescent="0.2">
      <c r="A363" s="131">
        <v>352</v>
      </c>
      <c r="B363" s="41"/>
      <c r="C363" s="41"/>
      <c r="D363" s="41"/>
      <c r="E363" s="42"/>
      <c r="F363" s="42"/>
      <c r="G363" s="42"/>
      <c r="H363" s="42"/>
      <c r="I363" s="42"/>
      <c r="J363" s="14"/>
      <c r="K363" s="42"/>
      <c r="L363" s="139">
        <f t="shared" si="40"/>
        <v>0</v>
      </c>
      <c r="M363" s="139">
        <f t="shared" si="41"/>
        <v>0</v>
      </c>
      <c r="N363" s="139">
        <f t="shared" si="42"/>
        <v>0</v>
      </c>
      <c r="O363" s="139">
        <f t="shared" si="43"/>
        <v>0</v>
      </c>
      <c r="P363" s="139">
        <f t="shared" si="44"/>
        <v>0</v>
      </c>
      <c r="Q363" s="14"/>
      <c r="R363" s="131">
        <v>352</v>
      </c>
      <c r="S363" s="167" t="str">
        <f>'Calc|Fee Based'!B361</f>
        <v/>
      </c>
      <c r="T363" s="167" t="str">
        <f>'Calc|Fee Based'!C361</f>
        <v/>
      </c>
      <c r="U363" s="129" t="str">
        <f>'Calc|Fee Based'!D361</f>
        <v/>
      </c>
      <c r="V363" s="129" t="str">
        <f>'Calc|Fee Based'!F361</f>
        <v/>
      </c>
      <c r="W363" s="77">
        <f>'Calc|Fee Based'!H361</f>
        <v>0</v>
      </c>
      <c r="X363" s="77">
        <f t="shared" si="39"/>
        <v>0</v>
      </c>
      <c r="Y363" s="77">
        <f t="shared" si="39"/>
        <v>0</v>
      </c>
      <c r="Z363" s="77">
        <f t="shared" si="39"/>
        <v>0</v>
      </c>
      <c r="AA363" s="77">
        <f t="shared" si="38"/>
        <v>0</v>
      </c>
      <c r="AB363" s="53"/>
      <c r="AC363"/>
      <c r="AD363"/>
      <c r="AE363"/>
      <c r="AF363"/>
      <c r="AG363"/>
      <c r="AH363"/>
    </row>
    <row r="364" spans="1:34" x14ac:dyDescent="0.2">
      <c r="A364" s="131">
        <v>353</v>
      </c>
      <c r="B364" s="41"/>
      <c r="C364" s="41"/>
      <c r="D364" s="41"/>
      <c r="E364" s="42"/>
      <c r="F364" s="42"/>
      <c r="G364" s="42"/>
      <c r="H364" s="42"/>
      <c r="I364" s="42"/>
      <c r="J364" s="14"/>
      <c r="K364" s="42"/>
      <c r="L364" s="139">
        <f t="shared" si="40"/>
        <v>0</v>
      </c>
      <c r="M364" s="139">
        <f t="shared" si="41"/>
        <v>0</v>
      </c>
      <c r="N364" s="139">
        <f t="shared" si="42"/>
        <v>0</v>
      </c>
      <c r="O364" s="139">
        <f t="shared" si="43"/>
        <v>0</v>
      </c>
      <c r="P364" s="139">
        <f t="shared" si="44"/>
        <v>0</v>
      </c>
      <c r="Q364" s="14"/>
      <c r="R364" s="131">
        <v>353</v>
      </c>
      <c r="S364" s="167" t="str">
        <f>'Calc|Fee Based'!B362</f>
        <v/>
      </c>
      <c r="T364" s="167" t="str">
        <f>'Calc|Fee Based'!C362</f>
        <v/>
      </c>
      <c r="U364" s="129" t="str">
        <f>'Calc|Fee Based'!D362</f>
        <v/>
      </c>
      <c r="V364" s="129" t="str">
        <f>'Calc|Fee Based'!F362</f>
        <v/>
      </c>
      <c r="W364" s="77">
        <f>'Calc|Fee Based'!H362</f>
        <v>0</v>
      </c>
      <c r="X364" s="77">
        <f t="shared" si="39"/>
        <v>0</v>
      </c>
      <c r="Y364" s="77">
        <f t="shared" si="39"/>
        <v>0</v>
      </c>
      <c r="Z364" s="77">
        <f t="shared" si="39"/>
        <v>0</v>
      </c>
      <c r="AA364" s="77">
        <f t="shared" si="38"/>
        <v>0</v>
      </c>
      <c r="AB364" s="53"/>
      <c r="AC364"/>
      <c r="AD364"/>
      <c r="AE364"/>
      <c r="AF364"/>
      <c r="AG364"/>
      <c r="AH364"/>
    </row>
    <row r="365" spans="1:34" x14ac:dyDescent="0.2">
      <c r="A365" s="131">
        <v>354</v>
      </c>
      <c r="B365" s="41"/>
      <c r="C365" s="41"/>
      <c r="D365" s="41"/>
      <c r="E365" s="42"/>
      <c r="F365" s="42"/>
      <c r="G365" s="42"/>
      <c r="H365" s="42"/>
      <c r="I365" s="42"/>
      <c r="J365" s="14"/>
      <c r="K365" s="42"/>
      <c r="L365" s="139">
        <f t="shared" si="40"/>
        <v>0</v>
      </c>
      <c r="M365" s="139">
        <f t="shared" si="41"/>
        <v>0</v>
      </c>
      <c r="N365" s="139">
        <f t="shared" si="42"/>
        <v>0</v>
      </c>
      <c r="O365" s="139">
        <f t="shared" si="43"/>
        <v>0</v>
      </c>
      <c r="P365" s="139">
        <f t="shared" si="44"/>
        <v>0</v>
      </c>
      <c r="Q365" s="14"/>
      <c r="R365" s="131">
        <v>354</v>
      </c>
      <c r="S365" s="167" t="str">
        <f>'Calc|Fee Based'!B363</f>
        <v/>
      </c>
      <c r="T365" s="167" t="str">
        <f>'Calc|Fee Based'!C363</f>
        <v/>
      </c>
      <c r="U365" s="129" t="str">
        <f>'Calc|Fee Based'!D363</f>
        <v/>
      </c>
      <c r="V365" s="129" t="str">
        <f>'Calc|Fee Based'!F363</f>
        <v/>
      </c>
      <c r="W365" s="77">
        <f>'Calc|Fee Based'!H363</f>
        <v>0</v>
      </c>
      <c r="X365" s="77">
        <f t="shared" si="39"/>
        <v>0</v>
      </c>
      <c r="Y365" s="77">
        <f t="shared" si="39"/>
        <v>0</v>
      </c>
      <c r="Z365" s="77">
        <f t="shared" si="39"/>
        <v>0</v>
      </c>
      <c r="AA365" s="77">
        <f t="shared" si="38"/>
        <v>0</v>
      </c>
      <c r="AB365" s="53"/>
      <c r="AC365"/>
      <c r="AD365"/>
      <c r="AE365"/>
      <c r="AF365"/>
      <c r="AG365"/>
      <c r="AH365"/>
    </row>
    <row r="366" spans="1:34" x14ac:dyDescent="0.2">
      <c r="A366" s="131">
        <v>355</v>
      </c>
      <c r="B366" s="41"/>
      <c r="C366" s="41"/>
      <c r="D366" s="41"/>
      <c r="E366" s="42"/>
      <c r="F366" s="42"/>
      <c r="G366" s="42"/>
      <c r="H366" s="42"/>
      <c r="I366" s="42"/>
      <c r="J366" s="14"/>
      <c r="K366" s="42"/>
      <c r="L366" s="139">
        <f t="shared" si="40"/>
        <v>0</v>
      </c>
      <c r="M366" s="139">
        <f t="shared" si="41"/>
        <v>0</v>
      </c>
      <c r="N366" s="139">
        <f t="shared" si="42"/>
        <v>0</v>
      </c>
      <c r="O366" s="139">
        <f t="shared" si="43"/>
        <v>0</v>
      </c>
      <c r="P366" s="139">
        <f t="shared" si="44"/>
        <v>0</v>
      </c>
      <c r="Q366" s="14"/>
      <c r="R366" s="131">
        <v>355</v>
      </c>
      <c r="S366" s="167" t="str">
        <f>'Calc|Fee Based'!B364</f>
        <v/>
      </c>
      <c r="T366" s="167" t="str">
        <f>'Calc|Fee Based'!C364</f>
        <v/>
      </c>
      <c r="U366" s="129" t="str">
        <f>'Calc|Fee Based'!D364</f>
        <v/>
      </c>
      <c r="V366" s="129" t="str">
        <f>'Calc|Fee Based'!F364</f>
        <v/>
      </c>
      <c r="W366" s="77">
        <f>'Calc|Fee Based'!H364</f>
        <v>0</v>
      </c>
      <c r="X366" s="77">
        <f t="shared" si="39"/>
        <v>0</v>
      </c>
      <c r="Y366" s="77">
        <f t="shared" si="39"/>
        <v>0</v>
      </c>
      <c r="Z366" s="77">
        <f t="shared" si="39"/>
        <v>0</v>
      </c>
      <c r="AA366" s="77">
        <f t="shared" si="38"/>
        <v>0</v>
      </c>
      <c r="AB366" s="53"/>
      <c r="AC366"/>
      <c r="AD366"/>
      <c r="AE366"/>
      <c r="AF366"/>
      <c r="AG366"/>
      <c r="AH366"/>
    </row>
    <row r="367" spans="1:34" x14ac:dyDescent="0.2">
      <c r="A367" s="131">
        <v>356</v>
      </c>
      <c r="B367" s="41"/>
      <c r="C367" s="41"/>
      <c r="D367" s="41"/>
      <c r="E367" s="42"/>
      <c r="F367" s="42"/>
      <c r="G367" s="42"/>
      <c r="H367" s="42"/>
      <c r="I367" s="42"/>
      <c r="J367" s="14"/>
      <c r="K367" s="42"/>
      <c r="L367" s="139">
        <f t="shared" si="40"/>
        <v>0</v>
      </c>
      <c r="M367" s="139">
        <f t="shared" si="41"/>
        <v>0</v>
      </c>
      <c r="N367" s="139">
        <f t="shared" si="42"/>
        <v>0</v>
      </c>
      <c r="O367" s="139">
        <f t="shared" si="43"/>
        <v>0</v>
      </c>
      <c r="P367" s="139">
        <f t="shared" si="44"/>
        <v>0</v>
      </c>
      <c r="Q367" s="14"/>
      <c r="R367" s="131">
        <v>356</v>
      </c>
      <c r="S367" s="167" t="str">
        <f>'Calc|Fee Based'!B365</f>
        <v/>
      </c>
      <c r="T367" s="167" t="str">
        <f>'Calc|Fee Based'!C365</f>
        <v/>
      </c>
      <c r="U367" s="129" t="str">
        <f>'Calc|Fee Based'!D365</f>
        <v/>
      </c>
      <c r="V367" s="129" t="str">
        <f>'Calc|Fee Based'!F365</f>
        <v/>
      </c>
      <c r="W367" s="77">
        <f>'Calc|Fee Based'!H365</f>
        <v>0</v>
      </c>
      <c r="X367" s="77">
        <f t="shared" si="39"/>
        <v>0</v>
      </c>
      <c r="Y367" s="77">
        <f t="shared" si="39"/>
        <v>0</v>
      </c>
      <c r="Z367" s="77">
        <f t="shared" si="39"/>
        <v>0</v>
      </c>
      <c r="AA367" s="77">
        <f t="shared" si="38"/>
        <v>0</v>
      </c>
      <c r="AB367" s="53"/>
      <c r="AC367"/>
      <c r="AD367"/>
      <c r="AE367"/>
      <c r="AF367"/>
      <c r="AG367"/>
      <c r="AH367"/>
    </row>
    <row r="368" spans="1:34" x14ac:dyDescent="0.2">
      <c r="A368" s="131">
        <v>357</v>
      </c>
      <c r="B368" s="41"/>
      <c r="C368" s="41"/>
      <c r="D368" s="41"/>
      <c r="E368" s="42"/>
      <c r="F368" s="42"/>
      <c r="G368" s="42"/>
      <c r="H368" s="42"/>
      <c r="I368" s="42"/>
      <c r="J368" s="14"/>
      <c r="K368" s="42"/>
      <c r="L368" s="139">
        <f t="shared" si="40"/>
        <v>0</v>
      </c>
      <c r="M368" s="139">
        <f t="shared" si="41"/>
        <v>0</v>
      </c>
      <c r="N368" s="139">
        <f t="shared" si="42"/>
        <v>0</v>
      </c>
      <c r="O368" s="139">
        <f t="shared" si="43"/>
        <v>0</v>
      </c>
      <c r="P368" s="139">
        <f t="shared" si="44"/>
        <v>0</v>
      </c>
      <c r="Q368" s="14"/>
      <c r="R368" s="131">
        <v>357</v>
      </c>
      <c r="S368" s="167" t="str">
        <f>'Calc|Fee Based'!B366</f>
        <v/>
      </c>
      <c r="T368" s="167" t="str">
        <f>'Calc|Fee Based'!C366</f>
        <v/>
      </c>
      <c r="U368" s="129" t="str">
        <f>'Calc|Fee Based'!D366</f>
        <v/>
      </c>
      <c r="V368" s="129" t="str">
        <f>'Calc|Fee Based'!F366</f>
        <v/>
      </c>
      <c r="W368" s="77">
        <f>'Calc|Fee Based'!H366</f>
        <v>0</v>
      </c>
      <c r="X368" s="77">
        <f t="shared" si="39"/>
        <v>0</v>
      </c>
      <c r="Y368" s="77">
        <f t="shared" si="39"/>
        <v>0</v>
      </c>
      <c r="Z368" s="77">
        <f t="shared" si="39"/>
        <v>0</v>
      </c>
      <c r="AA368" s="77">
        <f t="shared" si="39"/>
        <v>0</v>
      </c>
      <c r="AB368" s="53"/>
      <c r="AC368"/>
      <c r="AD368"/>
      <c r="AE368"/>
      <c r="AF368"/>
      <c r="AG368"/>
      <c r="AH368"/>
    </row>
    <row r="369" spans="1:34" x14ac:dyDescent="0.2">
      <c r="A369" s="131">
        <v>358</v>
      </c>
      <c r="B369" s="41"/>
      <c r="C369" s="41"/>
      <c r="D369" s="41"/>
      <c r="E369" s="42"/>
      <c r="F369" s="42"/>
      <c r="G369" s="42"/>
      <c r="H369" s="42"/>
      <c r="I369" s="42"/>
      <c r="J369" s="14"/>
      <c r="K369" s="42"/>
      <c r="L369" s="139">
        <f t="shared" si="40"/>
        <v>0</v>
      </c>
      <c r="M369" s="139">
        <f t="shared" si="41"/>
        <v>0</v>
      </c>
      <c r="N369" s="139">
        <f t="shared" si="42"/>
        <v>0</v>
      </c>
      <c r="O369" s="139">
        <f t="shared" si="43"/>
        <v>0</v>
      </c>
      <c r="P369" s="139">
        <f t="shared" si="44"/>
        <v>0</v>
      </c>
      <c r="Q369" s="14"/>
      <c r="R369" s="131">
        <v>358</v>
      </c>
      <c r="S369" s="167" t="str">
        <f>'Calc|Fee Based'!B367</f>
        <v/>
      </c>
      <c r="T369" s="167" t="str">
        <f>'Calc|Fee Based'!C367</f>
        <v/>
      </c>
      <c r="U369" s="129" t="str">
        <f>'Calc|Fee Based'!D367</f>
        <v/>
      </c>
      <c r="V369" s="129" t="str">
        <f>'Calc|Fee Based'!F367</f>
        <v/>
      </c>
      <c r="W369" s="77">
        <f>'Calc|Fee Based'!H367</f>
        <v>0</v>
      </c>
      <c r="X369" s="77">
        <f t="shared" ref="X369:AA432" si="45">W369*(1+X$5)*(1-X$6)</f>
        <v>0</v>
      </c>
      <c r="Y369" s="77">
        <f t="shared" si="45"/>
        <v>0</v>
      </c>
      <c r="Z369" s="77">
        <f t="shared" si="45"/>
        <v>0</v>
      </c>
      <c r="AA369" s="77">
        <f t="shared" si="45"/>
        <v>0</v>
      </c>
      <c r="AB369" s="53"/>
      <c r="AC369"/>
      <c r="AD369"/>
      <c r="AE369"/>
      <c r="AF369"/>
      <c r="AG369"/>
      <c r="AH369"/>
    </row>
    <row r="370" spans="1:34" x14ac:dyDescent="0.2">
      <c r="A370" s="131">
        <v>359</v>
      </c>
      <c r="B370" s="41"/>
      <c r="C370" s="41"/>
      <c r="D370" s="41"/>
      <c r="E370" s="42"/>
      <c r="F370" s="42"/>
      <c r="G370" s="42"/>
      <c r="H370" s="42"/>
      <c r="I370" s="42"/>
      <c r="J370" s="14"/>
      <c r="K370" s="42"/>
      <c r="L370" s="139">
        <f t="shared" si="40"/>
        <v>0</v>
      </c>
      <c r="M370" s="139">
        <f t="shared" si="41"/>
        <v>0</v>
      </c>
      <c r="N370" s="139">
        <f t="shared" si="42"/>
        <v>0</v>
      </c>
      <c r="O370" s="139">
        <f t="shared" si="43"/>
        <v>0</v>
      </c>
      <c r="P370" s="139">
        <f t="shared" si="44"/>
        <v>0</v>
      </c>
      <c r="Q370" s="14"/>
      <c r="R370" s="131">
        <v>359</v>
      </c>
      <c r="S370" s="167" t="str">
        <f>'Calc|Fee Based'!B368</f>
        <v/>
      </c>
      <c r="T370" s="167" t="str">
        <f>'Calc|Fee Based'!C368</f>
        <v/>
      </c>
      <c r="U370" s="129" t="str">
        <f>'Calc|Fee Based'!D368</f>
        <v/>
      </c>
      <c r="V370" s="129" t="str">
        <f>'Calc|Fee Based'!F368</f>
        <v/>
      </c>
      <c r="W370" s="77">
        <f>'Calc|Fee Based'!H368</f>
        <v>0</v>
      </c>
      <c r="X370" s="77">
        <f t="shared" si="45"/>
        <v>0</v>
      </c>
      <c r="Y370" s="77">
        <f t="shared" si="45"/>
        <v>0</v>
      </c>
      <c r="Z370" s="77">
        <f t="shared" si="45"/>
        <v>0</v>
      </c>
      <c r="AA370" s="77">
        <f t="shared" si="45"/>
        <v>0</v>
      </c>
      <c r="AB370" s="53"/>
      <c r="AC370"/>
      <c r="AD370"/>
      <c r="AE370"/>
      <c r="AF370"/>
      <c r="AG370"/>
      <c r="AH370"/>
    </row>
    <row r="371" spans="1:34" x14ac:dyDescent="0.2">
      <c r="A371" s="131">
        <v>360</v>
      </c>
      <c r="B371" s="41"/>
      <c r="C371" s="41"/>
      <c r="D371" s="41"/>
      <c r="E371" s="42"/>
      <c r="F371" s="42"/>
      <c r="G371" s="42"/>
      <c r="H371" s="42"/>
      <c r="I371" s="42"/>
      <c r="J371" s="14"/>
      <c r="K371" s="42"/>
      <c r="L371" s="139">
        <f t="shared" si="40"/>
        <v>0</v>
      </c>
      <c r="M371" s="139">
        <f t="shared" si="41"/>
        <v>0</v>
      </c>
      <c r="N371" s="139">
        <f t="shared" si="42"/>
        <v>0</v>
      </c>
      <c r="O371" s="139">
        <f t="shared" si="43"/>
        <v>0</v>
      </c>
      <c r="P371" s="139">
        <f t="shared" si="44"/>
        <v>0</v>
      </c>
      <c r="Q371" s="14"/>
      <c r="R371" s="131">
        <v>360</v>
      </c>
      <c r="S371" s="167" t="str">
        <f>'Calc|Fee Based'!B369</f>
        <v/>
      </c>
      <c r="T371" s="167" t="str">
        <f>'Calc|Fee Based'!C369</f>
        <v/>
      </c>
      <c r="U371" s="129" t="str">
        <f>'Calc|Fee Based'!D369</f>
        <v/>
      </c>
      <c r="V371" s="129" t="str">
        <f>'Calc|Fee Based'!F369</f>
        <v/>
      </c>
      <c r="W371" s="77">
        <f>'Calc|Fee Based'!H369</f>
        <v>0</v>
      </c>
      <c r="X371" s="77">
        <f t="shared" si="45"/>
        <v>0</v>
      </c>
      <c r="Y371" s="77">
        <f t="shared" si="45"/>
        <v>0</v>
      </c>
      <c r="Z371" s="77">
        <f t="shared" si="45"/>
        <v>0</v>
      </c>
      <c r="AA371" s="77">
        <f t="shared" si="45"/>
        <v>0</v>
      </c>
      <c r="AB371" s="53"/>
      <c r="AC371"/>
      <c r="AD371"/>
      <c r="AE371"/>
      <c r="AF371"/>
      <c r="AG371"/>
      <c r="AH371"/>
    </row>
    <row r="372" spans="1:34" x14ac:dyDescent="0.2">
      <c r="A372" s="131">
        <v>361</v>
      </c>
      <c r="B372" s="41"/>
      <c r="C372" s="41"/>
      <c r="D372" s="41"/>
      <c r="E372" s="42"/>
      <c r="F372" s="42"/>
      <c r="G372" s="42"/>
      <c r="H372" s="42"/>
      <c r="I372" s="42"/>
      <c r="J372" s="14"/>
      <c r="K372" s="42"/>
      <c r="L372" s="139">
        <f t="shared" si="40"/>
        <v>0</v>
      </c>
      <c r="M372" s="139">
        <f t="shared" si="41"/>
        <v>0</v>
      </c>
      <c r="N372" s="139">
        <f t="shared" si="42"/>
        <v>0</v>
      </c>
      <c r="O372" s="139">
        <f t="shared" si="43"/>
        <v>0</v>
      </c>
      <c r="P372" s="139">
        <f t="shared" si="44"/>
        <v>0</v>
      </c>
      <c r="Q372" s="14"/>
      <c r="R372" s="131">
        <v>361</v>
      </c>
      <c r="S372" s="167" t="str">
        <f>'Calc|Fee Based'!B370</f>
        <v/>
      </c>
      <c r="T372" s="167" t="str">
        <f>'Calc|Fee Based'!C370</f>
        <v/>
      </c>
      <c r="U372" s="129" t="str">
        <f>'Calc|Fee Based'!D370</f>
        <v/>
      </c>
      <c r="V372" s="129" t="str">
        <f>'Calc|Fee Based'!F370</f>
        <v/>
      </c>
      <c r="W372" s="77">
        <f>'Calc|Fee Based'!H370</f>
        <v>0</v>
      </c>
      <c r="X372" s="77">
        <f t="shared" si="45"/>
        <v>0</v>
      </c>
      <c r="Y372" s="77">
        <f t="shared" si="45"/>
        <v>0</v>
      </c>
      <c r="Z372" s="77">
        <f t="shared" si="45"/>
        <v>0</v>
      </c>
      <c r="AA372" s="77">
        <f t="shared" si="45"/>
        <v>0</v>
      </c>
      <c r="AB372" s="53"/>
      <c r="AC372"/>
      <c r="AD372"/>
      <c r="AE372"/>
      <c r="AF372"/>
      <c r="AG372"/>
      <c r="AH372"/>
    </row>
    <row r="373" spans="1:34" x14ac:dyDescent="0.2">
      <c r="A373" s="131">
        <v>362</v>
      </c>
      <c r="B373" s="41"/>
      <c r="C373" s="41"/>
      <c r="D373" s="41"/>
      <c r="E373" s="42"/>
      <c r="F373" s="42"/>
      <c r="G373" s="42"/>
      <c r="H373" s="42"/>
      <c r="I373" s="42"/>
      <c r="J373" s="14"/>
      <c r="K373" s="42"/>
      <c r="L373" s="139">
        <f t="shared" si="40"/>
        <v>0</v>
      </c>
      <c r="M373" s="139">
        <f t="shared" si="41"/>
        <v>0</v>
      </c>
      <c r="N373" s="139">
        <f t="shared" si="42"/>
        <v>0</v>
      </c>
      <c r="O373" s="139">
        <f t="shared" si="43"/>
        <v>0</v>
      </c>
      <c r="P373" s="139">
        <f t="shared" si="44"/>
        <v>0</v>
      </c>
      <c r="Q373" s="14"/>
      <c r="R373" s="131">
        <v>362</v>
      </c>
      <c r="S373" s="167" t="str">
        <f>'Calc|Fee Based'!B371</f>
        <v/>
      </c>
      <c r="T373" s="167" t="str">
        <f>'Calc|Fee Based'!C371</f>
        <v/>
      </c>
      <c r="U373" s="129" t="str">
        <f>'Calc|Fee Based'!D371</f>
        <v/>
      </c>
      <c r="V373" s="129" t="str">
        <f>'Calc|Fee Based'!F371</f>
        <v/>
      </c>
      <c r="W373" s="77">
        <f>'Calc|Fee Based'!H371</f>
        <v>0</v>
      </c>
      <c r="X373" s="77">
        <f t="shared" si="45"/>
        <v>0</v>
      </c>
      <c r="Y373" s="77">
        <f t="shared" si="45"/>
        <v>0</v>
      </c>
      <c r="Z373" s="77">
        <f t="shared" si="45"/>
        <v>0</v>
      </c>
      <c r="AA373" s="77">
        <f t="shared" si="45"/>
        <v>0</v>
      </c>
      <c r="AB373" s="53"/>
      <c r="AC373"/>
      <c r="AD373"/>
      <c r="AE373"/>
      <c r="AF373"/>
      <c r="AG373"/>
      <c r="AH373"/>
    </row>
    <row r="374" spans="1:34" x14ac:dyDescent="0.2">
      <c r="A374" s="131">
        <v>363</v>
      </c>
      <c r="B374" s="41"/>
      <c r="C374" s="41"/>
      <c r="D374" s="41"/>
      <c r="E374" s="42"/>
      <c r="F374" s="42"/>
      <c r="G374" s="42"/>
      <c r="H374" s="42"/>
      <c r="I374" s="42"/>
      <c r="J374" s="14"/>
      <c r="K374" s="42"/>
      <c r="L374" s="139">
        <f t="shared" si="40"/>
        <v>0</v>
      </c>
      <c r="M374" s="139">
        <f t="shared" si="41"/>
        <v>0</v>
      </c>
      <c r="N374" s="139">
        <f t="shared" si="42"/>
        <v>0</v>
      </c>
      <c r="O374" s="139">
        <f t="shared" si="43"/>
        <v>0</v>
      </c>
      <c r="P374" s="139">
        <f t="shared" si="44"/>
        <v>0</v>
      </c>
      <c r="Q374" s="14"/>
      <c r="R374" s="131">
        <v>363</v>
      </c>
      <c r="S374" s="167" t="str">
        <f>'Calc|Fee Based'!B372</f>
        <v/>
      </c>
      <c r="T374" s="167" t="str">
        <f>'Calc|Fee Based'!C372</f>
        <v/>
      </c>
      <c r="U374" s="129" t="str">
        <f>'Calc|Fee Based'!D372</f>
        <v/>
      </c>
      <c r="V374" s="129" t="str">
        <f>'Calc|Fee Based'!F372</f>
        <v/>
      </c>
      <c r="W374" s="77">
        <f>'Calc|Fee Based'!H372</f>
        <v>0</v>
      </c>
      <c r="X374" s="77">
        <f t="shared" si="45"/>
        <v>0</v>
      </c>
      <c r="Y374" s="77">
        <f t="shared" si="45"/>
        <v>0</v>
      </c>
      <c r="Z374" s="77">
        <f t="shared" si="45"/>
        <v>0</v>
      </c>
      <c r="AA374" s="77">
        <f t="shared" si="45"/>
        <v>0</v>
      </c>
      <c r="AB374" s="53"/>
      <c r="AC374"/>
      <c r="AD374"/>
      <c r="AE374"/>
      <c r="AF374"/>
      <c r="AG374"/>
      <c r="AH374"/>
    </row>
    <row r="375" spans="1:34" x14ac:dyDescent="0.2">
      <c r="A375" s="131">
        <v>364</v>
      </c>
      <c r="B375" s="41"/>
      <c r="C375" s="41"/>
      <c r="D375" s="41"/>
      <c r="E375" s="42"/>
      <c r="F375" s="42"/>
      <c r="G375" s="42"/>
      <c r="H375" s="42"/>
      <c r="I375" s="42"/>
      <c r="J375" s="14"/>
      <c r="K375" s="42"/>
      <c r="L375" s="139">
        <f t="shared" si="40"/>
        <v>0</v>
      </c>
      <c r="M375" s="139">
        <f t="shared" si="41"/>
        <v>0</v>
      </c>
      <c r="N375" s="139">
        <f t="shared" si="42"/>
        <v>0</v>
      </c>
      <c r="O375" s="139">
        <f t="shared" si="43"/>
        <v>0</v>
      </c>
      <c r="P375" s="139">
        <f t="shared" si="44"/>
        <v>0</v>
      </c>
      <c r="Q375" s="14"/>
      <c r="R375" s="131">
        <v>364</v>
      </c>
      <c r="S375" s="167" t="str">
        <f>'Calc|Fee Based'!B373</f>
        <v/>
      </c>
      <c r="T375" s="167" t="str">
        <f>'Calc|Fee Based'!C373</f>
        <v/>
      </c>
      <c r="U375" s="129" t="str">
        <f>'Calc|Fee Based'!D373</f>
        <v/>
      </c>
      <c r="V375" s="129" t="str">
        <f>'Calc|Fee Based'!F373</f>
        <v/>
      </c>
      <c r="W375" s="77">
        <f>'Calc|Fee Based'!H373</f>
        <v>0</v>
      </c>
      <c r="X375" s="77">
        <f t="shared" si="45"/>
        <v>0</v>
      </c>
      <c r="Y375" s="77">
        <f t="shared" si="45"/>
        <v>0</v>
      </c>
      <c r="Z375" s="77">
        <f t="shared" si="45"/>
        <v>0</v>
      </c>
      <c r="AA375" s="77">
        <f t="shared" si="45"/>
        <v>0</v>
      </c>
      <c r="AB375" s="53"/>
      <c r="AC375"/>
      <c r="AD375"/>
      <c r="AE375"/>
      <c r="AF375"/>
      <c r="AG375"/>
      <c r="AH375"/>
    </row>
    <row r="376" spans="1:34" x14ac:dyDescent="0.2">
      <c r="A376" s="131">
        <v>365</v>
      </c>
      <c r="B376" s="41"/>
      <c r="C376" s="41"/>
      <c r="D376" s="41"/>
      <c r="E376" s="42"/>
      <c r="F376" s="42"/>
      <c r="G376" s="42"/>
      <c r="H376" s="42"/>
      <c r="I376" s="42"/>
      <c r="J376" s="14"/>
      <c r="K376" s="42"/>
      <c r="L376" s="139">
        <f t="shared" si="40"/>
        <v>0</v>
      </c>
      <c r="M376" s="139">
        <f t="shared" si="41"/>
        <v>0</v>
      </c>
      <c r="N376" s="139">
        <f t="shared" si="42"/>
        <v>0</v>
      </c>
      <c r="O376" s="139">
        <f t="shared" si="43"/>
        <v>0</v>
      </c>
      <c r="P376" s="139">
        <f t="shared" si="44"/>
        <v>0</v>
      </c>
      <c r="Q376" s="14"/>
      <c r="R376" s="131">
        <v>365</v>
      </c>
      <c r="S376" s="167" t="str">
        <f>'Calc|Fee Based'!B374</f>
        <v/>
      </c>
      <c r="T376" s="167" t="str">
        <f>'Calc|Fee Based'!C374</f>
        <v/>
      </c>
      <c r="U376" s="129" t="str">
        <f>'Calc|Fee Based'!D374</f>
        <v/>
      </c>
      <c r="V376" s="129" t="str">
        <f>'Calc|Fee Based'!F374</f>
        <v/>
      </c>
      <c r="W376" s="77">
        <f>'Calc|Fee Based'!H374</f>
        <v>0</v>
      </c>
      <c r="X376" s="77">
        <f t="shared" si="45"/>
        <v>0</v>
      </c>
      <c r="Y376" s="77">
        <f t="shared" si="45"/>
        <v>0</v>
      </c>
      <c r="Z376" s="77">
        <f t="shared" si="45"/>
        <v>0</v>
      </c>
      <c r="AA376" s="77">
        <f t="shared" si="45"/>
        <v>0</v>
      </c>
      <c r="AB376" s="53"/>
      <c r="AC376"/>
      <c r="AD376"/>
      <c r="AE376"/>
      <c r="AF376"/>
      <c r="AG376"/>
      <c r="AH376"/>
    </row>
    <row r="377" spans="1:34" x14ac:dyDescent="0.2">
      <c r="A377" s="131">
        <v>366</v>
      </c>
      <c r="B377" s="41"/>
      <c r="C377" s="41"/>
      <c r="D377" s="41"/>
      <c r="E377" s="42"/>
      <c r="F377" s="42"/>
      <c r="G377" s="42"/>
      <c r="H377" s="42"/>
      <c r="I377" s="42"/>
      <c r="J377" s="14"/>
      <c r="K377" s="42"/>
      <c r="L377" s="139">
        <f t="shared" si="40"/>
        <v>0</v>
      </c>
      <c r="M377" s="139">
        <f t="shared" si="41"/>
        <v>0</v>
      </c>
      <c r="N377" s="139">
        <f t="shared" si="42"/>
        <v>0</v>
      </c>
      <c r="O377" s="139">
        <f t="shared" si="43"/>
        <v>0</v>
      </c>
      <c r="P377" s="139">
        <f t="shared" si="44"/>
        <v>0</v>
      </c>
      <c r="Q377" s="14"/>
      <c r="R377" s="131">
        <v>366</v>
      </c>
      <c r="S377" s="167" t="str">
        <f>'Calc|Fee Based'!B375</f>
        <v/>
      </c>
      <c r="T377" s="167" t="str">
        <f>'Calc|Fee Based'!C375</f>
        <v/>
      </c>
      <c r="U377" s="129" t="str">
        <f>'Calc|Fee Based'!D375</f>
        <v/>
      </c>
      <c r="V377" s="129" t="str">
        <f>'Calc|Fee Based'!F375</f>
        <v/>
      </c>
      <c r="W377" s="77">
        <f>'Calc|Fee Based'!H375</f>
        <v>0</v>
      </c>
      <c r="X377" s="77">
        <f t="shared" si="45"/>
        <v>0</v>
      </c>
      <c r="Y377" s="77">
        <f t="shared" si="45"/>
        <v>0</v>
      </c>
      <c r="Z377" s="77">
        <f t="shared" si="45"/>
        <v>0</v>
      </c>
      <c r="AA377" s="77">
        <f t="shared" si="45"/>
        <v>0</v>
      </c>
      <c r="AB377" s="53"/>
      <c r="AC377"/>
      <c r="AD377"/>
      <c r="AE377"/>
      <c r="AF377"/>
      <c r="AG377"/>
      <c r="AH377"/>
    </row>
    <row r="378" spans="1:34" x14ac:dyDescent="0.2">
      <c r="A378" s="131">
        <v>367</v>
      </c>
      <c r="B378" s="41"/>
      <c r="C378" s="41"/>
      <c r="D378" s="41"/>
      <c r="E378" s="42"/>
      <c r="F378" s="42"/>
      <c r="G378" s="42"/>
      <c r="H378" s="42"/>
      <c r="I378" s="42"/>
      <c r="J378" s="14"/>
      <c r="K378" s="42"/>
      <c r="L378" s="139">
        <f t="shared" si="40"/>
        <v>0</v>
      </c>
      <c r="M378" s="139">
        <f t="shared" si="41"/>
        <v>0</v>
      </c>
      <c r="N378" s="139">
        <f t="shared" si="42"/>
        <v>0</v>
      </c>
      <c r="O378" s="139">
        <f t="shared" si="43"/>
        <v>0</v>
      </c>
      <c r="P378" s="139">
        <f t="shared" si="44"/>
        <v>0</v>
      </c>
      <c r="Q378" s="14"/>
      <c r="R378" s="131">
        <v>367</v>
      </c>
      <c r="S378" s="167" t="str">
        <f>'Calc|Fee Based'!B376</f>
        <v/>
      </c>
      <c r="T378" s="167" t="str">
        <f>'Calc|Fee Based'!C376</f>
        <v/>
      </c>
      <c r="U378" s="129" t="str">
        <f>'Calc|Fee Based'!D376</f>
        <v/>
      </c>
      <c r="V378" s="129" t="str">
        <f>'Calc|Fee Based'!F376</f>
        <v/>
      </c>
      <c r="W378" s="77">
        <f>'Calc|Fee Based'!H376</f>
        <v>0</v>
      </c>
      <c r="X378" s="77">
        <f t="shared" si="45"/>
        <v>0</v>
      </c>
      <c r="Y378" s="77">
        <f t="shared" si="45"/>
        <v>0</v>
      </c>
      <c r="Z378" s="77">
        <f t="shared" si="45"/>
        <v>0</v>
      </c>
      <c r="AA378" s="77">
        <f t="shared" si="45"/>
        <v>0</v>
      </c>
      <c r="AB378" s="53"/>
      <c r="AC378"/>
      <c r="AD378"/>
      <c r="AE378"/>
      <c r="AF378"/>
      <c r="AG378"/>
      <c r="AH378"/>
    </row>
    <row r="379" spans="1:34" x14ac:dyDescent="0.2">
      <c r="A379" s="131">
        <v>368</v>
      </c>
      <c r="B379" s="41"/>
      <c r="C379" s="41"/>
      <c r="D379" s="41"/>
      <c r="E379" s="42"/>
      <c r="F379" s="42"/>
      <c r="G379" s="42"/>
      <c r="H379" s="42"/>
      <c r="I379" s="42"/>
      <c r="J379" s="14"/>
      <c r="K379" s="42"/>
      <c r="L379" s="139">
        <f t="shared" si="40"/>
        <v>0</v>
      </c>
      <c r="M379" s="139">
        <f t="shared" si="41"/>
        <v>0</v>
      </c>
      <c r="N379" s="139">
        <f t="shared" si="42"/>
        <v>0</v>
      </c>
      <c r="O379" s="139">
        <f t="shared" si="43"/>
        <v>0</v>
      </c>
      <c r="P379" s="139">
        <f t="shared" si="44"/>
        <v>0</v>
      </c>
      <c r="Q379" s="14"/>
      <c r="R379" s="131">
        <v>368</v>
      </c>
      <c r="S379" s="167" t="str">
        <f>'Calc|Fee Based'!B377</f>
        <v/>
      </c>
      <c r="T379" s="167" t="str">
        <f>'Calc|Fee Based'!C377</f>
        <v/>
      </c>
      <c r="U379" s="129" t="str">
        <f>'Calc|Fee Based'!D377</f>
        <v/>
      </c>
      <c r="V379" s="129" t="str">
        <f>'Calc|Fee Based'!F377</f>
        <v/>
      </c>
      <c r="W379" s="77">
        <f>'Calc|Fee Based'!H377</f>
        <v>0</v>
      </c>
      <c r="X379" s="77">
        <f t="shared" si="45"/>
        <v>0</v>
      </c>
      <c r="Y379" s="77">
        <f t="shared" si="45"/>
        <v>0</v>
      </c>
      <c r="Z379" s="77">
        <f t="shared" si="45"/>
        <v>0</v>
      </c>
      <c r="AA379" s="77">
        <f t="shared" si="45"/>
        <v>0</v>
      </c>
      <c r="AB379" s="53"/>
      <c r="AC379"/>
      <c r="AD379"/>
      <c r="AE379"/>
      <c r="AF379"/>
      <c r="AG379"/>
      <c r="AH379"/>
    </row>
    <row r="380" spans="1:34" x14ac:dyDescent="0.2">
      <c r="A380" s="131">
        <v>369</v>
      </c>
      <c r="B380" s="41"/>
      <c r="C380" s="41"/>
      <c r="D380" s="41"/>
      <c r="E380" s="42"/>
      <c r="F380" s="42"/>
      <c r="G380" s="42"/>
      <c r="H380" s="42"/>
      <c r="I380" s="42"/>
      <c r="J380" s="14"/>
      <c r="K380" s="42"/>
      <c r="L380" s="139">
        <f t="shared" si="40"/>
        <v>0</v>
      </c>
      <c r="M380" s="139">
        <f t="shared" si="41"/>
        <v>0</v>
      </c>
      <c r="N380" s="139">
        <f t="shared" si="42"/>
        <v>0</v>
      </c>
      <c r="O380" s="139">
        <f t="shared" si="43"/>
        <v>0</v>
      </c>
      <c r="P380" s="139">
        <f t="shared" si="44"/>
        <v>0</v>
      </c>
      <c r="Q380" s="14"/>
      <c r="R380" s="131">
        <v>369</v>
      </c>
      <c r="S380" s="167" t="str">
        <f>'Calc|Fee Based'!B378</f>
        <v/>
      </c>
      <c r="T380" s="167" t="str">
        <f>'Calc|Fee Based'!C378</f>
        <v/>
      </c>
      <c r="U380" s="129" t="str">
        <f>'Calc|Fee Based'!D378</f>
        <v/>
      </c>
      <c r="V380" s="129" t="str">
        <f>'Calc|Fee Based'!F378</f>
        <v/>
      </c>
      <c r="W380" s="77">
        <f>'Calc|Fee Based'!H378</f>
        <v>0</v>
      </c>
      <c r="X380" s="77">
        <f t="shared" si="45"/>
        <v>0</v>
      </c>
      <c r="Y380" s="77">
        <f t="shared" si="45"/>
        <v>0</v>
      </c>
      <c r="Z380" s="77">
        <f t="shared" si="45"/>
        <v>0</v>
      </c>
      <c r="AA380" s="77">
        <f t="shared" si="45"/>
        <v>0</v>
      </c>
      <c r="AB380" s="53"/>
      <c r="AC380"/>
      <c r="AD380"/>
      <c r="AE380"/>
      <c r="AF380"/>
      <c r="AG380"/>
      <c r="AH380"/>
    </row>
    <row r="381" spans="1:34" x14ac:dyDescent="0.2">
      <c r="A381" s="131">
        <v>370</v>
      </c>
      <c r="B381" s="41"/>
      <c r="C381" s="41"/>
      <c r="D381" s="41"/>
      <c r="E381" s="42"/>
      <c r="F381" s="42"/>
      <c r="G381" s="42"/>
      <c r="H381" s="42"/>
      <c r="I381" s="42"/>
      <c r="J381" s="14"/>
      <c r="K381" s="42"/>
      <c r="L381" s="139">
        <f t="shared" si="40"/>
        <v>0</v>
      </c>
      <c r="M381" s="139">
        <f t="shared" si="41"/>
        <v>0</v>
      </c>
      <c r="N381" s="139">
        <f t="shared" si="42"/>
        <v>0</v>
      </c>
      <c r="O381" s="139">
        <f t="shared" si="43"/>
        <v>0</v>
      </c>
      <c r="P381" s="139">
        <f t="shared" si="44"/>
        <v>0</v>
      </c>
      <c r="Q381" s="14"/>
      <c r="R381" s="131">
        <v>370</v>
      </c>
      <c r="S381" s="167" t="str">
        <f>'Calc|Fee Based'!B379</f>
        <v/>
      </c>
      <c r="T381" s="167" t="str">
        <f>'Calc|Fee Based'!C379</f>
        <v/>
      </c>
      <c r="U381" s="129" t="str">
        <f>'Calc|Fee Based'!D379</f>
        <v/>
      </c>
      <c r="V381" s="129" t="str">
        <f>'Calc|Fee Based'!F379</f>
        <v/>
      </c>
      <c r="W381" s="77">
        <f>'Calc|Fee Based'!H379</f>
        <v>0</v>
      </c>
      <c r="X381" s="77">
        <f t="shared" si="45"/>
        <v>0</v>
      </c>
      <c r="Y381" s="77">
        <f t="shared" si="45"/>
        <v>0</v>
      </c>
      <c r="Z381" s="77">
        <f t="shared" si="45"/>
        <v>0</v>
      </c>
      <c r="AA381" s="77">
        <f t="shared" si="45"/>
        <v>0</v>
      </c>
      <c r="AB381" s="53"/>
      <c r="AC381"/>
      <c r="AD381"/>
      <c r="AE381"/>
      <c r="AF381"/>
      <c r="AG381"/>
      <c r="AH381"/>
    </row>
    <row r="382" spans="1:34" x14ac:dyDescent="0.2">
      <c r="A382" s="131">
        <v>371</v>
      </c>
      <c r="B382" s="41"/>
      <c r="C382" s="41"/>
      <c r="D382" s="41"/>
      <c r="E382" s="42"/>
      <c r="F382" s="42"/>
      <c r="G382" s="42"/>
      <c r="H382" s="42"/>
      <c r="I382" s="42"/>
      <c r="J382" s="14"/>
      <c r="K382" s="42"/>
      <c r="L382" s="139">
        <f t="shared" si="40"/>
        <v>0</v>
      </c>
      <c r="M382" s="139">
        <f t="shared" si="41"/>
        <v>0</v>
      </c>
      <c r="N382" s="139">
        <f t="shared" si="42"/>
        <v>0</v>
      </c>
      <c r="O382" s="139">
        <f t="shared" si="43"/>
        <v>0</v>
      </c>
      <c r="P382" s="139">
        <f t="shared" si="44"/>
        <v>0</v>
      </c>
      <c r="Q382" s="14"/>
      <c r="R382" s="131">
        <v>371</v>
      </c>
      <c r="S382" s="167" t="str">
        <f>'Calc|Fee Based'!B380</f>
        <v/>
      </c>
      <c r="T382" s="167" t="str">
        <f>'Calc|Fee Based'!C380</f>
        <v/>
      </c>
      <c r="U382" s="129" t="str">
        <f>'Calc|Fee Based'!D380</f>
        <v/>
      </c>
      <c r="V382" s="129" t="str">
        <f>'Calc|Fee Based'!F380</f>
        <v/>
      </c>
      <c r="W382" s="77">
        <f>'Calc|Fee Based'!H380</f>
        <v>0</v>
      </c>
      <c r="X382" s="77">
        <f t="shared" si="45"/>
        <v>0</v>
      </c>
      <c r="Y382" s="77">
        <f t="shared" si="45"/>
        <v>0</v>
      </c>
      <c r="Z382" s="77">
        <f t="shared" si="45"/>
        <v>0</v>
      </c>
      <c r="AA382" s="77">
        <f t="shared" si="45"/>
        <v>0</v>
      </c>
      <c r="AB382" s="53"/>
      <c r="AC382"/>
      <c r="AD382"/>
      <c r="AE382"/>
      <c r="AF382"/>
      <c r="AG382"/>
      <c r="AH382"/>
    </row>
    <row r="383" spans="1:34" x14ac:dyDescent="0.2">
      <c r="A383" s="131">
        <v>372</v>
      </c>
      <c r="B383" s="41"/>
      <c r="C383" s="41"/>
      <c r="D383" s="41"/>
      <c r="E383" s="42"/>
      <c r="F383" s="42"/>
      <c r="G383" s="42"/>
      <c r="H383" s="42"/>
      <c r="I383" s="42"/>
      <c r="J383" s="14"/>
      <c r="K383" s="42"/>
      <c r="L383" s="139">
        <f t="shared" si="40"/>
        <v>0</v>
      </c>
      <c r="M383" s="139">
        <f t="shared" si="41"/>
        <v>0</v>
      </c>
      <c r="N383" s="139">
        <f t="shared" si="42"/>
        <v>0</v>
      </c>
      <c r="O383" s="139">
        <f t="shared" si="43"/>
        <v>0</v>
      </c>
      <c r="P383" s="139">
        <f t="shared" si="44"/>
        <v>0</v>
      </c>
      <c r="Q383" s="14"/>
      <c r="R383" s="131">
        <v>372</v>
      </c>
      <c r="S383" s="167" t="str">
        <f>'Calc|Fee Based'!B381</f>
        <v/>
      </c>
      <c r="T383" s="167" t="str">
        <f>'Calc|Fee Based'!C381</f>
        <v/>
      </c>
      <c r="U383" s="129" t="str">
        <f>'Calc|Fee Based'!D381</f>
        <v/>
      </c>
      <c r="V383" s="129" t="str">
        <f>'Calc|Fee Based'!F381</f>
        <v/>
      </c>
      <c r="W383" s="77">
        <f>'Calc|Fee Based'!H381</f>
        <v>0</v>
      </c>
      <c r="X383" s="77">
        <f t="shared" si="45"/>
        <v>0</v>
      </c>
      <c r="Y383" s="77">
        <f t="shared" si="45"/>
        <v>0</v>
      </c>
      <c r="Z383" s="77">
        <f t="shared" si="45"/>
        <v>0</v>
      </c>
      <c r="AA383" s="77">
        <f t="shared" si="45"/>
        <v>0</v>
      </c>
      <c r="AB383" s="53"/>
      <c r="AC383"/>
      <c r="AD383"/>
      <c r="AE383"/>
      <c r="AF383"/>
      <c r="AG383"/>
      <c r="AH383"/>
    </row>
    <row r="384" spans="1:34" x14ac:dyDescent="0.2">
      <c r="A384" s="131">
        <v>373</v>
      </c>
      <c r="B384" s="41"/>
      <c r="C384" s="41"/>
      <c r="D384" s="41"/>
      <c r="E384" s="42"/>
      <c r="F384" s="42"/>
      <c r="G384" s="42"/>
      <c r="H384" s="42"/>
      <c r="I384" s="42"/>
      <c r="J384" s="14"/>
      <c r="K384" s="42"/>
      <c r="L384" s="139">
        <f t="shared" si="40"/>
        <v>0</v>
      </c>
      <c r="M384" s="139">
        <f t="shared" si="41"/>
        <v>0</v>
      </c>
      <c r="N384" s="139">
        <f t="shared" si="42"/>
        <v>0</v>
      </c>
      <c r="O384" s="139">
        <f t="shared" si="43"/>
        <v>0</v>
      </c>
      <c r="P384" s="139">
        <f t="shared" si="44"/>
        <v>0</v>
      </c>
      <c r="Q384" s="14"/>
      <c r="R384" s="131">
        <v>373</v>
      </c>
      <c r="S384" s="167" t="str">
        <f>'Calc|Fee Based'!B382</f>
        <v/>
      </c>
      <c r="T384" s="167" t="str">
        <f>'Calc|Fee Based'!C382</f>
        <v/>
      </c>
      <c r="U384" s="129" t="str">
        <f>'Calc|Fee Based'!D382</f>
        <v/>
      </c>
      <c r="V384" s="129" t="str">
        <f>'Calc|Fee Based'!F382</f>
        <v/>
      </c>
      <c r="W384" s="77">
        <f>'Calc|Fee Based'!H382</f>
        <v>0</v>
      </c>
      <c r="X384" s="77">
        <f t="shared" si="45"/>
        <v>0</v>
      </c>
      <c r="Y384" s="77">
        <f t="shared" si="45"/>
        <v>0</v>
      </c>
      <c r="Z384" s="77">
        <f t="shared" si="45"/>
        <v>0</v>
      </c>
      <c r="AA384" s="77">
        <f t="shared" si="45"/>
        <v>0</v>
      </c>
      <c r="AB384" s="53"/>
      <c r="AC384"/>
      <c r="AD384"/>
      <c r="AE384"/>
      <c r="AF384"/>
      <c r="AG384"/>
      <c r="AH384"/>
    </row>
    <row r="385" spans="1:34" x14ac:dyDescent="0.2">
      <c r="A385" s="131">
        <v>374</v>
      </c>
      <c r="B385" s="41"/>
      <c r="C385" s="41"/>
      <c r="D385" s="41"/>
      <c r="E385" s="42"/>
      <c r="F385" s="42"/>
      <c r="G385" s="42"/>
      <c r="H385" s="42"/>
      <c r="I385" s="42"/>
      <c r="J385" s="14"/>
      <c r="K385" s="42"/>
      <c r="L385" s="139">
        <f t="shared" si="40"/>
        <v>0</v>
      </c>
      <c r="M385" s="139">
        <f t="shared" si="41"/>
        <v>0</v>
      </c>
      <c r="N385" s="139">
        <f t="shared" si="42"/>
        <v>0</v>
      </c>
      <c r="O385" s="139">
        <f t="shared" si="43"/>
        <v>0</v>
      </c>
      <c r="P385" s="139">
        <f t="shared" si="44"/>
        <v>0</v>
      </c>
      <c r="Q385" s="14"/>
      <c r="R385" s="131">
        <v>374</v>
      </c>
      <c r="S385" s="167" t="str">
        <f>'Calc|Fee Based'!B383</f>
        <v/>
      </c>
      <c r="T385" s="167" t="str">
        <f>'Calc|Fee Based'!C383</f>
        <v/>
      </c>
      <c r="U385" s="129" t="str">
        <f>'Calc|Fee Based'!D383</f>
        <v/>
      </c>
      <c r="V385" s="129" t="str">
        <f>'Calc|Fee Based'!F383</f>
        <v/>
      </c>
      <c r="W385" s="77">
        <f>'Calc|Fee Based'!H383</f>
        <v>0</v>
      </c>
      <c r="X385" s="77">
        <f t="shared" si="45"/>
        <v>0</v>
      </c>
      <c r="Y385" s="77">
        <f t="shared" si="45"/>
        <v>0</v>
      </c>
      <c r="Z385" s="77">
        <f t="shared" si="45"/>
        <v>0</v>
      </c>
      <c r="AA385" s="77">
        <f t="shared" si="45"/>
        <v>0</v>
      </c>
      <c r="AB385" s="53"/>
      <c r="AC385"/>
      <c r="AD385"/>
      <c r="AE385"/>
      <c r="AF385"/>
      <c r="AG385"/>
      <c r="AH385"/>
    </row>
    <row r="386" spans="1:34" x14ac:dyDescent="0.2">
      <c r="A386" s="131">
        <v>375</v>
      </c>
      <c r="B386" s="41"/>
      <c r="C386" s="41"/>
      <c r="D386" s="41"/>
      <c r="E386" s="42"/>
      <c r="F386" s="42"/>
      <c r="G386" s="42"/>
      <c r="H386" s="42"/>
      <c r="I386" s="42"/>
      <c r="J386" s="14"/>
      <c r="K386" s="42"/>
      <c r="L386" s="139">
        <f t="shared" si="40"/>
        <v>0</v>
      </c>
      <c r="M386" s="139">
        <f t="shared" si="41"/>
        <v>0</v>
      </c>
      <c r="N386" s="139">
        <f t="shared" si="42"/>
        <v>0</v>
      </c>
      <c r="O386" s="139">
        <f t="shared" si="43"/>
        <v>0</v>
      </c>
      <c r="P386" s="139">
        <f t="shared" si="44"/>
        <v>0</v>
      </c>
      <c r="Q386" s="14"/>
      <c r="R386" s="131">
        <v>375</v>
      </c>
      <c r="S386" s="167" t="str">
        <f>'Calc|Fee Based'!B384</f>
        <v/>
      </c>
      <c r="T386" s="167" t="str">
        <f>'Calc|Fee Based'!C384</f>
        <v/>
      </c>
      <c r="U386" s="129" t="str">
        <f>'Calc|Fee Based'!D384</f>
        <v/>
      </c>
      <c r="V386" s="129" t="str">
        <f>'Calc|Fee Based'!F384</f>
        <v/>
      </c>
      <c r="W386" s="77">
        <f>'Calc|Fee Based'!H384</f>
        <v>0</v>
      </c>
      <c r="X386" s="77">
        <f t="shared" si="45"/>
        <v>0</v>
      </c>
      <c r="Y386" s="77">
        <f t="shared" si="45"/>
        <v>0</v>
      </c>
      <c r="Z386" s="77">
        <f t="shared" si="45"/>
        <v>0</v>
      </c>
      <c r="AA386" s="77">
        <f t="shared" si="45"/>
        <v>0</v>
      </c>
      <c r="AB386" s="53"/>
      <c r="AC386"/>
      <c r="AD386"/>
      <c r="AE386"/>
      <c r="AF386"/>
      <c r="AG386"/>
      <c r="AH386"/>
    </row>
    <row r="387" spans="1:34" x14ac:dyDescent="0.2">
      <c r="A387" s="131">
        <v>376</v>
      </c>
      <c r="B387" s="41"/>
      <c r="C387" s="41"/>
      <c r="D387" s="41"/>
      <c r="E387" s="42"/>
      <c r="F387" s="42"/>
      <c r="G387" s="42"/>
      <c r="H387" s="42"/>
      <c r="I387" s="42"/>
      <c r="J387" s="14"/>
      <c r="K387" s="42"/>
      <c r="L387" s="139">
        <f t="shared" si="40"/>
        <v>0</v>
      </c>
      <c r="M387" s="139">
        <f t="shared" si="41"/>
        <v>0</v>
      </c>
      <c r="N387" s="139">
        <f t="shared" si="42"/>
        <v>0</v>
      </c>
      <c r="O387" s="139">
        <f t="shared" si="43"/>
        <v>0</v>
      </c>
      <c r="P387" s="139">
        <f t="shared" si="44"/>
        <v>0</v>
      </c>
      <c r="Q387" s="14"/>
      <c r="R387" s="131">
        <v>376</v>
      </c>
      <c r="S387" s="167" t="str">
        <f>'Calc|Fee Based'!B385</f>
        <v/>
      </c>
      <c r="T387" s="167" t="str">
        <f>'Calc|Fee Based'!C385</f>
        <v/>
      </c>
      <c r="U387" s="129" t="str">
        <f>'Calc|Fee Based'!D385</f>
        <v/>
      </c>
      <c r="V387" s="129" t="str">
        <f>'Calc|Fee Based'!F385</f>
        <v/>
      </c>
      <c r="W387" s="77">
        <f>'Calc|Fee Based'!H385</f>
        <v>0</v>
      </c>
      <c r="X387" s="77">
        <f t="shared" si="45"/>
        <v>0</v>
      </c>
      <c r="Y387" s="77">
        <f t="shared" si="45"/>
        <v>0</v>
      </c>
      <c r="Z387" s="77">
        <f t="shared" si="45"/>
        <v>0</v>
      </c>
      <c r="AA387" s="77">
        <f t="shared" si="45"/>
        <v>0</v>
      </c>
      <c r="AB387" s="53"/>
      <c r="AC387"/>
      <c r="AD387"/>
      <c r="AE387"/>
      <c r="AF387"/>
      <c r="AG387"/>
      <c r="AH387"/>
    </row>
    <row r="388" spans="1:34" x14ac:dyDescent="0.2">
      <c r="A388" s="131">
        <v>377</v>
      </c>
      <c r="B388" s="41"/>
      <c r="C388" s="41"/>
      <c r="D388" s="41"/>
      <c r="E388" s="42"/>
      <c r="F388" s="42"/>
      <c r="G388" s="42"/>
      <c r="H388" s="42"/>
      <c r="I388" s="42"/>
      <c r="J388" s="14"/>
      <c r="K388" s="42"/>
      <c r="L388" s="139">
        <f t="shared" si="40"/>
        <v>0</v>
      </c>
      <c r="M388" s="139">
        <f t="shared" si="41"/>
        <v>0</v>
      </c>
      <c r="N388" s="139">
        <f t="shared" si="42"/>
        <v>0</v>
      </c>
      <c r="O388" s="139">
        <f t="shared" si="43"/>
        <v>0</v>
      </c>
      <c r="P388" s="139">
        <f t="shared" si="44"/>
        <v>0</v>
      </c>
      <c r="Q388" s="14"/>
      <c r="R388" s="131">
        <v>377</v>
      </c>
      <c r="S388" s="167" t="str">
        <f>'Calc|Fee Based'!B386</f>
        <v/>
      </c>
      <c r="T388" s="167" t="str">
        <f>'Calc|Fee Based'!C386</f>
        <v/>
      </c>
      <c r="U388" s="129" t="str">
        <f>'Calc|Fee Based'!D386</f>
        <v/>
      </c>
      <c r="V388" s="129" t="str">
        <f>'Calc|Fee Based'!F386</f>
        <v/>
      </c>
      <c r="W388" s="77">
        <f>'Calc|Fee Based'!H386</f>
        <v>0</v>
      </c>
      <c r="X388" s="77">
        <f t="shared" si="45"/>
        <v>0</v>
      </c>
      <c r="Y388" s="77">
        <f t="shared" si="45"/>
        <v>0</v>
      </c>
      <c r="Z388" s="77">
        <f t="shared" si="45"/>
        <v>0</v>
      </c>
      <c r="AA388" s="77">
        <f t="shared" si="45"/>
        <v>0</v>
      </c>
      <c r="AB388" s="53"/>
      <c r="AC388"/>
      <c r="AD388"/>
      <c r="AE388"/>
      <c r="AF388"/>
      <c r="AG388"/>
      <c r="AH388"/>
    </row>
    <row r="389" spans="1:34" x14ac:dyDescent="0.2">
      <c r="A389" s="131">
        <v>378</v>
      </c>
      <c r="B389" s="41"/>
      <c r="C389" s="41"/>
      <c r="D389" s="41"/>
      <c r="E389" s="42"/>
      <c r="F389" s="42"/>
      <c r="G389" s="42"/>
      <c r="H389" s="42"/>
      <c r="I389" s="42"/>
      <c r="J389" s="14"/>
      <c r="K389" s="42"/>
      <c r="L389" s="139">
        <f t="shared" si="40"/>
        <v>0</v>
      </c>
      <c r="M389" s="139">
        <f t="shared" si="41"/>
        <v>0</v>
      </c>
      <c r="N389" s="139">
        <f t="shared" si="42"/>
        <v>0</v>
      </c>
      <c r="O389" s="139">
        <f t="shared" si="43"/>
        <v>0</v>
      </c>
      <c r="P389" s="139">
        <f t="shared" si="44"/>
        <v>0</v>
      </c>
      <c r="Q389" s="14"/>
      <c r="R389" s="131">
        <v>378</v>
      </c>
      <c r="S389" s="167" t="str">
        <f>'Calc|Fee Based'!B387</f>
        <v/>
      </c>
      <c r="T389" s="167" t="str">
        <f>'Calc|Fee Based'!C387</f>
        <v/>
      </c>
      <c r="U389" s="129" t="str">
        <f>'Calc|Fee Based'!D387</f>
        <v/>
      </c>
      <c r="V389" s="129" t="str">
        <f>'Calc|Fee Based'!F387</f>
        <v/>
      </c>
      <c r="W389" s="77">
        <f>'Calc|Fee Based'!H387</f>
        <v>0</v>
      </c>
      <c r="X389" s="77">
        <f t="shared" si="45"/>
        <v>0</v>
      </c>
      <c r="Y389" s="77">
        <f t="shared" si="45"/>
        <v>0</v>
      </c>
      <c r="Z389" s="77">
        <f t="shared" si="45"/>
        <v>0</v>
      </c>
      <c r="AA389" s="77">
        <f t="shared" si="45"/>
        <v>0</v>
      </c>
      <c r="AB389" s="53"/>
      <c r="AC389"/>
      <c r="AD389"/>
      <c r="AE389"/>
      <c r="AF389"/>
      <c r="AG389"/>
      <c r="AH389"/>
    </row>
    <row r="390" spans="1:34" x14ac:dyDescent="0.2">
      <c r="A390" s="131">
        <v>379</v>
      </c>
      <c r="B390" s="41"/>
      <c r="C390" s="41"/>
      <c r="D390" s="41"/>
      <c r="E390" s="42"/>
      <c r="F390" s="42"/>
      <c r="G390" s="42"/>
      <c r="H390" s="42"/>
      <c r="I390" s="42"/>
      <c r="J390" s="14"/>
      <c r="K390" s="42"/>
      <c r="L390" s="139">
        <f t="shared" si="40"/>
        <v>0</v>
      </c>
      <c r="M390" s="139">
        <f t="shared" si="41"/>
        <v>0</v>
      </c>
      <c r="N390" s="139">
        <f t="shared" si="42"/>
        <v>0</v>
      </c>
      <c r="O390" s="139">
        <f t="shared" si="43"/>
        <v>0</v>
      </c>
      <c r="P390" s="139">
        <f t="shared" si="44"/>
        <v>0</v>
      </c>
      <c r="Q390" s="14"/>
      <c r="R390" s="131">
        <v>379</v>
      </c>
      <c r="S390" s="167" t="str">
        <f>'Calc|Fee Based'!B388</f>
        <v/>
      </c>
      <c r="T390" s="167" t="str">
        <f>'Calc|Fee Based'!C388</f>
        <v/>
      </c>
      <c r="U390" s="129" t="str">
        <f>'Calc|Fee Based'!D388</f>
        <v/>
      </c>
      <c r="V390" s="129" t="str">
        <f>'Calc|Fee Based'!F388</f>
        <v/>
      </c>
      <c r="W390" s="77">
        <f>'Calc|Fee Based'!H388</f>
        <v>0</v>
      </c>
      <c r="X390" s="77">
        <f t="shared" si="45"/>
        <v>0</v>
      </c>
      <c r="Y390" s="77">
        <f t="shared" si="45"/>
        <v>0</v>
      </c>
      <c r="Z390" s="77">
        <f t="shared" si="45"/>
        <v>0</v>
      </c>
      <c r="AA390" s="77">
        <f t="shared" si="45"/>
        <v>0</v>
      </c>
      <c r="AB390" s="53"/>
      <c r="AC390"/>
      <c r="AD390"/>
      <c r="AE390"/>
      <c r="AF390"/>
      <c r="AG390"/>
      <c r="AH390"/>
    </row>
    <row r="391" spans="1:34" x14ac:dyDescent="0.2">
      <c r="A391" s="131">
        <v>380</v>
      </c>
      <c r="B391" s="41"/>
      <c r="C391" s="41"/>
      <c r="D391" s="41"/>
      <c r="E391" s="42"/>
      <c r="F391" s="42"/>
      <c r="G391" s="42"/>
      <c r="H391" s="42"/>
      <c r="I391" s="42"/>
      <c r="J391" s="14"/>
      <c r="K391" s="42"/>
      <c r="L391" s="139">
        <f t="shared" si="40"/>
        <v>0</v>
      </c>
      <c r="M391" s="139">
        <f t="shared" si="41"/>
        <v>0</v>
      </c>
      <c r="N391" s="139">
        <f t="shared" si="42"/>
        <v>0</v>
      </c>
      <c r="O391" s="139">
        <f t="shared" si="43"/>
        <v>0</v>
      </c>
      <c r="P391" s="139">
        <f t="shared" si="44"/>
        <v>0</v>
      </c>
      <c r="Q391" s="14"/>
      <c r="R391" s="131">
        <v>380</v>
      </c>
      <c r="S391" s="167" t="str">
        <f>'Calc|Fee Based'!B389</f>
        <v/>
      </c>
      <c r="T391" s="167" t="str">
        <f>'Calc|Fee Based'!C389</f>
        <v/>
      </c>
      <c r="U391" s="129" t="str">
        <f>'Calc|Fee Based'!D389</f>
        <v/>
      </c>
      <c r="V391" s="129" t="str">
        <f>'Calc|Fee Based'!F389</f>
        <v/>
      </c>
      <c r="W391" s="77">
        <f>'Calc|Fee Based'!H389</f>
        <v>0</v>
      </c>
      <c r="X391" s="77">
        <f t="shared" si="45"/>
        <v>0</v>
      </c>
      <c r="Y391" s="77">
        <f t="shared" si="45"/>
        <v>0</v>
      </c>
      <c r="Z391" s="77">
        <f t="shared" si="45"/>
        <v>0</v>
      </c>
      <c r="AA391" s="77">
        <f t="shared" si="45"/>
        <v>0</v>
      </c>
      <c r="AB391" s="53"/>
      <c r="AC391"/>
      <c r="AD391"/>
      <c r="AE391"/>
      <c r="AF391"/>
      <c r="AG391"/>
      <c r="AH391"/>
    </row>
    <row r="392" spans="1:34" x14ac:dyDescent="0.2">
      <c r="A392" s="131">
        <v>381</v>
      </c>
      <c r="B392" s="41"/>
      <c r="C392" s="41"/>
      <c r="D392" s="41"/>
      <c r="E392" s="42"/>
      <c r="F392" s="42"/>
      <c r="G392" s="42"/>
      <c r="H392" s="42"/>
      <c r="I392" s="42"/>
      <c r="J392" s="14"/>
      <c r="K392" s="42"/>
      <c r="L392" s="139">
        <f t="shared" si="40"/>
        <v>0</v>
      </c>
      <c r="M392" s="139">
        <f t="shared" si="41"/>
        <v>0</v>
      </c>
      <c r="N392" s="139">
        <f t="shared" si="42"/>
        <v>0</v>
      </c>
      <c r="O392" s="139">
        <f t="shared" si="43"/>
        <v>0</v>
      </c>
      <c r="P392" s="139">
        <f t="shared" si="44"/>
        <v>0</v>
      </c>
      <c r="Q392" s="14"/>
      <c r="R392" s="131">
        <v>381</v>
      </c>
      <c r="S392" s="167" t="str">
        <f>'Calc|Fee Based'!B390</f>
        <v/>
      </c>
      <c r="T392" s="167" t="str">
        <f>'Calc|Fee Based'!C390</f>
        <v/>
      </c>
      <c r="U392" s="129" t="str">
        <f>'Calc|Fee Based'!D390</f>
        <v/>
      </c>
      <c r="V392" s="129" t="str">
        <f>'Calc|Fee Based'!F390</f>
        <v/>
      </c>
      <c r="W392" s="77">
        <f>'Calc|Fee Based'!H390</f>
        <v>0</v>
      </c>
      <c r="X392" s="77">
        <f t="shared" si="45"/>
        <v>0</v>
      </c>
      <c r="Y392" s="77">
        <f t="shared" si="45"/>
        <v>0</v>
      </c>
      <c r="Z392" s="77">
        <f t="shared" si="45"/>
        <v>0</v>
      </c>
      <c r="AA392" s="77">
        <f t="shared" si="45"/>
        <v>0</v>
      </c>
      <c r="AB392" s="53"/>
      <c r="AC392"/>
      <c r="AD392"/>
      <c r="AE392"/>
      <c r="AF392"/>
      <c r="AG392"/>
      <c r="AH392"/>
    </row>
    <row r="393" spans="1:34" x14ac:dyDescent="0.2">
      <c r="A393" s="131">
        <v>382</v>
      </c>
      <c r="B393" s="41"/>
      <c r="C393" s="41"/>
      <c r="D393" s="41"/>
      <c r="E393" s="42"/>
      <c r="F393" s="42"/>
      <c r="G393" s="42"/>
      <c r="H393" s="42"/>
      <c r="I393" s="42"/>
      <c r="J393" s="14"/>
      <c r="K393" s="42"/>
      <c r="L393" s="139">
        <f t="shared" si="40"/>
        <v>0</v>
      </c>
      <c r="M393" s="139">
        <f t="shared" si="41"/>
        <v>0</v>
      </c>
      <c r="N393" s="139">
        <f t="shared" si="42"/>
        <v>0</v>
      </c>
      <c r="O393" s="139">
        <f t="shared" si="43"/>
        <v>0</v>
      </c>
      <c r="P393" s="139">
        <f t="shared" si="44"/>
        <v>0</v>
      </c>
      <c r="Q393" s="14"/>
      <c r="R393" s="131">
        <v>382</v>
      </c>
      <c r="S393" s="167" t="str">
        <f>'Calc|Fee Based'!B391</f>
        <v/>
      </c>
      <c r="T393" s="167" t="str">
        <f>'Calc|Fee Based'!C391</f>
        <v/>
      </c>
      <c r="U393" s="129" t="str">
        <f>'Calc|Fee Based'!D391</f>
        <v/>
      </c>
      <c r="V393" s="129" t="str">
        <f>'Calc|Fee Based'!F391</f>
        <v/>
      </c>
      <c r="W393" s="77">
        <f>'Calc|Fee Based'!H391</f>
        <v>0</v>
      </c>
      <c r="X393" s="77">
        <f t="shared" si="45"/>
        <v>0</v>
      </c>
      <c r="Y393" s="77">
        <f t="shared" si="45"/>
        <v>0</v>
      </c>
      <c r="Z393" s="77">
        <f t="shared" si="45"/>
        <v>0</v>
      </c>
      <c r="AA393" s="77">
        <f t="shared" si="45"/>
        <v>0</v>
      </c>
      <c r="AB393" s="53"/>
      <c r="AC393"/>
      <c r="AD393"/>
      <c r="AE393"/>
      <c r="AF393"/>
      <c r="AG393"/>
      <c r="AH393"/>
    </row>
    <row r="394" spans="1:34" x14ac:dyDescent="0.2">
      <c r="A394" s="131">
        <v>383</v>
      </c>
      <c r="B394" s="41"/>
      <c r="C394" s="41"/>
      <c r="D394" s="41"/>
      <c r="E394" s="42"/>
      <c r="F394" s="42"/>
      <c r="G394" s="42"/>
      <c r="H394" s="42"/>
      <c r="I394" s="42"/>
      <c r="J394" s="14"/>
      <c r="K394" s="42"/>
      <c r="L394" s="139">
        <f t="shared" si="40"/>
        <v>0</v>
      </c>
      <c r="M394" s="139">
        <f t="shared" si="41"/>
        <v>0</v>
      </c>
      <c r="N394" s="139">
        <f t="shared" si="42"/>
        <v>0</v>
      </c>
      <c r="O394" s="139">
        <f t="shared" si="43"/>
        <v>0</v>
      </c>
      <c r="P394" s="139">
        <f t="shared" si="44"/>
        <v>0</v>
      </c>
      <c r="Q394" s="14"/>
      <c r="R394" s="131">
        <v>383</v>
      </c>
      <c r="S394" s="167" t="str">
        <f>'Calc|Fee Based'!B392</f>
        <v/>
      </c>
      <c r="T394" s="167" t="str">
        <f>'Calc|Fee Based'!C392</f>
        <v/>
      </c>
      <c r="U394" s="129" t="str">
        <f>'Calc|Fee Based'!D392</f>
        <v/>
      </c>
      <c r="V394" s="129" t="str">
        <f>'Calc|Fee Based'!F392</f>
        <v/>
      </c>
      <c r="W394" s="77">
        <f>'Calc|Fee Based'!H392</f>
        <v>0</v>
      </c>
      <c r="X394" s="77">
        <f t="shared" si="45"/>
        <v>0</v>
      </c>
      <c r="Y394" s="77">
        <f t="shared" si="45"/>
        <v>0</v>
      </c>
      <c r="Z394" s="77">
        <f t="shared" si="45"/>
        <v>0</v>
      </c>
      <c r="AA394" s="77">
        <f t="shared" si="45"/>
        <v>0</v>
      </c>
      <c r="AB394" s="53"/>
      <c r="AC394"/>
      <c r="AD394"/>
      <c r="AE394"/>
      <c r="AF394"/>
      <c r="AG394"/>
      <c r="AH394"/>
    </row>
    <row r="395" spans="1:34" x14ac:dyDescent="0.2">
      <c r="A395" s="131">
        <v>384</v>
      </c>
      <c r="B395" s="41"/>
      <c r="C395" s="41"/>
      <c r="D395" s="41"/>
      <c r="E395" s="42"/>
      <c r="F395" s="42"/>
      <c r="G395" s="42"/>
      <c r="H395" s="42"/>
      <c r="I395" s="42"/>
      <c r="J395" s="14"/>
      <c r="K395" s="42"/>
      <c r="L395" s="139">
        <f t="shared" si="40"/>
        <v>0</v>
      </c>
      <c r="M395" s="139">
        <f t="shared" si="41"/>
        <v>0</v>
      </c>
      <c r="N395" s="139">
        <f t="shared" si="42"/>
        <v>0</v>
      </c>
      <c r="O395" s="139">
        <f t="shared" si="43"/>
        <v>0</v>
      </c>
      <c r="P395" s="139">
        <f t="shared" si="44"/>
        <v>0</v>
      </c>
      <c r="Q395" s="14"/>
      <c r="R395" s="131">
        <v>384</v>
      </c>
      <c r="S395" s="167" t="str">
        <f>'Calc|Fee Based'!B393</f>
        <v/>
      </c>
      <c r="T395" s="167" t="str">
        <f>'Calc|Fee Based'!C393</f>
        <v/>
      </c>
      <c r="U395" s="129" t="str">
        <f>'Calc|Fee Based'!D393</f>
        <v/>
      </c>
      <c r="V395" s="129" t="str">
        <f>'Calc|Fee Based'!F393</f>
        <v/>
      </c>
      <c r="W395" s="77">
        <f>'Calc|Fee Based'!H393</f>
        <v>0</v>
      </c>
      <c r="X395" s="77">
        <f t="shared" si="45"/>
        <v>0</v>
      </c>
      <c r="Y395" s="77">
        <f t="shared" si="45"/>
        <v>0</v>
      </c>
      <c r="Z395" s="77">
        <f t="shared" si="45"/>
        <v>0</v>
      </c>
      <c r="AA395" s="77">
        <f t="shared" si="45"/>
        <v>0</v>
      </c>
      <c r="AB395" s="53"/>
      <c r="AC395"/>
      <c r="AD395"/>
      <c r="AE395"/>
      <c r="AF395"/>
      <c r="AG395"/>
      <c r="AH395"/>
    </row>
    <row r="396" spans="1:34" x14ac:dyDescent="0.2">
      <c r="A396" s="131">
        <v>385</v>
      </c>
      <c r="B396" s="41"/>
      <c r="C396" s="41"/>
      <c r="D396" s="41"/>
      <c r="E396" s="42"/>
      <c r="F396" s="42"/>
      <c r="G396" s="42"/>
      <c r="H396" s="42"/>
      <c r="I396" s="42"/>
      <c r="J396" s="14"/>
      <c r="K396" s="42"/>
      <c r="L396" s="139">
        <f t="shared" ref="L396:L459" si="46">IF(E396&lt;=K396,0,1)</f>
        <v>0</v>
      </c>
      <c r="M396" s="139">
        <f t="shared" ref="M396:M459" si="47">IF(F396&lt;=$K396*(1+M$5)*(1-M$6),0,1)</f>
        <v>0</v>
      </c>
      <c r="N396" s="139">
        <f t="shared" ref="N396:N459" si="48">IF(G396&lt;=$K396*(1+M$5)*(1-M$6)*(1+N$5)*(1-N$6),0,1)</f>
        <v>0</v>
      </c>
      <c r="O396" s="139">
        <f t="shared" ref="O396:O459" si="49">IF(H396&lt;=$K396*(1+M$5)*(1-M$6)*(1+N$5)*(1-N$6)*(1+O$5)*(1-O$6),0,1)</f>
        <v>0</v>
      </c>
      <c r="P396" s="139">
        <f t="shared" ref="P396:P459" si="50">IF(I396&lt;=$K396*(1+M$5)*(1-M$6)*(1+N$5)*(1-N$6)*(1+O$5)*(1-O$6)*(1+P$5)*(1-P$6),0,1)</f>
        <v>0</v>
      </c>
      <c r="Q396" s="14"/>
      <c r="R396" s="131">
        <v>385</v>
      </c>
      <c r="S396" s="167" t="str">
        <f>'Calc|Fee Based'!B394</f>
        <v/>
      </c>
      <c r="T396" s="167" t="str">
        <f>'Calc|Fee Based'!C394</f>
        <v/>
      </c>
      <c r="U396" s="129" t="str">
        <f>'Calc|Fee Based'!D394</f>
        <v/>
      </c>
      <c r="V396" s="129" t="str">
        <f>'Calc|Fee Based'!F394</f>
        <v/>
      </c>
      <c r="W396" s="77">
        <f>'Calc|Fee Based'!H394</f>
        <v>0</v>
      </c>
      <c r="X396" s="77">
        <f t="shared" si="45"/>
        <v>0</v>
      </c>
      <c r="Y396" s="77">
        <f t="shared" si="45"/>
        <v>0</v>
      </c>
      <c r="Z396" s="77">
        <f t="shared" si="45"/>
        <v>0</v>
      </c>
      <c r="AA396" s="77">
        <f t="shared" si="45"/>
        <v>0</v>
      </c>
      <c r="AB396" s="53"/>
      <c r="AC396"/>
      <c r="AD396"/>
      <c r="AE396"/>
      <c r="AF396"/>
      <c r="AG396"/>
      <c r="AH396"/>
    </row>
    <row r="397" spans="1:34" x14ac:dyDescent="0.2">
      <c r="A397" s="131">
        <v>386</v>
      </c>
      <c r="B397" s="41"/>
      <c r="C397" s="41"/>
      <c r="D397" s="41"/>
      <c r="E397" s="42"/>
      <c r="F397" s="42"/>
      <c r="G397" s="42"/>
      <c r="H397" s="42"/>
      <c r="I397" s="42"/>
      <c r="J397" s="14"/>
      <c r="K397" s="42"/>
      <c r="L397" s="139">
        <f t="shared" si="46"/>
        <v>0</v>
      </c>
      <c r="M397" s="139">
        <f t="shared" si="47"/>
        <v>0</v>
      </c>
      <c r="N397" s="139">
        <f t="shared" si="48"/>
        <v>0</v>
      </c>
      <c r="O397" s="139">
        <f t="shared" si="49"/>
        <v>0</v>
      </c>
      <c r="P397" s="139">
        <f t="shared" si="50"/>
        <v>0</v>
      </c>
      <c r="Q397" s="14"/>
      <c r="R397" s="131">
        <v>386</v>
      </c>
      <c r="S397" s="167" t="str">
        <f>'Calc|Fee Based'!B395</f>
        <v/>
      </c>
      <c r="T397" s="167" t="str">
        <f>'Calc|Fee Based'!C395</f>
        <v/>
      </c>
      <c r="U397" s="129" t="str">
        <f>'Calc|Fee Based'!D395</f>
        <v/>
      </c>
      <c r="V397" s="129" t="str">
        <f>'Calc|Fee Based'!F395</f>
        <v/>
      </c>
      <c r="W397" s="77">
        <f>'Calc|Fee Based'!H395</f>
        <v>0</v>
      </c>
      <c r="X397" s="77">
        <f t="shared" si="45"/>
        <v>0</v>
      </c>
      <c r="Y397" s="77">
        <f t="shared" si="45"/>
        <v>0</v>
      </c>
      <c r="Z397" s="77">
        <f t="shared" si="45"/>
        <v>0</v>
      </c>
      <c r="AA397" s="77">
        <f t="shared" si="45"/>
        <v>0</v>
      </c>
      <c r="AB397" s="53"/>
      <c r="AC397"/>
      <c r="AD397"/>
      <c r="AE397"/>
      <c r="AF397"/>
      <c r="AG397"/>
      <c r="AH397"/>
    </row>
    <row r="398" spans="1:34" x14ac:dyDescent="0.2">
      <c r="A398" s="131">
        <v>387</v>
      </c>
      <c r="B398" s="41"/>
      <c r="C398" s="41"/>
      <c r="D398" s="41"/>
      <c r="E398" s="42"/>
      <c r="F398" s="42"/>
      <c r="G398" s="42"/>
      <c r="H398" s="42"/>
      <c r="I398" s="42"/>
      <c r="J398" s="14"/>
      <c r="K398" s="42"/>
      <c r="L398" s="139">
        <f t="shared" si="46"/>
        <v>0</v>
      </c>
      <c r="M398" s="139">
        <f t="shared" si="47"/>
        <v>0</v>
      </c>
      <c r="N398" s="139">
        <f t="shared" si="48"/>
        <v>0</v>
      </c>
      <c r="O398" s="139">
        <f t="shared" si="49"/>
        <v>0</v>
      </c>
      <c r="P398" s="139">
        <f t="shared" si="50"/>
        <v>0</v>
      </c>
      <c r="Q398" s="14"/>
      <c r="R398" s="131">
        <v>387</v>
      </c>
      <c r="S398" s="167" t="str">
        <f>'Calc|Fee Based'!B396</f>
        <v/>
      </c>
      <c r="T398" s="167" t="str">
        <f>'Calc|Fee Based'!C396</f>
        <v/>
      </c>
      <c r="U398" s="129" t="str">
        <f>'Calc|Fee Based'!D396</f>
        <v/>
      </c>
      <c r="V398" s="129" t="str">
        <f>'Calc|Fee Based'!F396</f>
        <v/>
      </c>
      <c r="W398" s="77">
        <f>'Calc|Fee Based'!H396</f>
        <v>0</v>
      </c>
      <c r="X398" s="77">
        <f t="shared" si="45"/>
        <v>0</v>
      </c>
      <c r="Y398" s="77">
        <f t="shared" si="45"/>
        <v>0</v>
      </c>
      <c r="Z398" s="77">
        <f t="shared" si="45"/>
        <v>0</v>
      </c>
      <c r="AA398" s="77">
        <f t="shared" si="45"/>
        <v>0</v>
      </c>
      <c r="AB398" s="53"/>
      <c r="AC398"/>
      <c r="AD398"/>
      <c r="AE398"/>
      <c r="AF398"/>
      <c r="AG398"/>
      <c r="AH398"/>
    </row>
    <row r="399" spans="1:34" x14ac:dyDescent="0.2">
      <c r="A399" s="131">
        <v>388</v>
      </c>
      <c r="B399" s="41"/>
      <c r="C399" s="41"/>
      <c r="D399" s="41"/>
      <c r="E399" s="42"/>
      <c r="F399" s="42"/>
      <c r="G399" s="42"/>
      <c r="H399" s="42"/>
      <c r="I399" s="42"/>
      <c r="J399" s="14"/>
      <c r="K399" s="42"/>
      <c r="L399" s="139">
        <f t="shared" si="46"/>
        <v>0</v>
      </c>
      <c r="M399" s="139">
        <f t="shared" si="47"/>
        <v>0</v>
      </c>
      <c r="N399" s="139">
        <f t="shared" si="48"/>
        <v>0</v>
      </c>
      <c r="O399" s="139">
        <f t="shared" si="49"/>
        <v>0</v>
      </c>
      <c r="P399" s="139">
        <f t="shared" si="50"/>
        <v>0</v>
      </c>
      <c r="Q399" s="14"/>
      <c r="R399" s="131">
        <v>388</v>
      </c>
      <c r="S399" s="167" t="str">
        <f>'Calc|Fee Based'!B397</f>
        <v/>
      </c>
      <c r="T399" s="167" t="str">
        <f>'Calc|Fee Based'!C397</f>
        <v/>
      </c>
      <c r="U399" s="129" t="str">
        <f>'Calc|Fee Based'!D397</f>
        <v/>
      </c>
      <c r="V399" s="129" t="str">
        <f>'Calc|Fee Based'!F397</f>
        <v/>
      </c>
      <c r="W399" s="77">
        <f>'Calc|Fee Based'!H397</f>
        <v>0</v>
      </c>
      <c r="X399" s="77">
        <f t="shared" si="45"/>
        <v>0</v>
      </c>
      <c r="Y399" s="77">
        <f t="shared" si="45"/>
        <v>0</v>
      </c>
      <c r="Z399" s="77">
        <f t="shared" si="45"/>
        <v>0</v>
      </c>
      <c r="AA399" s="77">
        <f t="shared" si="45"/>
        <v>0</v>
      </c>
      <c r="AB399" s="53"/>
      <c r="AC399"/>
      <c r="AD399"/>
      <c r="AE399"/>
      <c r="AF399"/>
      <c r="AG399"/>
      <c r="AH399"/>
    </row>
    <row r="400" spans="1:34" x14ac:dyDescent="0.2">
      <c r="A400" s="131">
        <v>389</v>
      </c>
      <c r="B400" s="41"/>
      <c r="C400" s="41"/>
      <c r="D400" s="41"/>
      <c r="E400" s="42"/>
      <c r="F400" s="42"/>
      <c r="G400" s="42"/>
      <c r="H400" s="42"/>
      <c r="I400" s="42"/>
      <c r="J400" s="14"/>
      <c r="K400" s="42"/>
      <c r="L400" s="139">
        <f t="shared" si="46"/>
        <v>0</v>
      </c>
      <c r="M400" s="139">
        <f t="shared" si="47"/>
        <v>0</v>
      </c>
      <c r="N400" s="139">
        <f t="shared" si="48"/>
        <v>0</v>
      </c>
      <c r="O400" s="139">
        <f t="shared" si="49"/>
        <v>0</v>
      </c>
      <c r="P400" s="139">
        <f t="shared" si="50"/>
        <v>0</v>
      </c>
      <c r="Q400" s="14"/>
      <c r="R400" s="131">
        <v>389</v>
      </c>
      <c r="S400" s="167" t="str">
        <f>'Calc|Fee Based'!B398</f>
        <v/>
      </c>
      <c r="T400" s="167" t="str">
        <f>'Calc|Fee Based'!C398</f>
        <v/>
      </c>
      <c r="U400" s="129" t="str">
        <f>'Calc|Fee Based'!D398</f>
        <v/>
      </c>
      <c r="V400" s="129" t="str">
        <f>'Calc|Fee Based'!F398</f>
        <v/>
      </c>
      <c r="W400" s="77">
        <f>'Calc|Fee Based'!H398</f>
        <v>0</v>
      </c>
      <c r="X400" s="77">
        <f t="shared" si="45"/>
        <v>0</v>
      </c>
      <c r="Y400" s="77">
        <f t="shared" si="45"/>
        <v>0</v>
      </c>
      <c r="Z400" s="77">
        <f t="shared" si="45"/>
        <v>0</v>
      </c>
      <c r="AA400" s="77">
        <f t="shared" si="45"/>
        <v>0</v>
      </c>
      <c r="AB400" s="53"/>
      <c r="AC400"/>
      <c r="AD400"/>
      <c r="AE400"/>
      <c r="AF400"/>
      <c r="AG400"/>
      <c r="AH400"/>
    </row>
    <row r="401" spans="1:34" x14ac:dyDescent="0.2">
      <c r="A401" s="131">
        <v>390</v>
      </c>
      <c r="B401" s="41"/>
      <c r="C401" s="41"/>
      <c r="D401" s="41"/>
      <c r="E401" s="42"/>
      <c r="F401" s="42"/>
      <c r="G401" s="42"/>
      <c r="H401" s="42"/>
      <c r="I401" s="42"/>
      <c r="J401" s="14"/>
      <c r="K401" s="42"/>
      <c r="L401" s="139">
        <f t="shared" si="46"/>
        <v>0</v>
      </c>
      <c r="M401" s="139">
        <f t="shared" si="47"/>
        <v>0</v>
      </c>
      <c r="N401" s="139">
        <f t="shared" si="48"/>
        <v>0</v>
      </c>
      <c r="O401" s="139">
        <f t="shared" si="49"/>
        <v>0</v>
      </c>
      <c r="P401" s="139">
        <f t="shared" si="50"/>
        <v>0</v>
      </c>
      <c r="Q401" s="14"/>
      <c r="R401" s="131">
        <v>390</v>
      </c>
      <c r="S401" s="167" t="str">
        <f>'Calc|Fee Based'!B399</f>
        <v/>
      </c>
      <c r="T401" s="167" t="str">
        <f>'Calc|Fee Based'!C399</f>
        <v/>
      </c>
      <c r="U401" s="129" t="str">
        <f>'Calc|Fee Based'!D399</f>
        <v/>
      </c>
      <c r="V401" s="129" t="str">
        <f>'Calc|Fee Based'!F399</f>
        <v/>
      </c>
      <c r="W401" s="77">
        <f>'Calc|Fee Based'!H399</f>
        <v>0</v>
      </c>
      <c r="X401" s="77">
        <f t="shared" si="45"/>
        <v>0</v>
      </c>
      <c r="Y401" s="77">
        <f t="shared" si="45"/>
        <v>0</v>
      </c>
      <c r="Z401" s="77">
        <f t="shared" si="45"/>
        <v>0</v>
      </c>
      <c r="AA401" s="77">
        <f t="shared" si="45"/>
        <v>0</v>
      </c>
      <c r="AB401" s="53"/>
      <c r="AC401"/>
      <c r="AD401"/>
      <c r="AE401"/>
      <c r="AF401"/>
      <c r="AG401"/>
      <c r="AH401"/>
    </row>
    <row r="402" spans="1:34" x14ac:dyDescent="0.2">
      <c r="A402" s="131">
        <v>391</v>
      </c>
      <c r="B402" s="41"/>
      <c r="C402" s="41"/>
      <c r="D402" s="41"/>
      <c r="E402" s="42"/>
      <c r="F402" s="42"/>
      <c r="G402" s="42"/>
      <c r="H402" s="42"/>
      <c r="I402" s="42"/>
      <c r="J402" s="14"/>
      <c r="K402" s="42"/>
      <c r="L402" s="139">
        <f t="shared" si="46"/>
        <v>0</v>
      </c>
      <c r="M402" s="139">
        <f t="shared" si="47"/>
        <v>0</v>
      </c>
      <c r="N402" s="139">
        <f t="shared" si="48"/>
        <v>0</v>
      </c>
      <c r="O402" s="139">
        <f t="shared" si="49"/>
        <v>0</v>
      </c>
      <c r="P402" s="139">
        <f t="shared" si="50"/>
        <v>0</v>
      </c>
      <c r="Q402" s="14"/>
      <c r="R402" s="131">
        <v>391</v>
      </c>
      <c r="S402" s="167" t="str">
        <f>'Calc|Fee Based'!B400</f>
        <v/>
      </c>
      <c r="T402" s="167" t="str">
        <f>'Calc|Fee Based'!C400</f>
        <v/>
      </c>
      <c r="U402" s="129" t="str">
        <f>'Calc|Fee Based'!D400</f>
        <v/>
      </c>
      <c r="V402" s="129" t="str">
        <f>'Calc|Fee Based'!F400</f>
        <v/>
      </c>
      <c r="W402" s="77">
        <f>'Calc|Fee Based'!H400</f>
        <v>0</v>
      </c>
      <c r="X402" s="77">
        <f t="shared" si="45"/>
        <v>0</v>
      </c>
      <c r="Y402" s="77">
        <f t="shared" si="45"/>
        <v>0</v>
      </c>
      <c r="Z402" s="77">
        <f t="shared" si="45"/>
        <v>0</v>
      </c>
      <c r="AA402" s="77">
        <f t="shared" si="45"/>
        <v>0</v>
      </c>
      <c r="AB402" s="53"/>
      <c r="AC402"/>
      <c r="AD402"/>
      <c r="AE402"/>
      <c r="AF402"/>
      <c r="AG402"/>
      <c r="AH402"/>
    </row>
    <row r="403" spans="1:34" x14ac:dyDescent="0.2">
      <c r="A403" s="131">
        <v>392</v>
      </c>
      <c r="B403" s="41"/>
      <c r="C403" s="41"/>
      <c r="D403" s="41"/>
      <c r="E403" s="42"/>
      <c r="F403" s="42"/>
      <c r="G403" s="42"/>
      <c r="H403" s="42"/>
      <c r="I403" s="42"/>
      <c r="J403" s="14"/>
      <c r="K403" s="42"/>
      <c r="L403" s="139">
        <f t="shared" si="46"/>
        <v>0</v>
      </c>
      <c r="M403" s="139">
        <f t="shared" si="47"/>
        <v>0</v>
      </c>
      <c r="N403" s="139">
        <f t="shared" si="48"/>
        <v>0</v>
      </c>
      <c r="O403" s="139">
        <f t="shared" si="49"/>
        <v>0</v>
      </c>
      <c r="P403" s="139">
        <f t="shared" si="50"/>
        <v>0</v>
      </c>
      <c r="Q403" s="14"/>
      <c r="R403" s="131">
        <v>392</v>
      </c>
      <c r="S403" s="167" t="str">
        <f>'Calc|Fee Based'!B401</f>
        <v/>
      </c>
      <c r="T403" s="167" t="str">
        <f>'Calc|Fee Based'!C401</f>
        <v/>
      </c>
      <c r="U403" s="129" t="str">
        <f>'Calc|Fee Based'!D401</f>
        <v/>
      </c>
      <c r="V403" s="129" t="str">
        <f>'Calc|Fee Based'!F401</f>
        <v/>
      </c>
      <c r="W403" s="77">
        <f>'Calc|Fee Based'!H401</f>
        <v>0</v>
      </c>
      <c r="X403" s="77">
        <f t="shared" si="45"/>
        <v>0</v>
      </c>
      <c r="Y403" s="77">
        <f t="shared" si="45"/>
        <v>0</v>
      </c>
      <c r="Z403" s="77">
        <f t="shared" si="45"/>
        <v>0</v>
      </c>
      <c r="AA403" s="77">
        <f t="shared" si="45"/>
        <v>0</v>
      </c>
      <c r="AB403" s="53"/>
      <c r="AC403"/>
      <c r="AD403"/>
      <c r="AE403"/>
      <c r="AF403"/>
      <c r="AG403"/>
      <c r="AH403"/>
    </row>
    <row r="404" spans="1:34" x14ac:dyDescent="0.2">
      <c r="A404" s="131">
        <v>393</v>
      </c>
      <c r="B404" s="41"/>
      <c r="C404" s="41"/>
      <c r="D404" s="41"/>
      <c r="E404" s="42"/>
      <c r="F404" s="42"/>
      <c r="G404" s="42"/>
      <c r="H404" s="42"/>
      <c r="I404" s="42"/>
      <c r="J404" s="14"/>
      <c r="K404" s="42"/>
      <c r="L404" s="139">
        <f t="shared" si="46"/>
        <v>0</v>
      </c>
      <c r="M404" s="139">
        <f t="shared" si="47"/>
        <v>0</v>
      </c>
      <c r="N404" s="139">
        <f t="shared" si="48"/>
        <v>0</v>
      </c>
      <c r="O404" s="139">
        <f t="shared" si="49"/>
        <v>0</v>
      </c>
      <c r="P404" s="139">
        <f t="shared" si="50"/>
        <v>0</v>
      </c>
      <c r="Q404" s="14"/>
      <c r="R404" s="131">
        <v>393</v>
      </c>
      <c r="S404" s="167" t="str">
        <f>'Calc|Fee Based'!B402</f>
        <v/>
      </c>
      <c r="T404" s="167" t="str">
        <f>'Calc|Fee Based'!C402</f>
        <v/>
      </c>
      <c r="U404" s="129" t="str">
        <f>'Calc|Fee Based'!D402</f>
        <v/>
      </c>
      <c r="V404" s="129" t="str">
        <f>'Calc|Fee Based'!F402</f>
        <v/>
      </c>
      <c r="W404" s="77">
        <f>'Calc|Fee Based'!H402</f>
        <v>0</v>
      </c>
      <c r="X404" s="77">
        <f t="shared" si="45"/>
        <v>0</v>
      </c>
      <c r="Y404" s="77">
        <f t="shared" si="45"/>
        <v>0</v>
      </c>
      <c r="Z404" s="77">
        <f t="shared" si="45"/>
        <v>0</v>
      </c>
      <c r="AA404" s="77">
        <f t="shared" si="45"/>
        <v>0</v>
      </c>
      <c r="AB404" s="53"/>
      <c r="AC404"/>
      <c r="AD404"/>
      <c r="AE404"/>
      <c r="AF404"/>
      <c r="AG404"/>
      <c r="AH404"/>
    </row>
    <row r="405" spans="1:34" x14ac:dyDescent="0.2">
      <c r="A405" s="131">
        <v>394</v>
      </c>
      <c r="B405" s="41"/>
      <c r="C405" s="41"/>
      <c r="D405" s="41"/>
      <c r="E405" s="42"/>
      <c r="F405" s="42"/>
      <c r="G405" s="42"/>
      <c r="H405" s="42"/>
      <c r="I405" s="42"/>
      <c r="J405" s="14"/>
      <c r="K405" s="42"/>
      <c r="L405" s="139">
        <f t="shared" si="46"/>
        <v>0</v>
      </c>
      <c r="M405" s="139">
        <f t="shared" si="47"/>
        <v>0</v>
      </c>
      <c r="N405" s="139">
        <f t="shared" si="48"/>
        <v>0</v>
      </c>
      <c r="O405" s="139">
        <f t="shared" si="49"/>
        <v>0</v>
      </c>
      <c r="P405" s="139">
        <f t="shared" si="50"/>
        <v>0</v>
      </c>
      <c r="Q405" s="14"/>
      <c r="R405" s="131">
        <v>394</v>
      </c>
      <c r="S405" s="167" t="str">
        <f>'Calc|Fee Based'!B403</f>
        <v/>
      </c>
      <c r="T405" s="167" t="str">
        <f>'Calc|Fee Based'!C403</f>
        <v/>
      </c>
      <c r="U405" s="129" t="str">
        <f>'Calc|Fee Based'!D403</f>
        <v/>
      </c>
      <c r="V405" s="129" t="str">
        <f>'Calc|Fee Based'!F403</f>
        <v/>
      </c>
      <c r="W405" s="77">
        <f>'Calc|Fee Based'!H403</f>
        <v>0</v>
      </c>
      <c r="X405" s="77">
        <f t="shared" si="45"/>
        <v>0</v>
      </c>
      <c r="Y405" s="77">
        <f t="shared" si="45"/>
        <v>0</v>
      </c>
      <c r="Z405" s="77">
        <f t="shared" si="45"/>
        <v>0</v>
      </c>
      <c r="AA405" s="77">
        <f t="shared" si="45"/>
        <v>0</v>
      </c>
      <c r="AB405" s="53"/>
      <c r="AC405"/>
      <c r="AD405"/>
      <c r="AE405"/>
      <c r="AF405"/>
      <c r="AG405"/>
      <c r="AH405"/>
    </row>
    <row r="406" spans="1:34" x14ac:dyDescent="0.2">
      <c r="A406" s="131">
        <v>395</v>
      </c>
      <c r="B406" s="41"/>
      <c r="C406" s="41"/>
      <c r="D406" s="41"/>
      <c r="E406" s="42"/>
      <c r="F406" s="42"/>
      <c r="G406" s="42"/>
      <c r="H406" s="42"/>
      <c r="I406" s="42"/>
      <c r="J406" s="14"/>
      <c r="K406" s="42"/>
      <c r="L406" s="139">
        <f t="shared" si="46"/>
        <v>0</v>
      </c>
      <c r="M406" s="139">
        <f t="shared" si="47"/>
        <v>0</v>
      </c>
      <c r="N406" s="139">
        <f t="shared" si="48"/>
        <v>0</v>
      </c>
      <c r="O406" s="139">
        <f t="shared" si="49"/>
        <v>0</v>
      </c>
      <c r="P406" s="139">
        <f t="shared" si="50"/>
        <v>0</v>
      </c>
      <c r="Q406" s="14"/>
      <c r="R406" s="131">
        <v>395</v>
      </c>
      <c r="S406" s="167" t="str">
        <f>'Calc|Fee Based'!B404</f>
        <v/>
      </c>
      <c r="T406" s="167" t="str">
        <f>'Calc|Fee Based'!C404</f>
        <v/>
      </c>
      <c r="U406" s="129" t="str">
        <f>'Calc|Fee Based'!D404</f>
        <v/>
      </c>
      <c r="V406" s="129" t="str">
        <f>'Calc|Fee Based'!F404</f>
        <v/>
      </c>
      <c r="W406" s="77">
        <f>'Calc|Fee Based'!H404</f>
        <v>0</v>
      </c>
      <c r="X406" s="77">
        <f t="shared" si="45"/>
        <v>0</v>
      </c>
      <c r="Y406" s="77">
        <f t="shared" si="45"/>
        <v>0</v>
      </c>
      <c r="Z406" s="77">
        <f t="shared" si="45"/>
        <v>0</v>
      </c>
      <c r="AA406" s="77">
        <f t="shared" si="45"/>
        <v>0</v>
      </c>
      <c r="AB406" s="53"/>
      <c r="AC406"/>
      <c r="AD406"/>
      <c r="AE406"/>
      <c r="AF406"/>
      <c r="AG406"/>
      <c r="AH406"/>
    </row>
    <row r="407" spans="1:34" x14ac:dyDescent="0.2">
      <c r="A407" s="131">
        <v>396</v>
      </c>
      <c r="B407" s="41"/>
      <c r="C407" s="41"/>
      <c r="D407" s="41"/>
      <c r="E407" s="42"/>
      <c r="F407" s="42"/>
      <c r="G407" s="42"/>
      <c r="H407" s="42"/>
      <c r="I407" s="42"/>
      <c r="J407" s="14"/>
      <c r="K407" s="42"/>
      <c r="L407" s="139">
        <f t="shared" si="46"/>
        <v>0</v>
      </c>
      <c r="M407" s="139">
        <f t="shared" si="47"/>
        <v>0</v>
      </c>
      <c r="N407" s="139">
        <f t="shared" si="48"/>
        <v>0</v>
      </c>
      <c r="O407" s="139">
        <f t="shared" si="49"/>
        <v>0</v>
      </c>
      <c r="P407" s="139">
        <f t="shared" si="50"/>
        <v>0</v>
      </c>
      <c r="Q407" s="14"/>
      <c r="R407" s="131">
        <v>396</v>
      </c>
      <c r="S407" s="167" t="str">
        <f>'Calc|Fee Based'!B405</f>
        <v/>
      </c>
      <c r="T407" s="167" t="str">
        <f>'Calc|Fee Based'!C405</f>
        <v/>
      </c>
      <c r="U407" s="129" t="str">
        <f>'Calc|Fee Based'!D405</f>
        <v/>
      </c>
      <c r="V407" s="129" t="str">
        <f>'Calc|Fee Based'!F405</f>
        <v/>
      </c>
      <c r="W407" s="77">
        <f>'Calc|Fee Based'!H405</f>
        <v>0</v>
      </c>
      <c r="X407" s="77">
        <f t="shared" si="45"/>
        <v>0</v>
      </c>
      <c r="Y407" s="77">
        <f t="shared" si="45"/>
        <v>0</v>
      </c>
      <c r="Z407" s="77">
        <f t="shared" si="45"/>
        <v>0</v>
      </c>
      <c r="AA407" s="77">
        <f t="shared" si="45"/>
        <v>0</v>
      </c>
      <c r="AB407" s="53"/>
      <c r="AC407"/>
      <c r="AD407"/>
      <c r="AE407"/>
      <c r="AF407"/>
      <c r="AG407"/>
      <c r="AH407"/>
    </row>
    <row r="408" spans="1:34" x14ac:dyDescent="0.2">
      <c r="A408" s="131">
        <v>397</v>
      </c>
      <c r="B408" s="41"/>
      <c r="C408" s="41"/>
      <c r="D408" s="41"/>
      <c r="E408" s="42"/>
      <c r="F408" s="42"/>
      <c r="G408" s="42"/>
      <c r="H408" s="42"/>
      <c r="I408" s="42"/>
      <c r="J408" s="14"/>
      <c r="K408" s="42"/>
      <c r="L408" s="139">
        <f t="shared" si="46"/>
        <v>0</v>
      </c>
      <c r="M408" s="139">
        <f t="shared" si="47"/>
        <v>0</v>
      </c>
      <c r="N408" s="139">
        <f t="shared" si="48"/>
        <v>0</v>
      </c>
      <c r="O408" s="139">
        <f t="shared" si="49"/>
        <v>0</v>
      </c>
      <c r="P408" s="139">
        <f t="shared" si="50"/>
        <v>0</v>
      </c>
      <c r="Q408" s="14"/>
      <c r="R408" s="131">
        <v>397</v>
      </c>
      <c r="S408" s="167" t="str">
        <f>'Calc|Fee Based'!B406</f>
        <v/>
      </c>
      <c r="T408" s="167" t="str">
        <f>'Calc|Fee Based'!C406</f>
        <v/>
      </c>
      <c r="U408" s="129" t="str">
        <f>'Calc|Fee Based'!D406</f>
        <v/>
      </c>
      <c r="V408" s="129" t="str">
        <f>'Calc|Fee Based'!F406</f>
        <v/>
      </c>
      <c r="W408" s="77">
        <f>'Calc|Fee Based'!H406</f>
        <v>0</v>
      </c>
      <c r="X408" s="77">
        <f t="shared" si="45"/>
        <v>0</v>
      </c>
      <c r="Y408" s="77">
        <f t="shared" si="45"/>
        <v>0</v>
      </c>
      <c r="Z408" s="77">
        <f t="shared" si="45"/>
        <v>0</v>
      </c>
      <c r="AA408" s="77">
        <f t="shared" si="45"/>
        <v>0</v>
      </c>
      <c r="AB408" s="53"/>
      <c r="AC408"/>
      <c r="AD408"/>
      <c r="AE408"/>
      <c r="AF408"/>
      <c r="AG408"/>
      <c r="AH408"/>
    </row>
    <row r="409" spans="1:34" x14ac:dyDescent="0.2">
      <c r="A409" s="131">
        <v>398</v>
      </c>
      <c r="B409" s="41"/>
      <c r="C409" s="41"/>
      <c r="D409" s="41"/>
      <c r="E409" s="42"/>
      <c r="F409" s="42"/>
      <c r="G409" s="42"/>
      <c r="H409" s="42"/>
      <c r="I409" s="42"/>
      <c r="J409" s="14"/>
      <c r="K409" s="42"/>
      <c r="L409" s="139">
        <f t="shared" si="46"/>
        <v>0</v>
      </c>
      <c r="M409" s="139">
        <f t="shared" si="47"/>
        <v>0</v>
      </c>
      <c r="N409" s="139">
        <f t="shared" si="48"/>
        <v>0</v>
      </c>
      <c r="O409" s="139">
        <f t="shared" si="49"/>
        <v>0</v>
      </c>
      <c r="P409" s="139">
        <f t="shared" si="50"/>
        <v>0</v>
      </c>
      <c r="Q409" s="14"/>
      <c r="R409" s="131">
        <v>398</v>
      </c>
      <c r="S409" s="167" t="str">
        <f>'Calc|Fee Based'!B407</f>
        <v/>
      </c>
      <c r="T409" s="167" t="str">
        <f>'Calc|Fee Based'!C407</f>
        <v/>
      </c>
      <c r="U409" s="129" t="str">
        <f>'Calc|Fee Based'!D407</f>
        <v/>
      </c>
      <c r="V409" s="129" t="str">
        <f>'Calc|Fee Based'!F407</f>
        <v/>
      </c>
      <c r="W409" s="77">
        <f>'Calc|Fee Based'!H407</f>
        <v>0</v>
      </c>
      <c r="X409" s="77">
        <f t="shared" si="45"/>
        <v>0</v>
      </c>
      <c r="Y409" s="77">
        <f t="shared" si="45"/>
        <v>0</v>
      </c>
      <c r="Z409" s="77">
        <f t="shared" si="45"/>
        <v>0</v>
      </c>
      <c r="AA409" s="77">
        <f t="shared" si="45"/>
        <v>0</v>
      </c>
      <c r="AB409" s="53"/>
      <c r="AC409"/>
      <c r="AD409"/>
      <c r="AE409"/>
      <c r="AF409"/>
      <c r="AG409"/>
      <c r="AH409"/>
    </row>
    <row r="410" spans="1:34" x14ac:dyDescent="0.2">
      <c r="A410" s="131">
        <v>399</v>
      </c>
      <c r="B410" s="41"/>
      <c r="C410" s="41"/>
      <c r="D410" s="41"/>
      <c r="E410" s="42"/>
      <c r="F410" s="42"/>
      <c r="G410" s="42"/>
      <c r="H410" s="42"/>
      <c r="I410" s="42"/>
      <c r="J410" s="14"/>
      <c r="K410" s="42"/>
      <c r="L410" s="139">
        <f t="shared" si="46"/>
        <v>0</v>
      </c>
      <c r="M410" s="139">
        <f t="shared" si="47"/>
        <v>0</v>
      </c>
      <c r="N410" s="139">
        <f t="shared" si="48"/>
        <v>0</v>
      </c>
      <c r="O410" s="139">
        <f t="shared" si="49"/>
        <v>0</v>
      </c>
      <c r="P410" s="139">
        <f t="shared" si="50"/>
        <v>0</v>
      </c>
      <c r="Q410" s="14"/>
      <c r="R410" s="131">
        <v>399</v>
      </c>
      <c r="S410" s="167" t="str">
        <f>'Calc|Fee Based'!B408</f>
        <v/>
      </c>
      <c r="T410" s="167" t="str">
        <f>'Calc|Fee Based'!C408</f>
        <v/>
      </c>
      <c r="U410" s="129" t="str">
        <f>'Calc|Fee Based'!D408</f>
        <v/>
      </c>
      <c r="V410" s="129" t="str">
        <f>'Calc|Fee Based'!F408</f>
        <v/>
      </c>
      <c r="W410" s="77">
        <f>'Calc|Fee Based'!H408</f>
        <v>0</v>
      </c>
      <c r="X410" s="77">
        <f t="shared" si="45"/>
        <v>0</v>
      </c>
      <c r="Y410" s="77">
        <f t="shared" si="45"/>
        <v>0</v>
      </c>
      <c r="Z410" s="77">
        <f t="shared" si="45"/>
        <v>0</v>
      </c>
      <c r="AA410" s="77">
        <f t="shared" si="45"/>
        <v>0</v>
      </c>
      <c r="AB410" s="53"/>
      <c r="AC410"/>
      <c r="AD410"/>
      <c r="AE410"/>
      <c r="AF410"/>
      <c r="AG410"/>
      <c r="AH410"/>
    </row>
    <row r="411" spans="1:34" x14ac:dyDescent="0.2">
      <c r="A411" s="131">
        <v>400</v>
      </c>
      <c r="B411" s="41"/>
      <c r="C411" s="41"/>
      <c r="D411" s="41"/>
      <c r="E411" s="42"/>
      <c r="F411" s="42"/>
      <c r="G411" s="42"/>
      <c r="H411" s="42"/>
      <c r="I411" s="42"/>
      <c r="J411" s="14"/>
      <c r="K411" s="42"/>
      <c r="L411" s="139">
        <f t="shared" si="46"/>
        <v>0</v>
      </c>
      <c r="M411" s="139">
        <f t="shared" si="47"/>
        <v>0</v>
      </c>
      <c r="N411" s="139">
        <f t="shared" si="48"/>
        <v>0</v>
      </c>
      <c r="O411" s="139">
        <f t="shared" si="49"/>
        <v>0</v>
      </c>
      <c r="P411" s="139">
        <f t="shared" si="50"/>
        <v>0</v>
      </c>
      <c r="Q411" s="14"/>
      <c r="R411" s="131">
        <v>400</v>
      </c>
      <c r="S411" s="167" t="str">
        <f>'Calc|Fee Based'!B409</f>
        <v/>
      </c>
      <c r="T411" s="167" t="str">
        <f>'Calc|Fee Based'!C409</f>
        <v/>
      </c>
      <c r="U411" s="129" t="str">
        <f>'Calc|Fee Based'!D409</f>
        <v/>
      </c>
      <c r="V411" s="129" t="str">
        <f>'Calc|Fee Based'!F409</f>
        <v/>
      </c>
      <c r="W411" s="77">
        <f>'Calc|Fee Based'!H409</f>
        <v>0</v>
      </c>
      <c r="X411" s="77">
        <f t="shared" si="45"/>
        <v>0</v>
      </c>
      <c r="Y411" s="77">
        <f t="shared" si="45"/>
        <v>0</v>
      </c>
      <c r="Z411" s="77">
        <f t="shared" si="45"/>
        <v>0</v>
      </c>
      <c r="AA411" s="77">
        <f t="shared" si="45"/>
        <v>0</v>
      </c>
      <c r="AB411" s="53"/>
      <c r="AC411"/>
      <c r="AD411"/>
      <c r="AE411"/>
      <c r="AF411"/>
      <c r="AG411"/>
      <c r="AH411"/>
    </row>
    <row r="412" spans="1:34" x14ac:dyDescent="0.2">
      <c r="A412" s="131">
        <v>401</v>
      </c>
      <c r="B412" s="41"/>
      <c r="C412" s="41"/>
      <c r="D412" s="41"/>
      <c r="E412" s="42"/>
      <c r="F412" s="42"/>
      <c r="G412" s="42"/>
      <c r="H412" s="42"/>
      <c r="I412" s="42"/>
      <c r="J412" s="14"/>
      <c r="K412" s="42"/>
      <c r="L412" s="139">
        <f t="shared" si="46"/>
        <v>0</v>
      </c>
      <c r="M412" s="139">
        <f t="shared" si="47"/>
        <v>0</v>
      </c>
      <c r="N412" s="139">
        <f t="shared" si="48"/>
        <v>0</v>
      </c>
      <c r="O412" s="139">
        <f t="shared" si="49"/>
        <v>0</v>
      </c>
      <c r="P412" s="139">
        <f t="shared" si="50"/>
        <v>0</v>
      </c>
      <c r="Q412" s="14"/>
      <c r="R412" s="131">
        <v>401</v>
      </c>
      <c r="S412" s="167" t="str">
        <f>'Calc|Fee Based'!B410</f>
        <v/>
      </c>
      <c r="T412" s="167" t="str">
        <f>'Calc|Fee Based'!C410</f>
        <v/>
      </c>
      <c r="U412" s="129" t="str">
        <f>'Calc|Fee Based'!D410</f>
        <v/>
      </c>
      <c r="V412" s="129" t="str">
        <f>'Calc|Fee Based'!F410</f>
        <v/>
      </c>
      <c r="W412" s="77">
        <f>'Calc|Fee Based'!H410</f>
        <v>0</v>
      </c>
      <c r="X412" s="77">
        <f t="shared" si="45"/>
        <v>0</v>
      </c>
      <c r="Y412" s="77">
        <f t="shared" si="45"/>
        <v>0</v>
      </c>
      <c r="Z412" s="77">
        <f t="shared" si="45"/>
        <v>0</v>
      </c>
      <c r="AA412" s="77">
        <f t="shared" si="45"/>
        <v>0</v>
      </c>
      <c r="AB412" s="53"/>
      <c r="AC412"/>
      <c r="AD412"/>
      <c r="AE412"/>
      <c r="AF412"/>
      <c r="AG412"/>
      <c r="AH412"/>
    </row>
    <row r="413" spans="1:34" x14ac:dyDescent="0.2">
      <c r="A413" s="131">
        <v>402</v>
      </c>
      <c r="B413" s="41"/>
      <c r="C413" s="41"/>
      <c r="D413" s="41"/>
      <c r="E413" s="42"/>
      <c r="F413" s="42"/>
      <c r="G413" s="42"/>
      <c r="H413" s="42"/>
      <c r="I413" s="42"/>
      <c r="J413" s="14"/>
      <c r="K413" s="42"/>
      <c r="L413" s="139">
        <f t="shared" si="46"/>
        <v>0</v>
      </c>
      <c r="M413" s="139">
        <f t="shared" si="47"/>
        <v>0</v>
      </c>
      <c r="N413" s="139">
        <f t="shared" si="48"/>
        <v>0</v>
      </c>
      <c r="O413" s="139">
        <f t="shared" si="49"/>
        <v>0</v>
      </c>
      <c r="P413" s="139">
        <f t="shared" si="50"/>
        <v>0</v>
      </c>
      <c r="Q413" s="14"/>
      <c r="R413" s="131">
        <v>402</v>
      </c>
      <c r="S413" s="167" t="str">
        <f>'Calc|Fee Based'!B411</f>
        <v/>
      </c>
      <c r="T413" s="167" t="str">
        <f>'Calc|Fee Based'!C411</f>
        <v/>
      </c>
      <c r="U413" s="129" t="str">
        <f>'Calc|Fee Based'!D411</f>
        <v/>
      </c>
      <c r="V413" s="129" t="str">
        <f>'Calc|Fee Based'!F411</f>
        <v/>
      </c>
      <c r="W413" s="77">
        <f>'Calc|Fee Based'!H411</f>
        <v>0</v>
      </c>
      <c r="X413" s="77">
        <f t="shared" si="45"/>
        <v>0</v>
      </c>
      <c r="Y413" s="77">
        <f t="shared" si="45"/>
        <v>0</v>
      </c>
      <c r="Z413" s="77">
        <f t="shared" si="45"/>
        <v>0</v>
      </c>
      <c r="AA413" s="77">
        <f t="shared" si="45"/>
        <v>0</v>
      </c>
      <c r="AB413" s="53"/>
      <c r="AC413"/>
      <c r="AD413"/>
      <c r="AE413"/>
      <c r="AF413"/>
      <c r="AG413"/>
      <c r="AH413"/>
    </row>
    <row r="414" spans="1:34" x14ac:dyDescent="0.2">
      <c r="A414" s="131">
        <v>403</v>
      </c>
      <c r="B414" s="41"/>
      <c r="C414" s="41"/>
      <c r="D414" s="41"/>
      <c r="E414" s="42"/>
      <c r="F414" s="42"/>
      <c r="G414" s="42"/>
      <c r="H414" s="42"/>
      <c r="I414" s="42"/>
      <c r="J414" s="14"/>
      <c r="K414" s="42"/>
      <c r="L414" s="139">
        <f t="shared" si="46"/>
        <v>0</v>
      </c>
      <c r="M414" s="139">
        <f t="shared" si="47"/>
        <v>0</v>
      </c>
      <c r="N414" s="139">
        <f t="shared" si="48"/>
        <v>0</v>
      </c>
      <c r="O414" s="139">
        <f t="shared" si="49"/>
        <v>0</v>
      </c>
      <c r="P414" s="139">
        <f t="shared" si="50"/>
        <v>0</v>
      </c>
      <c r="Q414" s="14"/>
      <c r="R414" s="131">
        <v>403</v>
      </c>
      <c r="S414" s="167" t="str">
        <f>'Calc|Fee Based'!B412</f>
        <v/>
      </c>
      <c r="T414" s="167" t="str">
        <f>'Calc|Fee Based'!C412</f>
        <v/>
      </c>
      <c r="U414" s="129" t="str">
        <f>'Calc|Fee Based'!D412</f>
        <v/>
      </c>
      <c r="V414" s="129" t="str">
        <f>'Calc|Fee Based'!F412</f>
        <v/>
      </c>
      <c r="W414" s="77">
        <f>'Calc|Fee Based'!H412</f>
        <v>0</v>
      </c>
      <c r="X414" s="77">
        <f t="shared" si="45"/>
        <v>0</v>
      </c>
      <c r="Y414" s="77">
        <f t="shared" si="45"/>
        <v>0</v>
      </c>
      <c r="Z414" s="77">
        <f t="shared" si="45"/>
        <v>0</v>
      </c>
      <c r="AA414" s="77">
        <f t="shared" si="45"/>
        <v>0</v>
      </c>
      <c r="AB414" s="53"/>
      <c r="AC414"/>
      <c r="AD414"/>
      <c r="AE414"/>
      <c r="AF414"/>
      <c r="AG414"/>
      <c r="AH414"/>
    </row>
    <row r="415" spans="1:34" x14ac:dyDescent="0.2">
      <c r="A415" s="131">
        <v>404</v>
      </c>
      <c r="B415" s="41"/>
      <c r="C415" s="41"/>
      <c r="D415" s="41"/>
      <c r="E415" s="42"/>
      <c r="F415" s="42"/>
      <c r="G415" s="42"/>
      <c r="H415" s="42"/>
      <c r="I415" s="42"/>
      <c r="J415" s="14"/>
      <c r="K415" s="42"/>
      <c r="L415" s="139">
        <f t="shared" si="46"/>
        <v>0</v>
      </c>
      <c r="M415" s="139">
        <f t="shared" si="47"/>
        <v>0</v>
      </c>
      <c r="N415" s="139">
        <f t="shared" si="48"/>
        <v>0</v>
      </c>
      <c r="O415" s="139">
        <f t="shared" si="49"/>
        <v>0</v>
      </c>
      <c r="P415" s="139">
        <f t="shared" si="50"/>
        <v>0</v>
      </c>
      <c r="Q415" s="14"/>
      <c r="R415" s="131">
        <v>404</v>
      </c>
      <c r="S415" s="167" t="str">
        <f>'Calc|Fee Based'!B413</f>
        <v/>
      </c>
      <c r="T415" s="167" t="str">
        <f>'Calc|Fee Based'!C413</f>
        <v/>
      </c>
      <c r="U415" s="129" t="str">
        <f>'Calc|Fee Based'!D413</f>
        <v/>
      </c>
      <c r="V415" s="129" t="str">
        <f>'Calc|Fee Based'!F413</f>
        <v/>
      </c>
      <c r="W415" s="77">
        <f>'Calc|Fee Based'!H413</f>
        <v>0</v>
      </c>
      <c r="X415" s="77">
        <f t="shared" si="45"/>
        <v>0</v>
      </c>
      <c r="Y415" s="77">
        <f t="shared" si="45"/>
        <v>0</v>
      </c>
      <c r="Z415" s="77">
        <f t="shared" si="45"/>
        <v>0</v>
      </c>
      <c r="AA415" s="77">
        <f t="shared" si="45"/>
        <v>0</v>
      </c>
      <c r="AB415" s="53"/>
      <c r="AC415"/>
      <c r="AD415"/>
      <c r="AE415"/>
      <c r="AF415"/>
      <c r="AG415"/>
      <c r="AH415"/>
    </row>
    <row r="416" spans="1:34" x14ac:dyDescent="0.2">
      <c r="A416" s="131">
        <v>405</v>
      </c>
      <c r="B416" s="41"/>
      <c r="C416" s="41"/>
      <c r="D416" s="41"/>
      <c r="E416" s="42"/>
      <c r="F416" s="42"/>
      <c r="G416" s="42"/>
      <c r="H416" s="42"/>
      <c r="I416" s="42"/>
      <c r="J416" s="14"/>
      <c r="K416" s="42"/>
      <c r="L416" s="139">
        <f t="shared" si="46"/>
        <v>0</v>
      </c>
      <c r="M416" s="139">
        <f t="shared" si="47"/>
        <v>0</v>
      </c>
      <c r="N416" s="139">
        <f t="shared" si="48"/>
        <v>0</v>
      </c>
      <c r="O416" s="139">
        <f t="shared" si="49"/>
        <v>0</v>
      </c>
      <c r="P416" s="139">
        <f t="shared" si="50"/>
        <v>0</v>
      </c>
      <c r="Q416" s="14"/>
      <c r="R416" s="131">
        <v>405</v>
      </c>
      <c r="S416" s="167" t="str">
        <f>'Calc|Fee Based'!B414</f>
        <v/>
      </c>
      <c r="T416" s="167" t="str">
        <f>'Calc|Fee Based'!C414</f>
        <v/>
      </c>
      <c r="U416" s="129" t="str">
        <f>'Calc|Fee Based'!D414</f>
        <v/>
      </c>
      <c r="V416" s="129" t="str">
        <f>'Calc|Fee Based'!F414</f>
        <v/>
      </c>
      <c r="W416" s="77">
        <f>'Calc|Fee Based'!H414</f>
        <v>0</v>
      </c>
      <c r="X416" s="77">
        <f t="shared" si="45"/>
        <v>0</v>
      </c>
      <c r="Y416" s="77">
        <f t="shared" si="45"/>
        <v>0</v>
      </c>
      <c r="Z416" s="77">
        <f t="shared" si="45"/>
        <v>0</v>
      </c>
      <c r="AA416" s="77">
        <f t="shared" si="45"/>
        <v>0</v>
      </c>
      <c r="AB416" s="53"/>
      <c r="AC416"/>
      <c r="AD416"/>
      <c r="AE416"/>
      <c r="AF416"/>
      <c r="AG416"/>
      <c r="AH416"/>
    </row>
    <row r="417" spans="1:34" x14ac:dyDescent="0.2">
      <c r="A417" s="131">
        <v>406</v>
      </c>
      <c r="B417" s="41"/>
      <c r="C417" s="41"/>
      <c r="D417" s="41"/>
      <c r="E417" s="42"/>
      <c r="F417" s="42"/>
      <c r="G417" s="42"/>
      <c r="H417" s="42"/>
      <c r="I417" s="42"/>
      <c r="J417" s="14"/>
      <c r="K417" s="42"/>
      <c r="L417" s="139">
        <f t="shared" si="46"/>
        <v>0</v>
      </c>
      <c r="M417" s="139">
        <f t="shared" si="47"/>
        <v>0</v>
      </c>
      <c r="N417" s="139">
        <f t="shared" si="48"/>
        <v>0</v>
      </c>
      <c r="O417" s="139">
        <f t="shared" si="49"/>
        <v>0</v>
      </c>
      <c r="P417" s="139">
        <f t="shared" si="50"/>
        <v>0</v>
      </c>
      <c r="Q417" s="14"/>
      <c r="R417" s="131">
        <v>406</v>
      </c>
      <c r="S417" s="167" t="str">
        <f>'Calc|Fee Based'!B415</f>
        <v/>
      </c>
      <c r="T417" s="167" t="str">
        <f>'Calc|Fee Based'!C415</f>
        <v/>
      </c>
      <c r="U417" s="129" t="str">
        <f>'Calc|Fee Based'!D415</f>
        <v/>
      </c>
      <c r="V417" s="129" t="str">
        <f>'Calc|Fee Based'!F415</f>
        <v/>
      </c>
      <c r="W417" s="77">
        <f>'Calc|Fee Based'!H415</f>
        <v>0</v>
      </c>
      <c r="X417" s="77">
        <f t="shared" si="45"/>
        <v>0</v>
      </c>
      <c r="Y417" s="77">
        <f t="shared" si="45"/>
        <v>0</v>
      </c>
      <c r="Z417" s="77">
        <f t="shared" si="45"/>
        <v>0</v>
      </c>
      <c r="AA417" s="77">
        <f t="shared" si="45"/>
        <v>0</v>
      </c>
      <c r="AB417" s="53"/>
      <c r="AC417"/>
      <c r="AD417"/>
      <c r="AE417"/>
      <c r="AF417"/>
      <c r="AG417"/>
      <c r="AH417"/>
    </row>
    <row r="418" spans="1:34" x14ac:dyDescent="0.2">
      <c r="A418" s="131">
        <v>407</v>
      </c>
      <c r="B418" s="41"/>
      <c r="C418" s="41"/>
      <c r="D418" s="41"/>
      <c r="E418" s="42"/>
      <c r="F418" s="42"/>
      <c r="G418" s="42"/>
      <c r="H418" s="42"/>
      <c r="I418" s="42"/>
      <c r="J418" s="14"/>
      <c r="K418" s="42"/>
      <c r="L418" s="139">
        <f t="shared" si="46"/>
        <v>0</v>
      </c>
      <c r="M418" s="139">
        <f t="shared" si="47"/>
        <v>0</v>
      </c>
      <c r="N418" s="139">
        <f t="shared" si="48"/>
        <v>0</v>
      </c>
      <c r="O418" s="139">
        <f t="shared" si="49"/>
        <v>0</v>
      </c>
      <c r="P418" s="139">
        <f t="shared" si="50"/>
        <v>0</v>
      </c>
      <c r="Q418" s="14"/>
      <c r="R418" s="131">
        <v>407</v>
      </c>
      <c r="S418" s="167" t="str">
        <f>'Calc|Fee Based'!B416</f>
        <v/>
      </c>
      <c r="T418" s="167" t="str">
        <f>'Calc|Fee Based'!C416</f>
        <v/>
      </c>
      <c r="U418" s="129" t="str">
        <f>'Calc|Fee Based'!D416</f>
        <v/>
      </c>
      <c r="V418" s="129" t="str">
        <f>'Calc|Fee Based'!F416</f>
        <v/>
      </c>
      <c r="W418" s="77">
        <f>'Calc|Fee Based'!H416</f>
        <v>0</v>
      </c>
      <c r="X418" s="77">
        <f t="shared" si="45"/>
        <v>0</v>
      </c>
      <c r="Y418" s="77">
        <f t="shared" si="45"/>
        <v>0</v>
      </c>
      <c r="Z418" s="77">
        <f t="shared" si="45"/>
        <v>0</v>
      </c>
      <c r="AA418" s="77">
        <f t="shared" si="45"/>
        <v>0</v>
      </c>
      <c r="AB418" s="53"/>
      <c r="AC418"/>
      <c r="AD418"/>
      <c r="AE418"/>
      <c r="AF418"/>
      <c r="AG418"/>
      <c r="AH418"/>
    </row>
    <row r="419" spans="1:34" x14ac:dyDescent="0.2">
      <c r="A419" s="131">
        <v>408</v>
      </c>
      <c r="B419" s="41"/>
      <c r="C419" s="41"/>
      <c r="D419" s="41"/>
      <c r="E419" s="42"/>
      <c r="F419" s="42"/>
      <c r="G419" s="42"/>
      <c r="H419" s="42"/>
      <c r="I419" s="42"/>
      <c r="J419" s="14"/>
      <c r="K419" s="42"/>
      <c r="L419" s="139">
        <f t="shared" si="46"/>
        <v>0</v>
      </c>
      <c r="M419" s="139">
        <f t="shared" si="47"/>
        <v>0</v>
      </c>
      <c r="N419" s="139">
        <f t="shared" si="48"/>
        <v>0</v>
      </c>
      <c r="O419" s="139">
        <f t="shared" si="49"/>
        <v>0</v>
      </c>
      <c r="P419" s="139">
        <f t="shared" si="50"/>
        <v>0</v>
      </c>
      <c r="Q419" s="14"/>
      <c r="R419" s="131">
        <v>408</v>
      </c>
      <c r="S419" s="167" t="str">
        <f>'Calc|Fee Based'!B417</f>
        <v/>
      </c>
      <c r="T419" s="167" t="str">
        <f>'Calc|Fee Based'!C417</f>
        <v/>
      </c>
      <c r="U419" s="129" t="str">
        <f>'Calc|Fee Based'!D417</f>
        <v/>
      </c>
      <c r="V419" s="129" t="str">
        <f>'Calc|Fee Based'!F417</f>
        <v/>
      </c>
      <c r="W419" s="77">
        <f>'Calc|Fee Based'!H417</f>
        <v>0</v>
      </c>
      <c r="X419" s="77">
        <f t="shared" si="45"/>
        <v>0</v>
      </c>
      <c r="Y419" s="77">
        <f t="shared" si="45"/>
        <v>0</v>
      </c>
      <c r="Z419" s="77">
        <f t="shared" si="45"/>
        <v>0</v>
      </c>
      <c r="AA419" s="77">
        <f t="shared" si="45"/>
        <v>0</v>
      </c>
      <c r="AB419" s="53"/>
      <c r="AC419"/>
      <c r="AD419"/>
      <c r="AE419"/>
      <c r="AF419"/>
      <c r="AG419"/>
      <c r="AH419"/>
    </row>
    <row r="420" spans="1:34" x14ac:dyDescent="0.2">
      <c r="A420" s="131">
        <v>409</v>
      </c>
      <c r="B420" s="41"/>
      <c r="C420" s="41"/>
      <c r="D420" s="41"/>
      <c r="E420" s="42"/>
      <c r="F420" s="42"/>
      <c r="G420" s="42"/>
      <c r="H420" s="42"/>
      <c r="I420" s="42"/>
      <c r="J420" s="14"/>
      <c r="K420" s="42"/>
      <c r="L420" s="139">
        <f t="shared" si="46"/>
        <v>0</v>
      </c>
      <c r="M420" s="139">
        <f t="shared" si="47"/>
        <v>0</v>
      </c>
      <c r="N420" s="139">
        <f t="shared" si="48"/>
        <v>0</v>
      </c>
      <c r="O420" s="139">
        <f t="shared" si="49"/>
        <v>0</v>
      </c>
      <c r="P420" s="139">
        <f t="shared" si="50"/>
        <v>0</v>
      </c>
      <c r="Q420" s="14"/>
      <c r="R420" s="131">
        <v>409</v>
      </c>
      <c r="S420" s="167" t="str">
        <f>'Calc|Fee Based'!B418</f>
        <v/>
      </c>
      <c r="T420" s="167" t="str">
        <f>'Calc|Fee Based'!C418</f>
        <v/>
      </c>
      <c r="U420" s="129" t="str">
        <f>'Calc|Fee Based'!D418</f>
        <v/>
      </c>
      <c r="V420" s="129" t="str">
        <f>'Calc|Fee Based'!F418</f>
        <v/>
      </c>
      <c r="W420" s="77">
        <f>'Calc|Fee Based'!H418</f>
        <v>0</v>
      </c>
      <c r="X420" s="77">
        <f t="shared" si="45"/>
        <v>0</v>
      </c>
      <c r="Y420" s="77">
        <f t="shared" si="45"/>
        <v>0</v>
      </c>
      <c r="Z420" s="77">
        <f t="shared" si="45"/>
        <v>0</v>
      </c>
      <c r="AA420" s="77">
        <f t="shared" si="45"/>
        <v>0</v>
      </c>
      <c r="AB420" s="53"/>
      <c r="AC420"/>
      <c r="AD420"/>
      <c r="AE420"/>
      <c r="AF420"/>
      <c r="AG420"/>
      <c r="AH420"/>
    </row>
    <row r="421" spans="1:34" x14ac:dyDescent="0.2">
      <c r="A421" s="131">
        <v>410</v>
      </c>
      <c r="B421" s="41"/>
      <c r="C421" s="41"/>
      <c r="D421" s="41"/>
      <c r="E421" s="42"/>
      <c r="F421" s="42"/>
      <c r="G421" s="42"/>
      <c r="H421" s="42"/>
      <c r="I421" s="42"/>
      <c r="J421" s="14"/>
      <c r="K421" s="42"/>
      <c r="L421" s="139">
        <f t="shared" si="46"/>
        <v>0</v>
      </c>
      <c r="M421" s="139">
        <f t="shared" si="47"/>
        <v>0</v>
      </c>
      <c r="N421" s="139">
        <f t="shared" si="48"/>
        <v>0</v>
      </c>
      <c r="O421" s="139">
        <f t="shared" si="49"/>
        <v>0</v>
      </c>
      <c r="P421" s="139">
        <f t="shared" si="50"/>
        <v>0</v>
      </c>
      <c r="Q421" s="14"/>
      <c r="R421" s="131">
        <v>410</v>
      </c>
      <c r="S421" s="167" t="str">
        <f>'Calc|Fee Based'!B419</f>
        <v/>
      </c>
      <c r="T421" s="167" t="str">
        <f>'Calc|Fee Based'!C419</f>
        <v/>
      </c>
      <c r="U421" s="129" t="str">
        <f>'Calc|Fee Based'!D419</f>
        <v/>
      </c>
      <c r="V421" s="129" t="str">
        <f>'Calc|Fee Based'!F419</f>
        <v/>
      </c>
      <c r="W421" s="77">
        <f>'Calc|Fee Based'!H419</f>
        <v>0</v>
      </c>
      <c r="X421" s="77">
        <f t="shared" si="45"/>
        <v>0</v>
      </c>
      <c r="Y421" s="77">
        <f t="shared" si="45"/>
        <v>0</v>
      </c>
      <c r="Z421" s="77">
        <f t="shared" si="45"/>
        <v>0</v>
      </c>
      <c r="AA421" s="77">
        <f t="shared" si="45"/>
        <v>0</v>
      </c>
      <c r="AB421" s="53"/>
      <c r="AC421"/>
      <c r="AD421"/>
      <c r="AE421"/>
      <c r="AF421"/>
      <c r="AG421"/>
      <c r="AH421"/>
    </row>
    <row r="422" spans="1:34" x14ac:dyDescent="0.2">
      <c r="A422" s="131">
        <v>411</v>
      </c>
      <c r="B422" s="41"/>
      <c r="C422" s="41"/>
      <c r="D422" s="41"/>
      <c r="E422" s="42"/>
      <c r="F422" s="42"/>
      <c r="G422" s="42"/>
      <c r="H422" s="42"/>
      <c r="I422" s="42"/>
      <c r="J422" s="14"/>
      <c r="K422" s="42"/>
      <c r="L422" s="139">
        <f t="shared" si="46"/>
        <v>0</v>
      </c>
      <c r="M422" s="139">
        <f t="shared" si="47"/>
        <v>0</v>
      </c>
      <c r="N422" s="139">
        <f t="shared" si="48"/>
        <v>0</v>
      </c>
      <c r="O422" s="139">
        <f t="shared" si="49"/>
        <v>0</v>
      </c>
      <c r="P422" s="139">
        <f t="shared" si="50"/>
        <v>0</v>
      </c>
      <c r="Q422" s="14"/>
      <c r="R422" s="131">
        <v>411</v>
      </c>
      <c r="S422" s="167" t="str">
        <f>'Calc|Fee Based'!B420</f>
        <v/>
      </c>
      <c r="T422" s="167" t="str">
        <f>'Calc|Fee Based'!C420</f>
        <v/>
      </c>
      <c r="U422" s="129" t="str">
        <f>'Calc|Fee Based'!D420</f>
        <v/>
      </c>
      <c r="V422" s="129" t="str">
        <f>'Calc|Fee Based'!F420</f>
        <v/>
      </c>
      <c r="W422" s="77">
        <f>'Calc|Fee Based'!H420</f>
        <v>0</v>
      </c>
      <c r="X422" s="77">
        <f t="shared" si="45"/>
        <v>0</v>
      </c>
      <c r="Y422" s="77">
        <f t="shared" si="45"/>
        <v>0</v>
      </c>
      <c r="Z422" s="77">
        <f t="shared" si="45"/>
        <v>0</v>
      </c>
      <c r="AA422" s="77">
        <f t="shared" si="45"/>
        <v>0</v>
      </c>
      <c r="AB422" s="53"/>
      <c r="AC422"/>
      <c r="AD422"/>
      <c r="AE422"/>
      <c r="AF422"/>
      <c r="AG422"/>
      <c r="AH422"/>
    </row>
    <row r="423" spans="1:34" x14ac:dyDescent="0.2">
      <c r="A423" s="131">
        <v>412</v>
      </c>
      <c r="B423" s="41"/>
      <c r="C423" s="41"/>
      <c r="D423" s="41"/>
      <c r="E423" s="42"/>
      <c r="F423" s="42"/>
      <c r="G423" s="42"/>
      <c r="H423" s="42"/>
      <c r="I423" s="42"/>
      <c r="J423" s="14"/>
      <c r="K423" s="42"/>
      <c r="L423" s="139">
        <f t="shared" si="46"/>
        <v>0</v>
      </c>
      <c r="M423" s="139">
        <f t="shared" si="47"/>
        <v>0</v>
      </c>
      <c r="N423" s="139">
        <f t="shared" si="48"/>
        <v>0</v>
      </c>
      <c r="O423" s="139">
        <f t="shared" si="49"/>
        <v>0</v>
      </c>
      <c r="P423" s="139">
        <f t="shared" si="50"/>
        <v>0</v>
      </c>
      <c r="Q423" s="14"/>
      <c r="R423" s="131">
        <v>412</v>
      </c>
      <c r="S423" s="167" t="str">
        <f>'Calc|Fee Based'!B421</f>
        <v/>
      </c>
      <c r="T423" s="167" t="str">
        <f>'Calc|Fee Based'!C421</f>
        <v/>
      </c>
      <c r="U423" s="129" t="str">
        <f>'Calc|Fee Based'!D421</f>
        <v/>
      </c>
      <c r="V423" s="129" t="str">
        <f>'Calc|Fee Based'!F421</f>
        <v/>
      </c>
      <c r="W423" s="77">
        <f>'Calc|Fee Based'!H421</f>
        <v>0</v>
      </c>
      <c r="X423" s="77">
        <f t="shared" si="45"/>
        <v>0</v>
      </c>
      <c r="Y423" s="77">
        <f t="shared" si="45"/>
        <v>0</v>
      </c>
      <c r="Z423" s="77">
        <f t="shared" si="45"/>
        <v>0</v>
      </c>
      <c r="AA423" s="77">
        <f t="shared" si="45"/>
        <v>0</v>
      </c>
      <c r="AB423" s="53"/>
      <c r="AC423"/>
      <c r="AD423"/>
      <c r="AE423"/>
      <c r="AF423"/>
      <c r="AG423"/>
      <c r="AH423"/>
    </row>
    <row r="424" spans="1:34" x14ac:dyDescent="0.2">
      <c r="A424" s="131">
        <v>413</v>
      </c>
      <c r="B424" s="41"/>
      <c r="C424" s="41"/>
      <c r="D424" s="41"/>
      <c r="E424" s="42"/>
      <c r="F424" s="42"/>
      <c r="G424" s="42"/>
      <c r="H424" s="42"/>
      <c r="I424" s="42"/>
      <c r="J424" s="14"/>
      <c r="K424" s="42"/>
      <c r="L424" s="139">
        <f t="shared" si="46"/>
        <v>0</v>
      </c>
      <c r="M424" s="139">
        <f t="shared" si="47"/>
        <v>0</v>
      </c>
      <c r="N424" s="139">
        <f t="shared" si="48"/>
        <v>0</v>
      </c>
      <c r="O424" s="139">
        <f t="shared" si="49"/>
        <v>0</v>
      </c>
      <c r="P424" s="139">
        <f t="shared" si="50"/>
        <v>0</v>
      </c>
      <c r="Q424" s="14"/>
      <c r="R424" s="131">
        <v>413</v>
      </c>
      <c r="S424" s="167" t="str">
        <f>'Calc|Fee Based'!B422</f>
        <v/>
      </c>
      <c r="T424" s="167" t="str">
        <f>'Calc|Fee Based'!C422</f>
        <v/>
      </c>
      <c r="U424" s="129" t="str">
        <f>'Calc|Fee Based'!D422</f>
        <v/>
      </c>
      <c r="V424" s="129" t="str">
        <f>'Calc|Fee Based'!F422</f>
        <v/>
      </c>
      <c r="W424" s="77">
        <f>'Calc|Fee Based'!H422</f>
        <v>0</v>
      </c>
      <c r="X424" s="77">
        <f t="shared" si="45"/>
        <v>0</v>
      </c>
      <c r="Y424" s="77">
        <f t="shared" si="45"/>
        <v>0</v>
      </c>
      <c r="Z424" s="77">
        <f t="shared" si="45"/>
        <v>0</v>
      </c>
      <c r="AA424" s="77">
        <f t="shared" si="45"/>
        <v>0</v>
      </c>
      <c r="AB424" s="53"/>
      <c r="AC424"/>
      <c r="AD424"/>
      <c r="AE424"/>
      <c r="AF424"/>
      <c r="AG424"/>
      <c r="AH424"/>
    </row>
    <row r="425" spans="1:34" x14ac:dyDescent="0.2">
      <c r="A425" s="131">
        <v>414</v>
      </c>
      <c r="B425" s="41"/>
      <c r="C425" s="41"/>
      <c r="D425" s="41"/>
      <c r="E425" s="42"/>
      <c r="F425" s="42"/>
      <c r="G425" s="42"/>
      <c r="H425" s="42"/>
      <c r="I425" s="42"/>
      <c r="J425" s="14"/>
      <c r="K425" s="42"/>
      <c r="L425" s="139">
        <f t="shared" si="46"/>
        <v>0</v>
      </c>
      <c r="M425" s="139">
        <f t="shared" si="47"/>
        <v>0</v>
      </c>
      <c r="N425" s="139">
        <f t="shared" si="48"/>
        <v>0</v>
      </c>
      <c r="O425" s="139">
        <f t="shared" si="49"/>
        <v>0</v>
      </c>
      <c r="P425" s="139">
        <f t="shared" si="50"/>
        <v>0</v>
      </c>
      <c r="Q425" s="14"/>
      <c r="R425" s="131">
        <v>414</v>
      </c>
      <c r="S425" s="167" t="str">
        <f>'Calc|Fee Based'!B423</f>
        <v/>
      </c>
      <c r="T425" s="167" t="str">
        <f>'Calc|Fee Based'!C423</f>
        <v/>
      </c>
      <c r="U425" s="129" t="str">
        <f>'Calc|Fee Based'!D423</f>
        <v/>
      </c>
      <c r="V425" s="129" t="str">
        <f>'Calc|Fee Based'!F423</f>
        <v/>
      </c>
      <c r="W425" s="77">
        <f>'Calc|Fee Based'!H423</f>
        <v>0</v>
      </c>
      <c r="X425" s="77">
        <f t="shared" si="45"/>
        <v>0</v>
      </c>
      <c r="Y425" s="77">
        <f t="shared" si="45"/>
        <v>0</v>
      </c>
      <c r="Z425" s="77">
        <f t="shared" si="45"/>
        <v>0</v>
      </c>
      <c r="AA425" s="77">
        <f t="shared" si="45"/>
        <v>0</v>
      </c>
      <c r="AB425" s="53"/>
      <c r="AC425"/>
      <c r="AD425"/>
      <c r="AE425"/>
      <c r="AF425"/>
      <c r="AG425"/>
      <c r="AH425"/>
    </row>
    <row r="426" spans="1:34" x14ac:dyDescent="0.2">
      <c r="A426" s="131">
        <v>415</v>
      </c>
      <c r="B426" s="41"/>
      <c r="C426" s="41"/>
      <c r="D426" s="41"/>
      <c r="E426" s="42"/>
      <c r="F426" s="42"/>
      <c r="G426" s="42"/>
      <c r="H426" s="42"/>
      <c r="I426" s="42"/>
      <c r="J426" s="14"/>
      <c r="K426" s="42"/>
      <c r="L426" s="139">
        <f t="shared" si="46"/>
        <v>0</v>
      </c>
      <c r="M426" s="139">
        <f t="shared" si="47"/>
        <v>0</v>
      </c>
      <c r="N426" s="139">
        <f t="shared" si="48"/>
        <v>0</v>
      </c>
      <c r="O426" s="139">
        <f t="shared" si="49"/>
        <v>0</v>
      </c>
      <c r="P426" s="139">
        <f t="shared" si="50"/>
        <v>0</v>
      </c>
      <c r="Q426" s="14"/>
      <c r="R426" s="131">
        <v>415</v>
      </c>
      <c r="S426" s="167" t="str">
        <f>'Calc|Fee Based'!B424</f>
        <v/>
      </c>
      <c r="T426" s="167" t="str">
        <f>'Calc|Fee Based'!C424</f>
        <v/>
      </c>
      <c r="U426" s="129" t="str">
        <f>'Calc|Fee Based'!D424</f>
        <v/>
      </c>
      <c r="V426" s="129" t="str">
        <f>'Calc|Fee Based'!F424</f>
        <v/>
      </c>
      <c r="W426" s="77">
        <f>'Calc|Fee Based'!H424</f>
        <v>0</v>
      </c>
      <c r="X426" s="77">
        <f t="shared" si="45"/>
        <v>0</v>
      </c>
      <c r="Y426" s="77">
        <f t="shared" si="45"/>
        <v>0</v>
      </c>
      <c r="Z426" s="77">
        <f t="shared" si="45"/>
        <v>0</v>
      </c>
      <c r="AA426" s="77">
        <f t="shared" si="45"/>
        <v>0</v>
      </c>
      <c r="AB426" s="53"/>
      <c r="AC426"/>
      <c r="AD426"/>
      <c r="AE426"/>
      <c r="AF426"/>
      <c r="AG426"/>
      <c r="AH426"/>
    </row>
    <row r="427" spans="1:34" x14ac:dyDescent="0.2">
      <c r="A427" s="131">
        <v>416</v>
      </c>
      <c r="B427" s="41"/>
      <c r="C427" s="41"/>
      <c r="D427" s="41"/>
      <c r="E427" s="42"/>
      <c r="F427" s="42"/>
      <c r="G427" s="42"/>
      <c r="H427" s="42"/>
      <c r="I427" s="42"/>
      <c r="J427" s="14"/>
      <c r="K427" s="42"/>
      <c r="L427" s="139">
        <f t="shared" si="46"/>
        <v>0</v>
      </c>
      <c r="M427" s="139">
        <f t="shared" si="47"/>
        <v>0</v>
      </c>
      <c r="N427" s="139">
        <f t="shared" si="48"/>
        <v>0</v>
      </c>
      <c r="O427" s="139">
        <f t="shared" si="49"/>
        <v>0</v>
      </c>
      <c r="P427" s="139">
        <f t="shared" si="50"/>
        <v>0</v>
      </c>
      <c r="Q427" s="14"/>
      <c r="R427" s="131">
        <v>416</v>
      </c>
      <c r="S427" s="167" t="str">
        <f>'Calc|Fee Based'!B425</f>
        <v/>
      </c>
      <c r="T427" s="167" t="str">
        <f>'Calc|Fee Based'!C425</f>
        <v/>
      </c>
      <c r="U427" s="129" t="str">
        <f>'Calc|Fee Based'!D425</f>
        <v/>
      </c>
      <c r="V427" s="129" t="str">
        <f>'Calc|Fee Based'!F425</f>
        <v/>
      </c>
      <c r="W427" s="77">
        <f>'Calc|Fee Based'!H425</f>
        <v>0</v>
      </c>
      <c r="X427" s="77">
        <f t="shared" si="45"/>
        <v>0</v>
      </c>
      <c r="Y427" s="77">
        <f t="shared" si="45"/>
        <v>0</v>
      </c>
      <c r="Z427" s="77">
        <f t="shared" si="45"/>
        <v>0</v>
      </c>
      <c r="AA427" s="77">
        <f t="shared" si="45"/>
        <v>0</v>
      </c>
      <c r="AB427" s="53"/>
      <c r="AC427"/>
      <c r="AD427"/>
      <c r="AE427"/>
      <c r="AF427"/>
      <c r="AG427"/>
      <c r="AH427"/>
    </row>
    <row r="428" spans="1:34" x14ac:dyDescent="0.2">
      <c r="A428" s="131">
        <v>417</v>
      </c>
      <c r="B428" s="41"/>
      <c r="C428" s="41"/>
      <c r="D428" s="41"/>
      <c r="E428" s="42"/>
      <c r="F428" s="42"/>
      <c r="G428" s="42"/>
      <c r="H428" s="42"/>
      <c r="I428" s="42"/>
      <c r="J428" s="14"/>
      <c r="K428" s="42"/>
      <c r="L428" s="139">
        <f t="shared" si="46"/>
        <v>0</v>
      </c>
      <c r="M428" s="139">
        <f t="shared" si="47"/>
        <v>0</v>
      </c>
      <c r="N428" s="139">
        <f t="shared" si="48"/>
        <v>0</v>
      </c>
      <c r="O428" s="139">
        <f t="shared" si="49"/>
        <v>0</v>
      </c>
      <c r="P428" s="139">
        <f t="shared" si="50"/>
        <v>0</v>
      </c>
      <c r="Q428" s="14"/>
      <c r="R428" s="131">
        <v>417</v>
      </c>
      <c r="S428" s="167" t="str">
        <f>'Calc|Fee Based'!B426</f>
        <v/>
      </c>
      <c r="T428" s="167" t="str">
        <f>'Calc|Fee Based'!C426</f>
        <v/>
      </c>
      <c r="U428" s="129" t="str">
        <f>'Calc|Fee Based'!D426</f>
        <v/>
      </c>
      <c r="V428" s="129" t="str">
        <f>'Calc|Fee Based'!F426</f>
        <v/>
      </c>
      <c r="W428" s="77">
        <f>'Calc|Fee Based'!H426</f>
        <v>0</v>
      </c>
      <c r="X428" s="77">
        <f t="shared" si="45"/>
        <v>0</v>
      </c>
      <c r="Y428" s="77">
        <f t="shared" si="45"/>
        <v>0</v>
      </c>
      <c r="Z428" s="77">
        <f t="shared" si="45"/>
        <v>0</v>
      </c>
      <c r="AA428" s="77">
        <f t="shared" si="45"/>
        <v>0</v>
      </c>
      <c r="AB428" s="53"/>
      <c r="AC428"/>
      <c r="AD428"/>
      <c r="AE428"/>
      <c r="AF428"/>
      <c r="AG428"/>
      <c r="AH428"/>
    </row>
    <row r="429" spans="1:34" x14ac:dyDescent="0.2">
      <c r="A429" s="131">
        <v>418</v>
      </c>
      <c r="B429" s="41"/>
      <c r="C429" s="41"/>
      <c r="D429" s="41"/>
      <c r="E429" s="42"/>
      <c r="F429" s="42"/>
      <c r="G429" s="42"/>
      <c r="H429" s="42"/>
      <c r="I429" s="42"/>
      <c r="J429" s="14"/>
      <c r="K429" s="42"/>
      <c r="L429" s="139">
        <f t="shared" si="46"/>
        <v>0</v>
      </c>
      <c r="M429" s="139">
        <f t="shared" si="47"/>
        <v>0</v>
      </c>
      <c r="N429" s="139">
        <f t="shared" si="48"/>
        <v>0</v>
      </c>
      <c r="O429" s="139">
        <f t="shared" si="49"/>
        <v>0</v>
      </c>
      <c r="P429" s="139">
        <f t="shared" si="50"/>
        <v>0</v>
      </c>
      <c r="Q429" s="14"/>
      <c r="R429" s="131">
        <v>418</v>
      </c>
      <c r="S429" s="167" t="str">
        <f>'Calc|Fee Based'!B427</f>
        <v/>
      </c>
      <c r="T429" s="167" t="str">
        <f>'Calc|Fee Based'!C427</f>
        <v/>
      </c>
      <c r="U429" s="129" t="str">
        <f>'Calc|Fee Based'!D427</f>
        <v/>
      </c>
      <c r="V429" s="129" t="str">
        <f>'Calc|Fee Based'!F427</f>
        <v/>
      </c>
      <c r="W429" s="77">
        <f>'Calc|Fee Based'!H427</f>
        <v>0</v>
      </c>
      <c r="X429" s="77">
        <f t="shared" si="45"/>
        <v>0</v>
      </c>
      <c r="Y429" s="77">
        <f t="shared" si="45"/>
        <v>0</v>
      </c>
      <c r="Z429" s="77">
        <f t="shared" si="45"/>
        <v>0</v>
      </c>
      <c r="AA429" s="77">
        <f t="shared" si="45"/>
        <v>0</v>
      </c>
      <c r="AB429" s="53"/>
      <c r="AC429"/>
      <c r="AD429"/>
      <c r="AE429"/>
      <c r="AF429"/>
      <c r="AG429"/>
      <c r="AH429"/>
    </row>
    <row r="430" spans="1:34" x14ac:dyDescent="0.2">
      <c r="A430" s="131">
        <v>419</v>
      </c>
      <c r="B430" s="41"/>
      <c r="C430" s="41"/>
      <c r="D430" s="41"/>
      <c r="E430" s="42"/>
      <c r="F430" s="42"/>
      <c r="G430" s="42"/>
      <c r="H430" s="42"/>
      <c r="I430" s="42"/>
      <c r="J430" s="14"/>
      <c r="K430" s="42"/>
      <c r="L430" s="139">
        <f t="shared" si="46"/>
        <v>0</v>
      </c>
      <c r="M430" s="139">
        <f t="shared" si="47"/>
        <v>0</v>
      </c>
      <c r="N430" s="139">
        <f t="shared" si="48"/>
        <v>0</v>
      </c>
      <c r="O430" s="139">
        <f t="shared" si="49"/>
        <v>0</v>
      </c>
      <c r="P430" s="139">
        <f t="shared" si="50"/>
        <v>0</v>
      </c>
      <c r="Q430" s="14"/>
      <c r="R430" s="131">
        <v>419</v>
      </c>
      <c r="S430" s="167" t="str">
        <f>'Calc|Fee Based'!B428</f>
        <v/>
      </c>
      <c r="T430" s="167" t="str">
        <f>'Calc|Fee Based'!C428</f>
        <v/>
      </c>
      <c r="U430" s="129" t="str">
        <f>'Calc|Fee Based'!D428</f>
        <v/>
      </c>
      <c r="V430" s="129" t="str">
        <f>'Calc|Fee Based'!F428</f>
        <v/>
      </c>
      <c r="W430" s="77">
        <f>'Calc|Fee Based'!H428</f>
        <v>0</v>
      </c>
      <c r="X430" s="77">
        <f t="shared" si="45"/>
        <v>0</v>
      </c>
      <c r="Y430" s="77">
        <f t="shared" si="45"/>
        <v>0</v>
      </c>
      <c r="Z430" s="77">
        <f t="shared" si="45"/>
        <v>0</v>
      </c>
      <c r="AA430" s="77">
        <f t="shared" si="45"/>
        <v>0</v>
      </c>
      <c r="AB430" s="53"/>
      <c r="AC430"/>
      <c r="AD430"/>
      <c r="AE430"/>
      <c r="AF430"/>
      <c r="AG430"/>
      <c r="AH430"/>
    </row>
    <row r="431" spans="1:34" x14ac:dyDescent="0.2">
      <c r="A431" s="131">
        <v>420</v>
      </c>
      <c r="B431" s="41"/>
      <c r="C431" s="41"/>
      <c r="D431" s="41"/>
      <c r="E431" s="42"/>
      <c r="F431" s="42"/>
      <c r="G431" s="42"/>
      <c r="H431" s="42"/>
      <c r="I431" s="42"/>
      <c r="J431" s="14"/>
      <c r="K431" s="42"/>
      <c r="L431" s="139">
        <f t="shared" si="46"/>
        <v>0</v>
      </c>
      <c r="M431" s="139">
        <f t="shared" si="47"/>
        <v>0</v>
      </c>
      <c r="N431" s="139">
        <f t="shared" si="48"/>
        <v>0</v>
      </c>
      <c r="O431" s="139">
        <f t="shared" si="49"/>
        <v>0</v>
      </c>
      <c r="P431" s="139">
        <f t="shared" si="50"/>
        <v>0</v>
      </c>
      <c r="Q431" s="14"/>
      <c r="R431" s="131">
        <v>420</v>
      </c>
      <c r="S431" s="167" t="str">
        <f>'Calc|Fee Based'!B429</f>
        <v/>
      </c>
      <c r="T431" s="167" t="str">
        <f>'Calc|Fee Based'!C429</f>
        <v/>
      </c>
      <c r="U431" s="129" t="str">
        <f>'Calc|Fee Based'!D429</f>
        <v/>
      </c>
      <c r="V431" s="129" t="str">
        <f>'Calc|Fee Based'!F429</f>
        <v/>
      </c>
      <c r="W431" s="77">
        <f>'Calc|Fee Based'!H429</f>
        <v>0</v>
      </c>
      <c r="X431" s="77">
        <f t="shared" si="45"/>
        <v>0</v>
      </c>
      <c r="Y431" s="77">
        <f t="shared" si="45"/>
        <v>0</v>
      </c>
      <c r="Z431" s="77">
        <f t="shared" si="45"/>
        <v>0</v>
      </c>
      <c r="AA431" s="77">
        <f t="shared" si="45"/>
        <v>0</v>
      </c>
      <c r="AB431" s="53"/>
      <c r="AC431"/>
      <c r="AD431"/>
      <c r="AE431"/>
      <c r="AF431"/>
      <c r="AG431"/>
      <c r="AH431"/>
    </row>
    <row r="432" spans="1:34" x14ac:dyDescent="0.2">
      <c r="A432" s="131">
        <v>421</v>
      </c>
      <c r="B432" s="41"/>
      <c r="C432" s="41"/>
      <c r="D432" s="41"/>
      <c r="E432" s="42"/>
      <c r="F432" s="42"/>
      <c r="G432" s="42"/>
      <c r="H432" s="42"/>
      <c r="I432" s="42"/>
      <c r="J432" s="14"/>
      <c r="K432" s="42"/>
      <c r="L432" s="139">
        <f t="shared" si="46"/>
        <v>0</v>
      </c>
      <c r="M432" s="139">
        <f t="shared" si="47"/>
        <v>0</v>
      </c>
      <c r="N432" s="139">
        <f t="shared" si="48"/>
        <v>0</v>
      </c>
      <c r="O432" s="139">
        <f t="shared" si="49"/>
        <v>0</v>
      </c>
      <c r="P432" s="139">
        <f t="shared" si="50"/>
        <v>0</v>
      </c>
      <c r="Q432" s="14"/>
      <c r="R432" s="131">
        <v>421</v>
      </c>
      <c r="S432" s="167" t="str">
        <f>'Calc|Fee Based'!B430</f>
        <v/>
      </c>
      <c r="T432" s="167" t="str">
        <f>'Calc|Fee Based'!C430</f>
        <v/>
      </c>
      <c r="U432" s="129" t="str">
        <f>'Calc|Fee Based'!D430</f>
        <v/>
      </c>
      <c r="V432" s="129" t="str">
        <f>'Calc|Fee Based'!F430</f>
        <v/>
      </c>
      <c r="W432" s="77">
        <f>'Calc|Fee Based'!H430</f>
        <v>0</v>
      </c>
      <c r="X432" s="77">
        <f t="shared" si="45"/>
        <v>0</v>
      </c>
      <c r="Y432" s="77">
        <f t="shared" si="45"/>
        <v>0</v>
      </c>
      <c r="Z432" s="77">
        <f t="shared" si="45"/>
        <v>0</v>
      </c>
      <c r="AA432" s="77">
        <f t="shared" ref="AA432:AA495" si="51">Z432*(1+AA$5)*(1-AA$6)</f>
        <v>0</v>
      </c>
      <c r="AB432" s="53"/>
      <c r="AC432"/>
      <c r="AD432"/>
      <c r="AE432"/>
      <c r="AF432"/>
      <c r="AG432"/>
      <c r="AH432"/>
    </row>
    <row r="433" spans="1:34" x14ac:dyDescent="0.2">
      <c r="A433" s="131">
        <v>422</v>
      </c>
      <c r="B433" s="41"/>
      <c r="C433" s="41"/>
      <c r="D433" s="41"/>
      <c r="E433" s="42"/>
      <c r="F433" s="42"/>
      <c r="G433" s="42"/>
      <c r="H433" s="42"/>
      <c r="I433" s="42"/>
      <c r="J433" s="14"/>
      <c r="K433" s="42"/>
      <c r="L433" s="139">
        <f t="shared" si="46"/>
        <v>0</v>
      </c>
      <c r="M433" s="139">
        <f t="shared" si="47"/>
        <v>0</v>
      </c>
      <c r="N433" s="139">
        <f t="shared" si="48"/>
        <v>0</v>
      </c>
      <c r="O433" s="139">
        <f t="shared" si="49"/>
        <v>0</v>
      </c>
      <c r="P433" s="139">
        <f t="shared" si="50"/>
        <v>0</v>
      </c>
      <c r="Q433" s="14"/>
      <c r="R433" s="131">
        <v>422</v>
      </c>
      <c r="S433" s="167" t="str">
        <f>'Calc|Fee Based'!B431</f>
        <v/>
      </c>
      <c r="T433" s="167" t="str">
        <f>'Calc|Fee Based'!C431</f>
        <v/>
      </c>
      <c r="U433" s="129" t="str">
        <f>'Calc|Fee Based'!D431</f>
        <v/>
      </c>
      <c r="V433" s="129" t="str">
        <f>'Calc|Fee Based'!F431</f>
        <v/>
      </c>
      <c r="W433" s="77">
        <f>'Calc|Fee Based'!H431</f>
        <v>0</v>
      </c>
      <c r="X433" s="77">
        <f t="shared" ref="X433:AA496" si="52">W433*(1+X$5)*(1-X$6)</f>
        <v>0</v>
      </c>
      <c r="Y433" s="77">
        <f t="shared" si="52"/>
        <v>0</v>
      </c>
      <c r="Z433" s="77">
        <f t="shared" si="52"/>
        <v>0</v>
      </c>
      <c r="AA433" s="77">
        <f t="shared" si="51"/>
        <v>0</v>
      </c>
      <c r="AB433" s="53"/>
      <c r="AC433"/>
      <c r="AD433"/>
      <c r="AE433"/>
      <c r="AF433"/>
      <c r="AG433"/>
      <c r="AH433"/>
    </row>
    <row r="434" spans="1:34" x14ac:dyDescent="0.2">
      <c r="A434" s="131">
        <v>423</v>
      </c>
      <c r="B434" s="41"/>
      <c r="C434" s="41"/>
      <c r="D434" s="41"/>
      <c r="E434" s="42"/>
      <c r="F434" s="42"/>
      <c r="G434" s="42"/>
      <c r="H434" s="42"/>
      <c r="I434" s="42"/>
      <c r="J434" s="14"/>
      <c r="K434" s="42"/>
      <c r="L434" s="139">
        <f t="shared" si="46"/>
        <v>0</v>
      </c>
      <c r="M434" s="139">
        <f t="shared" si="47"/>
        <v>0</v>
      </c>
      <c r="N434" s="139">
        <f t="shared" si="48"/>
        <v>0</v>
      </c>
      <c r="O434" s="139">
        <f t="shared" si="49"/>
        <v>0</v>
      </c>
      <c r="P434" s="139">
        <f t="shared" si="50"/>
        <v>0</v>
      </c>
      <c r="Q434" s="14"/>
      <c r="R434" s="131">
        <v>423</v>
      </c>
      <c r="S434" s="167" t="str">
        <f>'Calc|Fee Based'!B432</f>
        <v/>
      </c>
      <c r="T434" s="167" t="str">
        <f>'Calc|Fee Based'!C432</f>
        <v/>
      </c>
      <c r="U434" s="129" t="str">
        <f>'Calc|Fee Based'!D432</f>
        <v/>
      </c>
      <c r="V434" s="129" t="str">
        <f>'Calc|Fee Based'!F432</f>
        <v/>
      </c>
      <c r="W434" s="77">
        <f>'Calc|Fee Based'!H432</f>
        <v>0</v>
      </c>
      <c r="X434" s="77">
        <f t="shared" si="52"/>
        <v>0</v>
      </c>
      <c r="Y434" s="77">
        <f t="shared" si="52"/>
        <v>0</v>
      </c>
      <c r="Z434" s="77">
        <f t="shared" si="52"/>
        <v>0</v>
      </c>
      <c r="AA434" s="77">
        <f t="shared" si="51"/>
        <v>0</v>
      </c>
      <c r="AB434" s="53"/>
      <c r="AC434"/>
      <c r="AD434"/>
      <c r="AE434"/>
      <c r="AF434"/>
      <c r="AG434"/>
      <c r="AH434"/>
    </row>
    <row r="435" spans="1:34" x14ac:dyDescent="0.2">
      <c r="A435" s="131">
        <v>424</v>
      </c>
      <c r="B435" s="41"/>
      <c r="C435" s="41"/>
      <c r="D435" s="41"/>
      <c r="E435" s="42"/>
      <c r="F435" s="42"/>
      <c r="G435" s="42"/>
      <c r="H435" s="42"/>
      <c r="I435" s="42"/>
      <c r="J435" s="14"/>
      <c r="K435" s="42"/>
      <c r="L435" s="139">
        <f t="shared" si="46"/>
        <v>0</v>
      </c>
      <c r="M435" s="139">
        <f t="shared" si="47"/>
        <v>0</v>
      </c>
      <c r="N435" s="139">
        <f t="shared" si="48"/>
        <v>0</v>
      </c>
      <c r="O435" s="139">
        <f t="shared" si="49"/>
        <v>0</v>
      </c>
      <c r="P435" s="139">
        <f t="shared" si="50"/>
        <v>0</v>
      </c>
      <c r="Q435" s="14"/>
      <c r="R435" s="131">
        <v>424</v>
      </c>
      <c r="S435" s="167" t="str">
        <f>'Calc|Fee Based'!B433</f>
        <v/>
      </c>
      <c r="T435" s="167" t="str">
        <f>'Calc|Fee Based'!C433</f>
        <v/>
      </c>
      <c r="U435" s="129" t="str">
        <f>'Calc|Fee Based'!D433</f>
        <v/>
      </c>
      <c r="V435" s="129" t="str">
        <f>'Calc|Fee Based'!F433</f>
        <v/>
      </c>
      <c r="W435" s="77">
        <f>'Calc|Fee Based'!H433</f>
        <v>0</v>
      </c>
      <c r="X435" s="77">
        <f t="shared" si="52"/>
        <v>0</v>
      </c>
      <c r="Y435" s="77">
        <f t="shared" si="52"/>
        <v>0</v>
      </c>
      <c r="Z435" s="77">
        <f t="shared" si="52"/>
        <v>0</v>
      </c>
      <c r="AA435" s="77">
        <f t="shared" si="51"/>
        <v>0</v>
      </c>
      <c r="AB435" s="53"/>
      <c r="AC435"/>
      <c r="AD435"/>
      <c r="AE435"/>
      <c r="AF435"/>
      <c r="AG435"/>
      <c r="AH435"/>
    </row>
    <row r="436" spans="1:34" x14ac:dyDescent="0.2">
      <c r="A436" s="131">
        <v>425</v>
      </c>
      <c r="B436" s="41"/>
      <c r="C436" s="41"/>
      <c r="D436" s="41"/>
      <c r="E436" s="42"/>
      <c r="F436" s="42"/>
      <c r="G436" s="42"/>
      <c r="H436" s="42"/>
      <c r="I436" s="42"/>
      <c r="J436" s="14"/>
      <c r="K436" s="42"/>
      <c r="L436" s="139">
        <f t="shared" si="46"/>
        <v>0</v>
      </c>
      <c r="M436" s="139">
        <f t="shared" si="47"/>
        <v>0</v>
      </c>
      <c r="N436" s="139">
        <f t="shared" si="48"/>
        <v>0</v>
      </c>
      <c r="O436" s="139">
        <f t="shared" si="49"/>
        <v>0</v>
      </c>
      <c r="P436" s="139">
        <f t="shared" si="50"/>
        <v>0</v>
      </c>
      <c r="Q436" s="14"/>
      <c r="R436" s="131">
        <v>425</v>
      </c>
      <c r="S436" s="167" t="str">
        <f>'Calc|Fee Based'!B434</f>
        <v/>
      </c>
      <c r="T436" s="167" t="str">
        <f>'Calc|Fee Based'!C434</f>
        <v/>
      </c>
      <c r="U436" s="129" t="str">
        <f>'Calc|Fee Based'!D434</f>
        <v/>
      </c>
      <c r="V436" s="129" t="str">
        <f>'Calc|Fee Based'!F434</f>
        <v/>
      </c>
      <c r="W436" s="77">
        <f>'Calc|Fee Based'!H434</f>
        <v>0</v>
      </c>
      <c r="X436" s="77">
        <f t="shared" si="52"/>
        <v>0</v>
      </c>
      <c r="Y436" s="77">
        <f t="shared" si="52"/>
        <v>0</v>
      </c>
      <c r="Z436" s="77">
        <f t="shared" si="52"/>
        <v>0</v>
      </c>
      <c r="AA436" s="77">
        <f t="shared" si="51"/>
        <v>0</v>
      </c>
      <c r="AB436" s="53"/>
      <c r="AC436"/>
      <c r="AD436"/>
      <c r="AE436"/>
      <c r="AF436"/>
      <c r="AG436"/>
      <c r="AH436"/>
    </row>
    <row r="437" spans="1:34" x14ac:dyDescent="0.2">
      <c r="A437" s="131">
        <v>426</v>
      </c>
      <c r="B437" s="41"/>
      <c r="C437" s="41"/>
      <c r="D437" s="41"/>
      <c r="E437" s="42"/>
      <c r="F437" s="42"/>
      <c r="G437" s="42"/>
      <c r="H437" s="42"/>
      <c r="I437" s="42"/>
      <c r="J437" s="14"/>
      <c r="K437" s="42"/>
      <c r="L437" s="139">
        <f t="shared" si="46"/>
        <v>0</v>
      </c>
      <c r="M437" s="139">
        <f t="shared" si="47"/>
        <v>0</v>
      </c>
      <c r="N437" s="139">
        <f t="shared" si="48"/>
        <v>0</v>
      </c>
      <c r="O437" s="139">
        <f t="shared" si="49"/>
        <v>0</v>
      </c>
      <c r="P437" s="139">
        <f t="shared" si="50"/>
        <v>0</v>
      </c>
      <c r="Q437" s="14"/>
      <c r="R437" s="131">
        <v>426</v>
      </c>
      <c r="S437" s="167" t="str">
        <f>'Calc|Fee Based'!B435</f>
        <v/>
      </c>
      <c r="T437" s="167" t="str">
        <f>'Calc|Fee Based'!C435</f>
        <v/>
      </c>
      <c r="U437" s="129" t="str">
        <f>'Calc|Fee Based'!D435</f>
        <v/>
      </c>
      <c r="V437" s="129" t="str">
        <f>'Calc|Fee Based'!F435</f>
        <v/>
      </c>
      <c r="W437" s="77">
        <f>'Calc|Fee Based'!H435</f>
        <v>0</v>
      </c>
      <c r="X437" s="77">
        <f t="shared" si="52"/>
        <v>0</v>
      </c>
      <c r="Y437" s="77">
        <f t="shared" si="52"/>
        <v>0</v>
      </c>
      <c r="Z437" s="77">
        <f t="shared" si="52"/>
        <v>0</v>
      </c>
      <c r="AA437" s="77">
        <f t="shared" si="51"/>
        <v>0</v>
      </c>
      <c r="AB437" s="53"/>
      <c r="AC437"/>
      <c r="AD437"/>
      <c r="AE437"/>
      <c r="AF437"/>
      <c r="AG437"/>
      <c r="AH437"/>
    </row>
    <row r="438" spans="1:34" x14ac:dyDescent="0.2">
      <c r="A438" s="131">
        <v>427</v>
      </c>
      <c r="B438" s="41"/>
      <c r="C438" s="41"/>
      <c r="D438" s="41"/>
      <c r="E438" s="42"/>
      <c r="F438" s="42"/>
      <c r="G438" s="42"/>
      <c r="H438" s="42"/>
      <c r="I438" s="42"/>
      <c r="J438" s="14"/>
      <c r="K438" s="42"/>
      <c r="L438" s="139">
        <f t="shared" si="46"/>
        <v>0</v>
      </c>
      <c r="M438" s="139">
        <f t="shared" si="47"/>
        <v>0</v>
      </c>
      <c r="N438" s="139">
        <f t="shared" si="48"/>
        <v>0</v>
      </c>
      <c r="O438" s="139">
        <f t="shared" si="49"/>
        <v>0</v>
      </c>
      <c r="P438" s="139">
        <f t="shared" si="50"/>
        <v>0</v>
      </c>
      <c r="Q438" s="14"/>
      <c r="R438" s="131">
        <v>427</v>
      </c>
      <c r="S438" s="167" t="str">
        <f>'Calc|Fee Based'!B436</f>
        <v/>
      </c>
      <c r="T438" s="167" t="str">
        <f>'Calc|Fee Based'!C436</f>
        <v/>
      </c>
      <c r="U438" s="129" t="str">
        <f>'Calc|Fee Based'!D436</f>
        <v/>
      </c>
      <c r="V438" s="129" t="str">
        <f>'Calc|Fee Based'!F436</f>
        <v/>
      </c>
      <c r="W438" s="77">
        <f>'Calc|Fee Based'!H436</f>
        <v>0</v>
      </c>
      <c r="X438" s="77">
        <f t="shared" si="52"/>
        <v>0</v>
      </c>
      <c r="Y438" s="77">
        <f t="shared" si="52"/>
        <v>0</v>
      </c>
      <c r="Z438" s="77">
        <f t="shared" si="52"/>
        <v>0</v>
      </c>
      <c r="AA438" s="77">
        <f t="shared" si="51"/>
        <v>0</v>
      </c>
      <c r="AB438" s="53"/>
      <c r="AC438"/>
      <c r="AD438"/>
      <c r="AE438"/>
      <c r="AF438"/>
      <c r="AG438"/>
      <c r="AH438"/>
    </row>
    <row r="439" spans="1:34" x14ac:dyDescent="0.2">
      <c r="A439" s="131">
        <v>428</v>
      </c>
      <c r="B439" s="41"/>
      <c r="C439" s="41"/>
      <c r="D439" s="41"/>
      <c r="E439" s="42"/>
      <c r="F439" s="42"/>
      <c r="G439" s="42"/>
      <c r="H439" s="42"/>
      <c r="I439" s="42"/>
      <c r="J439" s="14"/>
      <c r="K439" s="42"/>
      <c r="L439" s="139">
        <f t="shared" si="46"/>
        <v>0</v>
      </c>
      <c r="M439" s="139">
        <f t="shared" si="47"/>
        <v>0</v>
      </c>
      <c r="N439" s="139">
        <f t="shared" si="48"/>
        <v>0</v>
      </c>
      <c r="O439" s="139">
        <f t="shared" si="49"/>
        <v>0</v>
      </c>
      <c r="P439" s="139">
        <f t="shared" si="50"/>
        <v>0</v>
      </c>
      <c r="Q439" s="14"/>
      <c r="R439" s="131">
        <v>428</v>
      </c>
      <c r="S439" s="167" t="str">
        <f>'Calc|Fee Based'!B437</f>
        <v/>
      </c>
      <c r="T439" s="167" t="str">
        <f>'Calc|Fee Based'!C437</f>
        <v/>
      </c>
      <c r="U439" s="129" t="str">
        <f>'Calc|Fee Based'!D437</f>
        <v/>
      </c>
      <c r="V439" s="129" t="str">
        <f>'Calc|Fee Based'!F437</f>
        <v/>
      </c>
      <c r="W439" s="77">
        <f>'Calc|Fee Based'!H437</f>
        <v>0</v>
      </c>
      <c r="X439" s="77">
        <f t="shared" si="52"/>
        <v>0</v>
      </c>
      <c r="Y439" s="77">
        <f t="shared" si="52"/>
        <v>0</v>
      </c>
      <c r="Z439" s="77">
        <f t="shared" si="52"/>
        <v>0</v>
      </c>
      <c r="AA439" s="77">
        <f t="shared" si="51"/>
        <v>0</v>
      </c>
      <c r="AB439" s="53"/>
      <c r="AC439"/>
      <c r="AD439"/>
      <c r="AE439"/>
      <c r="AF439"/>
      <c r="AG439"/>
      <c r="AH439"/>
    </row>
    <row r="440" spans="1:34" x14ac:dyDescent="0.2">
      <c r="A440" s="131">
        <v>429</v>
      </c>
      <c r="B440" s="41"/>
      <c r="C440" s="41"/>
      <c r="D440" s="41"/>
      <c r="E440" s="42"/>
      <c r="F440" s="42"/>
      <c r="G440" s="42"/>
      <c r="H440" s="42"/>
      <c r="I440" s="42"/>
      <c r="J440" s="14"/>
      <c r="K440" s="42"/>
      <c r="L440" s="139">
        <f t="shared" si="46"/>
        <v>0</v>
      </c>
      <c r="M440" s="139">
        <f t="shared" si="47"/>
        <v>0</v>
      </c>
      <c r="N440" s="139">
        <f t="shared" si="48"/>
        <v>0</v>
      </c>
      <c r="O440" s="139">
        <f t="shared" si="49"/>
        <v>0</v>
      </c>
      <c r="P440" s="139">
        <f t="shared" si="50"/>
        <v>0</v>
      </c>
      <c r="Q440" s="14"/>
      <c r="R440" s="131">
        <v>429</v>
      </c>
      <c r="S440" s="167" t="str">
        <f>'Calc|Fee Based'!B438</f>
        <v/>
      </c>
      <c r="T440" s="167" t="str">
        <f>'Calc|Fee Based'!C438</f>
        <v/>
      </c>
      <c r="U440" s="129" t="str">
        <f>'Calc|Fee Based'!D438</f>
        <v/>
      </c>
      <c r="V440" s="129" t="str">
        <f>'Calc|Fee Based'!F438</f>
        <v/>
      </c>
      <c r="W440" s="77">
        <f>'Calc|Fee Based'!H438</f>
        <v>0</v>
      </c>
      <c r="X440" s="77">
        <f t="shared" si="52"/>
        <v>0</v>
      </c>
      <c r="Y440" s="77">
        <f t="shared" si="52"/>
        <v>0</v>
      </c>
      <c r="Z440" s="77">
        <f t="shared" si="52"/>
        <v>0</v>
      </c>
      <c r="AA440" s="77">
        <f t="shared" si="51"/>
        <v>0</v>
      </c>
      <c r="AB440" s="53"/>
      <c r="AC440"/>
      <c r="AD440"/>
      <c r="AE440"/>
      <c r="AF440"/>
      <c r="AG440"/>
      <c r="AH440"/>
    </row>
    <row r="441" spans="1:34" x14ac:dyDescent="0.2">
      <c r="A441" s="131">
        <v>430</v>
      </c>
      <c r="B441" s="41"/>
      <c r="C441" s="41"/>
      <c r="D441" s="41"/>
      <c r="E441" s="42"/>
      <c r="F441" s="42"/>
      <c r="G441" s="42"/>
      <c r="H441" s="42"/>
      <c r="I441" s="42"/>
      <c r="J441" s="14"/>
      <c r="K441" s="42"/>
      <c r="L441" s="139">
        <f t="shared" si="46"/>
        <v>0</v>
      </c>
      <c r="M441" s="139">
        <f t="shared" si="47"/>
        <v>0</v>
      </c>
      <c r="N441" s="139">
        <f t="shared" si="48"/>
        <v>0</v>
      </c>
      <c r="O441" s="139">
        <f t="shared" si="49"/>
        <v>0</v>
      </c>
      <c r="P441" s="139">
        <f t="shared" si="50"/>
        <v>0</v>
      </c>
      <c r="Q441" s="14"/>
      <c r="R441" s="131">
        <v>430</v>
      </c>
      <c r="S441" s="167" t="str">
        <f>'Calc|Fee Based'!B439</f>
        <v/>
      </c>
      <c r="T441" s="167" t="str">
        <f>'Calc|Fee Based'!C439</f>
        <v/>
      </c>
      <c r="U441" s="129" t="str">
        <f>'Calc|Fee Based'!D439</f>
        <v/>
      </c>
      <c r="V441" s="129" t="str">
        <f>'Calc|Fee Based'!F439</f>
        <v/>
      </c>
      <c r="W441" s="77">
        <f>'Calc|Fee Based'!H439</f>
        <v>0</v>
      </c>
      <c r="X441" s="77">
        <f t="shared" si="52"/>
        <v>0</v>
      </c>
      <c r="Y441" s="77">
        <f t="shared" si="52"/>
        <v>0</v>
      </c>
      <c r="Z441" s="77">
        <f t="shared" si="52"/>
        <v>0</v>
      </c>
      <c r="AA441" s="77">
        <f t="shared" si="51"/>
        <v>0</v>
      </c>
      <c r="AB441" s="53"/>
      <c r="AC441"/>
      <c r="AD441"/>
      <c r="AE441"/>
      <c r="AF441"/>
      <c r="AG441"/>
      <c r="AH441"/>
    </row>
    <row r="442" spans="1:34" x14ac:dyDescent="0.2">
      <c r="A442" s="131">
        <v>431</v>
      </c>
      <c r="B442" s="41"/>
      <c r="C442" s="41"/>
      <c r="D442" s="41"/>
      <c r="E442" s="42"/>
      <c r="F442" s="42"/>
      <c r="G442" s="42"/>
      <c r="H442" s="42"/>
      <c r="I442" s="42"/>
      <c r="J442" s="14"/>
      <c r="K442" s="42"/>
      <c r="L442" s="139">
        <f t="shared" si="46"/>
        <v>0</v>
      </c>
      <c r="M442" s="139">
        <f t="shared" si="47"/>
        <v>0</v>
      </c>
      <c r="N442" s="139">
        <f t="shared" si="48"/>
        <v>0</v>
      </c>
      <c r="O442" s="139">
        <f t="shared" si="49"/>
        <v>0</v>
      </c>
      <c r="P442" s="139">
        <f t="shared" si="50"/>
        <v>0</v>
      </c>
      <c r="Q442" s="14"/>
      <c r="R442" s="131">
        <v>431</v>
      </c>
      <c r="S442" s="167" t="str">
        <f>'Calc|Fee Based'!B440</f>
        <v/>
      </c>
      <c r="T442" s="167" t="str">
        <f>'Calc|Fee Based'!C440</f>
        <v/>
      </c>
      <c r="U442" s="129" t="str">
        <f>'Calc|Fee Based'!D440</f>
        <v/>
      </c>
      <c r="V442" s="129" t="str">
        <f>'Calc|Fee Based'!F440</f>
        <v/>
      </c>
      <c r="W442" s="77">
        <f>'Calc|Fee Based'!H440</f>
        <v>0</v>
      </c>
      <c r="X442" s="77">
        <f t="shared" si="52"/>
        <v>0</v>
      </c>
      <c r="Y442" s="77">
        <f t="shared" si="52"/>
        <v>0</v>
      </c>
      <c r="Z442" s="77">
        <f t="shared" si="52"/>
        <v>0</v>
      </c>
      <c r="AA442" s="77">
        <f t="shared" si="51"/>
        <v>0</v>
      </c>
      <c r="AB442" s="53"/>
      <c r="AC442"/>
      <c r="AD442"/>
      <c r="AE442"/>
      <c r="AF442"/>
      <c r="AG442"/>
      <c r="AH442"/>
    </row>
    <row r="443" spans="1:34" x14ac:dyDescent="0.2">
      <c r="A443" s="131">
        <v>432</v>
      </c>
      <c r="B443" s="41"/>
      <c r="C443" s="41"/>
      <c r="D443" s="41"/>
      <c r="E443" s="42"/>
      <c r="F443" s="42"/>
      <c r="G443" s="42"/>
      <c r="H443" s="42"/>
      <c r="I443" s="42"/>
      <c r="J443" s="14"/>
      <c r="K443" s="42"/>
      <c r="L443" s="139">
        <f t="shared" si="46"/>
        <v>0</v>
      </c>
      <c r="M443" s="139">
        <f t="shared" si="47"/>
        <v>0</v>
      </c>
      <c r="N443" s="139">
        <f t="shared" si="48"/>
        <v>0</v>
      </c>
      <c r="O443" s="139">
        <f t="shared" si="49"/>
        <v>0</v>
      </c>
      <c r="P443" s="139">
        <f t="shared" si="50"/>
        <v>0</v>
      </c>
      <c r="Q443" s="14"/>
      <c r="R443" s="131">
        <v>432</v>
      </c>
      <c r="S443" s="167" t="str">
        <f>'Calc|Fee Based'!B441</f>
        <v/>
      </c>
      <c r="T443" s="167" t="str">
        <f>'Calc|Fee Based'!C441</f>
        <v/>
      </c>
      <c r="U443" s="129" t="str">
        <f>'Calc|Fee Based'!D441</f>
        <v/>
      </c>
      <c r="V443" s="129" t="str">
        <f>'Calc|Fee Based'!F441</f>
        <v/>
      </c>
      <c r="W443" s="77">
        <f>'Calc|Fee Based'!H441</f>
        <v>0</v>
      </c>
      <c r="X443" s="77">
        <f t="shared" si="52"/>
        <v>0</v>
      </c>
      <c r="Y443" s="77">
        <f t="shared" si="52"/>
        <v>0</v>
      </c>
      <c r="Z443" s="77">
        <f t="shared" si="52"/>
        <v>0</v>
      </c>
      <c r="AA443" s="77">
        <f t="shared" si="51"/>
        <v>0</v>
      </c>
      <c r="AB443" s="53"/>
      <c r="AC443"/>
      <c r="AD443"/>
      <c r="AE443"/>
      <c r="AF443"/>
      <c r="AG443"/>
      <c r="AH443"/>
    </row>
    <row r="444" spans="1:34" x14ac:dyDescent="0.2">
      <c r="A444" s="131">
        <v>433</v>
      </c>
      <c r="B444" s="41"/>
      <c r="C444" s="41"/>
      <c r="D444" s="41"/>
      <c r="E444" s="42"/>
      <c r="F444" s="42"/>
      <c r="G444" s="42"/>
      <c r="H444" s="42"/>
      <c r="I444" s="42"/>
      <c r="J444" s="14"/>
      <c r="K444" s="42"/>
      <c r="L444" s="139">
        <f t="shared" si="46"/>
        <v>0</v>
      </c>
      <c r="M444" s="139">
        <f t="shared" si="47"/>
        <v>0</v>
      </c>
      <c r="N444" s="139">
        <f t="shared" si="48"/>
        <v>0</v>
      </c>
      <c r="O444" s="139">
        <f t="shared" si="49"/>
        <v>0</v>
      </c>
      <c r="P444" s="139">
        <f t="shared" si="50"/>
        <v>0</v>
      </c>
      <c r="Q444" s="14"/>
      <c r="R444" s="131">
        <v>433</v>
      </c>
      <c r="S444" s="167" t="str">
        <f>'Calc|Fee Based'!B442</f>
        <v/>
      </c>
      <c r="T444" s="167" t="str">
        <f>'Calc|Fee Based'!C442</f>
        <v/>
      </c>
      <c r="U444" s="129" t="str">
        <f>'Calc|Fee Based'!D442</f>
        <v/>
      </c>
      <c r="V444" s="129" t="str">
        <f>'Calc|Fee Based'!F442</f>
        <v/>
      </c>
      <c r="W444" s="77">
        <f>'Calc|Fee Based'!H442</f>
        <v>0</v>
      </c>
      <c r="X444" s="77">
        <f t="shared" si="52"/>
        <v>0</v>
      </c>
      <c r="Y444" s="77">
        <f t="shared" si="52"/>
        <v>0</v>
      </c>
      <c r="Z444" s="77">
        <f t="shared" si="52"/>
        <v>0</v>
      </c>
      <c r="AA444" s="77">
        <f t="shared" si="51"/>
        <v>0</v>
      </c>
      <c r="AB444" s="53"/>
      <c r="AC444"/>
      <c r="AD444"/>
      <c r="AE444"/>
      <c r="AF444"/>
      <c r="AG444"/>
      <c r="AH444"/>
    </row>
    <row r="445" spans="1:34" x14ac:dyDescent="0.2">
      <c r="A445" s="131">
        <v>434</v>
      </c>
      <c r="B445" s="41"/>
      <c r="C445" s="41"/>
      <c r="D445" s="41"/>
      <c r="E445" s="42"/>
      <c r="F445" s="42"/>
      <c r="G445" s="42"/>
      <c r="H445" s="42"/>
      <c r="I445" s="42"/>
      <c r="J445" s="14"/>
      <c r="K445" s="42"/>
      <c r="L445" s="139">
        <f t="shared" si="46"/>
        <v>0</v>
      </c>
      <c r="M445" s="139">
        <f t="shared" si="47"/>
        <v>0</v>
      </c>
      <c r="N445" s="139">
        <f t="shared" si="48"/>
        <v>0</v>
      </c>
      <c r="O445" s="139">
        <f t="shared" si="49"/>
        <v>0</v>
      </c>
      <c r="P445" s="139">
        <f t="shared" si="50"/>
        <v>0</v>
      </c>
      <c r="Q445" s="14"/>
      <c r="R445" s="131">
        <v>434</v>
      </c>
      <c r="S445" s="167" t="str">
        <f>'Calc|Fee Based'!B443</f>
        <v/>
      </c>
      <c r="T445" s="167" t="str">
        <f>'Calc|Fee Based'!C443</f>
        <v/>
      </c>
      <c r="U445" s="129" t="str">
        <f>'Calc|Fee Based'!D443</f>
        <v/>
      </c>
      <c r="V445" s="129" t="str">
        <f>'Calc|Fee Based'!F443</f>
        <v/>
      </c>
      <c r="W445" s="77">
        <f>'Calc|Fee Based'!H443</f>
        <v>0</v>
      </c>
      <c r="X445" s="77">
        <f t="shared" si="52"/>
        <v>0</v>
      </c>
      <c r="Y445" s="77">
        <f t="shared" si="52"/>
        <v>0</v>
      </c>
      <c r="Z445" s="77">
        <f t="shared" si="52"/>
        <v>0</v>
      </c>
      <c r="AA445" s="77">
        <f t="shared" si="51"/>
        <v>0</v>
      </c>
      <c r="AB445" s="53"/>
      <c r="AC445"/>
      <c r="AD445"/>
      <c r="AE445"/>
      <c r="AF445"/>
      <c r="AG445"/>
      <c r="AH445"/>
    </row>
    <row r="446" spans="1:34" x14ac:dyDescent="0.2">
      <c r="A446" s="131">
        <v>435</v>
      </c>
      <c r="B446" s="41"/>
      <c r="C446" s="41"/>
      <c r="D446" s="41"/>
      <c r="E446" s="42"/>
      <c r="F446" s="42"/>
      <c r="G446" s="42"/>
      <c r="H446" s="42"/>
      <c r="I446" s="42"/>
      <c r="J446" s="14"/>
      <c r="K446" s="42"/>
      <c r="L446" s="139">
        <f t="shared" si="46"/>
        <v>0</v>
      </c>
      <c r="M446" s="139">
        <f t="shared" si="47"/>
        <v>0</v>
      </c>
      <c r="N446" s="139">
        <f t="shared" si="48"/>
        <v>0</v>
      </c>
      <c r="O446" s="139">
        <f t="shared" si="49"/>
        <v>0</v>
      </c>
      <c r="P446" s="139">
        <f t="shared" si="50"/>
        <v>0</v>
      </c>
      <c r="Q446" s="14"/>
      <c r="R446" s="131">
        <v>435</v>
      </c>
      <c r="S446" s="167" t="str">
        <f>'Calc|Fee Based'!B444</f>
        <v/>
      </c>
      <c r="T446" s="167" t="str">
        <f>'Calc|Fee Based'!C444</f>
        <v/>
      </c>
      <c r="U446" s="129" t="str">
        <f>'Calc|Fee Based'!D444</f>
        <v/>
      </c>
      <c r="V446" s="129" t="str">
        <f>'Calc|Fee Based'!F444</f>
        <v/>
      </c>
      <c r="W446" s="77">
        <f>'Calc|Fee Based'!H444</f>
        <v>0</v>
      </c>
      <c r="X446" s="77">
        <f t="shared" si="52"/>
        <v>0</v>
      </c>
      <c r="Y446" s="77">
        <f t="shared" si="52"/>
        <v>0</v>
      </c>
      <c r="Z446" s="77">
        <f t="shared" si="52"/>
        <v>0</v>
      </c>
      <c r="AA446" s="77">
        <f t="shared" si="51"/>
        <v>0</v>
      </c>
      <c r="AB446" s="53"/>
      <c r="AC446"/>
      <c r="AD446"/>
      <c r="AE446"/>
      <c r="AF446"/>
      <c r="AG446"/>
      <c r="AH446"/>
    </row>
    <row r="447" spans="1:34" x14ac:dyDescent="0.2">
      <c r="A447" s="131">
        <v>436</v>
      </c>
      <c r="B447" s="41"/>
      <c r="C447" s="41"/>
      <c r="D447" s="41"/>
      <c r="E447" s="42"/>
      <c r="F447" s="42"/>
      <c r="G447" s="42"/>
      <c r="H447" s="42"/>
      <c r="I447" s="42"/>
      <c r="J447" s="14"/>
      <c r="K447" s="42"/>
      <c r="L447" s="139">
        <f t="shared" si="46"/>
        <v>0</v>
      </c>
      <c r="M447" s="139">
        <f t="shared" si="47"/>
        <v>0</v>
      </c>
      <c r="N447" s="139">
        <f t="shared" si="48"/>
        <v>0</v>
      </c>
      <c r="O447" s="139">
        <f t="shared" si="49"/>
        <v>0</v>
      </c>
      <c r="P447" s="139">
        <f t="shared" si="50"/>
        <v>0</v>
      </c>
      <c r="Q447" s="14"/>
      <c r="R447" s="131">
        <v>436</v>
      </c>
      <c r="S447" s="167" t="str">
        <f>'Calc|Fee Based'!B445</f>
        <v/>
      </c>
      <c r="T447" s="167" t="str">
        <f>'Calc|Fee Based'!C445</f>
        <v/>
      </c>
      <c r="U447" s="129" t="str">
        <f>'Calc|Fee Based'!D445</f>
        <v/>
      </c>
      <c r="V447" s="129" t="str">
        <f>'Calc|Fee Based'!F445</f>
        <v/>
      </c>
      <c r="W447" s="77">
        <f>'Calc|Fee Based'!H445</f>
        <v>0</v>
      </c>
      <c r="X447" s="77">
        <f t="shared" si="52"/>
        <v>0</v>
      </c>
      <c r="Y447" s="77">
        <f t="shared" si="52"/>
        <v>0</v>
      </c>
      <c r="Z447" s="77">
        <f t="shared" si="52"/>
        <v>0</v>
      </c>
      <c r="AA447" s="77">
        <f t="shared" si="51"/>
        <v>0</v>
      </c>
      <c r="AB447" s="53"/>
      <c r="AC447"/>
      <c r="AD447"/>
      <c r="AE447"/>
      <c r="AF447"/>
      <c r="AG447"/>
      <c r="AH447"/>
    </row>
    <row r="448" spans="1:34" x14ac:dyDescent="0.2">
      <c r="A448" s="131">
        <v>437</v>
      </c>
      <c r="B448" s="41"/>
      <c r="C448" s="41"/>
      <c r="D448" s="41"/>
      <c r="E448" s="42"/>
      <c r="F448" s="42"/>
      <c r="G448" s="42"/>
      <c r="H448" s="42"/>
      <c r="I448" s="42"/>
      <c r="J448" s="14"/>
      <c r="K448" s="42"/>
      <c r="L448" s="139">
        <f t="shared" si="46"/>
        <v>0</v>
      </c>
      <c r="M448" s="139">
        <f t="shared" si="47"/>
        <v>0</v>
      </c>
      <c r="N448" s="139">
        <f t="shared" si="48"/>
        <v>0</v>
      </c>
      <c r="O448" s="139">
        <f t="shared" si="49"/>
        <v>0</v>
      </c>
      <c r="P448" s="139">
        <f t="shared" si="50"/>
        <v>0</v>
      </c>
      <c r="Q448" s="14"/>
      <c r="R448" s="131">
        <v>437</v>
      </c>
      <c r="S448" s="167" t="str">
        <f>'Calc|Fee Based'!B446</f>
        <v/>
      </c>
      <c r="T448" s="167" t="str">
        <f>'Calc|Fee Based'!C446</f>
        <v/>
      </c>
      <c r="U448" s="129" t="str">
        <f>'Calc|Fee Based'!D446</f>
        <v/>
      </c>
      <c r="V448" s="129" t="str">
        <f>'Calc|Fee Based'!F446</f>
        <v/>
      </c>
      <c r="W448" s="77">
        <f>'Calc|Fee Based'!H446</f>
        <v>0</v>
      </c>
      <c r="X448" s="77">
        <f t="shared" si="52"/>
        <v>0</v>
      </c>
      <c r="Y448" s="77">
        <f t="shared" si="52"/>
        <v>0</v>
      </c>
      <c r="Z448" s="77">
        <f t="shared" si="52"/>
        <v>0</v>
      </c>
      <c r="AA448" s="77">
        <f t="shared" si="51"/>
        <v>0</v>
      </c>
      <c r="AB448" s="53"/>
      <c r="AC448"/>
      <c r="AD448"/>
      <c r="AE448"/>
      <c r="AF448"/>
      <c r="AG448"/>
      <c r="AH448"/>
    </row>
    <row r="449" spans="1:34" x14ac:dyDescent="0.2">
      <c r="A449" s="131">
        <v>438</v>
      </c>
      <c r="B449" s="41"/>
      <c r="C449" s="41"/>
      <c r="D449" s="41"/>
      <c r="E449" s="42"/>
      <c r="F449" s="42"/>
      <c r="G449" s="42"/>
      <c r="H449" s="42"/>
      <c r="I449" s="42"/>
      <c r="J449" s="14"/>
      <c r="K449" s="42"/>
      <c r="L449" s="139">
        <f t="shared" si="46"/>
        <v>0</v>
      </c>
      <c r="M449" s="139">
        <f t="shared" si="47"/>
        <v>0</v>
      </c>
      <c r="N449" s="139">
        <f t="shared" si="48"/>
        <v>0</v>
      </c>
      <c r="O449" s="139">
        <f t="shared" si="49"/>
        <v>0</v>
      </c>
      <c r="P449" s="139">
        <f t="shared" si="50"/>
        <v>0</v>
      </c>
      <c r="Q449" s="14"/>
      <c r="R449" s="131">
        <v>438</v>
      </c>
      <c r="S449" s="167" t="str">
        <f>'Calc|Fee Based'!B447</f>
        <v/>
      </c>
      <c r="T449" s="167" t="str">
        <f>'Calc|Fee Based'!C447</f>
        <v/>
      </c>
      <c r="U449" s="129" t="str">
        <f>'Calc|Fee Based'!D447</f>
        <v/>
      </c>
      <c r="V449" s="129" t="str">
        <f>'Calc|Fee Based'!F447</f>
        <v/>
      </c>
      <c r="W449" s="77">
        <f>'Calc|Fee Based'!H447</f>
        <v>0</v>
      </c>
      <c r="X449" s="77">
        <f t="shared" si="52"/>
        <v>0</v>
      </c>
      <c r="Y449" s="77">
        <f t="shared" si="52"/>
        <v>0</v>
      </c>
      <c r="Z449" s="77">
        <f t="shared" si="52"/>
        <v>0</v>
      </c>
      <c r="AA449" s="77">
        <f t="shared" si="51"/>
        <v>0</v>
      </c>
      <c r="AB449" s="53"/>
      <c r="AC449"/>
      <c r="AD449"/>
      <c r="AE449"/>
      <c r="AF449"/>
      <c r="AG449"/>
      <c r="AH449"/>
    </row>
    <row r="450" spans="1:34" x14ac:dyDescent="0.2">
      <c r="A450" s="131">
        <v>439</v>
      </c>
      <c r="B450" s="41"/>
      <c r="C450" s="41"/>
      <c r="D450" s="41"/>
      <c r="E450" s="42"/>
      <c r="F450" s="42"/>
      <c r="G450" s="42"/>
      <c r="H450" s="42"/>
      <c r="I450" s="42"/>
      <c r="J450" s="14"/>
      <c r="K450" s="42"/>
      <c r="L450" s="139">
        <f t="shared" si="46"/>
        <v>0</v>
      </c>
      <c r="M450" s="139">
        <f t="shared" si="47"/>
        <v>0</v>
      </c>
      <c r="N450" s="139">
        <f t="shared" si="48"/>
        <v>0</v>
      </c>
      <c r="O450" s="139">
        <f t="shared" si="49"/>
        <v>0</v>
      </c>
      <c r="P450" s="139">
        <f t="shared" si="50"/>
        <v>0</v>
      </c>
      <c r="Q450" s="14"/>
      <c r="R450" s="131">
        <v>439</v>
      </c>
      <c r="S450" s="167" t="str">
        <f>'Calc|Fee Based'!B448</f>
        <v/>
      </c>
      <c r="T450" s="167" t="str">
        <f>'Calc|Fee Based'!C448</f>
        <v/>
      </c>
      <c r="U450" s="129" t="str">
        <f>'Calc|Fee Based'!D448</f>
        <v/>
      </c>
      <c r="V450" s="129" t="str">
        <f>'Calc|Fee Based'!F448</f>
        <v/>
      </c>
      <c r="W450" s="77">
        <f>'Calc|Fee Based'!H448</f>
        <v>0</v>
      </c>
      <c r="X450" s="77">
        <f t="shared" si="52"/>
        <v>0</v>
      </c>
      <c r="Y450" s="77">
        <f t="shared" si="52"/>
        <v>0</v>
      </c>
      <c r="Z450" s="77">
        <f t="shared" si="52"/>
        <v>0</v>
      </c>
      <c r="AA450" s="77">
        <f t="shared" si="51"/>
        <v>0</v>
      </c>
      <c r="AB450" s="53"/>
      <c r="AC450"/>
      <c r="AD450"/>
      <c r="AE450"/>
      <c r="AF450"/>
      <c r="AG450"/>
      <c r="AH450"/>
    </row>
    <row r="451" spans="1:34" x14ac:dyDescent="0.2">
      <c r="A451" s="131">
        <v>440</v>
      </c>
      <c r="B451" s="41"/>
      <c r="C451" s="41"/>
      <c r="D451" s="41"/>
      <c r="E451" s="42"/>
      <c r="F451" s="42"/>
      <c r="G451" s="42"/>
      <c r="H451" s="42"/>
      <c r="I451" s="42"/>
      <c r="J451" s="14"/>
      <c r="K451" s="42"/>
      <c r="L451" s="139">
        <f t="shared" si="46"/>
        <v>0</v>
      </c>
      <c r="M451" s="139">
        <f t="shared" si="47"/>
        <v>0</v>
      </c>
      <c r="N451" s="139">
        <f t="shared" si="48"/>
        <v>0</v>
      </c>
      <c r="O451" s="139">
        <f t="shared" si="49"/>
        <v>0</v>
      </c>
      <c r="P451" s="139">
        <f t="shared" si="50"/>
        <v>0</v>
      </c>
      <c r="Q451" s="14"/>
      <c r="R451" s="131">
        <v>440</v>
      </c>
      <c r="S451" s="167" t="str">
        <f>'Calc|Fee Based'!B449</f>
        <v/>
      </c>
      <c r="T451" s="167" t="str">
        <f>'Calc|Fee Based'!C449</f>
        <v/>
      </c>
      <c r="U451" s="129" t="str">
        <f>'Calc|Fee Based'!D449</f>
        <v/>
      </c>
      <c r="V451" s="129" t="str">
        <f>'Calc|Fee Based'!F449</f>
        <v/>
      </c>
      <c r="W451" s="77">
        <f>'Calc|Fee Based'!H449</f>
        <v>0</v>
      </c>
      <c r="X451" s="77">
        <f t="shared" si="52"/>
        <v>0</v>
      </c>
      <c r="Y451" s="77">
        <f t="shared" si="52"/>
        <v>0</v>
      </c>
      <c r="Z451" s="77">
        <f t="shared" si="52"/>
        <v>0</v>
      </c>
      <c r="AA451" s="77">
        <f t="shared" si="51"/>
        <v>0</v>
      </c>
      <c r="AB451" s="53"/>
      <c r="AC451"/>
      <c r="AD451"/>
      <c r="AE451"/>
      <c r="AF451"/>
      <c r="AG451"/>
      <c r="AH451"/>
    </row>
    <row r="452" spans="1:34" x14ac:dyDescent="0.2">
      <c r="A452" s="131">
        <v>441</v>
      </c>
      <c r="B452" s="41"/>
      <c r="C452" s="41"/>
      <c r="D452" s="41"/>
      <c r="E452" s="42"/>
      <c r="F452" s="42"/>
      <c r="G452" s="42"/>
      <c r="H452" s="42"/>
      <c r="I452" s="42"/>
      <c r="J452" s="14"/>
      <c r="K452" s="42"/>
      <c r="L452" s="139">
        <f t="shared" si="46"/>
        <v>0</v>
      </c>
      <c r="M452" s="139">
        <f t="shared" si="47"/>
        <v>0</v>
      </c>
      <c r="N452" s="139">
        <f t="shared" si="48"/>
        <v>0</v>
      </c>
      <c r="O452" s="139">
        <f t="shared" si="49"/>
        <v>0</v>
      </c>
      <c r="P452" s="139">
        <f t="shared" si="50"/>
        <v>0</v>
      </c>
      <c r="Q452" s="14"/>
      <c r="R452" s="131">
        <v>441</v>
      </c>
      <c r="S452" s="167" t="str">
        <f>'Calc|Fee Based'!B450</f>
        <v/>
      </c>
      <c r="T452" s="167" t="str">
        <f>'Calc|Fee Based'!C450</f>
        <v/>
      </c>
      <c r="U452" s="129" t="str">
        <f>'Calc|Fee Based'!D450</f>
        <v/>
      </c>
      <c r="V452" s="129" t="str">
        <f>'Calc|Fee Based'!F450</f>
        <v/>
      </c>
      <c r="W452" s="77">
        <f>'Calc|Fee Based'!H450</f>
        <v>0</v>
      </c>
      <c r="X452" s="77">
        <f t="shared" si="52"/>
        <v>0</v>
      </c>
      <c r="Y452" s="77">
        <f t="shared" si="52"/>
        <v>0</v>
      </c>
      <c r="Z452" s="77">
        <f t="shared" si="52"/>
        <v>0</v>
      </c>
      <c r="AA452" s="77">
        <f t="shared" si="51"/>
        <v>0</v>
      </c>
      <c r="AB452" s="53"/>
      <c r="AC452"/>
      <c r="AD452"/>
      <c r="AE452"/>
      <c r="AF452"/>
      <c r="AG452"/>
      <c r="AH452"/>
    </row>
    <row r="453" spans="1:34" x14ac:dyDescent="0.2">
      <c r="A453" s="131">
        <v>442</v>
      </c>
      <c r="B453" s="41"/>
      <c r="C453" s="41"/>
      <c r="D453" s="41"/>
      <c r="E453" s="42"/>
      <c r="F453" s="42"/>
      <c r="G453" s="42"/>
      <c r="H453" s="42"/>
      <c r="I453" s="42"/>
      <c r="J453" s="14"/>
      <c r="K453" s="42"/>
      <c r="L453" s="139">
        <f t="shared" si="46"/>
        <v>0</v>
      </c>
      <c r="M453" s="139">
        <f t="shared" si="47"/>
        <v>0</v>
      </c>
      <c r="N453" s="139">
        <f t="shared" si="48"/>
        <v>0</v>
      </c>
      <c r="O453" s="139">
        <f t="shared" si="49"/>
        <v>0</v>
      </c>
      <c r="P453" s="139">
        <f t="shared" si="50"/>
        <v>0</v>
      </c>
      <c r="Q453" s="14"/>
      <c r="R453" s="131">
        <v>442</v>
      </c>
      <c r="S453" s="167" t="str">
        <f>'Calc|Fee Based'!B451</f>
        <v/>
      </c>
      <c r="T453" s="167" t="str">
        <f>'Calc|Fee Based'!C451</f>
        <v/>
      </c>
      <c r="U453" s="129" t="str">
        <f>'Calc|Fee Based'!D451</f>
        <v/>
      </c>
      <c r="V453" s="129" t="str">
        <f>'Calc|Fee Based'!F451</f>
        <v/>
      </c>
      <c r="W453" s="77">
        <f>'Calc|Fee Based'!H451</f>
        <v>0</v>
      </c>
      <c r="X453" s="77">
        <f t="shared" si="52"/>
        <v>0</v>
      </c>
      <c r="Y453" s="77">
        <f t="shared" si="52"/>
        <v>0</v>
      </c>
      <c r="Z453" s="77">
        <f t="shared" si="52"/>
        <v>0</v>
      </c>
      <c r="AA453" s="77">
        <f t="shared" si="51"/>
        <v>0</v>
      </c>
      <c r="AB453" s="53"/>
      <c r="AC453"/>
      <c r="AD453"/>
      <c r="AE453"/>
      <c r="AF453"/>
      <c r="AG453"/>
      <c r="AH453"/>
    </row>
    <row r="454" spans="1:34" x14ac:dyDescent="0.2">
      <c r="A454" s="131">
        <v>443</v>
      </c>
      <c r="B454" s="41"/>
      <c r="C454" s="41"/>
      <c r="D454" s="41"/>
      <c r="E454" s="42"/>
      <c r="F454" s="42"/>
      <c r="G454" s="42"/>
      <c r="H454" s="42"/>
      <c r="I454" s="42"/>
      <c r="J454" s="14"/>
      <c r="K454" s="42"/>
      <c r="L454" s="139">
        <f t="shared" si="46"/>
        <v>0</v>
      </c>
      <c r="M454" s="139">
        <f t="shared" si="47"/>
        <v>0</v>
      </c>
      <c r="N454" s="139">
        <f t="shared" si="48"/>
        <v>0</v>
      </c>
      <c r="O454" s="139">
        <f t="shared" si="49"/>
        <v>0</v>
      </c>
      <c r="P454" s="139">
        <f t="shared" si="50"/>
        <v>0</v>
      </c>
      <c r="Q454" s="14"/>
      <c r="R454" s="131">
        <v>443</v>
      </c>
      <c r="S454" s="167" t="str">
        <f>'Calc|Fee Based'!B452</f>
        <v/>
      </c>
      <c r="T454" s="167" t="str">
        <f>'Calc|Fee Based'!C452</f>
        <v/>
      </c>
      <c r="U454" s="129" t="str">
        <f>'Calc|Fee Based'!D452</f>
        <v/>
      </c>
      <c r="V454" s="129" t="str">
        <f>'Calc|Fee Based'!F452</f>
        <v/>
      </c>
      <c r="W454" s="77">
        <f>'Calc|Fee Based'!H452</f>
        <v>0</v>
      </c>
      <c r="X454" s="77">
        <f t="shared" si="52"/>
        <v>0</v>
      </c>
      <c r="Y454" s="77">
        <f t="shared" si="52"/>
        <v>0</v>
      </c>
      <c r="Z454" s="77">
        <f t="shared" si="52"/>
        <v>0</v>
      </c>
      <c r="AA454" s="77">
        <f t="shared" si="51"/>
        <v>0</v>
      </c>
      <c r="AB454" s="53"/>
      <c r="AC454"/>
      <c r="AD454"/>
      <c r="AE454"/>
      <c r="AF454"/>
      <c r="AG454"/>
      <c r="AH454"/>
    </row>
    <row r="455" spans="1:34" x14ac:dyDescent="0.2">
      <c r="A455" s="131">
        <v>444</v>
      </c>
      <c r="B455" s="41"/>
      <c r="C455" s="41"/>
      <c r="D455" s="41"/>
      <c r="E455" s="42"/>
      <c r="F455" s="42"/>
      <c r="G455" s="42"/>
      <c r="H455" s="42"/>
      <c r="I455" s="42"/>
      <c r="J455" s="14"/>
      <c r="K455" s="42"/>
      <c r="L455" s="139">
        <f t="shared" si="46"/>
        <v>0</v>
      </c>
      <c r="M455" s="139">
        <f t="shared" si="47"/>
        <v>0</v>
      </c>
      <c r="N455" s="139">
        <f t="shared" si="48"/>
        <v>0</v>
      </c>
      <c r="O455" s="139">
        <f t="shared" si="49"/>
        <v>0</v>
      </c>
      <c r="P455" s="139">
        <f t="shared" si="50"/>
        <v>0</v>
      </c>
      <c r="Q455" s="14"/>
      <c r="R455" s="131">
        <v>444</v>
      </c>
      <c r="S455" s="167" t="str">
        <f>'Calc|Fee Based'!B453</f>
        <v/>
      </c>
      <c r="T455" s="167" t="str">
        <f>'Calc|Fee Based'!C453</f>
        <v/>
      </c>
      <c r="U455" s="129" t="str">
        <f>'Calc|Fee Based'!D453</f>
        <v/>
      </c>
      <c r="V455" s="129" t="str">
        <f>'Calc|Fee Based'!F453</f>
        <v/>
      </c>
      <c r="W455" s="77">
        <f>'Calc|Fee Based'!H453</f>
        <v>0</v>
      </c>
      <c r="X455" s="77">
        <f t="shared" si="52"/>
        <v>0</v>
      </c>
      <c r="Y455" s="77">
        <f t="shared" si="52"/>
        <v>0</v>
      </c>
      <c r="Z455" s="77">
        <f t="shared" si="52"/>
        <v>0</v>
      </c>
      <c r="AA455" s="77">
        <f t="shared" si="51"/>
        <v>0</v>
      </c>
      <c r="AB455" s="53"/>
      <c r="AC455"/>
      <c r="AD455"/>
      <c r="AE455"/>
      <c r="AF455"/>
      <c r="AG455"/>
      <c r="AH455"/>
    </row>
    <row r="456" spans="1:34" x14ac:dyDescent="0.2">
      <c r="A456" s="131">
        <v>445</v>
      </c>
      <c r="B456" s="41"/>
      <c r="C456" s="41"/>
      <c r="D456" s="41"/>
      <c r="E456" s="42"/>
      <c r="F456" s="42"/>
      <c r="G456" s="42"/>
      <c r="H456" s="42"/>
      <c r="I456" s="42"/>
      <c r="J456" s="14"/>
      <c r="K456" s="42"/>
      <c r="L456" s="139">
        <f t="shared" si="46"/>
        <v>0</v>
      </c>
      <c r="M456" s="139">
        <f t="shared" si="47"/>
        <v>0</v>
      </c>
      <c r="N456" s="139">
        <f t="shared" si="48"/>
        <v>0</v>
      </c>
      <c r="O456" s="139">
        <f t="shared" si="49"/>
        <v>0</v>
      </c>
      <c r="P456" s="139">
        <f t="shared" si="50"/>
        <v>0</v>
      </c>
      <c r="Q456" s="14"/>
      <c r="R456" s="131">
        <v>445</v>
      </c>
      <c r="S456" s="167" t="str">
        <f>'Calc|Fee Based'!B454</f>
        <v/>
      </c>
      <c r="T456" s="167" t="str">
        <f>'Calc|Fee Based'!C454</f>
        <v/>
      </c>
      <c r="U456" s="129" t="str">
        <f>'Calc|Fee Based'!D454</f>
        <v/>
      </c>
      <c r="V456" s="129" t="str">
        <f>'Calc|Fee Based'!F454</f>
        <v/>
      </c>
      <c r="W456" s="77">
        <f>'Calc|Fee Based'!H454</f>
        <v>0</v>
      </c>
      <c r="X456" s="77">
        <f t="shared" si="52"/>
        <v>0</v>
      </c>
      <c r="Y456" s="77">
        <f t="shared" si="52"/>
        <v>0</v>
      </c>
      <c r="Z456" s="77">
        <f t="shared" si="52"/>
        <v>0</v>
      </c>
      <c r="AA456" s="77">
        <f t="shared" si="51"/>
        <v>0</v>
      </c>
      <c r="AB456" s="53"/>
      <c r="AC456"/>
      <c r="AD456"/>
      <c r="AE456"/>
      <c r="AF456"/>
      <c r="AG456"/>
      <c r="AH456"/>
    </row>
    <row r="457" spans="1:34" x14ac:dyDescent="0.2">
      <c r="A457" s="131">
        <v>446</v>
      </c>
      <c r="B457" s="41"/>
      <c r="C457" s="41"/>
      <c r="D457" s="41"/>
      <c r="E457" s="42"/>
      <c r="F457" s="42"/>
      <c r="G457" s="42"/>
      <c r="H457" s="42"/>
      <c r="I457" s="42"/>
      <c r="J457" s="14"/>
      <c r="K457" s="42"/>
      <c r="L457" s="139">
        <f t="shared" si="46"/>
        <v>0</v>
      </c>
      <c r="M457" s="139">
        <f t="shared" si="47"/>
        <v>0</v>
      </c>
      <c r="N457" s="139">
        <f t="shared" si="48"/>
        <v>0</v>
      </c>
      <c r="O457" s="139">
        <f t="shared" si="49"/>
        <v>0</v>
      </c>
      <c r="P457" s="139">
        <f t="shared" si="50"/>
        <v>0</v>
      </c>
      <c r="Q457" s="14"/>
      <c r="R457" s="131">
        <v>446</v>
      </c>
      <c r="S457" s="167" t="str">
        <f>'Calc|Fee Based'!B455</f>
        <v/>
      </c>
      <c r="T457" s="167" t="str">
        <f>'Calc|Fee Based'!C455</f>
        <v/>
      </c>
      <c r="U457" s="129" t="str">
        <f>'Calc|Fee Based'!D455</f>
        <v/>
      </c>
      <c r="V457" s="129" t="str">
        <f>'Calc|Fee Based'!F455</f>
        <v/>
      </c>
      <c r="W457" s="77">
        <f>'Calc|Fee Based'!H455</f>
        <v>0</v>
      </c>
      <c r="X457" s="77">
        <f t="shared" si="52"/>
        <v>0</v>
      </c>
      <c r="Y457" s="77">
        <f t="shared" si="52"/>
        <v>0</v>
      </c>
      <c r="Z457" s="77">
        <f t="shared" si="52"/>
        <v>0</v>
      </c>
      <c r="AA457" s="77">
        <f t="shared" si="51"/>
        <v>0</v>
      </c>
      <c r="AB457" s="53"/>
      <c r="AC457"/>
      <c r="AD457"/>
      <c r="AE457"/>
      <c r="AF457"/>
      <c r="AG457"/>
      <c r="AH457"/>
    </row>
    <row r="458" spans="1:34" x14ac:dyDescent="0.2">
      <c r="A458" s="131">
        <v>447</v>
      </c>
      <c r="B458" s="41"/>
      <c r="C458" s="41"/>
      <c r="D458" s="41"/>
      <c r="E458" s="42"/>
      <c r="F458" s="42"/>
      <c r="G458" s="42"/>
      <c r="H458" s="42"/>
      <c r="I458" s="42"/>
      <c r="J458" s="14"/>
      <c r="K458" s="42"/>
      <c r="L458" s="139">
        <f t="shared" si="46"/>
        <v>0</v>
      </c>
      <c r="M458" s="139">
        <f t="shared" si="47"/>
        <v>0</v>
      </c>
      <c r="N458" s="139">
        <f t="shared" si="48"/>
        <v>0</v>
      </c>
      <c r="O458" s="139">
        <f t="shared" si="49"/>
        <v>0</v>
      </c>
      <c r="P458" s="139">
        <f t="shared" si="50"/>
        <v>0</v>
      </c>
      <c r="Q458" s="14"/>
      <c r="R458" s="131">
        <v>447</v>
      </c>
      <c r="S458" s="167" t="str">
        <f>'Calc|Fee Based'!B456</f>
        <v/>
      </c>
      <c r="T458" s="167" t="str">
        <f>'Calc|Fee Based'!C456</f>
        <v/>
      </c>
      <c r="U458" s="129" t="str">
        <f>'Calc|Fee Based'!D456</f>
        <v/>
      </c>
      <c r="V458" s="129" t="str">
        <f>'Calc|Fee Based'!F456</f>
        <v/>
      </c>
      <c r="W458" s="77">
        <f>'Calc|Fee Based'!H456</f>
        <v>0</v>
      </c>
      <c r="X458" s="77">
        <f t="shared" si="52"/>
        <v>0</v>
      </c>
      <c r="Y458" s="77">
        <f t="shared" si="52"/>
        <v>0</v>
      </c>
      <c r="Z458" s="77">
        <f t="shared" si="52"/>
        <v>0</v>
      </c>
      <c r="AA458" s="77">
        <f t="shared" si="51"/>
        <v>0</v>
      </c>
      <c r="AB458" s="53"/>
      <c r="AC458"/>
      <c r="AD458"/>
      <c r="AE458"/>
      <c r="AF458"/>
      <c r="AG458"/>
      <c r="AH458"/>
    </row>
    <row r="459" spans="1:34" x14ac:dyDescent="0.2">
      <c r="A459" s="131">
        <v>448</v>
      </c>
      <c r="B459" s="41"/>
      <c r="C459" s="41"/>
      <c r="D459" s="41"/>
      <c r="E459" s="42"/>
      <c r="F459" s="42"/>
      <c r="G459" s="42"/>
      <c r="H459" s="42"/>
      <c r="I459" s="42"/>
      <c r="J459" s="14"/>
      <c r="K459" s="42"/>
      <c r="L459" s="139">
        <f t="shared" si="46"/>
        <v>0</v>
      </c>
      <c r="M459" s="139">
        <f t="shared" si="47"/>
        <v>0</v>
      </c>
      <c r="N459" s="139">
        <f t="shared" si="48"/>
        <v>0</v>
      </c>
      <c r="O459" s="139">
        <f t="shared" si="49"/>
        <v>0</v>
      </c>
      <c r="P459" s="139">
        <f t="shared" si="50"/>
        <v>0</v>
      </c>
      <c r="Q459" s="14"/>
      <c r="R459" s="131">
        <v>448</v>
      </c>
      <c r="S459" s="167" t="str">
        <f>'Calc|Fee Based'!B457</f>
        <v/>
      </c>
      <c r="T459" s="167" t="str">
        <f>'Calc|Fee Based'!C457</f>
        <v/>
      </c>
      <c r="U459" s="129" t="str">
        <f>'Calc|Fee Based'!D457</f>
        <v/>
      </c>
      <c r="V459" s="129" t="str">
        <f>'Calc|Fee Based'!F457</f>
        <v/>
      </c>
      <c r="W459" s="77">
        <f>'Calc|Fee Based'!H457</f>
        <v>0</v>
      </c>
      <c r="X459" s="77">
        <f t="shared" si="52"/>
        <v>0</v>
      </c>
      <c r="Y459" s="77">
        <f t="shared" si="52"/>
        <v>0</v>
      </c>
      <c r="Z459" s="77">
        <f t="shared" si="52"/>
        <v>0</v>
      </c>
      <c r="AA459" s="77">
        <f t="shared" si="51"/>
        <v>0</v>
      </c>
      <c r="AB459" s="53"/>
      <c r="AC459"/>
      <c r="AD459"/>
      <c r="AE459"/>
      <c r="AF459"/>
      <c r="AG459"/>
      <c r="AH459"/>
    </row>
    <row r="460" spans="1:34" x14ac:dyDescent="0.2">
      <c r="A460" s="131">
        <v>449</v>
      </c>
      <c r="B460" s="41"/>
      <c r="C460" s="41"/>
      <c r="D460" s="41"/>
      <c r="E460" s="42"/>
      <c r="F460" s="42"/>
      <c r="G460" s="42"/>
      <c r="H460" s="42"/>
      <c r="I460" s="42"/>
      <c r="J460" s="14"/>
      <c r="K460" s="42"/>
      <c r="L460" s="139">
        <f t="shared" ref="L460:L511" si="53">IF(E460&lt;=K460,0,1)</f>
        <v>0</v>
      </c>
      <c r="M460" s="139">
        <f t="shared" ref="M460:M511" si="54">IF(F460&lt;=$K460*(1+M$5)*(1-M$6),0,1)</f>
        <v>0</v>
      </c>
      <c r="N460" s="139">
        <f t="shared" ref="N460:N511" si="55">IF(G460&lt;=$K460*(1+M$5)*(1-M$6)*(1+N$5)*(1-N$6),0,1)</f>
        <v>0</v>
      </c>
      <c r="O460" s="139">
        <f t="shared" ref="O460:O511" si="56">IF(H460&lt;=$K460*(1+M$5)*(1-M$6)*(1+N$5)*(1-N$6)*(1+O$5)*(1-O$6),0,1)</f>
        <v>0</v>
      </c>
      <c r="P460" s="139">
        <f t="shared" ref="P460:P511" si="57">IF(I460&lt;=$K460*(1+M$5)*(1-M$6)*(1+N$5)*(1-N$6)*(1+O$5)*(1-O$6)*(1+P$5)*(1-P$6),0,1)</f>
        <v>0</v>
      </c>
      <c r="Q460" s="14"/>
      <c r="R460" s="131">
        <v>449</v>
      </c>
      <c r="S460" s="167" t="str">
        <f>'Calc|Fee Based'!B458</f>
        <v/>
      </c>
      <c r="T460" s="167" t="str">
        <f>'Calc|Fee Based'!C458</f>
        <v/>
      </c>
      <c r="U460" s="129" t="str">
        <f>'Calc|Fee Based'!D458</f>
        <v/>
      </c>
      <c r="V460" s="129" t="str">
        <f>'Calc|Fee Based'!F458</f>
        <v/>
      </c>
      <c r="W460" s="77">
        <f>'Calc|Fee Based'!H458</f>
        <v>0</v>
      </c>
      <c r="X460" s="77">
        <f t="shared" si="52"/>
        <v>0</v>
      </c>
      <c r="Y460" s="77">
        <f t="shared" si="52"/>
        <v>0</v>
      </c>
      <c r="Z460" s="77">
        <f t="shared" si="52"/>
        <v>0</v>
      </c>
      <c r="AA460" s="77">
        <f t="shared" si="51"/>
        <v>0</v>
      </c>
      <c r="AB460" s="53"/>
      <c r="AC460"/>
      <c r="AD460"/>
      <c r="AE460"/>
      <c r="AF460"/>
      <c r="AG460"/>
      <c r="AH460"/>
    </row>
    <row r="461" spans="1:34" x14ac:dyDescent="0.2">
      <c r="A461" s="131">
        <v>450</v>
      </c>
      <c r="B461" s="41"/>
      <c r="C461" s="41"/>
      <c r="D461" s="41"/>
      <c r="E461" s="42"/>
      <c r="F461" s="42"/>
      <c r="G461" s="42"/>
      <c r="H461" s="42"/>
      <c r="I461" s="42"/>
      <c r="J461" s="14"/>
      <c r="K461" s="42"/>
      <c r="L461" s="139">
        <f t="shared" si="53"/>
        <v>0</v>
      </c>
      <c r="M461" s="139">
        <f t="shared" si="54"/>
        <v>0</v>
      </c>
      <c r="N461" s="139">
        <f t="shared" si="55"/>
        <v>0</v>
      </c>
      <c r="O461" s="139">
        <f t="shared" si="56"/>
        <v>0</v>
      </c>
      <c r="P461" s="139">
        <f t="shared" si="57"/>
        <v>0</v>
      </c>
      <c r="Q461" s="14"/>
      <c r="R461" s="131">
        <v>450</v>
      </c>
      <c r="S461" s="167" t="str">
        <f>'Calc|Fee Based'!B459</f>
        <v/>
      </c>
      <c r="T461" s="167" t="str">
        <f>'Calc|Fee Based'!C459</f>
        <v/>
      </c>
      <c r="U461" s="129" t="str">
        <f>'Calc|Fee Based'!D459</f>
        <v/>
      </c>
      <c r="V461" s="129" t="str">
        <f>'Calc|Fee Based'!F459</f>
        <v/>
      </c>
      <c r="W461" s="77">
        <f>'Calc|Fee Based'!H459</f>
        <v>0</v>
      </c>
      <c r="X461" s="77">
        <f t="shared" si="52"/>
        <v>0</v>
      </c>
      <c r="Y461" s="77">
        <f t="shared" si="52"/>
        <v>0</v>
      </c>
      <c r="Z461" s="77">
        <f t="shared" si="52"/>
        <v>0</v>
      </c>
      <c r="AA461" s="77">
        <f t="shared" si="51"/>
        <v>0</v>
      </c>
      <c r="AB461" s="53"/>
      <c r="AC461"/>
      <c r="AD461"/>
      <c r="AE461"/>
      <c r="AF461"/>
      <c r="AG461"/>
      <c r="AH461"/>
    </row>
    <row r="462" spans="1:34" x14ac:dyDescent="0.2">
      <c r="A462" s="131">
        <v>451</v>
      </c>
      <c r="B462" s="41"/>
      <c r="C462" s="41"/>
      <c r="D462" s="41"/>
      <c r="E462" s="42"/>
      <c r="F462" s="42"/>
      <c r="G462" s="42"/>
      <c r="H462" s="42"/>
      <c r="I462" s="42"/>
      <c r="J462" s="14"/>
      <c r="K462" s="42"/>
      <c r="L462" s="139">
        <f t="shared" si="53"/>
        <v>0</v>
      </c>
      <c r="M462" s="139">
        <f t="shared" si="54"/>
        <v>0</v>
      </c>
      <c r="N462" s="139">
        <f t="shared" si="55"/>
        <v>0</v>
      </c>
      <c r="O462" s="139">
        <f t="shared" si="56"/>
        <v>0</v>
      </c>
      <c r="P462" s="139">
        <f t="shared" si="57"/>
        <v>0</v>
      </c>
      <c r="Q462" s="14"/>
      <c r="R462" s="131">
        <v>451</v>
      </c>
      <c r="S462" s="167" t="str">
        <f>'Calc|Fee Based'!B460</f>
        <v/>
      </c>
      <c r="T462" s="167" t="str">
        <f>'Calc|Fee Based'!C460</f>
        <v/>
      </c>
      <c r="U462" s="129" t="str">
        <f>'Calc|Fee Based'!D460</f>
        <v/>
      </c>
      <c r="V462" s="129" t="str">
        <f>'Calc|Fee Based'!F460</f>
        <v/>
      </c>
      <c r="W462" s="77">
        <f>'Calc|Fee Based'!H460</f>
        <v>0</v>
      </c>
      <c r="X462" s="77">
        <f t="shared" si="52"/>
        <v>0</v>
      </c>
      <c r="Y462" s="77">
        <f t="shared" si="52"/>
        <v>0</v>
      </c>
      <c r="Z462" s="77">
        <f t="shared" si="52"/>
        <v>0</v>
      </c>
      <c r="AA462" s="77">
        <f t="shared" si="51"/>
        <v>0</v>
      </c>
      <c r="AB462" s="53"/>
      <c r="AC462"/>
      <c r="AD462"/>
      <c r="AE462"/>
      <c r="AF462"/>
      <c r="AG462"/>
      <c r="AH462"/>
    </row>
    <row r="463" spans="1:34" x14ac:dyDescent="0.2">
      <c r="A463" s="131">
        <v>452</v>
      </c>
      <c r="B463" s="41"/>
      <c r="C463" s="41"/>
      <c r="D463" s="41"/>
      <c r="E463" s="42"/>
      <c r="F463" s="42"/>
      <c r="G463" s="42"/>
      <c r="H463" s="42"/>
      <c r="I463" s="42"/>
      <c r="J463" s="14"/>
      <c r="K463" s="42"/>
      <c r="L463" s="139">
        <f t="shared" si="53"/>
        <v>0</v>
      </c>
      <c r="M463" s="139">
        <f t="shared" si="54"/>
        <v>0</v>
      </c>
      <c r="N463" s="139">
        <f t="shared" si="55"/>
        <v>0</v>
      </c>
      <c r="O463" s="139">
        <f t="shared" si="56"/>
        <v>0</v>
      </c>
      <c r="P463" s="139">
        <f t="shared" si="57"/>
        <v>0</v>
      </c>
      <c r="Q463" s="14"/>
      <c r="R463" s="131">
        <v>452</v>
      </c>
      <c r="S463" s="167" t="str">
        <f>'Calc|Fee Based'!B461</f>
        <v/>
      </c>
      <c r="T463" s="167" t="str">
        <f>'Calc|Fee Based'!C461</f>
        <v/>
      </c>
      <c r="U463" s="129" t="str">
        <f>'Calc|Fee Based'!D461</f>
        <v/>
      </c>
      <c r="V463" s="129" t="str">
        <f>'Calc|Fee Based'!F461</f>
        <v/>
      </c>
      <c r="W463" s="77">
        <f>'Calc|Fee Based'!H461</f>
        <v>0</v>
      </c>
      <c r="X463" s="77">
        <f t="shared" si="52"/>
        <v>0</v>
      </c>
      <c r="Y463" s="77">
        <f t="shared" si="52"/>
        <v>0</v>
      </c>
      <c r="Z463" s="77">
        <f t="shared" si="52"/>
        <v>0</v>
      </c>
      <c r="AA463" s="77">
        <f t="shared" si="51"/>
        <v>0</v>
      </c>
      <c r="AB463" s="53"/>
      <c r="AC463"/>
      <c r="AD463"/>
      <c r="AE463"/>
      <c r="AF463"/>
      <c r="AG463"/>
      <c r="AH463"/>
    </row>
    <row r="464" spans="1:34" x14ac:dyDescent="0.2">
      <c r="A464" s="131">
        <v>453</v>
      </c>
      <c r="B464" s="41"/>
      <c r="C464" s="41"/>
      <c r="D464" s="41"/>
      <c r="E464" s="42"/>
      <c r="F464" s="42"/>
      <c r="G464" s="42"/>
      <c r="H464" s="42"/>
      <c r="I464" s="42"/>
      <c r="J464" s="14"/>
      <c r="K464" s="42"/>
      <c r="L464" s="139">
        <f t="shared" si="53"/>
        <v>0</v>
      </c>
      <c r="M464" s="139">
        <f t="shared" si="54"/>
        <v>0</v>
      </c>
      <c r="N464" s="139">
        <f t="shared" si="55"/>
        <v>0</v>
      </c>
      <c r="O464" s="139">
        <f t="shared" si="56"/>
        <v>0</v>
      </c>
      <c r="P464" s="139">
        <f t="shared" si="57"/>
        <v>0</v>
      </c>
      <c r="Q464" s="14"/>
      <c r="R464" s="131">
        <v>453</v>
      </c>
      <c r="S464" s="167" t="str">
        <f>'Calc|Fee Based'!B462</f>
        <v/>
      </c>
      <c r="T464" s="167" t="str">
        <f>'Calc|Fee Based'!C462</f>
        <v/>
      </c>
      <c r="U464" s="129" t="str">
        <f>'Calc|Fee Based'!D462</f>
        <v/>
      </c>
      <c r="V464" s="129" t="str">
        <f>'Calc|Fee Based'!F462</f>
        <v/>
      </c>
      <c r="W464" s="77">
        <f>'Calc|Fee Based'!H462</f>
        <v>0</v>
      </c>
      <c r="X464" s="77">
        <f t="shared" si="52"/>
        <v>0</v>
      </c>
      <c r="Y464" s="77">
        <f t="shared" si="52"/>
        <v>0</v>
      </c>
      <c r="Z464" s="77">
        <f t="shared" si="52"/>
        <v>0</v>
      </c>
      <c r="AA464" s="77">
        <f t="shared" si="51"/>
        <v>0</v>
      </c>
      <c r="AB464" s="53"/>
      <c r="AC464"/>
      <c r="AD464"/>
      <c r="AE464"/>
      <c r="AF464"/>
      <c r="AG464"/>
      <c r="AH464"/>
    </row>
    <row r="465" spans="1:34" x14ac:dyDescent="0.2">
      <c r="A465" s="131">
        <v>454</v>
      </c>
      <c r="B465" s="41"/>
      <c r="C465" s="41"/>
      <c r="D465" s="41"/>
      <c r="E465" s="42"/>
      <c r="F465" s="42"/>
      <c r="G465" s="42"/>
      <c r="H465" s="42"/>
      <c r="I465" s="42"/>
      <c r="J465" s="14"/>
      <c r="K465" s="42"/>
      <c r="L465" s="139">
        <f t="shared" si="53"/>
        <v>0</v>
      </c>
      <c r="M465" s="139">
        <f t="shared" si="54"/>
        <v>0</v>
      </c>
      <c r="N465" s="139">
        <f t="shared" si="55"/>
        <v>0</v>
      </c>
      <c r="O465" s="139">
        <f t="shared" si="56"/>
        <v>0</v>
      </c>
      <c r="P465" s="139">
        <f t="shared" si="57"/>
        <v>0</v>
      </c>
      <c r="Q465" s="14"/>
      <c r="R465" s="131">
        <v>454</v>
      </c>
      <c r="S465" s="167" t="str">
        <f>'Calc|Fee Based'!B463</f>
        <v/>
      </c>
      <c r="T465" s="167" t="str">
        <f>'Calc|Fee Based'!C463</f>
        <v/>
      </c>
      <c r="U465" s="129" t="str">
        <f>'Calc|Fee Based'!D463</f>
        <v/>
      </c>
      <c r="V465" s="129" t="str">
        <f>'Calc|Fee Based'!F463</f>
        <v/>
      </c>
      <c r="W465" s="77">
        <f>'Calc|Fee Based'!H463</f>
        <v>0</v>
      </c>
      <c r="X465" s="77">
        <f t="shared" si="52"/>
        <v>0</v>
      </c>
      <c r="Y465" s="77">
        <f t="shared" si="52"/>
        <v>0</v>
      </c>
      <c r="Z465" s="77">
        <f t="shared" si="52"/>
        <v>0</v>
      </c>
      <c r="AA465" s="77">
        <f t="shared" si="51"/>
        <v>0</v>
      </c>
      <c r="AB465" s="53"/>
      <c r="AC465"/>
      <c r="AD465"/>
      <c r="AE465"/>
      <c r="AF465"/>
      <c r="AG465"/>
      <c r="AH465"/>
    </row>
    <row r="466" spans="1:34" x14ac:dyDescent="0.2">
      <c r="A466" s="131">
        <v>455</v>
      </c>
      <c r="B466" s="41"/>
      <c r="C466" s="41"/>
      <c r="D466" s="41"/>
      <c r="E466" s="42"/>
      <c r="F466" s="42"/>
      <c r="G466" s="42"/>
      <c r="H466" s="42"/>
      <c r="I466" s="42"/>
      <c r="J466" s="14"/>
      <c r="K466" s="42"/>
      <c r="L466" s="139">
        <f t="shared" si="53"/>
        <v>0</v>
      </c>
      <c r="M466" s="139">
        <f t="shared" si="54"/>
        <v>0</v>
      </c>
      <c r="N466" s="139">
        <f t="shared" si="55"/>
        <v>0</v>
      </c>
      <c r="O466" s="139">
        <f t="shared" si="56"/>
        <v>0</v>
      </c>
      <c r="P466" s="139">
        <f t="shared" si="57"/>
        <v>0</v>
      </c>
      <c r="Q466" s="14"/>
      <c r="R466" s="131">
        <v>455</v>
      </c>
      <c r="S466" s="167" t="str">
        <f>'Calc|Fee Based'!B464</f>
        <v/>
      </c>
      <c r="T466" s="167" t="str">
        <f>'Calc|Fee Based'!C464</f>
        <v/>
      </c>
      <c r="U466" s="129" t="str">
        <f>'Calc|Fee Based'!D464</f>
        <v/>
      </c>
      <c r="V466" s="129" t="str">
        <f>'Calc|Fee Based'!F464</f>
        <v/>
      </c>
      <c r="W466" s="77">
        <f>'Calc|Fee Based'!H464</f>
        <v>0</v>
      </c>
      <c r="X466" s="77">
        <f t="shared" si="52"/>
        <v>0</v>
      </c>
      <c r="Y466" s="77">
        <f t="shared" si="52"/>
        <v>0</v>
      </c>
      <c r="Z466" s="77">
        <f t="shared" si="52"/>
        <v>0</v>
      </c>
      <c r="AA466" s="77">
        <f t="shared" si="51"/>
        <v>0</v>
      </c>
      <c r="AB466" s="53"/>
      <c r="AC466"/>
      <c r="AD466"/>
      <c r="AE466"/>
      <c r="AF466"/>
      <c r="AG466"/>
      <c r="AH466"/>
    </row>
    <row r="467" spans="1:34" x14ac:dyDescent="0.2">
      <c r="A467" s="131">
        <v>456</v>
      </c>
      <c r="B467" s="41"/>
      <c r="C467" s="41"/>
      <c r="D467" s="41"/>
      <c r="E467" s="42"/>
      <c r="F467" s="42"/>
      <c r="G467" s="42"/>
      <c r="H467" s="42"/>
      <c r="I467" s="42"/>
      <c r="J467" s="14"/>
      <c r="K467" s="42"/>
      <c r="L467" s="139">
        <f t="shared" si="53"/>
        <v>0</v>
      </c>
      <c r="M467" s="139">
        <f t="shared" si="54"/>
        <v>0</v>
      </c>
      <c r="N467" s="139">
        <f t="shared" si="55"/>
        <v>0</v>
      </c>
      <c r="O467" s="139">
        <f t="shared" si="56"/>
        <v>0</v>
      </c>
      <c r="P467" s="139">
        <f t="shared" si="57"/>
        <v>0</v>
      </c>
      <c r="Q467" s="14"/>
      <c r="R467" s="131">
        <v>456</v>
      </c>
      <c r="S467" s="167" t="str">
        <f>'Calc|Fee Based'!B465</f>
        <v/>
      </c>
      <c r="T467" s="167" t="str">
        <f>'Calc|Fee Based'!C465</f>
        <v/>
      </c>
      <c r="U467" s="129" t="str">
        <f>'Calc|Fee Based'!D465</f>
        <v/>
      </c>
      <c r="V467" s="129" t="str">
        <f>'Calc|Fee Based'!F465</f>
        <v/>
      </c>
      <c r="W467" s="77">
        <f>'Calc|Fee Based'!H465</f>
        <v>0</v>
      </c>
      <c r="X467" s="77">
        <f t="shared" si="52"/>
        <v>0</v>
      </c>
      <c r="Y467" s="77">
        <f t="shared" si="52"/>
        <v>0</v>
      </c>
      <c r="Z467" s="77">
        <f t="shared" si="52"/>
        <v>0</v>
      </c>
      <c r="AA467" s="77">
        <f t="shared" si="51"/>
        <v>0</v>
      </c>
      <c r="AB467" s="53"/>
      <c r="AC467"/>
      <c r="AD467"/>
      <c r="AE467"/>
      <c r="AF467"/>
      <c r="AG467"/>
      <c r="AH467"/>
    </row>
    <row r="468" spans="1:34" x14ac:dyDescent="0.2">
      <c r="A468" s="131">
        <v>457</v>
      </c>
      <c r="B468" s="41"/>
      <c r="C468" s="41"/>
      <c r="D468" s="41"/>
      <c r="E468" s="42"/>
      <c r="F468" s="42"/>
      <c r="G468" s="42"/>
      <c r="H468" s="42"/>
      <c r="I468" s="42"/>
      <c r="J468" s="14"/>
      <c r="K468" s="42"/>
      <c r="L468" s="139">
        <f t="shared" si="53"/>
        <v>0</v>
      </c>
      <c r="M468" s="139">
        <f t="shared" si="54"/>
        <v>0</v>
      </c>
      <c r="N468" s="139">
        <f t="shared" si="55"/>
        <v>0</v>
      </c>
      <c r="O468" s="139">
        <f t="shared" si="56"/>
        <v>0</v>
      </c>
      <c r="P468" s="139">
        <f t="shared" si="57"/>
        <v>0</v>
      </c>
      <c r="Q468" s="14"/>
      <c r="R468" s="131">
        <v>457</v>
      </c>
      <c r="S468" s="167" t="str">
        <f>'Calc|Fee Based'!B466</f>
        <v/>
      </c>
      <c r="T468" s="167" t="str">
        <f>'Calc|Fee Based'!C466</f>
        <v/>
      </c>
      <c r="U468" s="129" t="str">
        <f>'Calc|Fee Based'!D466</f>
        <v/>
      </c>
      <c r="V468" s="129" t="str">
        <f>'Calc|Fee Based'!F466</f>
        <v/>
      </c>
      <c r="W468" s="77">
        <f>'Calc|Fee Based'!H466</f>
        <v>0</v>
      </c>
      <c r="X468" s="77">
        <f t="shared" si="52"/>
        <v>0</v>
      </c>
      <c r="Y468" s="77">
        <f t="shared" si="52"/>
        <v>0</v>
      </c>
      <c r="Z468" s="77">
        <f t="shared" si="52"/>
        <v>0</v>
      </c>
      <c r="AA468" s="77">
        <f t="shared" si="51"/>
        <v>0</v>
      </c>
      <c r="AB468" s="53"/>
      <c r="AC468"/>
      <c r="AD468"/>
      <c r="AE468"/>
      <c r="AF468"/>
      <c r="AG468"/>
      <c r="AH468"/>
    </row>
    <row r="469" spans="1:34" x14ac:dyDescent="0.2">
      <c r="A469" s="131">
        <v>458</v>
      </c>
      <c r="B469" s="41"/>
      <c r="C469" s="41"/>
      <c r="D469" s="41"/>
      <c r="E469" s="42"/>
      <c r="F469" s="42"/>
      <c r="G469" s="42"/>
      <c r="H469" s="42"/>
      <c r="I469" s="42"/>
      <c r="J469" s="14"/>
      <c r="K469" s="42"/>
      <c r="L469" s="139">
        <f t="shared" si="53"/>
        <v>0</v>
      </c>
      <c r="M469" s="139">
        <f t="shared" si="54"/>
        <v>0</v>
      </c>
      <c r="N469" s="139">
        <f t="shared" si="55"/>
        <v>0</v>
      </c>
      <c r="O469" s="139">
        <f t="shared" si="56"/>
        <v>0</v>
      </c>
      <c r="P469" s="139">
        <f t="shared" si="57"/>
        <v>0</v>
      </c>
      <c r="Q469" s="14"/>
      <c r="R469" s="131">
        <v>458</v>
      </c>
      <c r="S469" s="167" t="str">
        <f>'Calc|Fee Based'!B467</f>
        <v/>
      </c>
      <c r="T469" s="167" t="str">
        <f>'Calc|Fee Based'!C467</f>
        <v/>
      </c>
      <c r="U469" s="129" t="str">
        <f>'Calc|Fee Based'!D467</f>
        <v/>
      </c>
      <c r="V469" s="129" t="str">
        <f>'Calc|Fee Based'!F467</f>
        <v/>
      </c>
      <c r="W469" s="77">
        <f>'Calc|Fee Based'!H467</f>
        <v>0</v>
      </c>
      <c r="X469" s="77">
        <f t="shared" si="52"/>
        <v>0</v>
      </c>
      <c r="Y469" s="77">
        <f t="shared" si="52"/>
        <v>0</v>
      </c>
      <c r="Z469" s="77">
        <f t="shared" si="52"/>
        <v>0</v>
      </c>
      <c r="AA469" s="77">
        <f t="shared" si="51"/>
        <v>0</v>
      </c>
      <c r="AB469" s="53"/>
      <c r="AC469"/>
      <c r="AD469"/>
      <c r="AE469"/>
      <c r="AF469"/>
      <c r="AG469"/>
      <c r="AH469"/>
    </row>
    <row r="470" spans="1:34" x14ac:dyDescent="0.2">
      <c r="A470" s="131">
        <v>459</v>
      </c>
      <c r="B470" s="41"/>
      <c r="C470" s="41"/>
      <c r="D470" s="41"/>
      <c r="E470" s="42"/>
      <c r="F470" s="42"/>
      <c r="G470" s="42"/>
      <c r="H470" s="42"/>
      <c r="I470" s="42"/>
      <c r="J470" s="14"/>
      <c r="K470" s="42"/>
      <c r="L470" s="139">
        <f t="shared" si="53"/>
        <v>0</v>
      </c>
      <c r="M470" s="139">
        <f t="shared" si="54"/>
        <v>0</v>
      </c>
      <c r="N470" s="139">
        <f t="shared" si="55"/>
        <v>0</v>
      </c>
      <c r="O470" s="139">
        <f t="shared" si="56"/>
        <v>0</v>
      </c>
      <c r="P470" s="139">
        <f t="shared" si="57"/>
        <v>0</v>
      </c>
      <c r="Q470" s="14"/>
      <c r="R470" s="131">
        <v>459</v>
      </c>
      <c r="S470" s="167" t="str">
        <f>'Calc|Fee Based'!B468</f>
        <v/>
      </c>
      <c r="T470" s="167" t="str">
        <f>'Calc|Fee Based'!C468</f>
        <v/>
      </c>
      <c r="U470" s="129" t="str">
        <f>'Calc|Fee Based'!D468</f>
        <v/>
      </c>
      <c r="V470" s="129" t="str">
        <f>'Calc|Fee Based'!F468</f>
        <v/>
      </c>
      <c r="W470" s="77">
        <f>'Calc|Fee Based'!H468</f>
        <v>0</v>
      </c>
      <c r="X470" s="77">
        <f t="shared" si="52"/>
        <v>0</v>
      </c>
      <c r="Y470" s="77">
        <f t="shared" si="52"/>
        <v>0</v>
      </c>
      <c r="Z470" s="77">
        <f t="shared" si="52"/>
        <v>0</v>
      </c>
      <c r="AA470" s="77">
        <f t="shared" si="51"/>
        <v>0</v>
      </c>
      <c r="AB470" s="53"/>
      <c r="AC470"/>
      <c r="AD470"/>
      <c r="AE470"/>
      <c r="AF470"/>
      <c r="AG470"/>
      <c r="AH470"/>
    </row>
    <row r="471" spans="1:34" x14ac:dyDescent="0.2">
      <c r="A471" s="131">
        <v>460</v>
      </c>
      <c r="B471" s="41"/>
      <c r="C471" s="41"/>
      <c r="D471" s="41"/>
      <c r="E471" s="42"/>
      <c r="F471" s="42"/>
      <c r="G471" s="42"/>
      <c r="H471" s="42"/>
      <c r="I471" s="42"/>
      <c r="J471" s="14"/>
      <c r="K471" s="42"/>
      <c r="L471" s="139">
        <f t="shared" si="53"/>
        <v>0</v>
      </c>
      <c r="M471" s="139">
        <f t="shared" si="54"/>
        <v>0</v>
      </c>
      <c r="N471" s="139">
        <f t="shared" si="55"/>
        <v>0</v>
      </c>
      <c r="O471" s="139">
        <f t="shared" si="56"/>
        <v>0</v>
      </c>
      <c r="P471" s="139">
        <f t="shared" si="57"/>
        <v>0</v>
      </c>
      <c r="Q471" s="14"/>
      <c r="R471" s="131">
        <v>460</v>
      </c>
      <c r="S471" s="167" t="str">
        <f>'Calc|Fee Based'!B469</f>
        <v/>
      </c>
      <c r="T471" s="167" t="str">
        <f>'Calc|Fee Based'!C469</f>
        <v/>
      </c>
      <c r="U471" s="129" t="str">
        <f>'Calc|Fee Based'!D469</f>
        <v/>
      </c>
      <c r="V471" s="129" t="str">
        <f>'Calc|Fee Based'!F469</f>
        <v/>
      </c>
      <c r="W471" s="77">
        <f>'Calc|Fee Based'!H469</f>
        <v>0</v>
      </c>
      <c r="X471" s="77">
        <f t="shared" si="52"/>
        <v>0</v>
      </c>
      <c r="Y471" s="77">
        <f t="shared" si="52"/>
        <v>0</v>
      </c>
      <c r="Z471" s="77">
        <f t="shared" si="52"/>
        <v>0</v>
      </c>
      <c r="AA471" s="77">
        <f t="shared" si="51"/>
        <v>0</v>
      </c>
      <c r="AB471" s="53"/>
      <c r="AC471"/>
      <c r="AD471"/>
      <c r="AE471"/>
      <c r="AF471"/>
      <c r="AG471"/>
      <c r="AH471"/>
    </row>
    <row r="472" spans="1:34" x14ac:dyDescent="0.2">
      <c r="A472" s="131">
        <v>461</v>
      </c>
      <c r="B472" s="41"/>
      <c r="C472" s="41"/>
      <c r="D472" s="41"/>
      <c r="E472" s="42"/>
      <c r="F472" s="42"/>
      <c r="G472" s="42"/>
      <c r="H472" s="42"/>
      <c r="I472" s="42"/>
      <c r="J472" s="14"/>
      <c r="K472" s="42"/>
      <c r="L472" s="139">
        <f t="shared" si="53"/>
        <v>0</v>
      </c>
      <c r="M472" s="139">
        <f t="shared" si="54"/>
        <v>0</v>
      </c>
      <c r="N472" s="139">
        <f t="shared" si="55"/>
        <v>0</v>
      </c>
      <c r="O472" s="139">
        <f t="shared" si="56"/>
        <v>0</v>
      </c>
      <c r="P472" s="139">
        <f t="shared" si="57"/>
        <v>0</v>
      </c>
      <c r="Q472" s="14"/>
      <c r="R472" s="131">
        <v>461</v>
      </c>
      <c r="S472" s="167" t="str">
        <f>'Calc|Fee Based'!B470</f>
        <v/>
      </c>
      <c r="T472" s="167" t="str">
        <f>'Calc|Fee Based'!C470</f>
        <v/>
      </c>
      <c r="U472" s="129" t="str">
        <f>'Calc|Fee Based'!D470</f>
        <v/>
      </c>
      <c r="V472" s="129" t="str">
        <f>'Calc|Fee Based'!F470</f>
        <v/>
      </c>
      <c r="W472" s="77">
        <f>'Calc|Fee Based'!H470</f>
        <v>0</v>
      </c>
      <c r="X472" s="77">
        <f t="shared" si="52"/>
        <v>0</v>
      </c>
      <c r="Y472" s="77">
        <f t="shared" si="52"/>
        <v>0</v>
      </c>
      <c r="Z472" s="77">
        <f t="shared" si="52"/>
        <v>0</v>
      </c>
      <c r="AA472" s="77">
        <f t="shared" si="51"/>
        <v>0</v>
      </c>
      <c r="AB472" s="53"/>
      <c r="AC472"/>
      <c r="AD472"/>
      <c r="AE472"/>
      <c r="AF472"/>
      <c r="AG472"/>
      <c r="AH472"/>
    </row>
    <row r="473" spans="1:34" x14ac:dyDescent="0.2">
      <c r="A473" s="131">
        <v>462</v>
      </c>
      <c r="B473" s="41"/>
      <c r="C473" s="41"/>
      <c r="D473" s="41"/>
      <c r="E473" s="42"/>
      <c r="F473" s="42"/>
      <c r="G473" s="42"/>
      <c r="H473" s="42"/>
      <c r="I473" s="42"/>
      <c r="J473" s="14"/>
      <c r="K473" s="42"/>
      <c r="L473" s="139">
        <f t="shared" si="53"/>
        <v>0</v>
      </c>
      <c r="M473" s="139">
        <f t="shared" si="54"/>
        <v>0</v>
      </c>
      <c r="N473" s="139">
        <f t="shared" si="55"/>
        <v>0</v>
      </c>
      <c r="O473" s="139">
        <f t="shared" si="56"/>
        <v>0</v>
      </c>
      <c r="P473" s="139">
        <f t="shared" si="57"/>
        <v>0</v>
      </c>
      <c r="Q473" s="14"/>
      <c r="R473" s="131">
        <v>462</v>
      </c>
      <c r="S473" s="167" t="str">
        <f>'Calc|Fee Based'!B471</f>
        <v/>
      </c>
      <c r="T473" s="167" t="str">
        <f>'Calc|Fee Based'!C471</f>
        <v/>
      </c>
      <c r="U473" s="129" t="str">
        <f>'Calc|Fee Based'!D471</f>
        <v/>
      </c>
      <c r="V473" s="129" t="str">
        <f>'Calc|Fee Based'!F471</f>
        <v/>
      </c>
      <c r="W473" s="77">
        <f>'Calc|Fee Based'!H471</f>
        <v>0</v>
      </c>
      <c r="X473" s="77">
        <f t="shared" si="52"/>
        <v>0</v>
      </c>
      <c r="Y473" s="77">
        <f t="shared" si="52"/>
        <v>0</v>
      </c>
      <c r="Z473" s="77">
        <f t="shared" si="52"/>
        <v>0</v>
      </c>
      <c r="AA473" s="77">
        <f t="shared" si="51"/>
        <v>0</v>
      </c>
      <c r="AB473" s="53"/>
      <c r="AC473"/>
      <c r="AD473"/>
      <c r="AE473"/>
      <c r="AF473"/>
      <c r="AG473"/>
      <c r="AH473"/>
    </row>
    <row r="474" spans="1:34" x14ac:dyDescent="0.2">
      <c r="A474" s="131">
        <v>463</v>
      </c>
      <c r="B474" s="41"/>
      <c r="C474" s="41"/>
      <c r="D474" s="41"/>
      <c r="E474" s="42"/>
      <c r="F474" s="42"/>
      <c r="G474" s="42"/>
      <c r="H474" s="42"/>
      <c r="I474" s="42"/>
      <c r="J474" s="14"/>
      <c r="K474" s="42"/>
      <c r="L474" s="139">
        <f t="shared" si="53"/>
        <v>0</v>
      </c>
      <c r="M474" s="139">
        <f t="shared" si="54"/>
        <v>0</v>
      </c>
      <c r="N474" s="139">
        <f t="shared" si="55"/>
        <v>0</v>
      </c>
      <c r="O474" s="139">
        <f t="shared" si="56"/>
        <v>0</v>
      </c>
      <c r="P474" s="139">
        <f t="shared" si="57"/>
        <v>0</v>
      </c>
      <c r="Q474" s="14"/>
      <c r="R474" s="131">
        <v>463</v>
      </c>
      <c r="S474" s="167" t="str">
        <f>'Calc|Fee Based'!B472</f>
        <v/>
      </c>
      <c r="T474" s="167" t="str">
        <f>'Calc|Fee Based'!C472</f>
        <v/>
      </c>
      <c r="U474" s="129" t="str">
        <f>'Calc|Fee Based'!D472</f>
        <v/>
      </c>
      <c r="V474" s="129" t="str">
        <f>'Calc|Fee Based'!F472</f>
        <v/>
      </c>
      <c r="W474" s="77">
        <f>'Calc|Fee Based'!H472</f>
        <v>0</v>
      </c>
      <c r="X474" s="77">
        <f t="shared" si="52"/>
        <v>0</v>
      </c>
      <c r="Y474" s="77">
        <f t="shared" si="52"/>
        <v>0</v>
      </c>
      <c r="Z474" s="77">
        <f t="shared" si="52"/>
        <v>0</v>
      </c>
      <c r="AA474" s="77">
        <f t="shared" si="51"/>
        <v>0</v>
      </c>
      <c r="AB474" s="53"/>
      <c r="AC474"/>
      <c r="AD474"/>
      <c r="AE474"/>
      <c r="AF474"/>
      <c r="AG474"/>
      <c r="AH474"/>
    </row>
    <row r="475" spans="1:34" x14ac:dyDescent="0.2">
      <c r="A475" s="131">
        <v>464</v>
      </c>
      <c r="B475" s="41"/>
      <c r="C475" s="41"/>
      <c r="D475" s="41"/>
      <c r="E475" s="42"/>
      <c r="F475" s="42"/>
      <c r="G475" s="42"/>
      <c r="H475" s="42"/>
      <c r="I475" s="42"/>
      <c r="J475" s="14"/>
      <c r="K475" s="42"/>
      <c r="L475" s="139">
        <f t="shared" si="53"/>
        <v>0</v>
      </c>
      <c r="M475" s="139">
        <f t="shared" si="54"/>
        <v>0</v>
      </c>
      <c r="N475" s="139">
        <f t="shared" si="55"/>
        <v>0</v>
      </c>
      <c r="O475" s="139">
        <f t="shared" si="56"/>
        <v>0</v>
      </c>
      <c r="P475" s="139">
        <f t="shared" si="57"/>
        <v>0</v>
      </c>
      <c r="Q475" s="14"/>
      <c r="R475" s="131">
        <v>464</v>
      </c>
      <c r="S475" s="167" t="str">
        <f>'Calc|Fee Based'!B473</f>
        <v/>
      </c>
      <c r="T475" s="167" t="str">
        <f>'Calc|Fee Based'!C473</f>
        <v/>
      </c>
      <c r="U475" s="129" t="str">
        <f>'Calc|Fee Based'!D473</f>
        <v/>
      </c>
      <c r="V475" s="129" t="str">
        <f>'Calc|Fee Based'!F473</f>
        <v/>
      </c>
      <c r="W475" s="77">
        <f>'Calc|Fee Based'!H473</f>
        <v>0</v>
      </c>
      <c r="X475" s="77">
        <f t="shared" si="52"/>
        <v>0</v>
      </c>
      <c r="Y475" s="77">
        <f t="shared" si="52"/>
        <v>0</v>
      </c>
      <c r="Z475" s="77">
        <f t="shared" si="52"/>
        <v>0</v>
      </c>
      <c r="AA475" s="77">
        <f t="shared" si="51"/>
        <v>0</v>
      </c>
      <c r="AB475" s="53"/>
      <c r="AC475"/>
      <c r="AD475"/>
      <c r="AE475"/>
      <c r="AF475"/>
      <c r="AG475"/>
      <c r="AH475"/>
    </row>
    <row r="476" spans="1:34" x14ac:dyDescent="0.2">
      <c r="A476" s="131">
        <v>465</v>
      </c>
      <c r="B476" s="41"/>
      <c r="C476" s="41"/>
      <c r="D476" s="41"/>
      <c r="E476" s="42"/>
      <c r="F476" s="42"/>
      <c r="G476" s="42"/>
      <c r="H476" s="42"/>
      <c r="I476" s="42"/>
      <c r="J476" s="14"/>
      <c r="K476" s="42"/>
      <c r="L476" s="139">
        <f t="shared" si="53"/>
        <v>0</v>
      </c>
      <c r="M476" s="139">
        <f t="shared" si="54"/>
        <v>0</v>
      </c>
      <c r="N476" s="139">
        <f t="shared" si="55"/>
        <v>0</v>
      </c>
      <c r="O476" s="139">
        <f t="shared" si="56"/>
        <v>0</v>
      </c>
      <c r="P476" s="139">
        <f t="shared" si="57"/>
        <v>0</v>
      </c>
      <c r="Q476" s="14"/>
      <c r="R476" s="131">
        <v>465</v>
      </c>
      <c r="S476" s="167" t="str">
        <f>'Calc|Fee Based'!B474</f>
        <v/>
      </c>
      <c r="T476" s="167" t="str">
        <f>'Calc|Fee Based'!C474</f>
        <v/>
      </c>
      <c r="U476" s="129" t="str">
        <f>'Calc|Fee Based'!D474</f>
        <v/>
      </c>
      <c r="V476" s="129" t="str">
        <f>'Calc|Fee Based'!F474</f>
        <v/>
      </c>
      <c r="W476" s="77">
        <f>'Calc|Fee Based'!H474</f>
        <v>0</v>
      </c>
      <c r="X476" s="77">
        <f t="shared" si="52"/>
        <v>0</v>
      </c>
      <c r="Y476" s="77">
        <f t="shared" si="52"/>
        <v>0</v>
      </c>
      <c r="Z476" s="77">
        <f t="shared" si="52"/>
        <v>0</v>
      </c>
      <c r="AA476" s="77">
        <f t="shared" si="51"/>
        <v>0</v>
      </c>
      <c r="AB476" s="53"/>
      <c r="AC476"/>
      <c r="AD476"/>
      <c r="AE476"/>
      <c r="AF476"/>
      <c r="AG476"/>
      <c r="AH476"/>
    </row>
    <row r="477" spans="1:34" x14ac:dyDescent="0.2">
      <c r="A477" s="131">
        <v>466</v>
      </c>
      <c r="B477" s="41"/>
      <c r="C477" s="41"/>
      <c r="D477" s="41"/>
      <c r="E477" s="42"/>
      <c r="F477" s="42"/>
      <c r="G477" s="42"/>
      <c r="H477" s="42"/>
      <c r="I477" s="42"/>
      <c r="J477" s="14"/>
      <c r="K477" s="42"/>
      <c r="L477" s="139">
        <f t="shared" si="53"/>
        <v>0</v>
      </c>
      <c r="M477" s="139">
        <f t="shared" si="54"/>
        <v>0</v>
      </c>
      <c r="N477" s="139">
        <f t="shared" si="55"/>
        <v>0</v>
      </c>
      <c r="O477" s="139">
        <f t="shared" si="56"/>
        <v>0</v>
      </c>
      <c r="P477" s="139">
        <f t="shared" si="57"/>
        <v>0</v>
      </c>
      <c r="Q477" s="14"/>
      <c r="R477" s="131">
        <v>466</v>
      </c>
      <c r="S477" s="167" t="str">
        <f>'Calc|Fee Based'!B475</f>
        <v/>
      </c>
      <c r="T477" s="167" t="str">
        <f>'Calc|Fee Based'!C475</f>
        <v/>
      </c>
      <c r="U477" s="129" t="str">
        <f>'Calc|Fee Based'!D475</f>
        <v/>
      </c>
      <c r="V477" s="129" t="str">
        <f>'Calc|Fee Based'!F475</f>
        <v/>
      </c>
      <c r="W477" s="77">
        <f>'Calc|Fee Based'!H475</f>
        <v>0</v>
      </c>
      <c r="X477" s="77">
        <f t="shared" si="52"/>
        <v>0</v>
      </c>
      <c r="Y477" s="77">
        <f t="shared" si="52"/>
        <v>0</v>
      </c>
      <c r="Z477" s="77">
        <f t="shared" si="52"/>
        <v>0</v>
      </c>
      <c r="AA477" s="77">
        <f t="shared" si="51"/>
        <v>0</v>
      </c>
      <c r="AB477" s="53"/>
      <c r="AC477"/>
      <c r="AD477"/>
      <c r="AE477"/>
      <c r="AF477"/>
      <c r="AG477"/>
      <c r="AH477"/>
    </row>
    <row r="478" spans="1:34" x14ac:dyDescent="0.2">
      <c r="A478" s="131">
        <v>467</v>
      </c>
      <c r="B478" s="41"/>
      <c r="C478" s="41"/>
      <c r="D478" s="41"/>
      <c r="E478" s="42"/>
      <c r="F478" s="42"/>
      <c r="G478" s="42"/>
      <c r="H478" s="42"/>
      <c r="I478" s="42"/>
      <c r="J478" s="14"/>
      <c r="K478" s="42"/>
      <c r="L478" s="139">
        <f t="shared" si="53"/>
        <v>0</v>
      </c>
      <c r="M478" s="139">
        <f t="shared" si="54"/>
        <v>0</v>
      </c>
      <c r="N478" s="139">
        <f t="shared" si="55"/>
        <v>0</v>
      </c>
      <c r="O478" s="139">
        <f t="shared" si="56"/>
        <v>0</v>
      </c>
      <c r="P478" s="139">
        <f t="shared" si="57"/>
        <v>0</v>
      </c>
      <c r="Q478" s="14"/>
      <c r="R478" s="131">
        <v>467</v>
      </c>
      <c r="S478" s="167" t="str">
        <f>'Calc|Fee Based'!B476</f>
        <v/>
      </c>
      <c r="T478" s="167" t="str">
        <f>'Calc|Fee Based'!C476</f>
        <v/>
      </c>
      <c r="U478" s="129" t="str">
        <f>'Calc|Fee Based'!D476</f>
        <v/>
      </c>
      <c r="V478" s="129" t="str">
        <f>'Calc|Fee Based'!F476</f>
        <v/>
      </c>
      <c r="W478" s="77">
        <f>'Calc|Fee Based'!H476</f>
        <v>0</v>
      </c>
      <c r="X478" s="77">
        <f t="shared" si="52"/>
        <v>0</v>
      </c>
      <c r="Y478" s="77">
        <f t="shared" si="52"/>
        <v>0</v>
      </c>
      <c r="Z478" s="77">
        <f t="shared" si="52"/>
        <v>0</v>
      </c>
      <c r="AA478" s="77">
        <f t="shared" si="51"/>
        <v>0</v>
      </c>
      <c r="AB478" s="53"/>
      <c r="AC478"/>
      <c r="AD478"/>
      <c r="AE478"/>
      <c r="AF478"/>
      <c r="AG478"/>
      <c r="AH478"/>
    </row>
    <row r="479" spans="1:34" x14ac:dyDescent="0.2">
      <c r="A479" s="131">
        <v>468</v>
      </c>
      <c r="B479" s="41"/>
      <c r="C479" s="41"/>
      <c r="D479" s="41"/>
      <c r="E479" s="42"/>
      <c r="F479" s="42"/>
      <c r="G479" s="42"/>
      <c r="H479" s="42"/>
      <c r="I479" s="42"/>
      <c r="J479" s="14"/>
      <c r="K479" s="42"/>
      <c r="L479" s="139">
        <f t="shared" si="53"/>
        <v>0</v>
      </c>
      <c r="M479" s="139">
        <f t="shared" si="54"/>
        <v>0</v>
      </c>
      <c r="N479" s="139">
        <f t="shared" si="55"/>
        <v>0</v>
      </c>
      <c r="O479" s="139">
        <f t="shared" si="56"/>
        <v>0</v>
      </c>
      <c r="P479" s="139">
        <f t="shared" si="57"/>
        <v>0</v>
      </c>
      <c r="Q479" s="14"/>
      <c r="R479" s="131">
        <v>468</v>
      </c>
      <c r="S479" s="167" t="str">
        <f>'Calc|Fee Based'!B477</f>
        <v/>
      </c>
      <c r="T479" s="167" t="str">
        <f>'Calc|Fee Based'!C477</f>
        <v/>
      </c>
      <c r="U479" s="129" t="str">
        <f>'Calc|Fee Based'!D477</f>
        <v/>
      </c>
      <c r="V479" s="129" t="str">
        <f>'Calc|Fee Based'!F477</f>
        <v/>
      </c>
      <c r="W479" s="77">
        <f>'Calc|Fee Based'!H477</f>
        <v>0</v>
      </c>
      <c r="X479" s="77">
        <f t="shared" si="52"/>
        <v>0</v>
      </c>
      <c r="Y479" s="77">
        <f t="shared" si="52"/>
        <v>0</v>
      </c>
      <c r="Z479" s="77">
        <f t="shared" si="52"/>
        <v>0</v>
      </c>
      <c r="AA479" s="77">
        <f t="shared" si="51"/>
        <v>0</v>
      </c>
      <c r="AB479" s="53"/>
      <c r="AC479"/>
      <c r="AD479"/>
      <c r="AE479"/>
      <c r="AF479"/>
      <c r="AG479"/>
      <c r="AH479"/>
    </row>
    <row r="480" spans="1:34" x14ac:dyDescent="0.2">
      <c r="A480" s="131">
        <v>469</v>
      </c>
      <c r="B480" s="41"/>
      <c r="C480" s="41"/>
      <c r="D480" s="41"/>
      <c r="E480" s="42"/>
      <c r="F480" s="42"/>
      <c r="G480" s="42"/>
      <c r="H480" s="42"/>
      <c r="I480" s="42"/>
      <c r="J480" s="14"/>
      <c r="K480" s="42"/>
      <c r="L480" s="139">
        <f t="shared" si="53"/>
        <v>0</v>
      </c>
      <c r="M480" s="139">
        <f t="shared" si="54"/>
        <v>0</v>
      </c>
      <c r="N480" s="139">
        <f t="shared" si="55"/>
        <v>0</v>
      </c>
      <c r="O480" s="139">
        <f t="shared" si="56"/>
        <v>0</v>
      </c>
      <c r="P480" s="139">
        <f t="shared" si="57"/>
        <v>0</v>
      </c>
      <c r="Q480" s="14"/>
      <c r="R480" s="131">
        <v>469</v>
      </c>
      <c r="S480" s="167" t="str">
        <f>'Calc|Fee Based'!B478</f>
        <v/>
      </c>
      <c r="T480" s="167" t="str">
        <f>'Calc|Fee Based'!C478</f>
        <v/>
      </c>
      <c r="U480" s="129" t="str">
        <f>'Calc|Fee Based'!D478</f>
        <v/>
      </c>
      <c r="V480" s="129" t="str">
        <f>'Calc|Fee Based'!F478</f>
        <v/>
      </c>
      <c r="W480" s="77">
        <f>'Calc|Fee Based'!H478</f>
        <v>0</v>
      </c>
      <c r="X480" s="77">
        <f t="shared" si="52"/>
        <v>0</v>
      </c>
      <c r="Y480" s="77">
        <f t="shared" si="52"/>
        <v>0</v>
      </c>
      <c r="Z480" s="77">
        <f t="shared" si="52"/>
        <v>0</v>
      </c>
      <c r="AA480" s="77">
        <f t="shared" si="51"/>
        <v>0</v>
      </c>
      <c r="AB480" s="53"/>
      <c r="AC480"/>
      <c r="AD480"/>
      <c r="AE480"/>
      <c r="AF480"/>
      <c r="AG480"/>
      <c r="AH480"/>
    </row>
    <row r="481" spans="1:34" x14ac:dyDescent="0.2">
      <c r="A481" s="131">
        <v>470</v>
      </c>
      <c r="B481" s="41"/>
      <c r="C481" s="41"/>
      <c r="D481" s="41"/>
      <c r="E481" s="42"/>
      <c r="F481" s="42"/>
      <c r="G481" s="42"/>
      <c r="H481" s="42"/>
      <c r="I481" s="42"/>
      <c r="J481" s="14"/>
      <c r="K481" s="42"/>
      <c r="L481" s="139">
        <f t="shared" si="53"/>
        <v>0</v>
      </c>
      <c r="M481" s="139">
        <f t="shared" si="54"/>
        <v>0</v>
      </c>
      <c r="N481" s="139">
        <f t="shared" si="55"/>
        <v>0</v>
      </c>
      <c r="O481" s="139">
        <f t="shared" si="56"/>
        <v>0</v>
      </c>
      <c r="P481" s="139">
        <f t="shared" si="57"/>
        <v>0</v>
      </c>
      <c r="Q481" s="14"/>
      <c r="R481" s="131">
        <v>470</v>
      </c>
      <c r="S481" s="167" t="str">
        <f>'Calc|Fee Based'!B479</f>
        <v/>
      </c>
      <c r="T481" s="167" t="str">
        <f>'Calc|Fee Based'!C479</f>
        <v/>
      </c>
      <c r="U481" s="129" t="str">
        <f>'Calc|Fee Based'!D479</f>
        <v/>
      </c>
      <c r="V481" s="129" t="str">
        <f>'Calc|Fee Based'!F479</f>
        <v/>
      </c>
      <c r="W481" s="77">
        <f>'Calc|Fee Based'!H479</f>
        <v>0</v>
      </c>
      <c r="X481" s="77">
        <f t="shared" si="52"/>
        <v>0</v>
      </c>
      <c r="Y481" s="77">
        <f t="shared" si="52"/>
        <v>0</v>
      </c>
      <c r="Z481" s="77">
        <f t="shared" si="52"/>
        <v>0</v>
      </c>
      <c r="AA481" s="77">
        <f t="shared" si="51"/>
        <v>0</v>
      </c>
      <c r="AB481" s="53"/>
      <c r="AC481"/>
      <c r="AD481"/>
      <c r="AE481"/>
      <c r="AF481"/>
      <c r="AG481"/>
      <c r="AH481"/>
    </row>
    <row r="482" spans="1:34" x14ac:dyDescent="0.2">
      <c r="A482" s="131">
        <v>471</v>
      </c>
      <c r="B482" s="41"/>
      <c r="C482" s="41"/>
      <c r="D482" s="41"/>
      <c r="E482" s="42"/>
      <c r="F482" s="42"/>
      <c r="G482" s="42"/>
      <c r="H482" s="42"/>
      <c r="I482" s="42"/>
      <c r="J482" s="14"/>
      <c r="K482" s="42"/>
      <c r="L482" s="139">
        <f t="shared" si="53"/>
        <v>0</v>
      </c>
      <c r="M482" s="139">
        <f t="shared" si="54"/>
        <v>0</v>
      </c>
      <c r="N482" s="139">
        <f t="shared" si="55"/>
        <v>0</v>
      </c>
      <c r="O482" s="139">
        <f t="shared" si="56"/>
        <v>0</v>
      </c>
      <c r="P482" s="139">
        <f t="shared" si="57"/>
        <v>0</v>
      </c>
      <c r="Q482" s="14"/>
      <c r="R482" s="131">
        <v>471</v>
      </c>
      <c r="S482" s="167" t="str">
        <f>'Calc|Fee Based'!B480</f>
        <v/>
      </c>
      <c r="T482" s="167" t="str">
        <f>'Calc|Fee Based'!C480</f>
        <v/>
      </c>
      <c r="U482" s="129" t="str">
        <f>'Calc|Fee Based'!D480</f>
        <v/>
      </c>
      <c r="V482" s="129" t="str">
        <f>'Calc|Fee Based'!F480</f>
        <v/>
      </c>
      <c r="W482" s="77">
        <f>'Calc|Fee Based'!H480</f>
        <v>0</v>
      </c>
      <c r="X482" s="77">
        <f t="shared" si="52"/>
        <v>0</v>
      </c>
      <c r="Y482" s="77">
        <f t="shared" si="52"/>
        <v>0</v>
      </c>
      <c r="Z482" s="77">
        <f t="shared" si="52"/>
        <v>0</v>
      </c>
      <c r="AA482" s="77">
        <f t="shared" si="51"/>
        <v>0</v>
      </c>
      <c r="AB482" s="53"/>
      <c r="AC482"/>
      <c r="AD482"/>
      <c r="AE482"/>
      <c r="AF482"/>
      <c r="AG482"/>
      <c r="AH482"/>
    </row>
    <row r="483" spans="1:34" x14ac:dyDescent="0.2">
      <c r="A483" s="131">
        <v>472</v>
      </c>
      <c r="B483" s="41"/>
      <c r="C483" s="41"/>
      <c r="D483" s="41"/>
      <c r="E483" s="42"/>
      <c r="F483" s="42"/>
      <c r="G483" s="42"/>
      <c r="H483" s="42"/>
      <c r="I483" s="42"/>
      <c r="J483" s="14"/>
      <c r="K483" s="42"/>
      <c r="L483" s="139">
        <f t="shared" si="53"/>
        <v>0</v>
      </c>
      <c r="M483" s="139">
        <f t="shared" si="54"/>
        <v>0</v>
      </c>
      <c r="N483" s="139">
        <f t="shared" si="55"/>
        <v>0</v>
      </c>
      <c r="O483" s="139">
        <f t="shared" si="56"/>
        <v>0</v>
      </c>
      <c r="P483" s="139">
        <f t="shared" si="57"/>
        <v>0</v>
      </c>
      <c r="Q483" s="14"/>
      <c r="R483" s="131">
        <v>472</v>
      </c>
      <c r="S483" s="167" t="str">
        <f>'Calc|Fee Based'!B481</f>
        <v/>
      </c>
      <c r="T483" s="167" t="str">
        <f>'Calc|Fee Based'!C481</f>
        <v/>
      </c>
      <c r="U483" s="129" t="str">
        <f>'Calc|Fee Based'!D481</f>
        <v/>
      </c>
      <c r="V483" s="129" t="str">
        <f>'Calc|Fee Based'!F481</f>
        <v/>
      </c>
      <c r="W483" s="77">
        <f>'Calc|Fee Based'!H481</f>
        <v>0</v>
      </c>
      <c r="X483" s="77">
        <f t="shared" si="52"/>
        <v>0</v>
      </c>
      <c r="Y483" s="77">
        <f t="shared" si="52"/>
        <v>0</v>
      </c>
      <c r="Z483" s="77">
        <f t="shared" si="52"/>
        <v>0</v>
      </c>
      <c r="AA483" s="77">
        <f t="shared" si="51"/>
        <v>0</v>
      </c>
      <c r="AB483" s="53"/>
      <c r="AC483"/>
      <c r="AD483"/>
      <c r="AE483"/>
      <c r="AF483"/>
      <c r="AG483"/>
      <c r="AH483"/>
    </row>
    <row r="484" spans="1:34" x14ac:dyDescent="0.2">
      <c r="A484" s="131">
        <v>473</v>
      </c>
      <c r="B484" s="41"/>
      <c r="C484" s="41"/>
      <c r="D484" s="41"/>
      <c r="E484" s="42"/>
      <c r="F484" s="42"/>
      <c r="G484" s="42"/>
      <c r="H484" s="42"/>
      <c r="I484" s="42"/>
      <c r="J484" s="14"/>
      <c r="K484" s="42"/>
      <c r="L484" s="139">
        <f t="shared" si="53"/>
        <v>0</v>
      </c>
      <c r="M484" s="139">
        <f t="shared" si="54"/>
        <v>0</v>
      </c>
      <c r="N484" s="139">
        <f t="shared" si="55"/>
        <v>0</v>
      </c>
      <c r="O484" s="139">
        <f t="shared" si="56"/>
        <v>0</v>
      </c>
      <c r="P484" s="139">
        <f t="shared" si="57"/>
        <v>0</v>
      </c>
      <c r="Q484" s="14"/>
      <c r="R484" s="131">
        <v>473</v>
      </c>
      <c r="S484" s="167" t="str">
        <f>'Calc|Fee Based'!B482</f>
        <v/>
      </c>
      <c r="T484" s="167" t="str">
        <f>'Calc|Fee Based'!C482</f>
        <v/>
      </c>
      <c r="U484" s="129" t="str">
        <f>'Calc|Fee Based'!D482</f>
        <v/>
      </c>
      <c r="V484" s="129" t="str">
        <f>'Calc|Fee Based'!F482</f>
        <v/>
      </c>
      <c r="W484" s="77">
        <f>'Calc|Fee Based'!H482</f>
        <v>0</v>
      </c>
      <c r="X484" s="77">
        <f t="shared" si="52"/>
        <v>0</v>
      </c>
      <c r="Y484" s="77">
        <f t="shared" si="52"/>
        <v>0</v>
      </c>
      <c r="Z484" s="77">
        <f t="shared" si="52"/>
        <v>0</v>
      </c>
      <c r="AA484" s="77">
        <f t="shared" si="51"/>
        <v>0</v>
      </c>
      <c r="AB484" s="53"/>
      <c r="AC484"/>
      <c r="AD484"/>
      <c r="AE484"/>
      <c r="AF484"/>
      <c r="AG484"/>
      <c r="AH484"/>
    </row>
    <row r="485" spans="1:34" x14ac:dyDescent="0.2">
      <c r="A485" s="131">
        <v>474</v>
      </c>
      <c r="B485" s="41"/>
      <c r="C485" s="41"/>
      <c r="D485" s="41"/>
      <c r="E485" s="42"/>
      <c r="F485" s="42"/>
      <c r="G485" s="42"/>
      <c r="H485" s="42"/>
      <c r="I485" s="42"/>
      <c r="J485" s="14"/>
      <c r="K485" s="42"/>
      <c r="L485" s="139">
        <f t="shared" si="53"/>
        <v>0</v>
      </c>
      <c r="M485" s="139">
        <f t="shared" si="54"/>
        <v>0</v>
      </c>
      <c r="N485" s="139">
        <f t="shared" si="55"/>
        <v>0</v>
      </c>
      <c r="O485" s="139">
        <f t="shared" si="56"/>
        <v>0</v>
      </c>
      <c r="P485" s="139">
        <f t="shared" si="57"/>
        <v>0</v>
      </c>
      <c r="Q485" s="14"/>
      <c r="R485" s="131">
        <v>474</v>
      </c>
      <c r="S485" s="167" t="str">
        <f>'Calc|Fee Based'!B483</f>
        <v/>
      </c>
      <c r="T485" s="167" t="str">
        <f>'Calc|Fee Based'!C483</f>
        <v/>
      </c>
      <c r="U485" s="129" t="str">
        <f>'Calc|Fee Based'!D483</f>
        <v/>
      </c>
      <c r="V485" s="129" t="str">
        <f>'Calc|Fee Based'!F483</f>
        <v/>
      </c>
      <c r="W485" s="77">
        <f>'Calc|Fee Based'!H483</f>
        <v>0</v>
      </c>
      <c r="X485" s="77">
        <f t="shared" si="52"/>
        <v>0</v>
      </c>
      <c r="Y485" s="77">
        <f t="shared" si="52"/>
        <v>0</v>
      </c>
      <c r="Z485" s="77">
        <f t="shared" si="52"/>
        <v>0</v>
      </c>
      <c r="AA485" s="77">
        <f t="shared" si="51"/>
        <v>0</v>
      </c>
      <c r="AB485" s="53"/>
      <c r="AC485"/>
      <c r="AD485"/>
      <c r="AE485"/>
      <c r="AF485"/>
      <c r="AG485"/>
      <c r="AH485"/>
    </row>
    <row r="486" spans="1:34" x14ac:dyDescent="0.2">
      <c r="A486" s="131">
        <v>475</v>
      </c>
      <c r="B486" s="41"/>
      <c r="C486" s="41"/>
      <c r="D486" s="41"/>
      <c r="E486" s="42"/>
      <c r="F486" s="42"/>
      <c r="G486" s="42"/>
      <c r="H486" s="42"/>
      <c r="I486" s="42"/>
      <c r="J486" s="14"/>
      <c r="K486" s="42"/>
      <c r="L486" s="139">
        <f t="shared" si="53"/>
        <v>0</v>
      </c>
      <c r="M486" s="139">
        <f t="shared" si="54"/>
        <v>0</v>
      </c>
      <c r="N486" s="139">
        <f t="shared" si="55"/>
        <v>0</v>
      </c>
      <c r="O486" s="139">
        <f t="shared" si="56"/>
        <v>0</v>
      </c>
      <c r="P486" s="139">
        <f t="shared" si="57"/>
        <v>0</v>
      </c>
      <c r="Q486" s="14"/>
      <c r="R486" s="131">
        <v>475</v>
      </c>
      <c r="S486" s="167" t="str">
        <f>'Calc|Fee Based'!B484</f>
        <v/>
      </c>
      <c r="T486" s="167" t="str">
        <f>'Calc|Fee Based'!C484</f>
        <v/>
      </c>
      <c r="U486" s="129" t="str">
        <f>'Calc|Fee Based'!D484</f>
        <v/>
      </c>
      <c r="V486" s="129" t="str">
        <f>'Calc|Fee Based'!F484</f>
        <v/>
      </c>
      <c r="W486" s="77">
        <f>'Calc|Fee Based'!H484</f>
        <v>0</v>
      </c>
      <c r="X486" s="77">
        <f t="shared" si="52"/>
        <v>0</v>
      </c>
      <c r="Y486" s="77">
        <f t="shared" si="52"/>
        <v>0</v>
      </c>
      <c r="Z486" s="77">
        <f t="shared" si="52"/>
        <v>0</v>
      </c>
      <c r="AA486" s="77">
        <f t="shared" si="51"/>
        <v>0</v>
      </c>
      <c r="AB486" s="53"/>
      <c r="AC486"/>
      <c r="AD486"/>
      <c r="AE486"/>
      <c r="AF486"/>
      <c r="AG486"/>
      <c r="AH486"/>
    </row>
    <row r="487" spans="1:34" x14ac:dyDescent="0.2">
      <c r="A487" s="131">
        <v>476</v>
      </c>
      <c r="B487" s="41"/>
      <c r="C487" s="41"/>
      <c r="D487" s="41"/>
      <c r="E487" s="42"/>
      <c r="F487" s="42"/>
      <c r="G487" s="42"/>
      <c r="H487" s="42"/>
      <c r="I487" s="42"/>
      <c r="J487" s="14"/>
      <c r="K487" s="42"/>
      <c r="L487" s="139">
        <f t="shared" si="53"/>
        <v>0</v>
      </c>
      <c r="M487" s="139">
        <f t="shared" si="54"/>
        <v>0</v>
      </c>
      <c r="N487" s="139">
        <f t="shared" si="55"/>
        <v>0</v>
      </c>
      <c r="O487" s="139">
        <f t="shared" si="56"/>
        <v>0</v>
      </c>
      <c r="P487" s="139">
        <f t="shared" si="57"/>
        <v>0</v>
      </c>
      <c r="Q487" s="14"/>
      <c r="R487" s="131">
        <v>476</v>
      </c>
      <c r="S487" s="167" t="str">
        <f>'Calc|Fee Based'!B485</f>
        <v/>
      </c>
      <c r="T487" s="167" t="str">
        <f>'Calc|Fee Based'!C485</f>
        <v/>
      </c>
      <c r="U487" s="129" t="str">
        <f>'Calc|Fee Based'!D485</f>
        <v/>
      </c>
      <c r="V487" s="129" t="str">
        <f>'Calc|Fee Based'!F485</f>
        <v/>
      </c>
      <c r="W487" s="77">
        <f>'Calc|Fee Based'!H485</f>
        <v>0</v>
      </c>
      <c r="X487" s="77">
        <f t="shared" si="52"/>
        <v>0</v>
      </c>
      <c r="Y487" s="77">
        <f t="shared" si="52"/>
        <v>0</v>
      </c>
      <c r="Z487" s="77">
        <f t="shared" si="52"/>
        <v>0</v>
      </c>
      <c r="AA487" s="77">
        <f t="shared" si="51"/>
        <v>0</v>
      </c>
      <c r="AB487" s="53"/>
      <c r="AC487"/>
      <c r="AD487"/>
      <c r="AE487"/>
      <c r="AF487"/>
      <c r="AG487"/>
      <c r="AH487"/>
    </row>
    <row r="488" spans="1:34" x14ac:dyDescent="0.2">
      <c r="A488" s="131">
        <v>477</v>
      </c>
      <c r="B488" s="41"/>
      <c r="C488" s="41"/>
      <c r="D488" s="41"/>
      <c r="E488" s="42"/>
      <c r="F488" s="42"/>
      <c r="G488" s="42"/>
      <c r="H488" s="42"/>
      <c r="I488" s="42"/>
      <c r="J488" s="14"/>
      <c r="K488" s="42"/>
      <c r="L488" s="139">
        <f t="shared" si="53"/>
        <v>0</v>
      </c>
      <c r="M488" s="139">
        <f t="shared" si="54"/>
        <v>0</v>
      </c>
      <c r="N488" s="139">
        <f t="shared" si="55"/>
        <v>0</v>
      </c>
      <c r="O488" s="139">
        <f t="shared" si="56"/>
        <v>0</v>
      </c>
      <c r="P488" s="139">
        <f t="shared" si="57"/>
        <v>0</v>
      </c>
      <c r="Q488" s="14"/>
      <c r="R488" s="131">
        <v>477</v>
      </c>
      <c r="S488" s="167" t="str">
        <f>'Calc|Fee Based'!B486</f>
        <v/>
      </c>
      <c r="T488" s="167" t="str">
        <f>'Calc|Fee Based'!C486</f>
        <v/>
      </c>
      <c r="U488" s="129" t="str">
        <f>'Calc|Fee Based'!D486</f>
        <v/>
      </c>
      <c r="V488" s="129" t="str">
        <f>'Calc|Fee Based'!F486</f>
        <v/>
      </c>
      <c r="W488" s="77">
        <f>'Calc|Fee Based'!H486</f>
        <v>0</v>
      </c>
      <c r="X488" s="77">
        <f t="shared" si="52"/>
        <v>0</v>
      </c>
      <c r="Y488" s="77">
        <f t="shared" si="52"/>
        <v>0</v>
      </c>
      <c r="Z488" s="77">
        <f t="shared" si="52"/>
        <v>0</v>
      </c>
      <c r="AA488" s="77">
        <f t="shared" si="51"/>
        <v>0</v>
      </c>
      <c r="AB488" s="53"/>
      <c r="AC488"/>
      <c r="AD488"/>
      <c r="AE488"/>
      <c r="AF488"/>
      <c r="AG488"/>
      <c r="AH488"/>
    </row>
    <row r="489" spans="1:34" x14ac:dyDescent="0.2">
      <c r="A489" s="131">
        <v>478</v>
      </c>
      <c r="B489" s="41"/>
      <c r="C489" s="41"/>
      <c r="D489" s="41"/>
      <c r="E489" s="42"/>
      <c r="F489" s="42"/>
      <c r="G489" s="42"/>
      <c r="H489" s="42"/>
      <c r="I489" s="42"/>
      <c r="J489" s="14"/>
      <c r="K489" s="42"/>
      <c r="L489" s="139">
        <f t="shared" si="53"/>
        <v>0</v>
      </c>
      <c r="M489" s="139">
        <f t="shared" si="54"/>
        <v>0</v>
      </c>
      <c r="N489" s="139">
        <f t="shared" si="55"/>
        <v>0</v>
      </c>
      <c r="O489" s="139">
        <f t="shared" si="56"/>
        <v>0</v>
      </c>
      <c r="P489" s="139">
        <f t="shared" si="57"/>
        <v>0</v>
      </c>
      <c r="Q489" s="14"/>
      <c r="R489" s="131">
        <v>478</v>
      </c>
      <c r="S489" s="167" t="str">
        <f>'Calc|Fee Based'!B487</f>
        <v/>
      </c>
      <c r="T489" s="167" t="str">
        <f>'Calc|Fee Based'!C487</f>
        <v/>
      </c>
      <c r="U489" s="129" t="str">
        <f>'Calc|Fee Based'!D487</f>
        <v/>
      </c>
      <c r="V489" s="129" t="str">
        <f>'Calc|Fee Based'!F487</f>
        <v/>
      </c>
      <c r="W489" s="77">
        <f>'Calc|Fee Based'!H487</f>
        <v>0</v>
      </c>
      <c r="X489" s="77">
        <f t="shared" si="52"/>
        <v>0</v>
      </c>
      <c r="Y489" s="77">
        <f t="shared" si="52"/>
        <v>0</v>
      </c>
      <c r="Z489" s="77">
        <f t="shared" si="52"/>
        <v>0</v>
      </c>
      <c r="AA489" s="77">
        <f t="shared" si="51"/>
        <v>0</v>
      </c>
      <c r="AB489" s="53"/>
      <c r="AC489"/>
      <c r="AD489"/>
      <c r="AE489"/>
      <c r="AF489"/>
      <c r="AG489"/>
      <c r="AH489"/>
    </row>
    <row r="490" spans="1:34" x14ac:dyDescent="0.2">
      <c r="A490" s="131">
        <v>479</v>
      </c>
      <c r="B490" s="41"/>
      <c r="C490" s="41"/>
      <c r="D490" s="41"/>
      <c r="E490" s="42"/>
      <c r="F490" s="42"/>
      <c r="G490" s="42"/>
      <c r="H490" s="42"/>
      <c r="I490" s="42"/>
      <c r="J490" s="14"/>
      <c r="K490" s="42"/>
      <c r="L490" s="139">
        <f t="shared" si="53"/>
        <v>0</v>
      </c>
      <c r="M490" s="139">
        <f t="shared" si="54"/>
        <v>0</v>
      </c>
      <c r="N490" s="139">
        <f t="shared" si="55"/>
        <v>0</v>
      </c>
      <c r="O490" s="139">
        <f t="shared" si="56"/>
        <v>0</v>
      </c>
      <c r="P490" s="139">
        <f t="shared" si="57"/>
        <v>0</v>
      </c>
      <c r="Q490" s="14"/>
      <c r="R490" s="131">
        <v>479</v>
      </c>
      <c r="S490" s="167" t="str">
        <f>'Calc|Fee Based'!B488</f>
        <v/>
      </c>
      <c r="T490" s="167" t="str">
        <f>'Calc|Fee Based'!C488</f>
        <v/>
      </c>
      <c r="U490" s="129" t="str">
        <f>'Calc|Fee Based'!D488</f>
        <v/>
      </c>
      <c r="V490" s="129" t="str">
        <f>'Calc|Fee Based'!F488</f>
        <v/>
      </c>
      <c r="W490" s="77">
        <f>'Calc|Fee Based'!H488</f>
        <v>0</v>
      </c>
      <c r="X490" s="77">
        <f t="shared" si="52"/>
        <v>0</v>
      </c>
      <c r="Y490" s="77">
        <f t="shared" si="52"/>
        <v>0</v>
      </c>
      <c r="Z490" s="77">
        <f t="shared" si="52"/>
        <v>0</v>
      </c>
      <c r="AA490" s="77">
        <f t="shared" si="51"/>
        <v>0</v>
      </c>
      <c r="AB490" s="53"/>
      <c r="AC490"/>
      <c r="AD490"/>
      <c r="AE490"/>
      <c r="AF490"/>
      <c r="AG490"/>
      <c r="AH490"/>
    </row>
    <row r="491" spans="1:34" x14ac:dyDescent="0.2">
      <c r="A491" s="131">
        <v>480</v>
      </c>
      <c r="B491" s="41"/>
      <c r="C491" s="41"/>
      <c r="D491" s="41"/>
      <c r="E491" s="42"/>
      <c r="F491" s="42"/>
      <c r="G491" s="42"/>
      <c r="H491" s="42"/>
      <c r="I491" s="42"/>
      <c r="J491" s="14"/>
      <c r="K491" s="42"/>
      <c r="L491" s="139">
        <f t="shared" si="53"/>
        <v>0</v>
      </c>
      <c r="M491" s="139">
        <f t="shared" si="54"/>
        <v>0</v>
      </c>
      <c r="N491" s="139">
        <f t="shared" si="55"/>
        <v>0</v>
      </c>
      <c r="O491" s="139">
        <f t="shared" si="56"/>
        <v>0</v>
      </c>
      <c r="P491" s="139">
        <f t="shared" si="57"/>
        <v>0</v>
      </c>
      <c r="Q491" s="14"/>
      <c r="R491" s="131">
        <v>480</v>
      </c>
      <c r="S491" s="167" t="str">
        <f>'Calc|Fee Based'!B489</f>
        <v/>
      </c>
      <c r="T491" s="167" t="str">
        <f>'Calc|Fee Based'!C489</f>
        <v/>
      </c>
      <c r="U491" s="129" t="str">
        <f>'Calc|Fee Based'!D489</f>
        <v/>
      </c>
      <c r="V491" s="129" t="str">
        <f>'Calc|Fee Based'!F489</f>
        <v/>
      </c>
      <c r="W491" s="77">
        <f>'Calc|Fee Based'!H489</f>
        <v>0</v>
      </c>
      <c r="X491" s="77">
        <f t="shared" si="52"/>
        <v>0</v>
      </c>
      <c r="Y491" s="77">
        <f t="shared" si="52"/>
        <v>0</v>
      </c>
      <c r="Z491" s="77">
        <f t="shared" si="52"/>
        <v>0</v>
      </c>
      <c r="AA491" s="77">
        <f t="shared" si="51"/>
        <v>0</v>
      </c>
      <c r="AB491" s="53"/>
      <c r="AC491"/>
      <c r="AD491"/>
      <c r="AE491"/>
      <c r="AF491"/>
      <c r="AG491"/>
      <c r="AH491"/>
    </row>
    <row r="492" spans="1:34" x14ac:dyDescent="0.2">
      <c r="A492" s="131">
        <v>481</v>
      </c>
      <c r="B492" s="41"/>
      <c r="C492" s="41"/>
      <c r="D492" s="41"/>
      <c r="E492" s="42"/>
      <c r="F492" s="42"/>
      <c r="G492" s="42"/>
      <c r="H492" s="42"/>
      <c r="I492" s="42"/>
      <c r="J492" s="14"/>
      <c r="K492" s="42"/>
      <c r="L492" s="139">
        <f t="shared" si="53"/>
        <v>0</v>
      </c>
      <c r="M492" s="139">
        <f t="shared" si="54"/>
        <v>0</v>
      </c>
      <c r="N492" s="139">
        <f t="shared" si="55"/>
        <v>0</v>
      </c>
      <c r="O492" s="139">
        <f t="shared" si="56"/>
        <v>0</v>
      </c>
      <c r="P492" s="139">
        <f t="shared" si="57"/>
        <v>0</v>
      </c>
      <c r="Q492" s="14"/>
      <c r="R492" s="131">
        <v>481</v>
      </c>
      <c r="S492" s="167" t="str">
        <f>'Calc|Fee Based'!B490</f>
        <v/>
      </c>
      <c r="T492" s="167" t="str">
        <f>'Calc|Fee Based'!C490</f>
        <v/>
      </c>
      <c r="U492" s="129" t="str">
        <f>'Calc|Fee Based'!D490</f>
        <v/>
      </c>
      <c r="V492" s="129" t="str">
        <f>'Calc|Fee Based'!F490</f>
        <v/>
      </c>
      <c r="W492" s="77">
        <f>'Calc|Fee Based'!H490</f>
        <v>0</v>
      </c>
      <c r="X492" s="77">
        <f t="shared" si="52"/>
        <v>0</v>
      </c>
      <c r="Y492" s="77">
        <f t="shared" si="52"/>
        <v>0</v>
      </c>
      <c r="Z492" s="77">
        <f t="shared" si="52"/>
        <v>0</v>
      </c>
      <c r="AA492" s="77">
        <f t="shared" si="51"/>
        <v>0</v>
      </c>
      <c r="AB492" s="53"/>
      <c r="AC492"/>
      <c r="AD492"/>
      <c r="AE492"/>
      <c r="AF492"/>
      <c r="AG492"/>
      <c r="AH492"/>
    </row>
    <row r="493" spans="1:34" x14ac:dyDescent="0.2">
      <c r="A493" s="131">
        <v>482</v>
      </c>
      <c r="B493" s="41"/>
      <c r="C493" s="41"/>
      <c r="D493" s="41"/>
      <c r="E493" s="42"/>
      <c r="F493" s="42"/>
      <c r="G493" s="42"/>
      <c r="H493" s="42"/>
      <c r="I493" s="42"/>
      <c r="J493" s="14"/>
      <c r="K493" s="42"/>
      <c r="L493" s="139">
        <f t="shared" si="53"/>
        <v>0</v>
      </c>
      <c r="M493" s="139">
        <f t="shared" si="54"/>
        <v>0</v>
      </c>
      <c r="N493" s="139">
        <f t="shared" si="55"/>
        <v>0</v>
      </c>
      <c r="O493" s="139">
        <f t="shared" si="56"/>
        <v>0</v>
      </c>
      <c r="P493" s="139">
        <f t="shared" si="57"/>
        <v>0</v>
      </c>
      <c r="Q493" s="14"/>
      <c r="R493" s="131">
        <v>482</v>
      </c>
      <c r="S493" s="167" t="str">
        <f>'Calc|Fee Based'!B491</f>
        <v/>
      </c>
      <c r="T493" s="167" t="str">
        <f>'Calc|Fee Based'!C491</f>
        <v/>
      </c>
      <c r="U493" s="129" t="str">
        <f>'Calc|Fee Based'!D491</f>
        <v/>
      </c>
      <c r="V493" s="129" t="str">
        <f>'Calc|Fee Based'!F491</f>
        <v/>
      </c>
      <c r="W493" s="77">
        <f>'Calc|Fee Based'!H491</f>
        <v>0</v>
      </c>
      <c r="X493" s="77">
        <f t="shared" si="52"/>
        <v>0</v>
      </c>
      <c r="Y493" s="77">
        <f t="shared" si="52"/>
        <v>0</v>
      </c>
      <c r="Z493" s="77">
        <f t="shared" si="52"/>
        <v>0</v>
      </c>
      <c r="AA493" s="77">
        <f t="shared" si="51"/>
        <v>0</v>
      </c>
      <c r="AB493" s="53"/>
      <c r="AC493"/>
      <c r="AD493"/>
      <c r="AE493"/>
      <c r="AF493"/>
      <c r="AG493"/>
      <c r="AH493"/>
    </row>
    <row r="494" spans="1:34" x14ac:dyDescent="0.2">
      <c r="A494" s="131">
        <v>483</v>
      </c>
      <c r="B494" s="41"/>
      <c r="C494" s="41"/>
      <c r="D494" s="41"/>
      <c r="E494" s="42"/>
      <c r="F494" s="42"/>
      <c r="G494" s="42"/>
      <c r="H494" s="42"/>
      <c r="I494" s="42"/>
      <c r="J494" s="14"/>
      <c r="K494" s="42"/>
      <c r="L494" s="139">
        <f t="shared" si="53"/>
        <v>0</v>
      </c>
      <c r="M494" s="139">
        <f t="shared" si="54"/>
        <v>0</v>
      </c>
      <c r="N494" s="139">
        <f t="shared" si="55"/>
        <v>0</v>
      </c>
      <c r="O494" s="139">
        <f t="shared" si="56"/>
        <v>0</v>
      </c>
      <c r="P494" s="139">
        <f t="shared" si="57"/>
        <v>0</v>
      </c>
      <c r="Q494" s="14"/>
      <c r="R494" s="131">
        <v>483</v>
      </c>
      <c r="S494" s="167" t="str">
        <f>'Calc|Fee Based'!B492</f>
        <v/>
      </c>
      <c r="T494" s="167" t="str">
        <f>'Calc|Fee Based'!C492</f>
        <v/>
      </c>
      <c r="U494" s="129" t="str">
        <f>'Calc|Fee Based'!D492</f>
        <v/>
      </c>
      <c r="V494" s="129" t="str">
        <f>'Calc|Fee Based'!F492</f>
        <v/>
      </c>
      <c r="W494" s="77">
        <f>'Calc|Fee Based'!H492</f>
        <v>0</v>
      </c>
      <c r="X494" s="77">
        <f t="shared" si="52"/>
        <v>0</v>
      </c>
      <c r="Y494" s="77">
        <f t="shared" si="52"/>
        <v>0</v>
      </c>
      <c r="Z494" s="77">
        <f t="shared" si="52"/>
        <v>0</v>
      </c>
      <c r="AA494" s="77">
        <f t="shared" si="51"/>
        <v>0</v>
      </c>
      <c r="AB494" s="53"/>
      <c r="AC494"/>
      <c r="AD494"/>
      <c r="AE494"/>
      <c r="AF494"/>
      <c r="AG494"/>
      <c r="AH494"/>
    </row>
    <row r="495" spans="1:34" x14ac:dyDescent="0.2">
      <c r="A495" s="131">
        <v>484</v>
      </c>
      <c r="B495" s="41"/>
      <c r="C495" s="41"/>
      <c r="D495" s="41"/>
      <c r="E495" s="42"/>
      <c r="F495" s="42"/>
      <c r="G495" s="42"/>
      <c r="H495" s="42"/>
      <c r="I495" s="42"/>
      <c r="J495" s="14"/>
      <c r="K495" s="42"/>
      <c r="L495" s="139">
        <f t="shared" si="53"/>
        <v>0</v>
      </c>
      <c r="M495" s="139">
        <f t="shared" si="54"/>
        <v>0</v>
      </c>
      <c r="N495" s="139">
        <f t="shared" si="55"/>
        <v>0</v>
      </c>
      <c r="O495" s="139">
        <f t="shared" si="56"/>
        <v>0</v>
      </c>
      <c r="P495" s="139">
        <f t="shared" si="57"/>
        <v>0</v>
      </c>
      <c r="Q495" s="14"/>
      <c r="R495" s="131">
        <v>484</v>
      </c>
      <c r="S495" s="167" t="str">
        <f>'Calc|Fee Based'!B493</f>
        <v/>
      </c>
      <c r="T495" s="167" t="str">
        <f>'Calc|Fee Based'!C493</f>
        <v/>
      </c>
      <c r="U495" s="129" t="str">
        <f>'Calc|Fee Based'!D493</f>
        <v/>
      </c>
      <c r="V495" s="129" t="str">
        <f>'Calc|Fee Based'!F493</f>
        <v/>
      </c>
      <c r="W495" s="77">
        <f>'Calc|Fee Based'!H493</f>
        <v>0</v>
      </c>
      <c r="X495" s="77">
        <f t="shared" si="52"/>
        <v>0</v>
      </c>
      <c r="Y495" s="77">
        <f t="shared" si="52"/>
        <v>0</v>
      </c>
      <c r="Z495" s="77">
        <f t="shared" si="52"/>
        <v>0</v>
      </c>
      <c r="AA495" s="77">
        <f t="shared" si="51"/>
        <v>0</v>
      </c>
      <c r="AB495" s="53"/>
      <c r="AC495"/>
      <c r="AD495"/>
      <c r="AE495"/>
      <c r="AF495"/>
      <c r="AG495"/>
      <c r="AH495"/>
    </row>
    <row r="496" spans="1:34" x14ac:dyDescent="0.2">
      <c r="A496" s="131">
        <v>485</v>
      </c>
      <c r="B496" s="41"/>
      <c r="C496" s="41"/>
      <c r="D496" s="41"/>
      <c r="E496" s="42"/>
      <c r="F496" s="42"/>
      <c r="G496" s="42"/>
      <c r="H496" s="42"/>
      <c r="I496" s="42"/>
      <c r="J496" s="14"/>
      <c r="K496" s="42"/>
      <c r="L496" s="139">
        <f t="shared" si="53"/>
        <v>0</v>
      </c>
      <c r="M496" s="139">
        <f t="shared" si="54"/>
        <v>0</v>
      </c>
      <c r="N496" s="139">
        <f t="shared" si="55"/>
        <v>0</v>
      </c>
      <c r="O496" s="139">
        <f t="shared" si="56"/>
        <v>0</v>
      </c>
      <c r="P496" s="139">
        <f t="shared" si="57"/>
        <v>0</v>
      </c>
      <c r="Q496" s="14"/>
      <c r="R496" s="131">
        <v>485</v>
      </c>
      <c r="S496" s="167" t="str">
        <f>'Calc|Fee Based'!B494</f>
        <v/>
      </c>
      <c r="T496" s="167" t="str">
        <f>'Calc|Fee Based'!C494</f>
        <v/>
      </c>
      <c r="U496" s="129" t="str">
        <f>'Calc|Fee Based'!D494</f>
        <v/>
      </c>
      <c r="V496" s="129" t="str">
        <f>'Calc|Fee Based'!F494</f>
        <v/>
      </c>
      <c r="W496" s="77">
        <f>'Calc|Fee Based'!H494</f>
        <v>0</v>
      </c>
      <c r="X496" s="77">
        <f t="shared" si="52"/>
        <v>0</v>
      </c>
      <c r="Y496" s="77">
        <f t="shared" si="52"/>
        <v>0</v>
      </c>
      <c r="Z496" s="77">
        <f t="shared" si="52"/>
        <v>0</v>
      </c>
      <c r="AA496" s="77">
        <f t="shared" si="52"/>
        <v>0</v>
      </c>
      <c r="AB496" s="53"/>
      <c r="AC496"/>
      <c r="AD496"/>
      <c r="AE496"/>
      <c r="AF496"/>
      <c r="AG496"/>
      <c r="AH496"/>
    </row>
    <row r="497" spans="1:34" x14ac:dyDescent="0.2">
      <c r="A497" s="131">
        <v>486</v>
      </c>
      <c r="B497" s="41"/>
      <c r="C497" s="41"/>
      <c r="D497" s="41"/>
      <c r="E497" s="42"/>
      <c r="F497" s="42"/>
      <c r="G497" s="42"/>
      <c r="H497" s="42"/>
      <c r="I497" s="42"/>
      <c r="J497" s="14"/>
      <c r="K497" s="42"/>
      <c r="L497" s="139">
        <f t="shared" si="53"/>
        <v>0</v>
      </c>
      <c r="M497" s="139">
        <f t="shared" si="54"/>
        <v>0</v>
      </c>
      <c r="N497" s="139">
        <f t="shared" si="55"/>
        <v>0</v>
      </c>
      <c r="O497" s="139">
        <f t="shared" si="56"/>
        <v>0</v>
      </c>
      <c r="P497" s="139">
        <f t="shared" si="57"/>
        <v>0</v>
      </c>
      <c r="Q497" s="14"/>
      <c r="R497" s="131">
        <v>486</v>
      </c>
      <c r="S497" s="167" t="str">
        <f>'Calc|Fee Based'!B495</f>
        <v/>
      </c>
      <c r="T497" s="167" t="str">
        <f>'Calc|Fee Based'!C495</f>
        <v/>
      </c>
      <c r="U497" s="129" t="str">
        <f>'Calc|Fee Based'!D495</f>
        <v/>
      </c>
      <c r="V497" s="129" t="str">
        <f>'Calc|Fee Based'!F495</f>
        <v/>
      </c>
      <c r="W497" s="77">
        <f>'Calc|Fee Based'!H495</f>
        <v>0</v>
      </c>
      <c r="X497" s="77">
        <f t="shared" ref="X497:AA511" si="58">W497*(1+X$5)*(1-X$6)</f>
        <v>0</v>
      </c>
      <c r="Y497" s="77">
        <f t="shared" si="58"/>
        <v>0</v>
      </c>
      <c r="Z497" s="77">
        <f t="shared" si="58"/>
        <v>0</v>
      </c>
      <c r="AA497" s="77">
        <f t="shared" si="58"/>
        <v>0</v>
      </c>
      <c r="AB497" s="53"/>
      <c r="AC497"/>
      <c r="AD497"/>
      <c r="AE497"/>
      <c r="AF497"/>
      <c r="AG497"/>
      <c r="AH497"/>
    </row>
    <row r="498" spans="1:34" x14ac:dyDescent="0.2">
      <c r="A498" s="131">
        <v>487</v>
      </c>
      <c r="B498" s="41"/>
      <c r="C498" s="41"/>
      <c r="D498" s="41"/>
      <c r="E498" s="42"/>
      <c r="F498" s="42"/>
      <c r="G498" s="42"/>
      <c r="H498" s="42"/>
      <c r="I498" s="42"/>
      <c r="J498" s="14"/>
      <c r="K498" s="42"/>
      <c r="L498" s="139">
        <f t="shared" si="53"/>
        <v>0</v>
      </c>
      <c r="M498" s="139">
        <f t="shared" si="54"/>
        <v>0</v>
      </c>
      <c r="N498" s="139">
        <f t="shared" si="55"/>
        <v>0</v>
      </c>
      <c r="O498" s="139">
        <f t="shared" si="56"/>
        <v>0</v>
      </c>
      <c r="P498" s="139">
        <f t="shared" si="57"/>
        <v>0</v>
      </c>
      <c r="Q498" s="14"/>
      <c r="R498" s="131">
        <v>487</v>
      </c>
      <c r="S498" s="167" t="str">
        <f>'Calc|Fee Based'!B496</f>
        <v/>
      </c>
      <c r="T498" s="167" t="str">
        <f>'Calc|Fee Based'!C496</f>
        <v/>
      </c>
      <c r="U498" s="129" t="str">
        <f>'Calc|Fee Based'!D496</f>
        <v/>
      </c>
      <c r="V498" s="129" t="str">
        <f>'Calc|Fee Based'!F496</f>
        <v/>
      </c>
      <c r="W498" s="77">
        <f>'Calc|Fee Based'!H496</f>
        <v>0</v>
      </c>
      <c r="X498" s="77">
        <f t="shared" si="58"/>
        <v>0</v>
      </c>
      <c r="Y498" s="77">
        <f t="shared" si="58"/>
        <v>0</v>
      </c>
      <c r="Z498" s="77">
        <f t="shared" si="58"/>
        <v>0</v>
      </c>
      <c r="AA498" s="77">
        <f t="shared" si="58"/>
        <v>0</v>
      </c>
      <c r="AB498" s="53"/>
      <c r="AC498"/>
      <c r="AD498"/>
      <c r="AE498"/>
      <c r="AF498"/>
      <c r="AG498"/>
      <c r="AH498"/>
    </row>
    <row r="499" spans="1:34" x14ac:dyDescent="0.2">
      <c r="A499" s="131">
        <v>488</v>
      </c>
      <c r="B499" s="41"/>
      <c r="C499" s="41"/>
      <c r="D499" s="41"/>
      <c r="E499" s="42"/>
      <c r="F499" s="42"/>
      <c r="G499" s="42"/>
      <c r="H499" s="42"/>
      <c r="I499" s="42"/>
      <c r="J499" s="14"/>
      <c r="K499" s="42"/>
      <c r="L499" s="139">
        <f t="shared" si="53"/>
        <v>0</v>
      </c>
      <c r="M499" s="139">
        <f t="shared" si="54"/>
        <v>0</v>
      </c>
      <c r="N499" s="139">
        <f t="shared" si="55"/>
        <v>0</v>
      </c>
      <c r="O499" s="139">
        <f t="shared" si="56"/>
        <v>0</v>
      </c>
      <c r="P499" s="139">
        <f t="shared" si="57"/>
        <v>0</v>
      </c>
      <c r="Q499" s="14"/>
      <c r="R499" s="131">
        <v>488</v>
      </c>
      <c r="S499" s="167" t="str">
        <f>'Calc|Fee Based'!B497</f>
        <v/>
      </c>
      <c r="T499" s="167" t="str">
        <f>'Calc|Fee Based'!C497</f>
        <v/>
      </c>
      <c r="U499" s="129" t="str">
        <f>'Calc|Fee Based'!D497</f>
        <v/>
      </c>
      <c r="V499" s="129" t="str">
        <f>'Calc|Fee Based'!F497</f>
        <v/>
      </c>
      <c r="W499" s="77">
        <f>'Calc|Fee Based'!H497</f>
        <v>0</v>
      </c>
      <c r="X499" s="77">
        <f t="shared" si="58"/>
        <v>0</v>
      </c>
      <c r="Y499" s="77">
        <f t="shared" si="58"/>
        <v>0</v>
      </c>
      <c r="Z499" s="77">
        <f t="shared" si="58"/>
        <v>0</v>
      </c>
      <c r="AA499" s="77">
        <f t="shared" si="58"/>
        <v>0</v>
      </c>
      <c r="AB499" s="53"/>
      <c r="AC499"/>
      <c r="AD499"/>
      <c r="AE499"/>
      <c r="AF499"/>
      <c r="AG499"/>
      <c r="AH499"/>
    </row>
    <row r="500" spans="1:34" x14ac:dyDescent="0.2">
      <c r="A500" s="131">
        <v>489</v>
      </c>
      <c r="B500" s="41"/>
      <c r="C500" s="41"/>
      <c r="D500" s="41"/>
      <c r="E500" s="42"/>
      <c r="F500" s="42"/>
      <c r="G500" s="42"/>
      <c r="H500" s="42"/>
      <c r="I500" s="42"/>
      <c r="J500" s="14"/>
      <c r="K500" s="42"/>
      <c r="L500" s="139">
        <f t="shared" si="53"/>
        <v>0</v>
      </c>
      <c r="M500" s="139">
        <f t="shared" si="54"/>
        <v>0</v>
      </c>
      <c r="N500" s="139">
        <f t="shared" si="55"/>
        <v>0</v>
      </c>
      <c r="O500" s="139">
        <f t="shared" si="56"/>
        <v>0</v>
      </c>
      <c r="P500" s="139">
        <f t="shared" si="57"/>
        <v>0</v>
      </c>
      <c r="Q500" s="14"/>
      <c r="R500" s="131">
        <v>489</v>
      </c>
      <c r="S500" s="167" t="str">
        <f>'Calc|Fee Based'!B498</f>
        <v/>
      </c>
      <c r="T500" s="167" t="str">
        <f>'Calc|Fee Based'!C498</f>
        <v/>
      </c>
      <c r="U500" s="129" t="str">
        <f>'Calc|Fee Based'!D498</f>
        <v/>
      </c>
      <c r="V500" s="129" t="str">
        <f>'Calc|Fee Based'!F498</f>
        <v/>
      </c>
      <c r="W500" s="77">
        <f>'Calc|Fee Based'!H498</f>
        <v>0</v>
      </c>
      <c r="X500" s="77">
        <f t="shared" si="58"/>
        <v>0</v>
      </c>
      <c r="Y500" s="77">
        <f t="shared" si="58"/>
        <v>0</v>
      </c>
      <c r="Z500" s="77">
        <f t="shared" si="58"/>
        <v>0</v>
      </c>
      <c r="AA500" s="77">
        <f t="shared" si="58"/>
        <v>0</v>
      </c>
      <c r="AB500" s="53"/>
      <c r="AC500"/>
      <c r="AD500"/>
      <c r="AE500"/>
      <c r="AF500"/>
      <c r="AG500"/>
      <c r="AH500"/>
    </row>
    <row r="501" spans="1:34" x14ac:dyDescent="0.2">
      <c r="A501" s="131">
        <v>490</v>
      </c>
      <c r="B501" s="41"/>
      <c r="C501" s="41"/>
      <c r="D501" s="41"/>
      <c r="E501" s="42"/>
      <c r="F501" s="42"/>
      <c r="G501" s="42"/>
      <c r="H501" s="42"/>
      <c r="I501" s="42"/>
      <c r="J501" s="14"/>
      <c r="K501" s="42"/>
      <c r="L501" s="139">
        <f t="shared" si="53"/>
        <v>0</v>
      </c>
      <c r="M501" s="139">
        <f t="shared" si="54"/>
        <v>0</v>
      </c>
      <c r="N501" s="139">
        <f t="shared" si="55"/>
        <v>0</v>
      </c>
      <c r="O501" s="139">
        <f t="shared" si="56"/>
        <v>0</v>
      </c>
      <c r="P501" s="139">
        <f t="shared" si="57"/>
        <v>0</v>
      </c>
      <c r="Q501" s="14"/>
      <c r="R501" s="131">
        <v>490</v>
      </c>
      <c r="S501" s="167" t="str">
        <f>'Calc|Fee Based'!B499</f>
        <v/>
      </c>
      <c r="T501" s="167" t="str">
        <f>'Calc|Fee Based'!C499</f>
        <v/>
      </c>
      <c r="U501" s="129" t="str">
        <f>'Calc|Fee Based'!D499</f>
        <v/>
      </c>
      <c r="V501" s="129" t="str">
        <f>'Calc|Fee Based'!F499</f>
        <v/>
      </c>
      <c r="W501" s="77">
        <f>'Calc|Fee Based'!H499</f>
        <v>0</v>
      </c>
      <c r="X501" s="77">
        <f t="shared" si="58"/>
        <v>0</v>
      </c>
      <c r="Y501" s="77">
        <f t="shared" si="58"/>
        <v>0</v>
      </c>
      <c r="Z501" s="77">
        <f t="shared" si="58"/>
        <v>0</v>
      </c>
      <c r="AA501" s="77">
        <f t="shared" si="58"/>
        <v>0</v>
      </c>
      <c r="AB501" s="53"/>
      <c r="AC501"/>
      <c r="AD501"/>
      <c r="AE501"/>
      <c r="AF501"/>
      <c r="AG501"/>
      <c r="AH501"/>
    </row>
    <row r="502" spans="1:34" x14ac:dyDescent="0.2">
      <c r="A502" s="131">
        <v>491</v>
      </c>
      <c r="B502" s="41"/>
      <c r="C502" s="41"/>
      <c r="D502" s="41"/>
      <c r="E502" s="42"/>
      <c r="F502" s="42"/>
      <c r="G502" s="42"/>
      <c r="H502" s="42"/>
      <c r="I502" s="42"/>
      <c r="J502" s="14"/>
      <c r="K502" s="42"/>
      <c r="L502" s="139">
        <f t="shared" si="53"/>
        <v>0</v>
      </c>
      <c r="M502" s="139">
        <f t="shared" si="54"/>
        <v>0</v>
      </c>
      <c r="N502" s="139">
        <f t="shared" si="55"/>
        <v>0</v>
      </c>
      <c r="O502" s="139">
        <f t="shared" si="56"/>
        <v>0</v>
      </c>
      <c r="P502" s="139">
        <f t="shared" si="57"/>
        <v>0</v>
      </c>
      <c r="Q502" s="14"/>
      <c r="R502" s="131">
        <v>491</v>
      </c>
      <c r="S502" s="167" t="str">
        <f>'Calc|Fee Based'!B500</f>
        <v/>
      </c>
      <c r="T502" s="167" t="str">
        <f>'Calc|Fee Based'!C500</f>
        <v/>
      </c>
      <c r="U502" s="129" t="str">
        <f>'Calc|Fee Based'!D500</f>
        <v/>
      </c>
      <c r="V502" s="129" t="str">
        <f>'Calc|Fee Based'!F500</f>
        <v/>
      </c>
      <c r="W502" s="77">
        <f>'Calc|Fee Based'!H500</f>
        <v>0</v>
      </c>
      <c r="X502" s="77">
        <f t="shared" si="58"/>
        <v>0</v>
      </c>
      <c r="Y502" s="77">
        <f t="shared" si="58"/>
        <v>0</v>
      </c>
      <c r="Z502" s="77">
        <f t="shared" si="58"/>
        <v>0</v>
      </c>
      <c r="AA502" s="77">
        <f t="shared" si="58"/>
        <v>0</v>
      </c>
      <c r="AB502" s="53"/>
      <c r="AC502"/>
      <c r="AD502"/>
      <c r="AE502"/>
      <c r="AF502"/>
      <c r="AG502"/>
      <c r="AH502"/>
    </row>
    <row r="503" spans="1:34" x14ac:dyDescent="0.2">
      <c r="A503" s="131">
        <v>492</v>
      </c>
      <c r="B503" s="41"/>
      <c r="C503" s="41"/>
      <c r="D503" s="41"/>
      <c r="E503" s="42"/>
      <c r="F503" s="42"/>
      <c r="G503" s="42"/>
      <c r="H503" s="42"/>
      <c r="I503" s="42"/>
      <c r="J503" s="14"/>
      <c r="K503" s="42"/>
      <c r="L503" s="139">
        <f t="shared" si="53"/>
        <v>0</v>
      </c>
      <c r="M503" s="139">
        <f t="shared" si="54"/>
        <v>0</v>
      </c>
      <c r="N503" s="139">
        <f t="shared" si="55"/>
        <v>0</v>
      </c>
      <c r="O503" s="139">
        <f t="shared" si="56"/>
        <v>0</v>
      </c>
      <c r="P503" s="139">
        <f t="shared" si="57"/>
        <v>0</v>
      </c>
      <c r="Q503" s="14"/>
      <c r="R503" s="131">
        <v>492</v>
      </c>
      <c r="S503" s="167" t="str">
        <f>'Calc|Fee Based'!B501</f>
        <v/>
      </c>
      <c r="T503" s="167" t="str">
        <f>'Calc|Fee Based'!C501</f>
        <v/>
      </c>
      <c r="U503" s="129" t="str">
        <f>'Calc|Fee Based'!D501</f>
        <v/>
      </c>
      <c r="V503" s="129" t="str">
        <f>'Calc|Fee Based'!F501</f>
        <v/>
      </c>
      <c r="W503" s="77">
        <f>'Calc|Fee Based'!H501</f>
        <v>0</v>
      </c>
      <c r="X503" s="77">
        <f t="shared" si="58"/>
        <v>0</v>
      </c>
      <c r="Y503" s="77">
        <f t="shared" si="58"/>
        <v>0</v>
      </c>
      <c r="Z503" s="77">
        <f t="shared" si="58"/>
        <v>0</v>
      </c>
      <c r="AA503" s="77">
        <f t="shared" si="58"/>
        <v>0</v>
      </c>
      <c r="AB503" s="53"/>
      <c r="AC503"/>
      <c r="AD503"/>
      <c r="AE503"/>
      <c r="AF503"/>
      <c r="AG503"/>
      <c r="AH503"/>
    </row>
    <row r="504" spans="1:34" x14ac:dyDescent="0.2">
      <c r="A504" s="131">
        <v>493</v>
      </c>
      <c r="B504" s="41"/>
      <c r="C504" s="41"/>
      <c r="D504" s="41"/>
      <c r="E504" s="42"/>
      <c r="F504" s="42"/>
      <c r="G504" s="42"/>
      <c r="H504" s="42"/>
      <c r="I504" s="42"/>
      <c r="J504" s="14"/>
      <c r="K504" s="42"/>
      <c r="L504" s="139">
        <f t="shared" si="53"/>
        <v>0</v>
      </c>
      <c r="M504" s="139">
        <f t="shared" si="54"/>
        <v>0</v>
      </c>
      <c r="N504" s="139">
        <f t="shared" si="55"/>
        <v>0</v>
      </c>
      <c r="O504" s="139">
        <f t="shared" si="56"/>
        <v>0</v>
      </c>
      <c r="P504" s="139">
        <f t="shared" si="57"/>
        <v>0</v>
      </c>
      <c r="Q504" s="14"/>
      <c r="R504" s="131">
        <v>493</v>
      </c>
      <c r="S504" s="167" t="str">
        <f>'Calc|Fee Based'!B502</f>
        <v/>
      </c>
      <c r="T504" s="167" t="str">
        <f>'Calc|Fee Based'!C502</f>
        <v/>
      </c>
      <c r="U504" s="129" t="str">
        <f>'Calc|Fee Based'!D502</f>
        <v/>
      </c>
      <c r="V504" s="129" t="str">
        <f>'Calc|Fee Based'!F502</f>
        <v/>
      </c>
      <c r="W504" s="77">
        <f>'Calc|Fee Based'!H502</f>
        <v>0</v>
      </c>
      <c r="X504" s="77">
        <f t="shared" si="58"/>
        <v>0</v>
      </c>
      <c r="Y504" s="77">
        <f t="shared" si="58"/>
        <v>0</v>
      </c>
      <c r="Z504" s="77">
        <f t="shared" si="58"/>
        <v>0</v>
      </c>
      <c r="AA504" s="77">
        <f t="shared" si="58"/>
        <v>0</v>
      </c>
      <c r="AB504" s="53"/>
      <c r="AC504"/>
      <c r="AD504"/>
      <c r="AE504"/>
      <c r="AF504"/>
      <c r="AG504"/>
      <c r="AH504"/>
    </row>
    <row r="505" spans="1:34" x14ac:dyDescent="0.2">
      <c r="A505" s="131">
        <v>494</v>
      </c>
      <c r="B505" s="41"/>
      <c r="C505" s="41"/>
      <c r="D505" s="41"/>
      <c r="E505" s="42"/>
      <c r="F505" s="42"/>
      <c r="G505" s="42"/>
      <c r="H505" s="42"/>
      <c r="I505" s="42"/>
      <c r="J505" s="14"/>
      <c r="K505" s="42"/>
      <c r="L505" s="139">
        <f t="shared" si="53"/>
        <v>0</v>
      </c>
      <c r="M505" s="139">
        <f t="shared" si="54"/>
        <v>0</v>
      </c>
      <c r="N505" s="139">
        <f t="shared" si="55"/>
        <v>0</v>
      </c>
      <c r="O505" s="139">
        <f t="shared" si="56"/>
        <v>0</v>
      </c>
      <c r="P505" s="139">
        <f t="shared" si="57"/>
        <v>0</v>
      </c>
      <c r="Q505" s="14"/>
      <c r="R505" s="131">
        <v>494</v>
      </c>
      <c r="S505" s="167" t="str">
        <f>'Calc|Fee Based'!B503</f>
        <v/>
      </c>
      <c r="T505" s="167" t="str">
        <f>'Calc|Fee Based'!C503</f>
        <v/>
      </c>
      <c r="U505" s="129" t="str">
        <f>'Calc|Fee Based'!D503</f>
        <v/>
      </c>
      <c r="V505" s="129" t="str">
        <f>'Calc|Fee Based'!F503</f>
        <v/>
      </c>
      <c r="W505" s="77">
        <f>'Calc|Fee Based'!H503</f>
        <v>0</v>
      </c>
      <c r="X505" s="77">
        <f t="shared" si="58"/>
        <v>0</v>
      </c>
      <c r="Y505" s="77">
        <f t="shared" si="58"/>
        <v>0</v>
      </c>
      <c r="Z505" s="77">
        <f t="shared" si="58"/>
        <v>0</v>
      </c>
      <c r="AA505" s="77">
        <f t="shared" si="58"/>
        <v>0</v>
      </c>
      <c r="AB505" s="53"/>
      <c r="AC505"/>
      <c r="AD505"/>
      <c r="AE505"/>
      <c r="AF505"/>
      <c r="AG505"/>
      <c r="AH505"/>
    </row>
    <row r="506" spans="1:34" x14ac:dyDescent="0.2">
      <c r="A506" s="131">
        <v>495</v>
      </c>
      <c r="B506" s="41"/>
      <c r="C506" s="41"/>
      <c r="D506" s="41"/>
      <c r="E506" s="42"/>
      <c r="F506" s="42"/>
      <c r="G506" s="42"/>
      <c r="H506" s="42"/>
      <c r="I506" s="42"/>
      <c r="J506" s="14"/>
      <c r="K506" s="42"/>
      <c r="L506" s="139">
        <f t="shared" si="53"/>
        <v>0</v>
      </c>
      <c r="M506" s="139">
        <f t="shared" si="54"/>
        <v>0</v>
      </c>
      <c r="N506" s="139">
        <f t="shared" si="55"/>
        <v>0</v>
      </c>
      <c r="O506" s="139">
        <f t="shared" si="56"/>
        <v>0</v>
      </c>
      <c r="P506" s="139">
        <f t="shared" si="57"/>
        <v>0</v>
      </c>
      <c r="Q506" s="14"/>
      <c r="R506" s="131">
        <v>495</v>
      </c>
      <c r="S506" s="167" t="str">
        <f>'Calc|Fee Based'!B504</f>
        <v/>
      </c>
      <c r="T506" s="167" t="str">
        <f>'Calc|Fee Based'!C504</f>
        <v/>
      </c>
      <c r="U506" s="129" t="str">
        <f>'Calc|Fee Based'!D504</f>
        <v/>
      </c>
      <c r="V506" s="129" t="str">
        <f>'Calc|Fee Based'!F504</f>
        <v/>
      </c>
      <c r="W506" s="77">
        <f>'Calc|Fee Based'!H504</f>
        <v>0</v>
      </c>
      <c r="X506" s="77">
        <f t="shared" si="58"/>
        <v>0</v>
      </c>
      <c r="Y506" s="77">
        <f t="shared" si="58"/>
        <v>0</v>
      </c>
      <c r="Z506" s="77">
        <f t="shared" si="58"/>
        <v>0</v>
      </c>
      <c r="AA506" s="77">
        <f t="shared" si="58"/>
        <v>0</v>
      </c>
      <c r="AB506" s="53"/>
      <c r="AC506"/>
      <c r="AD506"/>
      <c r="AE506"/>
      <c r="AF506"/>
      <c r="AG506"/>
      <c r="AH506"/>
    </row>
    <row r="507" spans="1:34" x14ac:dyDescent="0.2">
      <c r="A507" s="131">
        <v>496</v>
      </c>
      <c r="B507" s="41"/>
      <c r="C507" s="41"/>
      <c r="D507" s="41"/>
      <c r="E507" s="42"/>
      <c r="F507" s="42"/>
      <c r="G507" s="42"/>
      <c r="H507" s="42"/>
      <c r="I507" s="42"/>
      <c r="J507" s="14"/>
      <c r="K507" s="42"/>
      <c r="L507" s="139">
        <f t="shared" si="53"/>
        <v>0</v>
      </c>
      <c r="M507" s="139">
        <f t="shared" si="54"/>
        <v>0</v>
      </c>
      <c r="N507" s="139">
        <f t="shared" si="55"/>
        <v>0</v>
      </c>
      <c r="O507" s="139">
        <f t="shared" si="56"/>
        <v>0</v>
      </c>
      <c r="P507" s="139">
        <f t="shared" si="57"/>
        <v>0</v>
      </c>
      <c r="Q507" s="14"/>
      <c r="R507" s="131">
        <v>496</v>
      </c>
      <c r="S507" s="167" t="str">
        <f>'Calc|Fee Based'!B505</f>
        <v/>
      </c>
      <c r="T507" s="167" t="str">
        <f>'Calc|Fee Based'!C505</f>
        <v/>
      </c>
      <c r="U507" s="129" t="str">
        <f>'Calc|Fee Based'!D505</f>
        <v/>
      </c>
      <c r="V507" s="129" t="str">
        <f>'Calc|Fee Based'!F505</f>
        <v/>
      </c>
      <c r="W507" s="77">
        <f>'Calc|Fee Based'!H505</f>
        <v>0</v>
      </c>
      <c r="X507" s="77">
        <f t="shared" si="58"/>
        <v>0</v>
      </c>
      <c r="Y507" s="77">
        <f t="shared" si="58"/>
        <v>0</v>
      </c>
      <c r="Z507" s="77">
        <f t="shared" si="58"/>
        <v>0</v>
      </c>
      <c r="AA507" s="77">
        <f t="shared" si="58"/>
        <v>0</v>
      </c>
      <c r="AB507" s="53"/>
      <c r="AC507"/>
      <c r="AD507"/>
      <c r="AE507"/>
      <c r="AF507"/>
      <c r="AG507"/>
      <c r="AH507"/>
    </row>
    <row r="508" spans="1:34" x14ac:dyDescent="0.2">
      <c r="A508" s="131">
        <v>497</v>
      </c>
      <c r="B508" s="41"/>
      <c r="C508" s="41"/>
      <c r="D508" s="41"/>
      <c r="E508" s="42"/>
      <c r="F508" s="42"/>
      <c r="G508" s="42"/>
      <c r="H508" s="42"/>
      <c r="I508" s="42"/>
      <c r="J508" s="14"/>
      <c r="K508" s="42"/>
      <c r="L508" s="139">
        <f t="shared" si="53"/>
        <v>0</v>
      </c>
      <c r="M508" s="139">
        <f t="shared" si="54"/>
        <v>0</v>
      </c>
      <c r="N508" s="139">
        <f t="shared" si="55"/>
        <v>0</v>
      </c>
      <c r="O508" s="139">
        <f t="shared" si="56"/>
        <v>0</v>
      </c>
      <c r="P508" s="139">
        <f t="shared" si="57"/>
        <v>0</v>
      </c>
      <c r="Q508" s="14"/>
      <c r="R508" s="131">
        <v>497</v>
      </c>
      <c r="S508" s="167" t="str">
        <f>'Calc|Fee Based'!B506</f>
        <v/>
      </c>
      <c r="T508" s="167" t="str">
        <f>'Calc|Fee Based'!C506</f>
        <v/>
      </c>
      <c r="U508" s="129" t="str">
        <f>'Calc|Fee Based'!D506</f>
        <v/>
      </c>
      <c r="V508" s="129" t="str">
        <f>'Calc|Fee Based'!F506</f>
        <v/>
      </c>
      <c r="W508" s="77">
        <f>'Calc|Fee Based'!H506</f>
        <v>0</v>
      </c>
      <c r="X508" s="77">
        <f t="shared" si="58"/>
        <v>0</v>
      </c>
      <c r="Y508" s="77">
        <f t="shared" si="58"/>
        <v>0</v>
      </c>
      <c r="Z508" s="77">
        <f t="shared" si="58"/>
        <v>0</v>
      </c>
      <c r="AA508" s="77">
        <f t="shared" si="58"/>
        <v>0</v>
      </c>
      <c r="AB508" s="53"/>
      <c r="AC508"/>
      <c r="AD508"/>
      <c r="AE508"/>
      <c r="AF508"/>
      <c r="AG508"/>
      <c r="AH508"/>
    </row>
    <row r="509" spans="1:34" x14ac:dyDescent="0.2">
      <c r="A509" s="131">
        <v>498</v>
      </c>
      <c r="B509" s="41"/>
      <c r="C509" s="41"/>
      <c r="D509" s="41"/>
      <c r="E509" s="42"/>
      <c r="F509" s="42"/>
      <c r="G509" s="42"/>
      <c r="H509" s="42"/>
      <c r="I509" s="42"/>
      <c r="J509" s="14"/>
      <c r="K509" s="42"/>
      <c r="L509" s="139">
        <f t="shared" si="53"/>
        <v>0</v>
      </c>
      <c r="M509" s="139">
        <f t="shared" si="54"/>
        <v>0</v>
      </c>
      <c r="N509" s="139">
        <f t="shared" si="55"/>
        <v>0</v>
      </c>
      <c r="O509" s="139">
        <f t="shared" si="56"/>
        <v>0</v>
      </c>
      <c r="P509" s="139">
        <f t="shared" si="57"/>
        <v>0</v>
      </c>
      <c r="Q509" s="14"/>
      <c r="R509" s="131">
        <v>498</v>
      </c>
      <c r="S509" s="167" t="str">
        <f>'Calc|Fee Based'!B507</f>
        <v/>
      </c>
      <c r="T509" s="167" t="str">
        <f>'Calc|Fee Based'!C507</f>
        <v/>
      </c>
      <c r="U509" s="129" t="str">
        <f>'Calc|Fee Based'!D507</f>
        <v/>
      </c>
      <c r="V509" s="129" t="str">
        <f>'Calc|Fee Based'!F507</f>
        <v/>
      </c>
      <c r="W509" s="77">
        <f>'Calc|Fee Based'!H507</f>
        <v>0</v>
      </c>
      <c r="X509" s="77">
        <f t="shared" si="58"/>
        <v>0</v>
      </c>
      <c r="Y509" s="77">
        <f t="shared" si="58"/>
        <v>0</v>
      </c>
      <c r="Z509" s="77">
        <f t="shared" si="58"/>
        <v>0</v>
      </c>
      <c r="AA509" s="77">
        <f t="shared" si="58"/>
        <v>0</v>
      </c>
      <c r="AB509" s="53"/>
      <c r="AC509"/>
      <c r="AD509"/>
      <c r="AE509"/>
      <c r="AF509"/>
      <c r="AG509"/>
      <c r="AH509"/>
    </row>
    <row r="510" spans="1:34" x14ac:dyDescent="0.2">
      <c r="A510" s="131">
        <v>499</v>
      </c>
      <c r="B510" s="41"/>
      <c r="C510" s="41"/>
      <c r="D510" s="41"/>
      <c r="E510" s="42"/>
      <c r="F510" s="42"/>
      <c r="G510" s="42"/>
      <c r="H510" s="42"/>
      <c r="I510" s="42"/>
      <c r="J510" s="14"/>
      <c r="K510" s="42"/>
      <c r="L510" s="139">
        <f t="shared" si="53"/>
        <v>0</v>
      </c>
      <c r="M510" s="139">
        <f t="shared" si="54"/>
        <v>0</v>
      </c>
      <c r="N510" s="139">
        <f t="shared" si="55"/>
        <v>0</v>
      </c>
      <c r="O510" s="139">
        <f t="shared" si="56"/>
        <v>0</v>
      </c>
      <c r="P510" s="139">
        <f t="shared" si="57"/>
        <v>0</v>
      </c>
      <c r="Q510" s="14"/>
      <c r="R510" s="131">
        <v>499</v>
      </c>
      <c r="S510" s="167" t="str">
        <f>'Calc|Fee Based'!B508</f>
        <v/>
      </c>
      <c r="T510" s="167" t="str">
        <f>'Calc|Fee Based'!C508</f>
        <v/>
      </c>
      <c r="U510" s="129" t="str">
        <f>'Calc|Fee Based'!D508</f>
        <v/>
      </c>
      <c r="V510" s="129" t="str">
        <f>'Calc|Fee Based'!F508</f>
        <v/>
      </c>
      <c r="W510" s="77">
        <f>'Calc|Fee Based'!H508</f>
        <v>0</v>
      </c>
      <c r="X510" s="77">
        <f t="shared" si="58"/>
        <v>0</v>
      </c>
      <c r="Y510" s="77">
        <f t="shared" si="58"/>
        <v>0</v>
      </c>
      <c r="Z510" s="77">
        <f t="shared" si="58"/>
        <v>0</v>
      </c>
      <c r="AA510" s="77">
        <f t="shared" si="58"/>
        <v>0</v>
      </c>
      <c r="AB510" s="53"/>
      <c r="AC510"/>
      <c r="AD510"/>
      <c r="AE510"/>
      <c r="AF510"/>
      <c r="AG510"/>
      <c r="AH510"/>
    </row>
    <row r="511" spans="1:34" x14ac:dyDescent="0.2">
      <c r="A511" s="131">
        <v>500</v>
      </c>
      <c r="B511" s="41"/>
      <c r="C511" s="41"/>
      <c r="D511" s="41"/>
      <c r="E511" s="42"/>
      <c r="F511" s="42"/>
      <c r="G511" s="42"/>
      <c r="H511" s="42"/>
      <c r="I511" s="42"/>
      <c r="J511" s="14"/>
      <c r="K511" s="42"/>
      <c r="L511" s="139">
        <f t="shared" si="53"/>
        <v>0</v>
      </c>
      <c r="M511" s="139">
        <f t="shared" si="54"/>
        <v>0</v>
      </c>
      <c r="N511" s="139">
        <f t="shared" si="55"/>
        <v>0</v>
      </c>
      <c r="O511" s="139">
        <f t="shared" si="56"/>
        <v>0</v>
      </c>
      <c r="P511" s="139">
        <f t="shared" si="57"/>
        <v>0</v>
      </c>
      <c r="Q511" s="14"/>
      <c r="R511" s="131">
        <v>500</v>
      </c>
      <c r="S511" s="167" t="str">
        <f>'Calc|Fee Based'!B509</f>
        <v/>
      </c>
      <c r="T511" s="167" t="str">
        <f>'Calc|Fee Based'!C509</f>
        <v/>
      </c>
      <c r="U511" s="129" t="str">
        <f>'Calc|Fee Based'!D509</f>
        <v/>
      </c>
      <c r="V511" s="129" t="str">
        <f>'Calc|Fee Based'!F509</f>
        <v/>
      </c>
      <c r="W511" s="77">
        <f>'Calc|Fee Based'!H509</f>
        <v>0</v>
      </c>
      <c r="X511" s="77">
        <f t="shared" si="58"/>
        <v>0</v>
      </c>
      <c r="Y511" s="77">
        <f t="shared" si="58"/>
        <v>0</v>
      </c>
      <c r="Z511" s="77">
        <f t="shared" si="58"/>
        <v>0</v>
      </c>
      <c r="AA511" s="77">
        <f t="shared" si="58"/>
        <v>0</v>
      </c>
      <c r="AB511" s="53"/>
      <c r="AC511"/>
      <c r="AD511"/>
      <c r="AE511"/>
      <c r="AF511"/>
      <c r="AG511"/>
      <c r="AH511"/>
    </row>
    <row r="512" spans="1:34" x14ac:dyDescent="0.2">
      <c r="A512" s="131"/>
      <c r="B512" s="168"/>
      <c r="C512" s="168"/>
      <c r="D512" s="168"/>
      <c r="E512" s="169"/>
      <c r="F512" s="169"/>
      <c r="G512" s="169"/>
      <c r="H512" s="169"/>
      <c r="I512" s="169"/>
      <c r="J512" s="170"/>
      <c r="K512" s="170"/>
      <c r="L512" s="170"/>
      <c r="M512" s="170"/>
      <c r="N512" s="170"/>
      <c r="O512" s="170"/>
      <c r="P512" s="170"/>
      <c r="Q512" s="170"/>
      <c r="R512" s="131"/>
      <c r="S512" s="131"/>
      <c r="T512" s="171"/>
      <c r="U512" s="168"/>
      <c r="V512" s="168"/>
      <c r="W512" s="88"/>
      <c r="X512" s="88"/>
      <c r="Y512" s="88"/>
      <c r="Z512" s="88"/>
      <c r="AA512" s="88"/>
      <c r="AB512" s="53"/>
      <c r="AC512"/>
      <c r="AD512"/>
      <c r="AE512"/>
      <c r="AF512"/>
      <c r="AG512"/>
      <c r="AH512"/>
    </row>
    <row r="513" spans="1:34" x14ac:dyDescent="0.2">
      <c r="A513" s="131"/>
      <c r="B513" s="168"/>
      <c r="C513" s="168"/>
      <c r="D513" s="168"/>
      <c r="E513" s="169"/>
      <c r="F513" s="169"/>
      <c r="G513" s="169"/>
      <c r="H513" s="169"/>
      <c r="I513" s="169"/>
      <c r="J513" s="170"/>
      <c r="K513" s="170"/>
      <c r="L513" s="170"/>
      <c r="M513" s="170"/>
      <c r="N513" s="170"/>
      <c r="O513" s="170"/>
      <c r="P513" s="170"/>
      <c r="Q513" s="170"/>
      <c r="R513" s="131"/>
      <c r="S513" s="131"/>
      <c r="T513" s="171"/>
      <c r="U513" s="168"/>
      <c r="V513" s="168"/>
      <c r="W513" s="88"/>
      <c r="X513" s="88"/>
      <c r="Y513" s="88"/>
      <c r="Z513" s="88"/>
      <c r="AA513" s="88"/>
      <c r="AB513" s="53"/>
      <c r="AC513"/>
      <c r="AD513"/>
      <c r="AE513"/>
      <c r="AF513"/>
      <c r="AG513"/>
      <c r="AH513"/>
    </row>
    <row r="514" spans="1:34" x14ac:dyDescent="0.2">
      <c r="A514" s="131"/>
      <c r="B514" s="168"/>
      <c r="C514" s="168"/>
      <c r="D514" s="168"/>
      <c r="E514" s="169"/>
      <c r="F514" s="169"/>
      <c r="G514" s="169"/>
      <c r="H514" s="169"/>
      <c r="I514" s="169"/>
      <c r="J514" s="170"/>
      <c r="K514" s="170"/>
      <c r="L514" s="170"/>
      <c r="M514" s="170"/>
      <c r="N514" s="170"/>
      <c r="O514" s="170"/>
      <c r="P514" s="170"/>
      <c r="Q514" s="170"/>
      <c r="R514" s="131"/>
      <c r="S514" s="131"/>
      <c r="T514" s="171"/>
      <c r="U514" s="168"/>
      <c r="V514" s="168"/>
      <c r="W514" s="88"/>
      <c r="X514" s="88"/>
      <c r="Y514" s="88"/>
      <c r="Z514" s="88"/>
      <c r="AA514" s="88"/>
      <c r="AB514" s="53"/>
      <c r="AC514"/>
      <c r="AD514"/>
      <c r="AE514"/>
      <c r="AF514"/>
      <c r="AG514"/>
      <c r="AH514"/>
    </row>
    <row r="515" spans="1:34" x14ac:dyDescent="0.2">
      <c r="A515" s="131"/>
      <c r="B515" s="168"/>
      <c r="C515" s="168"/>
      <c r="D515" s="168"/>
      <c r="E515" s="169"/>
      <c r="F515" s="169"/>
      <c r="G515" s="169"/>
      <c r="H515" s="169"/>
      <c r="I515" s="169"/>
      <c r="J515" s="170"/>
      <c r="K515" s="170"/>
      <c r="L515" s="170"/>
      <c r="M515" s="170"/>
      <c r="N515" s="170"/>
      <c r="O515" s="170"/>
      <c r="P515" s="170"/>
      <c r="Q515" s="170"/>
      <c r="R515" s="131"/>
      <c r="S515" s="131"/>
      <c r="T515" s="171"/>
      <c r="U515" s="168"/>
      <c r="V515" s="168"/>
      <c r="W515" s="88"/>
      <c r="X515" s="88"/>
      <c r="Y515" s="88"/>
      <c r="Z515" s="88"/>
      <c r="AA515" s="88"/>
      <c r="AB515" s="53"/>
      <c r="AC515"/>
      <c r="AD515"/>
      <c r="AE515"/>
      <c r="AF515"/>
      <c r="AG515"/>
      <c r="AH515"/>
    </row>
    <row r="516" spans="1:34" x14ac:dyDescent="0.2">
      <c r="A516" s="131"/>
      <c r="B516" s="168"/>
      <c r="C516" s="168"/>
      <c r="D516" s="168"/>
      <c r="E516" s="169"/>
      <c r="F516" s="169"/>
      <c r="G516" s="169"/>
      <c r="H516" s="169"/>
      <c r="I516" s="169"/>
      <c r="J516" s="170"/>
      <c r="K516" s="170"/>
      <c r="L516" s="170"/>
      <c r="M516" s="170"/>
      <c r="N516" s="170"/>
      <c r="O516" s="170"/>
      <c r="P516" s="170"/>
      <c r="Q516" s="170"/>
      <c r="R516" s="131"/>
      <c r="S516" s="131"/>
      <c r="T516" s="171"/>
      <c r="U516" s="168"/>
      <c r="V516" s="168"/>
      <c r="W516" s="88"/>
      <c r="X516" s="88"/>
      <c r="Y516" s="88"/>
      <c r="Z516" s="88"/>
      <c r="AA516" s="88"/>
      <c r="AB516" s="53"/>
      <c r="AC516"/>
      <c r="AD516"/>
      <c r="AE516"/>
      <c r="AF516"/>
      <c r="AG516"/>
      <c r="AH516"/>
    </row>
    <row r="517" spans="1:34" x14ac:dyDescent="0.2">
      <c r="A517" s="131"/>
      <c r="B517" s="168"/>
      <c r="C517" s="168"/>
      <c r="D517" s="168"/>
      <c r="E517" s="169"/>
      <c r="F517" s="169"/>
      <c r="G517" s="169"/>
      <c r="H517" s="169"/>
      <c r="I517" s="169"/>
      <c r="J517" s="170"/>
      <c r="K517" s="170"/>
      <c r="L517" s="170"/>
      <c r="M517" s="170"/>
      <c r="N517" s="170"/>
      <c r="O517" s="170"/>
      <c r="P517" s="170"/>
      <c r="Q517" s="170"/>
      <c r="R517" s="131"/>
      <c r="S517" s="131"/>
      <c r="T517" s="171"/>
      <c r="U517" s="168"/>
      <c r="V517" s="168"/>
      <c r="W517" s="88"/>
      <c r="X517" s="88"/>
      <c r="Y517" s="88"/>
      <c r="Z517" s="88"/>
      <c r="AA517" s="88"/>
      <c r="AB517" s="53"/>
      <c r="AC517"/>
      <c r="AD517"/>
      <c r="AE517"/>
      <c r="AF517"/>
      <c r="AG517"/>
      <c r="AH517"/>
    </row>
    <row r="518" spans="1:34" x14ac:dyDescent="0.2">
      <c r="A518" s="131"/>
      <c r="B518" s="168"/>
      <c r="C518" s="168"/>
      <c r="D518" s="168"/>
      <c r="E518" s="169"/>
      <c r="F518" s="169"/>
      <c r="G518" s="169"/>
      <c r="H518" s="169"/>
      <c r="I518" s="169"/>
      <c r="J518" s="170"/>
      <c r="K518" s="170"/>
      <c r="L518" s="170"/>
      <c r="M518" s="170"/>
      <c r="N518" s="170"/>
      <c r="O518" s="170"/>
      <c r="P518" s="170"/>
      <c r="Q518" s="170"/>
      <c r="R518" s="131"/>
      <c r="S518" s="131"/>
      <c r="T518" s="171"/>
      <c r="U518" s="168"/>
      <c r="V518" s="168"/>
      <c r="W518" s="88"/>
      <c r="X518" s="88"/>
      <c r="Y518" s="88"/>
      <c r="Z518" s="88"/>
      <c r="AA518" s="88"/>
      <c r="AB518" s="53"/>
      <c r="AC518"/>
      <c r="AD518"/>
      <c r="AE518"/>
      <c r="AF518"/>
      <c r="AG518"/>
      <c r="AH518"/>
    </row>
    <row r="519" spans="1:34" x14ac:dyDescent="0.2">
      <c r="A519" s="131"/>
      <c r="B519" s="168"/>
      <c r="C519" s="168"/>
      <c r="D519" s="168"/>
      <c r="E519" s="169"/>
      <c r="F519" s="169"/>
      <c r="G519" s="169"/>
      <c r="H519" s="169"/>
      <c r="I519" s="169"/>
      <c r="J519" s="170"/>
      <c r="K519" s="170"/>
      <c r="L519" s="170"/>
      <c r="M519" s="170"/>
      <c r="N519" s="170"/>
      <c r="O519" s="170"/>
      <c r="P519" s="170"/>
      <c r="Q519" s="170"/>
      <c r="R519" s="131"/>
      <c r="S519" s="131"/>
      <c r="T519" s="171"/>
      <c r="U519" s="168"/>
      <c r="V519" s="168"/>
      <c r="W519" s="88"/>
      <c r="X519" s="88"/>
      <c r="Y519" s="88"/>
      <c r="Z519" s="88"/>
      <c r="AA519" s="88"/>
      <c r="AB519" s="53"/>
      <c r="AC519"/>
      <c r="AD519"/>
      <c r="AE519"/>
      <c r="AF519"/>
      <c r="AG519"/>
      <c r="AH519"/>
    </row>
    <row r="520" spans="1:34" x14ac:dyDescent="0.2">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row>
    <row r="521" spans="1:34" x14ac:dyDescent="0.2"/>
    <row r="522" spans="1:34" x14ac:dyDescent="0.2"/>
    <row r="523" spans="1:34" x14ac:dyDescent="0.2"/>
    <row r="524" spans="1:34" x14ac:dyDescent="0.2"/>
    <row r="525" spans="1:34" x14ac:dyDescent="0.2"/>
    <row r="526" spans="1:34" x14ac:dyDescent="0.2"/>
    <row r="527" spans="1:34" x14ac:dyDescent="0.2"/>
    <row r="528" spans="1:34"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sheetData>
  <mergeCells count="3">
    <mergeCell ref="E9:I9"/>
    <mergeCell ref="W9:AA9"/>
    <mergeCell ref="M3:P3"/>
  </mergeCells>
  <conditionalFormatting sqref="H1">
    <cfRule type="cellIs" dxfId="7" priority="1" operator="equal">
      <formula>"Check"</formula>
    </cfRule>
    <cfRule type="cellIs" dxfId="6" priority="2" operator="equal">
      <formula>"Ok"</formula>
    </cfRule>
  </conditionalFormatting>
  <conditionalFormatting sqref="AB114:AB519">
    <cfRule type="colorScale" priority="18">
      <colorScale>
        <cfvo type="min"/>
        <cfvo type="percentile" val="50"/>
        <cfvo type="max"/>
        <color rgb="FFF8696B"/>
        <color rgb="FFFCFCFF"/>
        <color rgb="FF63BE7B"/>
      </colorScale>
    </cfRule>
  </conditionalFormatting>
  <conditionalFormatting sqref="J512:Q519 J114:J511 Q114:Q511">
    <cfRule type="colorScale" priority="19">
      <colorScale>
        <cfvo type="min"/>
        <cfvo type="percentile" val="50"/>
        <cfvo type="max"/>
        <color rgb="FFF8696B"/>
        <color rgb="FFFCFCFF"/>
        <color rgb="FF63BE7B"/>
      </colorScale>
    </cfRule>
  </conditionalFormatting>
  <dataValidations count="2">
    <dataValidation type="list" allowBlank="1" showInputMessage="1" showErrorMessage="1" sqref="U12:U519" xr:uid="{00000000-0002-0000-0800-000000000000}">
      <formula1>$B$78:$B$79</formula1>
    </dataValidation>
    <dataValidation type="list" allowBlank="1" showInputMessage="1" showErrorMessage="1" sqref="V12:V519" xr:uid="{00000000-0002-0000-0800-000001000000}">
      <formula1>$B$52:$B$70</formula1>
    </dataValidation>
  </dataValidations>
  <pageMargins left="0.7" right="0.7" top="0.75" bottom="0.75" header="0.3" footer="0.3"/>
  <pageSetup paperSize="9" orientation="portrait" r:id="rId1"/>
  <headerFooter>
    <oddFooter>&amp;L&amp;1#&amp;"Calibri"&amp;8&amp;K000000For Official use only</oddFooter>
  </headerFooter>
  <drawing r:id="rId2"/>
  <extLst>
    <ext xmlns:x14="http://schemas.microsoft.com/office/spreadsheetml/2009/9/main" uri="{78C0D931-6437-407d-A8EE-F0AAD7539E65}">
      <x14:conditionalFormattings>
        <x14:conditionalFormatting xmlns:xm="http://schemas.microsoft.com/office/excel/2006/main">
          <x14:cfRule type="iconSet" priority="8" id="{CD802E41-AFEC-43F8-B7CD-C8F354CFB03B}">
            <x14:iconSet showValue="0" custom="1">
              <x14:cfvo type="percent">
                <xm:f>0</xm:f>
              </x14:cfvo>
              <x14:cfvo type="num">
                <xm:f>0</xm:f>
              </x14:cfvo>
              <x14:cfvo type="num">
                <xm:f>5000</xm:f>
              </x14:cfvo>
              <x14:cfIcon iconSet="NoIcons" iconId="0"/>
              <x14:cfIcon iconSet="3TrafficLights1" iconId="0"/>
              <x14:cfIcon iconSet="3TrafficLights1" iconId="2"/>
            </x14:iconSet>
          </x14:cfRule>
          <xm:sqref>AB11</xm:sqref>
        </x14:conditionalFormatting>
        <x14:conditionalFormatting xmlns:xm="http://schemas.microsoft.com/office/excel/2006/main">
          <x14:cfRule type="iconSet" priority="5" id="{A0F4A068-3E60-4E4E-9C83-44C3CF15063B}">
            <x14:iconSet showValue="0" custom="1">
              <x14:cfvo type="percent">
                <xm:f>0</xm:f>
              </x14:cfvo>
              <x14:cfvo type="num">
                <xm:f>0</xm:f>
              </x14:cfvo>
              <x14:cfvo type="num">
                <xm:f>8</xm:f>
              </x14:cfvo>
              <x14:cfIcon iconSet="NoIcons" iconId="0"/>
              <x14:cfIcon iconSet="3TrafficLights1" iconId="0"/>
              <x14:cfIcon iconSet="3TrafficLights1" iconId="2"/>
            </x14:iconSet>
          </x14:cfRule>
          <xm:sqref>AB5</xm:sqref>
        </x14:conditionalFormatting>
        <x14:conditionalFormatting xmlns:xm="http://schemas.microsoft.com/office/excel/2006/main">
          <x14:cfRule type="iconSet" priority="4" id="{0753589B-99BB-4FE4-81B1-E6562BFC0B0F}">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L12:P511</xm:sqref>
        </x14:conditionalFormatting>
        <x14:conditionalFormatting xmlns:xm="http://schemas.microsoft.com/office/excel/2006/main">
          <x14:cfRule type="iconSet" priority="3" id="{D4095C04-89A5-438D-99C4-D8EE1BF16786}">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L10:P10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3000000}">
          <x14:formula1>
            <xm:f>#REF!</xm:f>
          </x14:formula1>
          <xm:sqref>D512:D519</xm:sqref>
        </x14:dataValidation>
        <x14:dataValidation type="list" allowBlank="1" showInputMessage="1" showErrorMessage="1" xr:uid="{00000000-0002-0000-0800-000002000000}">
          <x14:formula1>
            <xm:f>#REF!</xm:f>
          </x14:formula1>
          <xm:sqref>C512:C519</xm:sqref>
        </x14:dataValidation>
        <x14:dataValidation type="list" allowBlank="1" showInputMessage="1" showErrorMessage="1" xr:uid="{2E293D5B-7328-4FF7-BB27-DA8E0C57EF61}">
          <x14:formula1>
            <xm:f>'Input|Setup'!$B$25:$B$27</xm:f>
          </x14:formula1>
          <xm:sqref>D12:D511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491839A9FD1E54B934055EE941647FE" ma:contentTypeVersion="20" ma:contentTypeDescription="Create a new document." ma:contentTypeScope="" ma:versionID="4889acc6d0a0fabbdb65eff736ca2b86">
  <xsd:schema xmlns:xsd="http://www.w3.org/2001/XMLSchema" xmlns:xs="http://www.w3.org/2001/XMLSchema" xmlns:p="http://schemas.microsoft.com/office/2006/metadata/properties" xmlns:ns1="http://schemas.microsoft.com/sharepoint/v3" xmlns:ns2="22bb1572-9652-4799-87f4-00cf85b5992b" xmlns:ns3="7979ed89-640b-4b5b-af66-a44d5fa4dbe0" targetNamespace="http://schemas.microsoft.com/office/2006/metadata/properties" ma:root="true" ma:fieldsID="a24e412a3c7e46a7c7a7b963ae228548" ns1:_="" ns2:_="" ns3:_="">
    <xsd:import namespace="http://schemas.microsoft.com/sharepoint/v3"/>
    <xsd:import namespace="22bb1572-9652-4799-87f4-00cf85b5992b"/>
    <xsd:import namespace="7979ed89-640b-4b5b-af66-a44d5fa4dbe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2:Categorisation" minOccurs="0"/>
                <xsd:element ref="ns1:_ip_UnifiedCompliancePolicyProperties" minOccurs="0"/>
                <xsd:element ref="ns1:_ip_UnifiedCompliancePolicyUIAc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bb1572-9652-4799-87f4-00cf85b599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Categorisation" ma:index="21" nillable="true" ma:displayName="Categorisation" ma:format="Dropdown" ma:internalName="Categorisation">
      <xsd:complexType>
        <xsd:complexContent>
          <xsd:extension base="dms:MultiChoiceFillIn">
            <xsd:sequence>
              <xsd:element name="Value" maxOccurs="unbounded" minOccurs="0" nillable="true">
                <xsd:simpleType>
                  <xsd:union memberTypes="dms:Text">
                    <xsd:simpleType>
                      <xsd:restriction base="dms:Choice">
                        <xsd:enumeration value="Resilience"/>
                        <xsd:enumeration value="Net Zero"/>
                        <xsd:enumeration value="Cust Exp"/>
                        <xsd:enumeration value="Affordability"/>
                        <xsd:enumeration value="CALD"/>
                        <xsd:enumeration value="SME"/>
                      </xsd:restriction>
                    </xsd:simpleType>
                  </xsd:union>
                </xsd:simpleType>
              </xsd:element>
            </xsd:sequence>
          </xsd:extension>
        </xsd:complexContent>
      </xsd:complex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1a43c2ec-38d9-4aa0-904c-c7efe2e8e16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979ed89-640b-4b5b-af66-a44d5fa4dbe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67c57ebc-c584-4f1b-9635-dab64e8d9de8}" ma:internalName="TaxCatchAll" ma:showField="CatchAllData" ma:web="7979ed89-640b-4b5b-af66-a44d5fa4db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p r o p e r t i e s   x m l n s = " h t t p : / / w w w . i m a n a g e . c o m / w o r k / x m l s c h e m a " >  
     < d o c u m e n t i d > A C C C a n d A E R ! 1 2 6 4 9 9 1 0 . 1 < / d o c u m e n t i d >  
     < s e n d e r i d > M T R A C < / s e n d e r i d >  
     < s e n d e r e m a i l > M A T T H E W . T R A C H E V S K I @ A C C C . G O V . A U < / s e n d e r e m a i l >  
     < l a s t m o d i f i e d > 2 0 2 1 - 0 8 - 2 3 T 1 8 : 4 3 : 5 2 . 0 0 0 0 0 0 0 + 1 0 : 0 0 < / l a s t m o d i f i e d >  
     < d a t a b a s e > A C C C a n d A E R < / d a t a b a s e >  
 < / p r o p e r t i 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Categorisation xmlns="22bb1572-9652-4799-87f4-00cf85b5992b" xsi:nil="true"/>
    <lcf76f155ced4ddcb4097134ff3c332f xmlns="22bb1572-9652-4799-87f4-00cf85b5992b">
      <Terms xmlns="http://schemas.microsoft.com/office/infopath/2007/PartnerControls"/>
    </lcf76f155ced4ddcb4097134ff3c332f>
    <TaxCatchAll xmlns="7979ed89-640b-4b5b-af66-a44d5fa4dbe0"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860A62-ECD9-4821-BEC3-8515430E94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2bb1572-9652-4799-87f4-00cf85b5992b"/>
    <ds:schemaRef ds:uri="7979ed89-640b-4b5b-af66-a44d5fa4db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8BFC48A-49CF-4553-8BE7-D22FF20A15F9}">
  <ds:schemaRefs>
    <ds:schemaRef ds:uri="http://www.imanage.com/work/xmlschema"/>
  </ds:schemaRefs>
</ds:datastoreItem>
</file>

<file path=customXml/itemProps3.xml><?xml version="1.0" encoding="utf-8"?>
<ds:datastoreItem xmlns:ds="http://schemas.openxmlformats.org/officeDocument/2006/customXml" ds:itemID="{7978F53E-7348-478F-80C3-8CF023BC59B7}">
  <ds:schemaRefs>
    <ds:schemaRef ds:uri="http://schemas.microsoft.com/office/2006/metadata/properties"/>
    <ds:schemaRef ds:uri="http://purl.org/dc/terms/"/>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http://purl.org/dc/dcmitype/"/>
    <ds:schemaRef ds:uri="7979ed89-640b-4b5b-af66-a44d5fa4dbe0"/>
    <ds:schemaRef ds:uri="22bb1572-9652-4799-87f4-00cf85b5992b"/>
    <ds:schemaRef ds:uri="http://schemas.microsoft.com/sharepoint/v3"/>
    <ds:schemaRef ds:uri="http://purl.org/dc/elements/1.1/"/>
  </ds:schemaRefs>
</ds:datastoreItem>
</file>

<file path=customXml/itemProps4.xml><?xml version="1.0" encoding="utf-8"?>
<ds:datastoreItem xmlns:ds="http://schemas.openxmlformats.org/officeDocument/2006/customXml" ds:itemID="{A6E137E9-F733-416E-A62F-26A1EEEFE4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Draft decision labour rates</vt:lpstr>
      <vt:lpstr>Cover page</vt:lpstr>
      <vt:lpstr>Index</vt:lpstr>
      <vt:lpstr>Output|Fee Based</vt:lpstr>
      <vt:lpstr>Output|Quoted</vt:lpstr>
      <vt:lpstr>Input|Setup</vt:lpstr>
      <vt:lpstr>Input|Escalations</vt:lpstr>
      <vt:lpstr>Input|Indirect Cost Rates</vt:lpstr>
      <vt:lpstr>Input|Fee Based Mapping</vt:lpstr>
      <vt:lpstr>Input|Labour Rates</vt:lpstr>
      <vt:lpstr>Calc|Fee Based</vt:lpstr>
      <vt:lpstr>Input|Fee Based</vt:lpstr>
      <vt:lpstr>Calc|Labour Rates</vt:lpstr>
      <vt:lpstr>Model Validation</vt:lpstr>
      <vt:lpstr>CPI_Escalator_to_Y1</vt:lpstr>
      <vt:lpstr>RealContracts_Escalator_to_Y1</vt:lpstr>
      <vt:lpstr>RealLabour_Escalator_to_Y1</vt:lpstr>
      <vt:lpstr>RealMaterials_Escalator_to_Y1</vt:lpstr>
      <vt:lpstr>RealOther_Escalator_to_Y1</vt:lpstr>
      <vt:lpstr>RealVehicles_Escalator_to_Y1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Matthew</dc:creator>
  <cp:lastModifiedBy>Marianne Fitzgerald</cp:lastModifiedBy>
  <dcterms:created xsi:type="dcterms:W3CDTF">2021-08-26T20:31:57Z</dcterms:created>
  <dcterms:modified xsi:type="dcterms:W3CDTF">2023-12-07T02:38:57Z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95930eb-db2c-4917-a4e2-4c584d225a4f_Enabled">
    <vt:lpwstr>true</vt:lpwstr>
  </property>
  <property fmtid="{D5CDD505-2E9C-101B-9397-08002B2CF9AE}" pid="3" name="MSIP_Label_895930eb-db2c-4917-a4e2-4c584d225a4f_SetDate">
    <vt:lpwstr>2022-04-04T23:01:37Z</vt:lpwstr>
  </property>
  <property fmtid="{D5CDD505-2E9C-101B-9397-08002B2CF9AE}" pid="4" name="MSIP_Label_895930eb-db2c-4917-a4e2-4c584d225a4f_Method">
    <vt:lpwstr>Standard</vt:lpwstr>
  </property>
  <property fmtid="{D5CDD505-2E9C-101B-9397-08002B2CF9AE}" pid="5" name="MSIP_Label_895930eb-db2c-4917-a4e2-4c584d225a4f_Name">
    <vt:lpwstr>AG-For Official use only</vt:lpwstr>
  </property>
  <property fmtid="{D5CDD505-2E9C-101B-9397-08002B2CF9AE}" pid="6" name="MSIP_Label_895930eb-db2c-4917-a4e2-4c584d225a4f_SiteId">
    <vt:lpwstr>11302428-4f10-4c14-a17f-b368bb82853d</vt:lpwstr>
  </property>
  <property fmtid="{D5CDD505-2E9C-101B-9397-08002B2CF9AE}" pid="7" name="MSIP_Label_895930eb-db2c-4917-a4e2-4c584d225a4f_ActionId">
    <vt:lpwstr>495e1f7f-5feb-48bb-a990-9b336016c4bd</vt:lpwstr>
  </property>
  <property fmtid="{D5CDD505-2E9C-101B-9397-08002B2CF9AE}" pid="8" name="MSIP_Label_895930eb-db2c-4917-a4e2-4c584d225a4f_ContentBits">
    <vt:lpwstr>2</vt:lpwstr>
  </property>
  <property fmtid="{D5CDD505-2E9C-101B-9397-08002B2CF9AE}" pid="9" name="ContentTypeId">
    <vt:lpwstr>0x010100C491839A9FD1E54B934055EE941647FE</vt:lpwstr>
  </property>
  <property fmtid="{D5CDD505-2E9C-101B-9397-08002B2CF9AE}" pid="10" name="MediaServiceImageTags">
    <vt:lpwstr/>
  </property>
</Properties>
</file>