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ausgrid.sharepoint.com/teams/SP0539/Shared Documents/Regulation/24-29 Determination/1500 Revised Proposal/1510 RP submission/02. Public Docs/"/>
    </mc:Choice>
  </mc:AlternateContent>
  <xr:revisionPtr revIDLastSave="554" documentId="8_{1C0D7D73-0712-4E03-A2EB-E707687F5EA4}" xr6:coauthVersionLast="47" xr6:coauthVersionMax="47" xr10:uidLastSave="{F2555F8A-267E-4E44-9DEE-91CCCFEB5FAB}"/>
  <bookViews>
    <workbookView xWindow="-110" yWindow="-110" windowWidth="19420" windowHeight="10420" xr2:uid="{499A91FA-B91C-450F-BD58-2DD0D5D06EAB}"/>
  </bookViews>
  <sheets>
    <sheet name="Coverpage" sheetId="14" r:id="rId1"/>
    <sheet name="Summary" sheetId="9" r:id="rId2"/>
    <sheet name="Solar PV" sheetId="6" r:id="rId3"/>
    <sheet name="EV CBA " sheetId="13" r:id="rId4"/>
    <sheet name="Assumptions" sheetId="10" r:id="rId5"/>
  </sheets>
  <definedNames>
    <definedName name="allcust" localSheetId="3">#REF!</definedName>
    <definedName name="allcust">#REF!</definedName>
    <definedName name="bbrate" localSheetId="3">#REF!</definedName>
    <definedName name="bbrate">#REF!</definedName>
    <definedName name="catcost" localSheetId="3">#REF!</definedName>
    <definedName name="catcost">#REF!</definedName>
    <definedName name="category" localSheetId="3">#REF!</definedName>
    <definedName name="category">#REF!</definedName>
    <definedName name="cost" localSheetId="3">#REF!</definedName>
    <definedName name="cost">#REF!</definedName>
    <definedName name="costo">#REF!</definedName>
    <definedName name="custdata" localSheetId="3">#REF!</definedName>
    <definedName name="custdata">#REF!</definedName>
    <definedName name="DATA1" localSheetId="3">#REF!</definedName>
    <definedName name="DATA1">#REF!</definedName>
    <definedName name="DATA10" localSheetId="3">#REF!</definedName>
    <definedName name="DATA10">#REF!</definedName>
    <definedName name="DATA11" localSheetId="3">#REF!</definedName>
    <definedName name="DATA11">#REF!</definedName>
    <definedName name="DATA12" localSheetId="3">#REF!</definedName>
    <definedName name="DATA12">#REF!</definedName>
    <definedName name="DATA13" localSheetId="3">#REF!</definedName>
    <definedName name="DATA13">#REF!</definedName>
    <definedName name="DATA14" localSheetId="3">#REF!</definedName>
    <definedName name="DATA14">#REF!</definedName>
    <definedName name="DATA2" localSheetId="3">#REF!</definedName>
    <definedName name="DATA2">#REF!</definedName>
    <definedName name="DATA3" localSheetId="3">#REF!</definedName>
    <definedName name="DATA3">#REF!</definedName>
    <definedName name="DATA4" localSheetId="3">#REF!</definedName>
    <definedName name="DATA4">#REF!</definedName>
    <definedName name="DATA5" localSheetId="3">#REF!</definedName>
    <definedName name="DATA5">#REF!</definedName>
    <definedName name="DATA6" localSheetId="3">#REF!</definedName>
    <definedName name="DATA6">#REF!</definedName>
    <definedName name="DATA7" localSheetId="3">#REF!</definedName>
    <definedName name="DATA7">#REF!</definedName>
    <definedName name="DATA8" localSheetId="3">#REF!</definedName>
    <definedName name="DATA8">#REF!</definedName>
    <definedName name="DATA9" localSheetId="3">#REF!</definedName>
    <definedName name="DATA9">#REF!</definedName>
    <definedName name="dctap" localSheetId="3">#REF!</definedName>
    <definedName name="dctap">#REF!</definedName>
    <definedName name="DERwork1" localSheetId="3">#REF!</definedName>
    <definedName name="DERwork1">#REF!</definedName>
    <definedName name="distcat" localSheetId="3">#REF!</definedName>
    <definedName name="distcat">#REF!</definedName>
    <definedName name="DistCatEV">#REF!</definedName>
    <definedName name="distfactor">#REF!</definedName>
    <definedName name="error" localSheetId="3">#REF!</definedName>
    <definedName name="error">#REF!</definedName>
    <definedName name="income">#REF!</definedName>
    <definedName name="overlap" localSheetId="3">#REF!</definedName>
    <definedName name="overlap">#REF!</definedName>
    <definedName name="pcfactor">#REF!</definedName>
    <definedName name="postcode">#REF!</definedName>
    <definedName name="TEST1" localSheetId="3">#REF!</definedName>
    <definedName name="TEST1">#REF!</definedName>
    <definedName name="TEST10" localSheetId="3">#REF!</definedName>
    <definedName name="TEST10">#REF!</definedName>
    <definedName name="TEST11" localSheetId="3">#REF!</definedName>
    <definedName name="TEST11">#REF!</definedName>
    <definedName name="TEST12" localSheetId="3">#REF!</definedName>
    <definedName name="TEST12">#REF!</definedName>
    <definedName name="TEST13" localSheetId="3">#REF!</definedName>
    <definedName name="TEST13">#REF!</definedName>
    <definedName name="TEST14" localSheetId="3">#REF!</definedName>
    <definedName name="TEST14">#REF!</definedName>
    <definedName name="TEST15" localSheetId="3">#REF!</definedName>
    <definedName name="TEST15">#REF!</definedName>
    <definedName name="TEST2" localSheetId="3">#REF!</definedName>
    <definedName name="TEST2">#REF!</definedName>
    <definedName name="TEST3" localSheetId="3">#REF!</definedName>
    <definedName name="TEST3">#REF!</definedName>
    <definedName name="TEST4" localSheetId="3">#REF!</definedName>
    <definedName name="TEST4">#REF!</definedName>
    <definedName name="TEST5" localSheetId="3">#REF!</definedName>
    <definedName name="TEST5">#REF!</definedName>
    <definedName name="TEST6" localSheetId="3">#REF!</definedName>
    <definedName name="TEST6">#REF!</definedName>
    <definedName name="TEST7" localSheetId="3">#REF!</definedName>
    <definedName name="TEST7">#REF!</definedName>
    <definedName name="TEST8" localSheetId="3">#REF!</definedName>
    <definedName name="TEST8">#REF!</definedName>
    <definedName name="TEST9" localSheetId="3">#REF!</definedName>
    <definedName name="TEST9">#REF!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Vinitial" localSheetId="3">#REF!</definedName>
    <definedName name="Vinitial">#REF!</definedName>
    <definedName name="vmax2">#REF!</definedName>
    <definedName name="vmin2">#REF!</definedName>
    <definedName name="zonef">#REF!</definedName>
    <definedName name="zonevr" localSheetId="3">#REF!</definedName>
    <definedName name="zonevr">#REF!</definedName>
    <definedName name="zonevr1" localSheetId="3">#REF!</definedName>
    <definedName name="zonevr1">#REF!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6" l="1"/>
  <c r="E7" i="6"/>
  <c r="E48" i="6" s="1"/>
  <c r="E49" i="6" s="1"/>
  <c r="F7" i="6"/>
  <c r="F48" i="6" s="1"/>
  <c r="G7" i="6"/>
  <c r="G48" i="6" s="1"/>
  <c r="H7" i="6"/>
  <c r="H48" i="6" s="1"/>
  <c r="I7" i="6"/>
  <c r="J96" i="6" s="1"/>
  <c r="J7" i="6"/>
  <c r="K71" i="6" s="1"/>
  <c r="K7" i="6"/>
  <c r="K48" i="6" s="1"/>
  <c r="L7" i="6"/>
  <c r="M47" i="6" s="1"/>
  <c r="M7" i="6"/>
  <c r="N47" i="6" s="1"/>
  <c r="N7" i="6"/>
  <c r="O47" i="6" s="1"/>
  <c r="O7" i="6"/>
  <c r="P47" i="6" s="1"/>
  <c r="P7" i="6"/>
  <c r="Q7" i="6"/>
  <c r="R71" i="6" s="1"/>
  <c r="R7" i="6"/>
  <c r="S7" i="6"/>
  <c r="T72" i="6" s="1"/>
  <c r="T7" i="6"/>
  <c r="U47" i="6" s="1"/>
  <c r="U7" i="6"/>
  <c r="V47" i="6" s="1"/>
  <c r="V7" i="6"/>
  <c r="W71" i="6" s="1"/>
  <c r="W7" i="6"/>
  <c r="W48" i="6" s="1"/>
  <c r="D28" i="6"/>
  <c r="D29" i="6"/>
  <c r="D30" i="6"/>
  <c r="D31" i="6"/>
  <c r="E47" i="6"/>
  <c r="F47" i="6"/>
  <c r="G47" i="6"/>
  <c r="H47" i="6"/>
  <c r="I47" i="6"/>
  <c r="J47" i="6"/>
  <c r="K47" i="6"/>
  <c r="Q47" i="6"/>
  <c r="R47" i="6"/>
  <c r="S47" i="6"/>
  <c r="S49" i="6" s="1"/>
  <c r="S51" i="6" s="1"/>
  <c r="T47" i="6"/>
  <c r="P48" i="6"/>
  <c r="Q48" i="6"/>
  <c r="R48" i="6"/>
  <c r="S48" i="6"/>
  <c r="T48" i="6"/>
  <c r="X48" i="6"/>
  <c r="E50" i="6"/>
  <c r="F50" i="6"/>
  <c r="G50" i="6"/>
  <c r="H50" i="6"/>
  <c r="I50" i="6"/>
  <c r="D55" i="6"/>
  <c r="D56" i="6"/>
  <c r="D57" i="6"/>
  <c r="D58" i="6"/>
  <c r="D59" i="6"/>
  <c r="E62" i="6"/>
  <c r="F62" i="6"/>
  <c r="G62" i="6"/>
  <c r="H62" i="6"/>
  <c r="I62" i="6"/>
  <c r="D63" i="6"/>
  <c r="D64" i="6"/>
  <c r="D65" i="6"/>
  <c r="D66" i="6"/>
  <c r="B70" i="6"/>
  <c r="B71" i="6"/>
  <c r="E71" i="6"/>
  <c r="F71" i="6"/>
  <c r="F73" i="6" s="1"/>
  <c r="G71" i="6"/>
  <c r="H71" i="6"/>
  <c r="I71" i="6"/>
  <c r="Q71" i="6"/>
  <c r="S71" i="6"/>
  <c r="U71" i="6"/>
  <c r="B72" i="6"/>
  <c r="E72" i="6"/>
  <c r="F72" i="6"/>
  <c r="G72" i="6"/>
  <c r="H72" i="6"/>
  <c r="I72" i="6"/>
  <c r="K72" i="6"/>
  <c r="Q72" i="6"/>
  <c r="R72" i="6"/>
  <c r="S72" i="6"/>
  <c r="U72" i="6"/>
  <c r="V72" i="6"/>
  <c r="B73" i="6"/>
  <c r="B74" i="6"/>
  <c r="B78" i="6"/>
  <c r="B79" i="6"/>
  <c r="E79" i="6"/>
  <c r="E74" i="6" s="1"/>
  <c r="F79" i="6"/>
  <c r="F74" i="6" s="1"/>
  <c r="G79" i="6"/>
  <c r="G74" i="6" s="1"/>
  <c r="H79" i="6"/>
  <c r="H74" i="6" s="1"/>
  <c r="I79" i="6"/>
  <c r="I74" i="6" s="1"/>
  <c r="D80" i="6"/>
  <c r="D81" i="6"/>
  <c r="D82" i="6"/>
  <c r="D83" i="6"/>
  <c r="E86" i="6"/>
  <c r="F86" i="6"/>
  <c r="G86" i="6"/>
  <c r="H86" i="6"/>
  <c r="I86" i="6"/>
  <c r="D87" i="6"/>
  <c r="D88" i="6"/>
  <c r="D89" i="6"/>
  <c r="D90" i="6"/>
  <c r="B94" i="6"/>
  <c r="B95" i="6"/>
  <c r="E95" i="6"/>
  <c r="F95" i="6"/>
  <c r="G95" i="6"/>
  <c r="H95" i="6"/>
  <c r="I95" i="6"/>
  <c r="K95" i="6"/>
  <c r="O95" i="6"/>
  <c r="Q95" i="6"/>
  <c r="R95" i="6"/>
  <c r="S95" i="6"/>
  <c r="U95" i="6"/>
  <c r="B96" i="6"/>
  <c r="E96" i="6"/>
  <c r="F96" i="6"/>
  <c r="G96" i="6"/>
  <c r="H96" i="6"/>
  <c r="K96" i="6"/>
  <c r="Q96" i="6"/>
  <c r="R96" i="6"/>
  <c r="S96" i="6"/>
  <c r="T96" i="6"/>
  <c r="V96" i="6"/>
  <c r="B97" i="6"/>
  <c r="B98" i="6"/>
  <c r="B102" i="6"/>
  <c r="E103" i="6"/>
  <c r="E98" i="6" s="1"/>
  <c r="F103" i="6"/>
  <c r="F98" i="6" s="1"/>
  <c r="G103" i="6"/>
  <c r="G98" i="6" s="1"/>
  <c r="H103" i="6"/>
  <c r="H98" i="6" s="1"/>
  <c r="I103" i="6"/>
  <c r="I98" i="6" s="1"/>
  <c r="D104" i="6"/>
  <c r="D105" i="6"/>
  <c r="D106" i="6"/>
  <c r="D107" i="6"/>
  <c r="E110" i="6"/>
  <c r="F110" i="6"/>
  <c r="G110" i="6"/>
  <c r="H110" i="6"/>
  <c r="I110" i="6"/>
  <c r="D111" i="6"/>
  <c r="D112" i="6"/>
  <c r="D113" i="6"/>
  <c r="D114" i="6"/>
  <c r="N95" i="6" l="1"/>
  <c r="M95" i="6"/>
  <c r="L47" i="6"/>
  <c r="M72" i="6"/>
  <c r="W96" i="6"/>
  <c r="H49" i="6"/>
  <c r="H51" i="6" s="1"/>
  <c r="U96" i="6"/>
  <c r="U97" i="6" s="1"/>
  <c r="U99" i="6" s="1"/>
  <c r="T95" i="6"/>
  <c r="W95" i="6"/>
  <c r="W97" i="6" s="1"/>
  <c r="W99" i="6" s="1"/>
  <c r="T97" i="6"/>
  <c r="T99" i="6" s="1"/>
  <c r="S97" i="6"/>
  <c r="S99" i="6" s="1"/>
  <c r="G49" i="6"/>
  <c r="G51" i="6" s="1"/>
  <c r="F49" i="6"/>
  <c r="F51" i="6" s="1"/>
  <c r="R73" i="6"/>
  <c r="R75" i="6" s="1"/>
  <c r="I96" i="6"/>
  <c r="I97" i="6" s="1"/>
  <c r="I99" i="6" s="1"/>
  <c r="P95" i="6"/>
  <c r="X72" i="6"/>
  <c r="H73" i="6"/>
  <c r="H75" i="6" s="1"/>
  <c r="T49" i="6"/>
  <c r="T51" i="6" s="1"/>
  <c r="R49" i="6"/>
  <c r="R51" i="6" s="1"/>
  <c r="U73" i="6"/>
  <c r="U75" i="6" s="1"/>
  <c r="T71" i="6"/>
  <c r="T73" i="6" s="1"/>
  <c r="T75" i="6" s="1"/>
  <c r="J48" i="6"/>
  <c r="J49" i="6" s="1"/>
  <c r="J51" i="6" s="1"/>
  <c r="P72" i="6"/>
  <c r="S73" i="6"/>
  <c r="S75" i="6" s="1"/>
  <c r="E51" i="6"/>
  <c r="O72" i="6"/>
  <c r="F75" i="6"/>
  <c r="Q49" i="6"/>
  <c r="Q51" i="6" s="1"/>
  <c r="P71" i="6"/>
  <c r="O48" i="6"/>
  <c r="O49" i="6" s="1"/>
  <c r="O51" i="6" s="1"/>
  <c r="K73" i="6"/>
  <c r="K75" i="6" s="1"/>
  <c r="H97" i="6"/>
  <c r="H99" i="6" s="1"/>
  <c r="W72" i="6"/>
  <c r="W37" i="9" s="1"/>
  <c r="O71" i="6"/>
  <c r="N48" i="6"/>
  <c r="N49" i="6" s="1"/>
  <c r="N51" i="6" s="1"/>
  <c r="G97" i="6"/>
  <c r="G99" i="6" s="1"/>
  <c r="D50" i="6"/>
  <c r="C20" i="6" s="1"/>
  <c r="F97" i="6"/>
  <c r="F99" i="6" s="1"/>
  <c r="P96" i="6"/>
  <c r="E97" i="6"/>
  <c r="E99" i="6" s="1"/>
  <c r="G73" i="6"/>
  <c r="G75" i="6" s="1"/>
  <c r="O96" i="6"/>
  <c r="O97" i="6" s="1"/>
  <c r="O99" i="6" s="1"/>
  <c r="R97" i="6"/>
  <c r="R99" i="6" s="1"/>
  <c r="D62" i="6"/>
  <c r="K97" i="6"/>
  <c r="K99" i="6" s="1"/>
  <c r="Q97" i="6"/>
  <c r="Q99" i="6" s="1"/>
  <c r="V71" i="6"/>
  <c r="V73" i="6" s="1"/>
  <c r="V75" i="6" s="1"/>
  <c r="V48" i="6"/>
  <c r="V49" i="6" s="1"/>
  <c r="V51" i="6" s="1"/>
  <c r="L72" i="6"/>
  <c r="U48" i="6"/>
  <c r="U49" i="6" s="1"/>
  <c r="U51" i="6" s="1"/>
  <c r="I48" i="6"/>
  <c r="I49" i="6" s="1"/>
  <c r="D79" i="6"/>
  <c r="J72" i="6"/>
  <c r="J37" i="9" s="1"/>
  <c r="K49" i="6"/>
  <c r="K51" i="6" s="1"/>
  <c r="X95" i="6"/>
  <c r="X47" i="6"/>
  <c r="X49" i="6" s="1"/>
  <c r="X51" i="6" s="1"/>
  <c r="L95" i="6"/>
  <c r="W47" i="6"/>
  <c r="W49" i="6" s="1"/>
  <c r="W51" i="6" s="1"/>
  <c r="D110" i="6"/>
  <c r="V95" i="6"/>
  <c r="V97" i="6" s="1"/>
  <c r="V99" i="6" s="1"/>
  <c r="J95" i="6"/>
  <c r="J97" i="6" s="1"/>
  <c r="J99" i="6" s="1"/>
  <c r="L71" i="6"/>
  <c r="D74" i="6"/>
  <c r="C21" i="6" s="1"/>
  <c r="L96" i="6"/>
  <c r="L51" i="9" s="1"/>
  <c r="Q73" i="6"/>
  <c r="Q75" i="6" s="1"/>
  <c r="M48" i="6"/>
  <c r="M49" i="6" s="1"/>
  <c r="M51" i="6" s="1"/>
  <c r="D86" i="6"/>
  <c r="X71" i="6"/>
  <c r="J71" i="6"/>
  <c r="L48" i="6"/>
  <c r="L49" i="6" s="1"/>
  <c r="L51" i="6" s="1"/>
  <c r="P49" i="6"/>
  <c r="P51" i="6" s="1"/>
  <c r="X96" i="6"/>
  <c r="X51" i="9" s="1"/>
  <c r="I73" i="6"/>
  <c r="I75" i="6" s="1"/>
  <c r="D98" i="6"/>
  <c r="C22" i="6" s="1"/>
  <c r="E73" i="6"/>
  <c r="E75" i="6" s="1"/>
  <c r="N72" i="6"/>
  <c r="N37" i="9" s="1"/>
  <c r="N96" i="6"/>
  <c r="N97" i="6" s="1"/>
  <c r="N99" i="6" s="1"/>
  <c r="D103" i="6"/>
  <c r="M96" i="6"/>
  <c r="M97" i="6" s="1"/>
  <c r="N71" i="6"/>
  <c r="M71" i="6"/>
  <c r="M73" i="6" s="1"/>
  <c r="M75" i="6" s="1"/>
  <c r="X55" i="9"/>
  <c r="W55" i="9"/>
  <c r="V55" i="9"/>
  <c r="U55" i="9"/>
  <c r="T55" i="9"/>
  <c r="S55" i="9"/>
  <c r="R55" i="9"/>
  <c r="Q55" i="9"/>
  <c r="P55" i="9"/>
  <c r="O55" i="9"/>
  <c r="N55" i="9"/>
  <c r="M55" i="9"/>
  <c r="L55" i="9"/>
  <c r="K55" i="9"/>
  <c r="J55" i="9"/>
  <c r="X54" i="9"/>
  <c r="W54" i="9"/>
  <c r="V54" i="9"/>
  <c r="V56" i="9" s="1"/>
  <c r="U54" i="9"/>
  <c r="T54" i="9"/>
  <c r="S54" i="9"/>
  <c r="R54" i="9"/>
  <c r="Q54" i="9"/>
  <c r="P54" i="9"/>
  <c r="O54" i="9"/>
  <c r="N54" i="9"/>
  <c r="M54" i="9"/>
  <c r="L54" i="9"/>
  <c r="K54" i="9"/>
  <c r="J54" i="9"/>
  <c r="W51" i="9"/>
  <c r="V51" i="9"/>
  <c r="U51" i="9"/>
  <c r="T51" i="9"/>
  <c r="S51" i="9"/>
  <c r="R51" i="9"/>
  <c r="Q51" i="9"/>
  <c r="K51" i="9"/>
  <c r="J51" i="9"/>
  <c r="I51" i="9"/>
  <c r="H51" i="9"/>
  <c r="G51" i="9"/>
  <c r="F51" i="9"/>
  <c r="X40" i="9"/>
  <c r="W40" i="9"/>
  <c r="V40" i="9"/>
  <c r="U40" i="9"/>
  <c r="T40" i="9"/>
  <c r="S40" i="9"/>
  <c r="R40" i="9"/>
  <c r="Q40" i="9"/>
  <c r="P40" i="9"/>
  <c r="O40" i="9"/>
  <c r="N40" i="9"/>
  <c r="M40" i="9"/>
  <c r="L40" i="9"/>
  <c r="K40" i="9"/>
  <c r="J40" i="9"/>
  <c r="I40" i="9"/>
  <c r="H40" i="9"/>
  <c r="G40" i="9"/>
  <c r="F40" i="9"/>
  <c r="X37" i="9"/>
  <c r="V37" i="9"/>
  <c r="U37" i="9"/>
  <c r="T37" i="9"/>
  <c r="S37" i="9"/>
  <c r="R37" i="9"/>
  <c r="Q37" i="9"/>
  <c r="P37" i="9"/>
  <c r="O37" i="9"/>
  <c r="M37" i="9"/>
  <c r="L37" i="9"/>
  <c r="K37" i="9"/>
  <c r="I37" i="9"/>
  <c r="H37" i="9"/>
  <c r="G37" i="9"/>
  <c r="F37" i="9"/>
  <c r="F27" i="9"/>
  <c r="G27" i="9"/>
  <c r="H27" i="9"/>
  <c r="I27" i="9"/>
  <c r="E27" i="9"/>
  <c r="F24" i="9"/>
  <c r="G24" i="9"/>
  <c r="H24" i="9"/>
  <c r="I24" i="9"/>
  <c r="J24" i="9"/>
  <c r="K24" i="9"/>
  <c r="L24" i="9"/>
  <c r="M24" i="9"/>
  <c r="N24" i="9"/>
  <c r="O24" i="9"/>
  <c r="P24" i="9"/>
  <c r="Q24" i="9"/>
  <c r="R24" i="9"/>
  <c r="S24" i="9"/>
  <c r="T24" i="9"/>
  <c r="U24" i="9"/>
  <c r="V24" i="9"/>
  <c r="W24" i="9"/>
  <c r="X24" i="9"/>
  <c r="E24" i="9"/>
  <c r="B105" i="13"/>
  <c r="B102" i="13"/>
  <c r="B101" i="13"/>
  <c r="B100" i="13"/>
  <c r="B99" i="13"/>
  <c r="B98" i="13"/>
  <c r="B97" i="13"/>
  <c r="D93" i="13"/>
  <c r="D92" i="13"/>
  <c r="D87" i="13"/>
  <c r="D86" i="13"/>
  <c r="B84" i="13"/>
  <c r="B83" i="13"/>
  <c r="B80" i="13"/>
  <c r="X79" i="13"/>
  <c r="X41" i="9" s="1"/>
  <c r="W79" i="13"/>
  <c r="W41" i="9" s="1"/>
  <c r="V79" i="13"/>
  <c r="V41" i="9" s="1"/>
  <c r="U79" i="13"/>
  <c r="U41" i="9" s="1"/>
  <c r="T79" i="13"/>
  <c r="T41" i="9" s="1"/>
  <c r="S79" i="13"/>
  <c r="S41" i="9" s="1"/>
  <c r="R79" i="13"/>
  <c r="R41" i="9" s="1"/>
  <c r="Q79" i="13"/>
  <c r="Q41" i="9" s="1"/>
  <c r="P79" i="13"/>
  <c r="P41" i="9" s="1"/>
  <c r="O79" i="13"/>
  <c r="O41" i="9" s="1"/>
  <c r="N79" i="13"/>
  <c r="N41" i="9" s="1"/>
  <c r="M79" i="13"/>
  <c r="M41" i="9" s="1"/>
  <c r="L79" i="13"/>
  <c r="L41" i="9" s="1"/>
  <c r="K79" i="13"/>
  <c r="K41" i="9" s="1"/>
  <c r="J79" i="13"/>
  <c r="J41" i="9" s="1"/>
  <c r="B79" i="13"/>
  <c r="B78" i="13"/>
  <c r="B77" i="13"/>
  <c r="B76" i="13"/>
  <c r="B75" i="13"/>
  <c r="D71" i="13"/>
  <c r="D70" i="13"/>
  <c r="D69" i="13"/>
  <c r="I68" i="13"/>
  <c r="H68" i="13"/>
  <c r="G68" i="13"/>
  <c r="F68" i="13"/>
  <c r="E68" i="13"/>
  <c r="D65" i="13"/>
  <c r="D64" i="13"/>
  <c r="D63" i="13"/>
  <c r="D62" i="13"/>
  <c r="D57" i="13"/>
  <c r="D55" i="13"/>
  <c r="D36" i="13"/>
  <c r="I35" i="13"/>
  <c r="H35" i="13"/>
  <c r="G35" i="13"/>
  <c r="F35" i="13"/>
  <c r="E35" i="13"/>
  <c r="I98" i="13"/>
  <c r="K42" i="9" l="1"/>
  <c r="N51" i="9"/>
  <c r="P97" i="6"/>
  <c r="P99" i="6" s="1"/>
  <c r="X73" i="6"/>
  <c r="X75" i="6" s="1"/>
  <c r="D47" i="6"/>
  <c r="X97" i="6"/>
  <c r="X99" i="6" s="1"/>
  <c r="W42" i="9"/>
  <c r="Q56" i="9"/>
  <c r="D71" i="6"/>
  <c r="M51" i="9"/>
  <c r="M56" i="9"/>
  <c r="O56" i="9"/>
  <c r="O73" i="6"/>
  <c r="O75" i="6" s="1"/>
  <c r="P73" i="6"/>
  <c r="P75" i="6" s="1"/>
  <c r="D49" i="6"/>
  <c r="D20" i="6" s="1"/>
  <c r="O51" i="9"/>
  <c r="P51" i="9"/>
  <c r="W73" i="6"/>
  <c r="W75" i="6" s="1"/>
  <c r="R56" i="9"/>
  <c r="D72" i="6"/>
  <c r="S56" i="9"/>
  <c r="L73" i="6"/>
  <c r="L75" i="6" s="1"/>
  <c r="D95" i="6"/>
  <c r="D96" i="6"/>
  <c r="D68" i="13"/>
  <c r="J42" i="9"/>
  <c r="V42" i="9"/>
  <c r="D48" i="6"/>
  <c r="D27" i="9"/>
  <c r="N73" i="6"/>
  <c r="N75" i="6" s="1"/>
  <c r="J73" i="6"/>
  <c r="J75" i="6" s="1"/>
  <c r="T56" i="9"/>
  <c r="I51" i="6"/>
  <c r="L97" i="6"/>
  <c r="L99" i="6" s="1"/>
  <c r="X42" i="9"/>
  <c r="U56" i="9"/>
  <c r="M99" i="6"/>
  <c r="L56" i="9"/>
  <c r="X56" i="9"/>
  <c r="N56" i="9"/>
  <c r="G98" i="13"/>
  <c r="H98" i="13"/>
  <c r="F98" i="13"/>
  <c r="I54" i="13"/>
  <c r="I56" i="13" s="1"/>
  <c r="I58" i="13" s="1"/>
  <c r="E76" i="13"/>
  <c r="F54" i="13"/>
  <c r="F56" i="13" s="1"/>
  <c r="D24" i="9"/>
  <c r="L42" i="9"/>
  <c r="M42" i="9"/>
  <c r="J56" i="9"/>
  <c r="K56" i="9"/>
  <c r="N42" i="9"/>
  <c r="P56" i="9"/>
  <c r="O42" i="9"/>
  <c r="P42" i="9"/>
  <c r="Q42" i="9"/>
  <c r="R42" i="9"/>
  <c r="S42" i="9"/>
  <c r="T42" i="9"/>
  <c r="U42" i="9"/>
  <c r="W56" i="9"/>
  <c r="G54" i="13"/>
  <c r="G56" i="13" s="1"/>
  <c r="H76" i="13"/>
  <c r="I76" i="13"/>
  <c r="G76" i="13"/>
  <c r="E54" i="13"/>
  <c r="H54" i="13"/>
  <c r="H56" i="13" s="1"/>
  <c r="E98" i="13"/>
  <c r="F76" i="13"/>
  <c r="E26" i="9"/>
  <c r="E22" i="6" l="1"/>
  <c r="D97" i="6"/>
  <c r="D22" i="6" s="1"/>
  <c r="D51" i="6"/>
  <c r="D73" i="6"/>
  <c r="D21" i="6" s="1"/>
  <c r="C76" i="6"/>
  <c r="E21" i="6"/>
  <c r="E20" i="6"/>
  <c r="C52" i="6"/>
  <c r="D99" i="6"/>
  <c r="D75" i="6"/>
  <c r="C100" i="6"/>
  <c r="I30" i="9"/>
  <c r="F58" i="13"/>
  <c r="F30" i="9"/>
  <c r="E28" i="9"/>
  <c r="G58" i="13"/>
  <c r="G30" i="9"/>
  <c r="H58" i="13"/>
  <c r="H30" i="9"/>
  <c r="E56" i="13"/>
  <c r="E30" i="9" s="1"/>
  <c r="E58" i="13" l="1"/>
  <c r="E51" i="9" l="1"/>
  <c r="E37" i="9"/>
  <c r="D37" i="9" s="1"/>
  <c r="J26" i="9"/>
  <c r="K26" i="9"/>
  <c r="L26" i="9"/>
  <c r="M26" i="9"/>
  <c r="N26" i="9"/>
  <c r="O26" i="9"/>
  <c r="P26" i="9"/>
  <c r="Q26" i="9"/>
  <c r="R26" i="9"/>
  <c r="S26" i="9"/>
  <c r="T26" i="9"/>
  <c r="U26" i="9"/>
  <c r="V26" i="9"/>
  <c r="W26" i="9"/>
  <c r="X26" i="9"/>
  <c r="E40" i="9"/>
  <c r="D40" i="9" s="1"/>
  <c r="E54" i="9"/>
  <c r="G54" i="9"/>
  <c r="H54" i="9"/>
  <c r="I54" i="9"/>
  <c r="D51" i="9" l="1"/>
  <c r="F54" i="9"/>
  <c r="D54" i="9" s="1"/>
  <c r="X23" i="9"/>
  <c r="X25" i="9" s="1"/>
  <c r="F26" i="9"/>
  <c r="G26" i="9"/>
  <c r="G28" i="9" s="1"/>
  <c r="H26" i="9"/>
  <c r="H28" i="9" s="1"/>
  <c r="I26" i="9"/>
  <c r="I28" i="9" s="1"/>
  <c r="F28" i="9" l="1"/>
  <c r="D28" i="9" s="1"/>
  <c r="C14" i="9" s="1"/>
  <c r="D26" i="9"/>
  <c r="X57" i="9" l="1"/>
  <c r="X43" i="9"/>
  <c r="W23" i="9"/>
  <c r="W25" i="9" s="1"/>
  <c r="W57" i="9"/>
  <c r="W43" i="9"/>
  <c r="V23" i="9"/>
  <c r="V25" i="9" s="1"/>
  <c r="V57" i="9"/>
  <c r="V43" i="9"/>
  <c r="U23" i="9"/>
  <c r="U25" i="9" s="1"/>
  <c r="U57" i="9"/>
  <c r="U43" i="9"/>
  <c r="T23" i="9"/>
  <c r="T25" i="9" s="1"/>
  <c r="T57" i="9"/>
  <c r="T43" i="9"/>
  <c r="S23" i="9"/>
  <c r="S25" i="9" s="1"/>
  <c r="S57" i="9"/>
  <c r="S43" i="9"/>
  <c r="R23" i="9"/>
  <c r="R25" i="9" s="1"/>
  <c r="R57" i="9"/>
  <c r="R43" i="9"/>
  <c r="Q23" i="9"/>
  <c r="Q25" i="9" s="1"/>
  <c r="Q57" i="9"/>
  <c r="Q43" i="9"/>
  <c r="P23" i="9"/>
  <c r="P25" i="9" s="1"/>
  <c r="P57" i="9"/>
  <c r="P43" i="9"/>
  <c r="O23" i="9"/>
  <c r="O25" i="9" s="1"/>
  <c r="O57" i="9"/>
  <c r="O43" i="9"/>
  <c r="N23" i="9"/>
  <c r="N25" i="9" s="1"/>
  <c r="N57" i="9"/>
  <c r="N43" i="9"/>
  <c r="M23" i="9"/>
  <c r="M25" i="9" s="1"/>
  <c r="M57" i="9"/>
  <c r="M43" i="9"/>
  <c r="L23" i="9"/>
  <c r="L25" i="9" s="1"/>
  <c r="L57" i="9"/>
  <c r="L43" i="9"/>
  <c r="K23" i="9"/>
  <c r="K25" i="9" s="1"/>
  <c r="K57" i="9"/>
  <c r="K43" i="9"/>
  <c r="J23" i="9"/>
  <c r="J25" i="9" s="1"/>
  <c r="J57" i="9"/>
  <c r="J43" i="9"/>
  <c r="I23" i="9"/>
  <c r="I25" i="9" s="1"/>
  <c r="I57" i="9"/>
  <c r="I43" i="9"/>
  <c r="H23" i="9"/>
  <c r="H25" i="9" s="1"/>
  <c r="H57" i="9"/>
  <c r="H43" i="9"/>
  <c r="G23" i="9"/>
  <c r="G25" i="9" s="1"/>
  <c r="G57" i="9"/>
  <c r="G43" i="9"/>
  <c r="F23" i="9"/>
  <c r="F57" i="9"/>
  <c r="F43" i="9"/>
  <c r="E23" i="9"/>
  <c r="E25" i="9" s="1"/>
  <c r="F25" i="9" l="1"/>
  <c r="D14" i="9" s="1"/>
  <c r="D23" i="9"/>
  <c r="J29" i="9"/>
  <c r="P29" i="9"/>
  <c r="V29" i="9"/>
  <c r="G29" i="9"/>
  <c r="G31" i="9" s="1"/>
  <c r="H29" i="9"/>
  <c r="H31" i="9" s="1"/>
  <c r="I29" i="9"/>
  <c r="I31" i="9" s="1"/>
  <c r="K29" i="9"/>
  <c r="L29" i="9"/>
  <c r="N29" i="9"/>
  <c r="O29" i="9"/>
  <c r="R29" i="9"/>
  <c r="T29" i="9"/>
  <c r="U29" i="9"/>
  <c r="X29" i="9"/>
  <c r="S29" i="9" l="1"/>
  <c r="Q29" i="9"/>
  <c r="M29" i="9"/>
  <c r="F29" i="9"/>
  <c r="F31" i="9" s="1"/>
  <c r="W29" i="9"/>
  <c r="D25" i="9"/>
  <c r="E57" i="9"/>
  <c r="E43" i="9"/>
  <c r="E29" i="9"/>
  <c r="D29" i="9" l="1"/>
  <c r="E31" i="9"/>
  <c r="D43" i="9"/>
  <c r="D57" i="9"/>
  <c r="F84" i="13" l="1"/>
  <c r="F79" i="13" s="1"/>
  <c r="F41" i="9" s="1"/>
  <c r="F42" i="9" s="1"/>
  <c r="J35" i="13" l="1"/>
  <c r="J98" i="13"/>
  <c r="K98" i="13" l="1"/>
  <c r="K35" i="13"/>
  <c r="J54" i="13"/>
  <c r="J76" i="13"/>
  <c r="L98" i="13" l="1"/>
  <c r="L35" i="13"/>
  <c r="K54" i="13"/>
  <c r="K56" i="13" s="1"/>
  <c r="K76" i="13"/>
  <c r="J56" i="13"/>
  <c r="L54" i="13" l="1"/>
  <c r="L76" i="13"/>
  <c r="M98" i="13"/>
  <c r="M35" i="13"/>
  <c r="K30" i="9"/>
  <c r="K31" i="9" s="1"/>
  <c r="K58" i="13"/>
  <c r="J58" i="13"/>
  <c r="J30" i="9"/>
  <c r="N98" i="13" l="1"/>
  <c r="N35" i="13"/>
  <c r="M54" i="13"/>
  <c r="M56" i="13" s="1"/>
  <c r="M76" i="13"/>
  <c r="L56" i="13"/>
  <c r="J31" i="9"/>
  <c r="E84" i="13" l="1"/>
  <c r="E79" i="13" s="1"/>
  <c r="I84" i="13"/>
  <c r="I79" i="13" s="1"/>
  <c r="I41" i="9" s="1"/>
  <c r="I42" i="9" s="1"/>
  <c r="H84" i="13"/>
  <c r="H79" i="13" s="1"/>
  <c r="H41" i="9" s="1"/>
  <c r="H42" i="9" s="1"/>
  <c r="G84" i="13"/>
  <c r="G79" i="13" s="1"/>
  <c r="G41" i="9" s="1"/>
  <c r="G42" i="9" s="1"/>
  <c r="L58" i="13"/>
  <c r="L30" i="9"/>
  <c r="M58" i="13"/>
  <c r="M30" i="9"/>
  <c r="M31" i="9" s="1"/>
  <c r="N76" i="13"/>
  <c r="N54" i="13"/>
  <c r="O98" i="13"/>
  <c r="O35" i="13"/>
  <c r="D85" i="13" l="1"/>
  <c r="D84" i="13" s="1"/>
  <c r="E41" i="9"/>
  <c r="D79" i="13"/>
  <c r="O54" i="13"/>
  <c r="O56" i="13" s="1"/>
  <c r="O76" i="13"/>
  <c r="P35" i="13"/>
  <c r="P98" i="13"/>
  <c r="N56" i="13"/>
  <c r="L31" i="9"/>
  <c r="D41" i="9" l="1"/>
  <c r="E42" i="9"/>
  <c r="D42" i="9" s="1"/>
  <c r="C15" i="9" s="1"/>
  <c r="N58" i="13"/>
  <c r="N30" i="9"/>
  <c r="P76" i="13"/>
  <c r="P54" i="13"/>
  <c r="Q35" i="13"/>
  <c r="Q98" i="13"/>
  <c r="O30" i="9"/>
  <c r="O31" i="9" s="1"/>
  <c r="O58" i="13"/>
  <c r="Q76" i="13" l="1"/>
  <c r="Q54" i="13"/>
  <c r="Q56" i="13" s="1"/>
  <c r="N31" i="9"/>
  <c r="R98" i="13"/>
  <c r="R35" i="13"/>
  <c r="P56" i="13"/>
  <c r="S98" i="13" l="1"/>
  <c r="S35" i="13"/>
  <c r="R76" i="13"/>
  <c r="R54" i="13"/>
  <c r="R56" i="13" s="1"/>
  <c r="P58" i="13"/>
  <c r="P30" i="9"/>
  <c r="Q58" i="13"/>
  <c r="Q30" i="9"/>
  <c r="Q31" i="9" s="1"/>
  <c r="P31" i="9" l="1"/>
  <c r="R58" i="13"/>
  <c r="R30" i="9"/>
  <c r="R31" i="9" s="1"/>
  <c r="T98" i="13"/>
  <c r="T35" i="13"/>
  <c r="S54" i="13"/>
  <c r="S56" i="13" s="1"/>
  <c r="S76" i="13"/>
  <c r="S30" i="9" l="1"/>
  <c r="S31" i="9" s="1"/>
  <c r="S58" i="13"/>
  <c r="U98" i="13"/>
  <c r="U35" i="13"/>
  <c r="T54" i="13"/>
  <c r="T56" i="13" s="1"/>
  <c r="T76" i="13"/>
  <c r="T58" i="13" l="1"/>
  <c r="T30" i="9"/>
  <c r="T31" i="9" s="1"/>
  <c r="U76" i="13"/>
  <c r="U54" i="13"/>
  <c r="U56" i="13" s="1"/>
  <c r="V98" i="13"/>
  <c r="V35" i="13"/>
  <c r="V54" i="13" l="1"/>
  <c r="V56" i="13" s="1"/>
  <c r="V76" i="13"/>
  <c r="W98" i="13"/>
  <c r="W35" i="13"/>
  <c r="U58" i="13"/>
  <c r="U30" i="9"/>
  <c r="U31" i="9" s="1"/>
  <c r="W76" i="13" l="1"/>
  <c r="W54" i="13"/>
  <c r="W56" i="13" s="1"/>
  <c r="X35" i="13"/>
  <c r="X98" i="13"/>
  <c r="D98" i="13" s="1"/>
  <c r="V58" i="13"/>
  <c r="V30" i="9"/>
  <c r="V31" i="9" s="1"/>
  <c r="X54" i="13" l="1"/>
  <c r="X76" i="13"/>
  <c r="D76" i="13" s="1"/>
  <c r="D35" i="13"/>
  <c r="W58" i="13"/>
  <c r="W30" i="9"/>
  <c r="W31" i="9" s="1"/>
  <c r="X56" i="13" l="1"/>
  <c r="D54" i="13"/>
  <c r="X30" i="9" l="1"/>
  <c r="X58" i="13"/>
  <c r="D56" i="13"/>
  <c r="D58" i="13" l="1"/>
  <c r="C59" i="13"/>
  <c r="X31" i="9"/>
  <c r="D30" i="9"/>
  <c r="D31" i="9" l="1"/>
  <c r="E14" i="9"/>
  <c r="E112" i="13" l="1"/>
  <c r="E106" i="13"/>
  <c r="F106" i="13" l="1"/>
  <c r="F101" i="13" s="1"/>
  <c r="F55" i="9" s="1"/>
  <c r="F56" i="9" s="1"/>
  <c r="F112" i="13"/>
  <c r="E101" i="13"/>
  <c r="F99" i="13"/>
  <c r="G112" i="13"/>
  <c r="G106" i="13"/>
  <c r="G101" i="13" s="1"/>
  <c r="G55" i="9" s="1"/>
  <c r="G56" i="9" s="1"/>
  <c r="F52" i="9" l="1"/>
  <c r="F53" i="9" s="1"/>
  <c r="F100" i="13"/>
  <c r="E55" i="9"/>
  <c r="E99" i="13"/>
  <c r="G99" i="13"/>
  <c r="H112" i="13"/>
  <c r="H106" i="13" l="1"/>
  <c r="E52" i="9"/>
  <c r="E100" i="13"/>
  <c r="G100" i="13"/>
  <c r="G52" i="9"/>
  <c r="G53" i="9" s="1"/>
  <c r="E56" i="9"/>
  <c r="F58" i="9"/>
  <c r="F59" i="9" s="1"/>
  <c r="F102" i="13"/>
  <c r="H99" i="13"/>
  <c r="D109" i="13"/>
  <c r="D113" i="13"/>
  <c r="D107" i="13"/>
  <c r="D108" i="13"/>
  <c r="D114" i="13"/>
  <c r="D115" i="13"/>
  <c r="G58" i="9" l="1"/>
  <c r="G59" i="9" s="1"/>
  <c r="G102" i="13"/>
  <c r="E58" i="9"/>
  <c r="E102" i="13"/>
  <c r="E53" i="9"/>
  <c r="I106" i="13"/>
  <c r="I101" i="13" s="1"/>
  <c r="I55" i="9" s="1"/>
  <c r="I56" i="9" s="1"/>
  <c r="H52" i="9"/>
  <c r="H53" i="9" s="1"/>
  <c r="H100" i="13"/>
  <c r="I112" i="13"/>
  <c r="D112" i="13" s="1"/>
  <c r="H101" i="13"/>
  <c r="I99" i="13"/>
  <c r="D106" i="13" l="1"/>
  <c r="H55" i="9"/>
  <c r="D101" i="13"/>
  <c r="I100" i="13"/>
  <c r="I52" i="9"/>
  <c r="H58" i="9"/>
  <c r="H102" i="13"/>
  <c r="E59" i="9"/>
  <c r="E90" i="13"/>
  <c r="F90" i="13"/>
  <c r="G77" i="13"/>
  <c r="F77" i="13"/>
  <c r="I77" i="13"/>
  <c r="H77" i="13"/>
  <c r="I53" i="9" l="1"/>
  <c r="I58" i="9"/>
  <c r="I59" i="9" s="1"/>
  <c r="I102" i="13"/>
  <c r="E77" i="13"/>
  <c r="H56" i="9"/>
  <c r="D55" i="9"/>
  <c r="I38" i="9"/>
  <c r="I39" i="9" s="1"/>
  <c r="I78" i="13"/>
  <c r="F78" i="13"/>
  <c r="F38" i="9"/>
  <c r="F39" i="9" s="1"/>
  <c r="J99" i="13"/>
  <c r="H78" i="13"/>
  <c r="H38" i="9"/>
  <c r="H39" i="9" s="1"/>
  <c r="G38" i="9"/>
  <c r="G39" i="9" s="1"/>
  <c r="G78" i="13"/>
  <c r="K99" i="13"/>
  <c r="J77" i="13"/>
  <c r="G90" i="13"/>
  <c r="G80" i="13" l="1"/>
  <c r="G44" i="9"/>
  <c r="G45" i="9" s="1"/>
  <c r="H59" i="9"/>
  <c r="D56" i="9"/>
  <c r="C16" i="9" s="1"/>
  <c r="K52" i="9"/>
  <c r="K53" i="9" s="1"/>
  <c r="K100" i="13"/>
  <c r="H44" i="9"/>
  <c r="H45" i="9" s="1"/>
  <c r="H80" i="13"/>
  <c r="E38" i="9"/>
  <c r="E78" i="13"/>
  <c r="J52" i="9"/>
  <c r="J100" i="13"/>
  <c r="I44" i="9"/>
  <c r="I45" i="9" s="1"/>
  <c r="I80" i="13"/>
  <c r="J38" i="9"/>
  <c r="J39" i="9" s="1"/>
  <c r="J78" i="13"/>
  <c r="F80" i="13"/>
  <c r="F44" i="9"/>
  <c r="F45" i="9" s="1"/>
  <c r="L99" i="13"/>
  <c r="H90" i="13"/>
  <c r="E44" i="9" l="1"/>
  <c r="E80" i="13"/>
  <c r="E39" i="9"/>
  <c r="L52" i="9"/>
  <c r="L53" i="9" s="1"/>
  <c r="L100" i="13"/>
  <c r="K102" i="13"/>
  <c r="K58" i="9"/>
  <c r="K59" i="9" s="1"/>
  <c r="J80" i="13"/>
  <c r="J44" i="9"/>
  <c r="J45" i="9" s="1"/>
  <c r="J102" i="13"/>
  <c r="J58" i="9"/>
  <c r="J59" i="9" s="1"/>
  <c r="K77" i="13"/>
  <c r="J53" i="9"/>
  <c r="I90" i="13"/>
  <c r="D90" i="13" s="1"/>
  <c r="M99" i="13"/>
  <c r="L77" i="13"/>
  <c r="D91" i="13" l="1"/>
  <c r="L102" i="13"/>
  <c r="L58" i="9"/>
  <c r="L59" i="9" s="1"/>
  <c r="K38" i="9"/>
  <c r="K78" i="13"/>
  <c r="L38" i="9"/>
  <c r="L39" i="9" s="1"/>
  <c r="L78" i="13"/>
  <c r="M100" i="13"/>
  <c r="M52" i="9"/>
  <c r="E45" i="9"/>
  <c r="N99" i="13"/>
  <c r="M77" i="13"/>
  <c r="L80" i="13" l="1"/>
  <c r="L44" i="9"/>
  <c r="L45" i="9" s="1"/>
  <c r="K80" i="13"/>
  <c r="K44" i="9"/>
  <c r="M102" i="13"/>
  <c r="M58" i="9"/>
  <c r="M59" i="9" s="1"/>
  <c r="K39" i="9"/>
  <c r="M38" i="9"/>
  <c r="M39" i="9" s="1"/>
  <c r="M78" i="13"/>
  <c r="M53" i="9"/>
  <c r="N52" i="9"/>
  <c r="N53" i="9" s="1"/>
  <c r="N100" i="13"/>
  <c r="O99" i="13"/>
  <c r="N77" i="13"/>
  <c r="N58" i="9" l="1"/>
  <c r="N59" i="9" s="1"/>
  <c r="N102" i="13"/>
  <c r="K45" i="9"/>
  <c r="N38" i="9"/>
  <c r="N78" i="13"/>
  <c r="M44" i="9"/>
  <c r="M45" i="9" s="1"/>
  <c r="M80" i="13"/>
  <c r="O52" i="9"/>
  <c r="O53" i="9" s="1"/>
  <c r="O100" i="13"/>
  <c r="P99" i="13"/>
  <c r="O77" i="13"/>
  <c r="N44" i="9" l="1"/>
  <c r="N45" i="9" s="1"/>
  <c r="N80" i="13"/>
  <c r="O38" i="9"/>
  <c r="O39" i="9" s="1"/>
  <c r="O78" i="13"/>
  <c r="N39" i="9"/>
  <c r="O58" i="9"/>
  <c r="O59" i="9" s="1"/>
  <c r="O102" i="13"/>
  <c r="P52" i="9"/>
  <c r="P53" i="9" s="1"/>
  <c r="P100" i="13"/>
  <c r="Q99" i="13"/>
  <c r="P77" i="13"/>
  <c r="P78" i="13" l="1"/>
  <c r="P38" i="9"/>
  <c r="O80" i="13"/>
  <c r="O44" i="9"/>
  <c r="P102" i="13"/>
  <c r="P58" i="9"/>
  <c r="P59" i="9" s="1"/>
  <c r="Q100" i="13"/>
  <c r="Q52" i="9"/>
  <c r="Q53" i="9" s="1"/>
  <c r="R99" i="13"/>
  <c r="Q77" i="13"/>
  <c r="O45" i="9" l="1"/>
  <c r="Q78" i="13"/>
  <c r="Q38" i="9"/>
  <c r="Q39" i="9" s="1"/>
  <c r="Q102" i="13"/>
  <c r="Q58" i="9"/>
  <c r="Q59" i="9" s="1"/>
  <c r="R52" i="9"/>
  <c r="R53" i="9" s="1"/>
  <c r="R100" i="13"/>
  <c r="P39" i="9"/>
  <c r="P80" i="13"/>
  <c r="P44" i="9"/>
  <c r="P45" i="9" s="1"/>
  <c r="S99" i="13"/>
  <c r="R77" i="13"/>
  <c r="R58" i="9" l="1"/>
  <c r="R59" i="9" s="1"/>
  <c r="R102" i="13"/>
  <c r="Q80" i="13"/>
  <c r="Q44" i="9"/>
  <c r="Q45" i="9" s="1"/>
  <c r="S100" i="13"/>
  <c r="S52" i="9"/>
  <c r="S53" i="9" s="1"/>
  <c r="R78" i="13"/>
  <c r="R38" i="9"/>
  <c r="T99" i="13"/>
  <c r="S77" i="13"/>
  <c r="R39" i="9" l="1"/>
  <c r="R44" i="9"/>
  <c r="R45" i="9" s="1"/>
  <c r="R80" i="13"/>
  <c r="S58" i="9"/>
  <c r="S59" i="9" s="1"/>
  <c r="S102" i="13"/>
  <c r="S78" i="13"/>
  <c r="S38" i="9"/>
  <c r="S39" i="9" s="1"/>
  <c r="T100" i="13"/>
  <c r="T52" i="9"/>
  <c r="T53" i="9" s="1"/>
  <c r="U99" i="13"/>
  <c r="T77" i="13"/>
  <c r="T102" i="13" l="1"/>
  <c r="T58" i="9"/>
  <c r="T59" i="9" s="1"/>
  <c r="S44" i="9"/>
  <c r="S45" i="9" s="1"/>
  <c r="S80" i="13"/>
  <c r="T78" i="13"/>
  <c r="T38" i="9"/>
  <c r="T39" i="9" s="1"/>
  <c r="U52" i="9"/>
  <c r="U53" i="9" s="1"/>
  <c r="U100" i="13"/>
  <c r="V99" i="13"/>
  <c r="U77" i="13"/>
  <c r="U102" i="13" l="1"/>
  <c r="U58" i="9"/>
  <c r="U59" i="9" s="1"/>
  <c r="T80" i="13"/>
  <c r="T44" i="9"/>
  <c r="T45" i="9" s="1"/>
  <c r="U38" i="9"/>
  <c r="U39" i="9" s="1"/>
  <c r="U78" i="13"/>
  <c r="V52" i="9"/>
  <c r="V53" i="9" s="1"/>
  <c r="V100" i="13"/>
  <c r="W99" i="13"/>
  <c r="V77" i="13"/>
  <c r="W52" i="9" l="1"/>
  <c r="W53" i="9" s="1"/>
  <c r="W100" i="13"/>
  <c r="U80" i="13"/>
  <c r="U44" i="9"/>
  <c r="U45" i="9" s="1"/>
  <c r="V102" i="13"/>
  <c r="V58" i="9"/>
  <c r="V59" i="9" s="1"/>
  <c r="V38" i="9"/>
  <c r="V39" i="9" s="1"/>
  <c r="V78" i="13"/>
  <c r="W77" i="13"/>
  <c r="X99" i="13" l="1"/>
  <c r="D38" i="13"/>
  <c r="V80" i="13"/>
  <c r="V44" i="9"/>
  <c r="V45" i="9" s="1"/>
  <c r="W38" i="9"/>
  <c r="W39" i="9" s="1"/>
  <c r="W78" i="13"/>
  <c r="W102" i="13"/>
  <c r="W58" i="9"/>
  <c r="W59" i="9" s="1"/>
  <c r="X77" i="13" l="1"/>
  <c r="D37" i="13"/>
  <c r="W80" i="13"/>
  <c r="W44" i="9"/>
  <c r="W45" i="9" s="1"/>
  <c r="X52" i="9"/>
  <c r="X100" i="13"/>
  <c r="D99" i="13"/>
  <c r="X102" i="13" l="1"/>
  <c r="C103" i="13" s="1"/>
  <c r="X58" i="9"/>
  <c r="D100" i="13"/>
  <c r="D102" i="13" s="1"/>
  <c r="X53" i="9"/>
  <c r="D16" i="9" s="1"/>
  <c r="D52" i="9"/>
  <c r="X38" i="9"/>
  <c r="X78" i="13"/>
  <c r="D77" i="13"/>
  <c r="D78" i="13" s="1"/>
  <c r="D80" i="13" s="1"/>
  <c r="D53" i="9" l="1"/>
  <c r="X44" i="9"/>
  <c r="X80" i="13"/>
  <c r="C81" i="13" s="1"/>
  <c r="X39" i="9"/>
  <c r="D15" i="9" s="1"/>
  <c r="D38" i="9"/>
  <c r="X59" i="9"/>
  <c r="D58" i="9"/>
  <c r="D59" i="9" l="1"/>
  <c r="E16" i="9"/>
  <c r="D39" i="9"/>
  <c r="X45" i="9"/>
  <c r="D44" i="9"/>
  <c r="D45" i="9" l="1"/>
  <c r="E15" i="9"/>
</calcChain>
</file>

<file path=xl/sharedStrings.xml><?xml version="1.0" encoding="utf-8"?>
<sst xmlns="http://schemas.openxmlformats.org/spreadsheetml/2006/main" count="786" uniqueCount="121">
  <si>
    <t>Options Analysis</t>
  </si>
  <si>
    <t>Refer to individual tabs for detailed descriptions outlining the options for each CER-related driver</t>
  </si>
  <si>
    <t>Option 1: Base Case "Do nothing"</t>
  </si>
  <si>
    <t>This option produces a view of the total cost to customers in a scenario in which we do not actively address CER related impacts due to forecast increased uptake in rooftop solar and EVs. It forms the base case to which other invesment options are compared.</t>
  </si>
  <si>
    <t>Option 2: AER alternative forecast</t>
  </si>
  <si>
    <t>This option is aligned to the AER's alternative investment forecast in response to the intial submission such that includes low cost solutions to address CER related impacts. Aligned to the AER's feedback, this option includes low cost activites Ausgrid would historically use to address these issues, including tap changes, phase-balancing and small LV distributor upgrades.</t>
  </si>
  <si>
    <t xml:space="preserve">Option 3: Optimised investment </t>
  </si>
  <si>
    <t>This option is our recommended forecast CER augmentation expenditure required to produce the highest economic benefits for customers. This benefit is calculated by prioritising the most effective CER augmentation solutions available within the 2024-29 period.</t>
  </si>
  <si>
    <t>Option</t>
  </si>
  <si>
    <t>Capital expenditure
(Total, 5 yrs)</t>
  </si>
  <si>
    <t>Avoided EUE and curtailment (PV 20yrs)</t>
  </si>
  <si>
    <t>NPV 20yrs</t>
  </si>
  <si>
    <t>M</t>
  </si>
  <si>
    <r>
      <t>1.</t>
    </r>
    <r>
      <rPr>
        <sz val="7"/>
        <color rgb="FF000000"/>
        <rFont val="Times New Roman"/>
        <family val="1"/>
      </rPr>
      <t xml:space="preserve">   </t>
    </r>
    <r>
      <rPr>
        <sz val="11"/>
        <color rgb="FF000000"/>
        <rFont val="Arial"/>
        <family val="2"/>
      </rPr>
      <t>Base case (do nothing)</t>
    </r>
  </si>
  <si>
    <r>
      <t>2.</t>
    </r>
    <r>
      <rPr>
        <sz val="7"/>
        <color rgb="FF000000"/>
        <rFont val="Times New Roman"/>
        <family val="1"/>
      </rPr>
      <t xml:space="preserve">   </t>
    </r>
    <r>
      <rPr>
        <sz val="11"/>
        <color rgb="FF000000"/>
        <rFont val="Arial"/>
        <family val="2"/>
      </rPr>
      <t>AER’s alternative forecast</t>
    </r>
  </si>
  <si>
    <r>
      <t>3.</t>
    </r>
    <r>
      <rPr>
        <sz val="7"/>
        <color rgb="FF000000"/>
        <rFont val="Times New Roman"/>
        <family val="1"/>
      </rPr>
      <t xml:space="preserve">   </t>
    </r>
    <r>
      <rPr>
        <sz val="11"/>
        <color rgb="FF000000"/>
        <rFont val="Arial"/>
        <family val="2"/>
      </rPr>
      <t>Optimised investment</t>
    </r>
  </si>
  <si>
    <t>Option 1: Base Case</t>
  </si>
  <si>
    <t>Table 1. CECV Benefits incl. Emissions</t>
  </si>
  <si>
    <t>Units</t>
  </si>
  <si>
    <t>Total</t>
  </si>
  <si>
    <t>FY25</t>
  </si>
  <si>
    <t>FY26</t>
  </si>
  <si>
    <t>FY27</t>
  </si>
  <si>
    <t>FY28</t>
  </si>
  <si>
    <t>FY29</t>
  </si>
  <si>
    <t>FY30</t>
  </si>
  <si>
    <t>FY31</t>
  </si>
  <si>
    <t>FY32</t>
  </si>
  <si>
    <t>FY33</t>
  </si>
  <si>
    <t>FY34</t>
  </si>
  <si>
    <t>FY35</t>
  </si>
  <si>
    <t>FY36</t>
  </si>
  <si>
    <t>FY37</t>
  </si>
  <si>
    <t>FY38</t>
  </si>
  <si>
    <t>FY39</t>
  </si>
  <si>
    <t>FY40</t>
  </si>
  <si>
    <t>FY41</t>
  </si>
  <si>
    <t>FY42</t>
  </si>
  <si>
    <t>FY43</t>
  </si>
  <si>
    <t>FY44</t>
  </si>
  <si>
    <t>Value of alleviated curtailment</t>
  </si>
  <si>
    <t>$M</t>
  </si>
  <si>
    <t>Value of avoided unserved energy</t>
  </si>
  <si>
    <t xml:space="preserve">Total Benefit </t>
  </si>
  <si>
    <t>Annual Solar investment costs</t>
  </si>
  <si>
    <t>Annual EV investment costs</t>
  </si>
  <si>
    <t>-</t>
  </si>
  <si>
    <t>Total Cost</t>
  </si>
  <si>
    <t>Value of remaining curtailment post investment</t>
  </si>
  <si>
    <t>Value of remaining unserved energy post investment</t>
  </si>
  <si>
    <t>Net present value</t>
  </si>
  <si>
    <t xml:space="preserve">Option 2: Preparatory investment </t>
  </si>
  <si>
    <t>Table 2. CECV Benefits incl. Emissions</t>
  </si>
  <si>
    <t>Table 3. CECV Benefits incl. Emissions</t>
  </si>
  <si>
    <t>CECV value calculation inputs</t>
  </si>
  <si>
    <t>Half-hourly CECV values averaged during peak periods of curtailment and weighted by season to produce annualised CECV figures. This analysis has been performed using the AER's updated CECV values (June 2023)</t>
  </si>
  <si>
    <t>Total CECV incl. emissions</t>
  </si>
  <si>
    <t>c/kWh</t>
  </si>
  <si>
    <t>AER CECV</t>
  </si>
  <si>
    <t>Emissions benefits @ $30/tonne</t>
  </si>
  <si>
    <t>This option produces a view of the total cost of curtailment to customers in a scenario in which we do not actively address voltage related network constraints due to forecast increased uptake in rooftop solar. It forms the base case to which other invesment options are compared.</t>
  </si>
  <si>
    <t>This option is aligned to the AER's alternative investment forecast in response to the intial submission. Aligning to the AER's alternative forecast it includes low cost solutions to address customer driven voltage non-compliance. Aligned to the AER's feedback, this option includes low cost activites Ausgrid would historically use to address voltage non-compliance, including tap changes, phase-balancing and small LV distributor upgrades.</t>
  </si>
  <si>
    <t xml:space="preserve">This option is our recommended forecast CER augmentation expenditure required to produce the highest economic benefits for customers. This benefit is calculated by prioritising the most effective CER augmentation solutions available within the 2024-29 period. </t>
  </si>
  <si>
    <t>Curtailment costs
(Total, 20 yrs)</t>
  </si>
  <si>
    <t>NPV Cost</t>
  </si>
  <si>
    <t>WACC</t>
  </si>
  <si>
    <r>
      <t>3.</t>
    </r>
    <r>
      <rPr>
        <sz val="7"/>
        <color rgb="FF000000"/>
        <rFont val="Times New Roman"/>
        <family val="1"/>
      </rPr>
      <t xml:space="preserve">   </t>
    </r>
    <r>
      <rPr>
        <sz val="11"/>
        <color rgb="FF000000"/>
        <rFont val="Arial"/>
        <family val="2"/>
      </rPr>
      <t>Ausgrid’s revised proposal</t>
    </r>
  </si>
  <si>
    <t>CECV Benefits Calculations</t>
  </si>
  <si>
    <t xml:space="preserve">Total curtailment is the energy curtailed if we "do-nothing". 
The curtailment for each options is the volume of curtailment that is the forecast alleviation profile of investments that have been deemed justifiable based on their BCR value. </t>
  </si>
  <si>
    <t>Volume of Curtailment</t>
  </si>
  <si>
    <t>Total Curtailment</t>
  </si>
  <si>
    <t>GWh</t>
  </si>
  <si>
    <t>Option 1 alleviated curtailment</t>
  </si>
  <si>
    <t>Option 2 alleviated curtailment</t>
  </si>
  <si>
    <t>Option 3 alleviated curtailment</t>
  </si>
  <si>
    <r>
      <rPr>
        <b/>
        <sz val="11"/>
        <color rgb="FF000000"/>
        <rFont val="Arial"/>
      </rPr>
      <t xml:space="preserve">Table 1. CECV Benefit incl. Emissions
</t>
    </r>
    <r>
      <rPr>
        <sz val="11"/>
        <color rgb="FF000000"/>
        <rFont val="Arial"/>
      </rPr>
      <t xml:space="preserve">Table 1 quantifies the cost and benefits associated with the proposed set of solutions for the options, where:
</t>
    </r>
    <r>
      <rPr>
        <b/>
        <i/>
        <sz val="11"/>
        <color rgb="FF000000"/>
        <rFont val="Arial"/>
      </rPr>
      <t>Value of curtailed energy if "Do-Nothing":</t>
    </r>
    <r>
      <rPr>
        <sz val="11"/>
        <color rgb="FF000000"/>
        <rFont val="Arial"/>
      </rPr>
      <t xml:space="preserve">  Sum of constraints on the network when no investment is made and there is no alleviated curtailment, i.e. Option 1.
</t>
    </r>
    <r>
      <rPr>
        <b/>
        <i/>
        <sz val="11"/>
        <color rgb="FF000000"/>
        <rFont val="Arial"/>
      </rPr>
      <t xml:space="preserve">Value of alleviated curtailment: </t>
    </r>
    <r>
      <rPr>
        <sz val="11"/>
        <color rgb="FF000000"/>
        <rFont val="Arial"/>
      </rPr>
      <t xml:space="preserve">Sum of constraints alleviated where the annualised CECV and emissions benefits are greater than the annualised cost of solutions across the 5 year period from FY25-29.  Alleviated curtailment for the following regulatory periods is the avoided curtailment enabled by investment made in the FY25-29 period.
</t>
    </r>
    <r>
      <rPr>
        <b/>
        <i/>
        <sz val="11"/>
        <color rgb="FF000000"/>
        <rFont val="Arial"/>
      </rPr>
      <t>Value of curtailment with investment</t>
    </r>
    <r>
      <rPr>
        <b/>
        <sz val="11"/>
        <color rgb="FF000000"/>
        <rFont val="Arial"/>
      </rPr>
      <t>:</t>
    </r>
    <r>
      <rPr>
        <sz val="11"/>
        <color rgb="FF000000"/>
        <rFont val="Arial"/>
      </rPr>
      <t xml:space="preserve"> Sum of constraints that aren't alleviated by the proposed set of solutions, as additional solutions would cause the overall investment to be BCR negative as they are not econoimically justifiable.
</t>
    </r>
    <r>
      <rPr>
        <b/>
        <i/>
        <sz val="11"/>
        <color rgb="FF000000"/>
        <rFont val="Arial"/>
      </rPr>
      <t>Cost of investments:</t>
    </r>
    <r>
      <rPr>
        <i/>
        <sz val="11"/>
        <color rgb="FF000000"/>
        <rFont val="Arial"/>
      </rPr>
      <t xml:space="preserve"> </t>
    </r>
    <r>
      <rPr>
        <sz val="11"/>
        <color rgb="FF000000"/>
        <rFont val="Arial"/>
      </rPr>
      <t xml:space="preserve">Total cost of all solutions (tap changes and network upgrades) that were determined to be economically justified when considering the BCR of the solution, the annual cost of the solution and the annualised CECV and emissions benefits that the solution provides by alleviating curtailment.  These investments are ranked to ensure the solutions that provide that greatest BCR are selected first.
</t>
    </r>
    <r>
      <rPr>
        <b/>
        <i/>
        <sz val="11"/>
        <color rgb="FF000000"/>
        <rFont val="Arial"/>
      </rPr>
      <t>Net cost:</t>
    </r>
    <r>
      <rPr>
        <i/>
        <sz val="11"/>
        <color rgb="FF000000"/>
        <rFont val="Arial"/>
      </rPr>
      <t xml:space="preserve"> </t>
    </r>
    <r>
      <rPr>
        <sz val="11"/>
        <color rgb="FF000000"/>
        <rFont val="Arial"/>
      </rPr>
      <t xml:space="preserve">Sum of the cost of the solutions and the constraints that are not allevaited by the solutions. 
</t>
    </r>
    <r>
      <rPr>
        <b/>
        <sz val="11"/>
        <color rgb="FF000000"/>
        <rFont val="Arial"/>
      </rPr>
      <t xml:space="preserve">
Table 2</t>
    </r>
    <r>
      <rPr>
        <sz val="11"/>
        <color rgb="FF000000"/>
        <rFont val="Arial"/>
      </rPr>
      <t xml:space="preserve">. </t>
    </r>
    <r>
      <rPr>
        <b/>
        <sz val="11"/>
        <color rgb="FF000000"/>
        <rFont val="Arial"/>
      </rPr>
      <t xml:space="preserve">Augmentation Cost per solution
</t>
    </r>
    <r>
      <rPr>
        <sz val="11"/>
        <color rgb="FF000000"/>
        <rFont val="Arial"/>
      </rPr>
      <t xml:space="preserve">Table 2 provides a breakdown of the cost of solutions across 5 categories of solutions that can be invested in to augment the LV network. These solutions include tap changes and phase-rebalancing, small LV distributor upgrades (sub 400m), large LV distributor upgrades and distribution substation upgrades.
</t>
    </r>
    <r>
      <rPr>
        <b/>
        <sz val="11"/>
        <color rgb="FF000000"/>
        <rFont val="Arial"/>
      </rPr>
      <t xml:space="preserve">Table 3. Number of Investments per solution
</t>
    </r>
    <r>
      <rPr>
        <sz val="11"/>
        <color rgb="FF000000"/>
        <rFont val="Arial"/>
      </rPr>
      <t>Table 3 provides the count of proposed solutions selected for the 5 year investment period FY25-29.</t>
    </r>
  </si>
  <si>
    <t>Value of curtailed energy if "Do-Nothing"</t>
  </si>
  <si>
    <t>Value of curtailment with investment</t>
  </si>
  <si>
    <t xml:space="preserve">Cost of Investment </t>
  </si>
  <si>
    <t>Net cost</t>
  </si>
  <si>
    <t>NPV</t>
  </si>
  <si>
    <t>Table 2. Augmentation Cost per solution</t>
  </si>
  <si>
    <t>Tap changes and phase re-balancing</t>
  </si>
  <si>
    <t>Small LV distributor upgrades (sub 400m)</t>
  </si>
  <si>
    <t>Large LV distributor upgrades</t>
  </si>
  <si>
    <t>Distribution substation upgrades</t>
  </si>
  <si>
    <t>Table 3. Number of Investments per solution</t>
  </si>
  <si>
    <t>#</t>
  </si>
  <si>
    <t>Option 2:  AER alternative forecast</t>
  </si>
  <si>
    <t>Expected unserved energy calculations</t>
  </si>
  <si>
    <r>
      <t xml:space="preserve">Expected unserved energy is calculated by multipying the forecast impact of EVs as kWhs with historical network performance. Aligning with EMCa's and the AER's feedback we have assigned a zero benefit placeholder for benefits associated with EVs unserved.
Inputs are taken from the </t>
    </r>
    <r>
      <rPr>
        <b/>
        <sz val="11"/>
        <rFont val="Arial"/>
        <family val="2"/>
      </rPr>
      <t xml:space="preserve">EV CBA model </t>
    </r>
    <r>
      <rPr>
        <sz val="11"/>
        <rFont val="Arial"/>
        <family val="2"/>
      </rPr>
      <t>tab '</t>
    </r>
    <r>
      <rPr>
        <b/>
        <sz val="11"/>
        <rFont val="Arial"/>
        <family val="2"/>
      </rPr>
      <t>EV CBA output'</t>
    </r>
    <r>
      <rPr>
        <sz val="11"/>
        <rFont val="Arial"/>
        <family val="2"/>
      </rPr>
      <t>.</t>
    </r>
  </si>
  <si>
    <t>General VCR ($/kWh)</t>
  </si>
  <si>
    <t>Value of unserved Evs ($/kWh)</t>
  </si>
  <si>
    <t>EUE of all customers impacted by an EV driven outage</t>
  </si>
  <si>
    <t>MWh</t>
  </si>
  <si>
    <t>Total network performance impact to EV customers</t>
  </si>
  <si>
    <t>$</t>
  </si>
  <si>
    <t>Total network performance impact to non-EV customers</t>
  </si>
  <si>
    <t>This option produces a view of the total cost of Expected Unserved Energy to customers in a scenario in which we do not actively manage capacity driven network constraints due to forecast increased uptake of Electric Vehicles (EVs). It forms the base case to which other invesment options are compared.</t>
  </si>
  <si>
    <t xml:space="preserve">This option is aligned to the AER's alternative investment forecast in response to the intial submission. Aligned to the AER's feedback, it includes low cost solutions to address CER-driven network impacts. </t>
  </si>
  <si>
    <t>Avoided EUE (PV 20yrs)</t>
  </si>
  <si>
    <t>(M)</t>
  </si>
  <si>
    <t>Avoided EUE calculation inputs</t>
  </si>
  <si>
    <t xml:space="preserve">Total Expected Unserved Energy is the forecast network impact if we "do-nothing". 
The avoided unserved energy for each option is the forecast alleviation profile of investments that have been deemed justifiable based on their BCR value. </t>
  </si>
  <si>
    <t>Total Expected Unserved Energy</t>
  </si>
  <si>
    <t>Option 1 avoided EUE</t>
  </si>
  <si>
    <t>Option 2 avoided EUE</t>
  </si>
  <si>
    <t>Option 3 avoided EUE</t>
  </si>
  <si>
    <r>
      <rPr>
        <b/>
        <sz val="11"/>
        <color rgb="FF000000"/>
        <rFont val="Arial"/>
      </rPr>
      <t xml:space="preserve">Table 1. CECV Benefit incl. Emissions
</t>
    </r>
    <r>
      <rPr>
        <sz val="11"/>
        <color rgb="FF000000"/>
        <rFont val="Arial"/>
      </rPr>
      <t xml:space="preserve">Table 1 quantifies the cost and benefits associated with the proposed set of solutions for the options, where:
</t>
    </r>
    <r>
      <rPr>
        <b/>
        <i/>
        <sz val="11"/>
        <color rgb="FF000000"/>
        <rFont val="Arial"/>
      </rPr>
      <t>Value of unserved energy if "Do-Nothing":</t>
    </r>
    <r>
      <rPr>
        <sz val="11"/>
        <color rgb="FF000000"/>
        <rFont val="Arial"/>
      </rPr>
      <t xml:space="preserve">  Sum of Expected Unserved Energy (EUE) on the network when no investment is made and there is no avoided EUE, i.e. Option 1.
</t>
    </r>
    <r>
      <rPr>
        <b/>
        <i/>
        <sz val="11"/>
        <color rgb="FF000000"/>
        <rFont val="Arial"/>
      </rPr>
      <t>Value of avoided unserved energy:</t>
    </r>
    <r>
      <rPr>
        <i/>
        <sz val="11"/>
        <color rgb="FF000000"/>
        <rFont val="Arial"/>
      </rPr>
      <t xml:space="preserve"> </t>
    </r>
    <r>
      <rPr>
        <sz val="11"/>
        <color rgb="FF000000"/>
        <rFont val="Arial"/>
      </rPr>
      <t xml:space="preserve">Sum of avoided unserved energy where the annualised net avoided EUE benefits are greater than the annualised cost of solutions broken down by each distributor.  Avoided EUE for the following regulatory periods is the avoided EUE by investment made in the FY25-29 period.
</t>
    </r>
    <r>
      <rPr>
        <b/>
        <i/>
        <sz val="11"/>
        <color rgb="FF000000"/>
        <rFont val="Arial"/>
      </rPr>
      <t>Remaining value of unserved energy with investment</t>
    </r>
    <r>
      <rPr>
        <sz val="11"/>
        <color rgb="FF000000"/>
        <rFont val="Arial"/>
      </rPr>
      <t xml:space="preserve">: Remaining unserved energy from constraints that aren't alleviated by the proposed set of solutions. The remaining solutions required to avoid additional EUE would cause the overall investment to be BCR (benefit-cost ratio) negative as they are not economically justified. 
</t>
    </r>
    <r>
      <rPr>
        <b/>
        <i/>
        <sz val="11"/>
        <color rgb="FF000000"/>
        <rFont val="Arial"/>
      </rPr>
      <t>Cost of investments:</t>
    </r>
    <r>
      <rPr>
        <i/>
        <sz val="11"/>
        <color rgb="FF000000"/>
        <rFont val="Arial"/>
      </rPr>
      <t xml:space="preserve"> </t>
    </r>
    <r>
      <rPr>
        <sz val="11"/>
        <color rgb="FF000000"/>
        <rFont val="Arial"/>
      </rPr>
      <t xml:space="preserve">Total cost of all solutions that were determined to be economically justified when considering the BCR of the solution, the annual cost of the solution and the annualised net avoided EUE that the solution provides.
</t>
    </r>
    <r>
      <rPr>
        <b/>
        <i/>
        <sz val="11"/>
        <color rgb="FF000000"/>
        <rFont val="Arial"/>
      </rPr>
      <t xml:space="preserve">Net Cost: </t>
    </r>
    <r>
      <rPr>
        <sz val="11"/>
        <color rgb="FF000000"/>
        <rFont val="Arial"/>
      </rPr>
      <t xml:space="preserve">Sum of the cost of the solutions and the constraints that are not alleviated by the solutions. 
</t>
    </r>
    <r>
      <rPr>
        <b/>
        <sz val="11"/>
        <color rgb="FF000000"/>
        <rFont val="Arial"/>
      </rPr>
      <t xml:space="preserve">
Table 2</t>
    </r>
    <r>
      <rPr>
        <sz val="11"/>
        <color rgb="FF000000"/>
        <rFont val="Arial"/>
      </rPr>
      <t xml:space="preserve">. </t>
    </r>
    <r>
      <rPr>
        <b/>
        <sz val="11"/>
        <color rgb="FF000000"/>
        <rFont val="Arial"/>
      </rPr>
      <t xml:space="preserve">Augmentation Cost per solution
</t>
    </r>
    <r>
      <rPr>
        <sz val="11"/>
        <color rgb="FF000000"/>
        <rFont val="Arial"/>
      </rPr>
      <t xml:space="preserve">Table 2 provides a breakdown of the cost of solutions across common groupings of solutions consistent with those in the PV tab. These solutions include small LV distributor upgrades (sub 400m), large LV distributor upgrades, distribution substation upgrades.
</t>
    </r>
    <r>
      <rPr>
        <b/>
        <sz val="11"/>
        <color rgb="FF000000"/>
        <rFont val="Arial"/>
      </rPr>
      <t xml:space="preserve">Table 3. Number of Investments per solution
</t>
    </r>
    <r>
      <rPr>
        <sz val="11"/>
        <color rgb="FF000000"/>
        <rFont val="Arial"/>
      </rPr>
      <t>Table 3 provides the count of proposed solutions selected for the 5 year investment period FY25-29.</t>
    </r>
  </si>
  <si>
    <t>Table 1. Expected Unserved Energy</t>
  </si>
  <si>
    <t>Value of unserved energy if "Do-Nothing"</t>
  </si>
  <si>
    <t>Remaining value of unserved energy with investment</t>
  </si>
  <si>
    <t>Option 3: Ausgrid’s revised proposal</t>
  </si>
  <si>
    <t>No.</t>
  </si>
  <si>
    <t>Assumption</t>
  </si>
  <si>
    <t>Value</t>
  </si>
  <si>
    <t>AER alternative augmentation forecast FY25-29</t>
  </si>
  <si>
    <t>EUE of subset of impacted customers with an EV</t>
  </si>
  <si>
    <r>
      <t>All customers impacted by an EV driven outage:</t>
    </r>
    <r>
      <rPr>
        <sz val="11"/>
        <color rgb="FF000000"/>
        <rFont val="Arial"/>
        <family val="2"/>
      </rPr>
      <t xml:space="preserve"> includes both EV and non-EV customers supplied by an impacted feeder.</t>
    </r>
    <r>
      <rPr>
        <b/>
        <sz val="11"/>
        <color rgb="FF000000"/>
        <rFont val="Arial"/>
        <family val="2"/>
      </rPr>
      <t xml:space="preserve">
EUE of subset of impacted customers with an EV: </t>
    </r>
    <r>
      <rPr>
        <sz val="11"/>
        <color rgb="FF000000"/>
        <rFont val="Arial"/>
        <family val="2"/>
      </rPr>
      <t>Includes load below peak demand contributed by EVs.</t>
    </r>
  </si>
  <si>
    <t>Ausgrid’s 2024-29 Revised Proposal</t>
  </si>
  <si>
    <t>Attachment 5.7.3: CER CBA total view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</si>
</sst>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8" formatCode="&quot;$&quot;#,##0.00;[Red]\-&quot;$&quot;#,##0.00"/>
    <numFmt numFmtId="44" formatCode="_-&quot;$&quot;* #,##0.00_-;\-&quot;$&quot;* #,##0.00_-;_-&quot;$&quot;* &quot;-&quot;??_-;_-@_-"/>
    <numFmt numFmtId="43" formatCode="_-* #,##0.00_-;\-* #,##0.00_-;_-* &quot;-&quot;??_-;_-@_-"/>
    <numFmt numFmtId="164" formatCode="&quot;$&quot;#,##0_);[Red]\(&quot;$&quot;#,##0\)"/>
    <numFmt numFmtId="165" formatCode="&quot;$&quot;#,##0.00_);\(&quot;$&quot;#,##0.00\)"/>
    <numFmt numFmtId="166" formatCode="&quot;$&quot;#,##0.00_);[Red]\(&quot;$&quot;#,##0.00\)"/>
    <numFmt numFmtId="167" formatCode="0.0"/>
    <numFmt numFmtId="168" formatCode="[$-C09]d\ mmmm\ yyyy;@"/>
    <numFmt numFmtId="169" formatCode="&quot;$&quot;#,##0.000_);[Red]\(&quot;$&quot;#,##0.000\)"/>
    <numFmt numFmtId="170" formatCode="&quot;$&quot;#,##0.00"/>
    <numFmt numFmtId="171" formatCode="&quot;$&quot;#,##0.00;[Red]&quot;$&quot;#,##0.00"/>
  </numFmts>
  <fonts count="22" x14ac:knownFonts="1">
    <font>
      <sz val="11"/>
      <color theme="1"/>
      <name val="Arial"/>
      <family val="2"/>
      <scheme val="minor"/>
    </font>
    <font>
      <sz val="14"/>
      <color rgb="FF0070C0"/>
      <name val="Arial"/>
      <family val="2"/>
    </font>
    <font>
      <sz val="11"/>
      <color theme="1"/>
      <name val="Arial"/>
      <family val="2"/>
      <scheme val="minor"/>
    </font>
    <font>
      <sz val="9"/>
      <color theme="1"/>
      <name val="Arial"/>
      <family val="2"/>
    </font>
    <font>
      <sz val="11"/>
      <color theme="1"/>
      <name val="Arial"/>
      <family val="2"/>
    </font>
    <font>
      <u/>
      <sz val="11"/>
      <color theme="0"/>
      <name val="Arial"/>
      <family val="2"/>
    </font>
    <font>
      <sz val="11"/>
      <color theme="0"/>
      <name val="Arial"/>
      <family val="2"/>
    </font>
    <font>
      <sz val="11"/>
      <name val="Arial"/>
      <family val="2"/>
    </font>
    <font>
      <b/>
      <sz val="11"/>
      <color rgb="FFFFFFFF"/>
      <name val="Arial"/>
      <family val="2"/>
    </font>
    <font>
      <sz val="11"/>
      <color rgb="FF000000"/>
      <name val="Arial"/>
      <family val="2"/>
    </font>
    <font>
      <i/>
      <sz val="11"/>
      <color rgb="FF000000"/>
      <name val="Arial"/>
      <family val="2"/>
    </font>
    <font>
      <b/>
      <sz val="11"/>
      <color rgb="FF000000"/>
      <name val="Arial"/>
      <family val="2"/>
    </font>
    <font>
      <b/>
      <sz val="11"/>
      <color theme="1"/>
      <name val="Arial"/>
      <family val="2"/>
    </font>
    <font>
      <b/>
      <sz val="10"/>
      <color rgb="FFFFFFFF"/>
      <name val="Arial"/>
      <family val="2"/>
    </font>
    <font>
      <sz val="7"/>
      <color rgb="FF000000"/>
      <name val="Times New Roman"/>
      <family val="1"/>
    </font>
    <font>
      <b/>
      <sz val="11"/>
      <color theme="1"/>
      <name val="Arial"/>
      <family val="2"/>
      <scheme val="minor"/>
    </font>
    <font>
      <b/>
      <sz val="11"/>
      <name val="Arial"/>
      <family val="2"/>
    </font>
    <font>
      <b/>
      <sz val="11"/>
      <color rgb="FF000000"/>
      <name val="Arial"/>
    </font>
    <font>
      <sz val="11"/>
      <color rgb="FF000000"/>
      <name val="Arial"/>
    </font>
    <font>
      <b/>
      <i/>
      <sz val="11"/>
      <color rgb="FF000000"/>
      <name val="Arial"/>
    </font>
    <font>
      <i/>
      <sz val="11"/>
      <color rgb="FF000000"/>
      <name val="Arial"/>
    </font>
    <font>
      <b/>
      <sz val="20"/>
      <color rgb="FF002060"/>
      <name val="Arial"/>
      <family val="2"/>
    </font>
  </fonts>
  <fills count="10">
    <fill>
      <patternFill patternType="none"/>
    </fill>
    <fill>
      <patternFill patternType="gray125"/>
    </fill>
    <fill>
      <patternFill patternType="solid">
        <fgColor rgb="FF13294B"/>
        <bgColor rgb="FF000000"/>
      </patternFill>
    </fill>
    <fill>
      <patternFill patternType="solid">
        <fgColor rgb="FFCFEBF8"/>
        <bgColor rgb="FF000000"/>
      </patternFill>
    </fill>
    <fill>
      <patternFill patternType="solid">
        <fgColor rgb="FF003253"/>
        <bgColor rgb="FF000000"/>
      </patternFill>
    </fill>
    <fill>
      <patternFill patternType="solid">
        <fgColor theme="9"/>
        <bgColor indexed="64"/>
      </patternFill>
    </fill>
    <fill>
      <patternFill patternType="solid">
        <fgColor theme="9" tint="0.59999389629810485"/>
        <bgColor indexed="64"/>
      </patternFill>
    </fill>
    <fill>
      <patternFill patternType="solid">
        <fgColor rgb="FF003253"/>
        <bgColor indexed="64"/>
      </patternFill>
    </fill>
    <fill>
      <patternFill patternType="solid">
        <fgColor theme="0"/>
        <bgColor indexed="64"/>
      </patternFill>
    </fill>
    <fill>
      <patternFill patternType="solid">
        <fgColor theme="5" tint="0.79998168889431442"/>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rgb="FF000000"/>
      </bottom>
      <diagonal/>
    </border>
  </borders>
  <cellStyleXfs count="4">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cellStyleXfs>
  <cellXfs count="194">
    <xf numFmtId="0" fontId="0" fillId="0" borderId="0" xfId="0"/>
    <xf numFmtId="0" fontId="4" fillId="0" borderId="0" xfId="0" applyFont="1"/>
    <xf numFmtId="0" fontId="5" fillId="5" borderId="0" xfId="0" applyFont="1" applyFill="1" applyAlignment="1">
      <alignment vertical="center"/>
    </xf>
    <xf numFmtId="0" fontId="6" fillId="5" borderId="0" xfId="0" applyFont="1" applyFill="1"/>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9" fillId="0" borderId="0" xfId="0" applyFont="1" applyAlignment="1">
      <alignment horizontal="center"/>
    </xf>
    <xf numFmtId="0" fontId="9" fillId="0" borderId="0" xfId="0" applyFont="1"/>
    <xf numFmtId="0" fontId="11" fillId="0" borderId="0" xfId="0" applyFont="1" applyAlignment="1">
      <alignment horizontal="left" vertical="center" wrapText="1"/>
    </xf>
    <xf numFmtId="166" fontId="4" fillId="0" borderId="0" xfId="0" applyNumberFormat="1" applyFont="1"/>
    <xf numFmtId="165" fontId="10" fillId="3" borderId="0" xfId="0" applyNumberFormat="1" applyFont="1" applyFill="1" applyAlignment="1">
      <alignment horizontal="right" vertical="center"/>
    </xf>
    <xf numFmtId="166" fontId="4" fillId="0" borderId="0" xfId="0" applyNumberFormat="1" applyFont="1" applyAlignment="1">
      <alignment horizontal="right"/>
    </xf>
    <xf numFmtId="0" fontId="12" fillId="0" borderId="0" xfId="0" applyFont="1"/>
    <xf numFmtId="0" fontId="10" fillId="3" borderId="0" xfId="0" applyFont="1" applyFill="1" applyAlignment="1">
      <alignment horizontal="left" vertical="center"/>
    </xf>
    <xf numFmtId="0" fontId="10" fillId="3" borderId="0" xfId="0" applyFont="1" applyFill="1" applyAlignment="1">
      <alignment horizontal="center" vertical="center"/>
    </xf>
    <xf numFmtId="0" fontId="11" fillId="3" borderId="2" xfId="0" applyFont="1" applyFill="1" applyBorder="1" applyAlignment="1">
      <alignment vertical="center"/>
    </xf>
    <xf numFmtId="0" fontId="9" fillId="6" borderId="0" xfId="0" applyFont="1" applyFill="1"/>
    <xf numFmtId="0" fontId="5" fillId="0" borderId="0" xfId="0" applyFont="1" applyAlignment="1">
      <alignment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4" fillId="0" borderId="6" xfId="0" applyFont="1" applyBorder="1"/>
    <xf numFmtId="0" fontId="4" fillId="0" borderId="8" xfId="0" applyFont="1" applyBorder="1"/>
    <xf numFmtId="0" fontId="9" fillId="0" borderId="9" xfId="0" applyFont="1" applyBorder="1" applyAlignment="1">
      <alignment horizontal="center"/>
    </xf>
    <xf numFmtId="0" fontId="9" fillId="0" borderId="9" xfId="0" applyFont="1" applyBorder="1"/>
    <xf numFmtId="0" fontId="8" fillId="2" borderId="5" xfId="0" applyFont="1" applyFill="1" applyBorder="1" applyAlignment="1">
      <alignment horizontal="center" vertical="center" wrapText="1"/>
    </xf>
    <xf numFmtId="166" fontId="4" fillId="0" borderId="7" xfId="0" applyNumberFormat="1" applyFont="1" applyBorder="1"/>
    <xf numFmtId="166" fontId="4" fillId="0" borderId="9" xfId="0" applyNumberFormat="1" applyFont="1" applyBorder="1"/>
    <xf numFmtId="166" fontId="4" fillId="0" borderId="10" xfId="0" applyNumberFormat="1" applyFont="1" applyBorder="1"/>
    <xf numFmtId="164" fontId="4" fillId="0" borderId="0" xfId="0" applyNumberFormat="1" applyFont="1"/>
    <xf numFmtId="0" fontId="4" fillId="0" borderId="0" xfId="0" applyFont="1" applyAlignment="1">
      <alignment horizontal="center"/>
    </xf>
    <xf numFmtId="0" fontId="4" fillId="0" borderId="9" xfId="0" applyFont="1" applyBorder="1" applyAlignment="1">
      <alignment horizontal="center"/>
    </xf>
    <xf numFmtId="0" fontId="9" fillId="6" borderId="0" xfId="0" applyFont="1" applyFill="1" applyAlignment="1">
      <alignment horizontal="center"/>
    </xf>
    <xf numFmtId="0" fontId="9" fillId="0" borderId="6" xfId="0" applyFont="1" applyBorder="1"/>
    <xf numFmtId="0" fontId="11" fillId="6" borderId="0" xfId="0" applyFont="1" applyFill="1"/>
    <xf numFmtId="0" fontId="13" fillId="4" borderId="3" xfId="0" applyFont="1" applyFill="1" applyBorder="1" applyAlignment="1">
      <alignment horizontal="left" vertical="center" wrapText="1"/>
    </xf>
    <xf numFmtId="164" fontId="9" fillId="0" borderId="0" xfId="0" applyNumberFormat="1" applyFont="1"/>
    <xf numFmtId="0" fontId="11" fillId="0" borderId="6" xfId="0" applyFont="1" applyBorder="1" applyAlignment="1">
      <alignment horizontal="left"/>
    </xf>
    <xf numFmtId="164" fontId="11" fillId="0" borderId="0" xfId="0" applyNumberFormat="1" applyFont="1"/>
    <xf numFmtId="0" fontId="4" fillId="0" borderId="0" xfId="0" applyFont="1" applyAlignment="1">
      <alignment horizontal="center" vertical="center"/>
    </xf>
    <xf numFmtId="0" fontId="4" fillId="0" borderId="11" xfId="0" applyFont="1" applyBorder="1"/>
    <xf numFmtId="9" fontId="4" fillId="0" borderId="12" xfId="0" applyNumberFormat="1" applyFont="1" applyBorder="1"/>
    <xf numFmtId="9" fontId="4" fillId="0" borderId="0" xfId="0" applyNumberFormat="1" applyFont="1"/>
    <xf numFmtId="0" fontId="4" fillId="0" borderId="0" xfId="0" applyFont="1" applyAlignment="1">
      <alignment wrapText="1"/>
    </xf>
    <xf numFmtId="0" fontId="12" fillId="0" borderId="0" xfId="0" applyFont="1" applyAlignment="1">
      <alignment horizontal="center"/>
    </xf>
    <xf numFmtId="166" fontId="12" fillId="0" borderId="0" xfId="0" applyNumberFormat="1" applyFont="1"/>
    <xf numFmtId="166" fontId="12" fillId="0" borderId="9" xfId="0" applyNumberFormat="1" applyFont="1" applyBorder="1"/>
    <xf numFmtId="166" fontId="12" fillId="0" borderId="7" xfId="0" applyNumberFormat="1" applyFont="1" applyBorder="1"/>
    <xf numFmtId="169" fontId="4" fillId="0" borderId="0" xfId="0" applyNumberFormat="1" applyFont="1"/>
    <xf numFmtId="0" fontId="12" fillId="0" borderId="2" xfId="0" applyFont="1" applyBorder="1"/>
    <xf numFmtId="0" fontId="4" fillId="0" borderId="7" xfId="0" applyFont="1" applyBorder="1" applyAlignment="1">
      <alignment horizontal="center" vertical="center"/>
    </xf>
    <xf numFmtId="0" fontId="12" fillId="0" borderId="14" xfId="0" applyFont="1" applyBorder="1" applyAlignment="1">
      <alignment horizontal="center" vertical="center"/>
    </xf>
    <xf numFmtId="170" fontId="4" fillId="0" borderId="2" xfId="0" applyNumberFormat="1" applyFont="1" applyBorder="1" applyAlignment="1">
      <alignment horizontal="right" vertical="center"/>
    </xf>
    <xf numFmtId="170" fontId="4" fillId="0" borderId="13" xfId="0" applyNumberFormat="1" applyFont="1" applyBorder="1" applyAlignment="1">
      <alignment horizontal="right" vertical="center"/>
    </xf>
    <xf numFmtId="170" fontId="4" fillId="0" borderId="2" xfId="0" applyNumberFormat="1" applyFont="1" applyBorder="1" applyAlignment="1">
      <alignment horizontal="right"/>
    </xf>
    <xf numFmtId="170" fontId="4" fillId="0" borderId="13" xfId="0" applyNumberFormat="1" applyFont="1" applyBorder="1" applyAlignment="1">
      <alignment horizontal="right"/>
    </xf>
    <xf numFmtId="170" fontId="4" fillId="0" borderId="9" xfId="0" applyNumberFormat="1" applyFont="1" applyBorder="1" applyAlignment="1">
      <alignment horizontal="right"/>
    </xf>
    <xf numFmtId="0" fontId="11" fillId="0" borderId="6" xfId="0" applyFont="1" applyBorder="1"/>
    <xf numFmtId="0" fontId="15" fillId="0" borderId="0" xfId="0" applyFont="1"/>
    <xf numFmtId="166" fontId="9" fillId="8" borderId="0" xfId="0" applyNumberFormat="1" applyFont="1" applyFill="1" applyAlignment="1">
      <alignment horizontal="center" vertical="center"/>
    </xf>
    <xf numFmtId="0" fontId="9" fillId="0" borderId="0" xfId="0" applyFont="1" applyAlignment="1">
      <alignment horizontal="left" vertical="center" indent="2"/>
    </xf>
    <xf numFmtId="166" fontId="9" fillId="0" borderId="0" xfId="0" applyNumberFormat="1" applyFont="1" applyAlignment="1">
      <alignment horizontal="center" vertical="center"/>
    </xf>
    <xf numFmtId="166" fontId="4" fillId="0" borderId="6" xfId="0" applyNumberFormat="1" applyFont="1" applyBorder="1"/>
    <xf numFmtId="166" fontId="12" fillId="0" borderId="13" xfId="0" applyNumberFormat="1" applyFont="1" applyBorder="1"/>
    <xf numFmtId="170" fontId="4" fillId="0" borderId="14" xfId="0" applyNumberFormat="1" applyFont="1" applyBorder="1" applyAlignment="1">
      <alignment horizontal="right"/>
    </xf>
    <xf numFmtId="166" fontId="4" fillId="0" borderId="2" xfId="0" applyNumberFormat="1" applyFont="1" applyBorder="1"/>
    <xf numFmtId="166" fontId="4" fillId="0" borderId="13" xfId="0" applyNumberFormat="1" applyFont="1" applyBorder="1"/>
    <xf numFmtId="166" fontId="4" fillId="0" borderId="14" xfId="0" applyNumberFormat="1" applyFont="1" applyBorder="1"/>
    <xf numFmtId="170" fontId="4" fillId="0" borderId="6" xfId="0" applyNumberFormat="1" applyFont="1" applyBorder="1" applyAlignment="1">
      <alignment horizontal="right"/>
    </xf>
    <xf numFmtId="170" fontId="4" fillId="0" borderId="0" xfId="0" applyNumberFormat="1" applyFont="1" applyAlignment="1">
      <alignment horizontal="right"/>
    </xf>
    <xf numFmtId="170" fontId="4" fillId="0" borderId="7" xfId="0" applyNumberFormat="1" applyFont="1" applyBorder="1" applyAlignment="1">
      <alignment horizontal="right"/>
    </xf>
    <xf numFmtId="170" fontId="4" fillId="0" borderId="14" xfId="0" applyNumberFormat="1" applyFont="1" applyBorder="1" applyAlignment="1">
      <alignment horizontal="right" vertical="center"/>
    </xf>
    <xf numFmtId="164" fontId="12" fillId="0" borderId="0" xfId="0" applyNumberFormat="1" applyFont="1"/>
    <xf numFmtId="0" fontId="13"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left"/>
    </xf>
    <xf numFmtId="0" fontId="11" fillId="0" borderId="0" xfId="0" applyFont="1" applyAlignment="1">
      <alignment horizontal="center"/>
    </xf>
    <xf numFmtId="0" fontId="11" fillId="0" borderId="0" xfId="0" applyFont="1"/>
    <xf numFmtId="1" fontId="9" fillId="0" borderId="0" xfId="0" applyNumberFormat="1" applyFont="1"/>
    <xf numFmtId="0" fontId="8" fillId="2" borderId="15" xfId="0" applyFont="1" applyFill="1" applyBorder="1" applyAlignment="1">
      <alignment horizontal="center" vertical="center"/>
    </xf>
    <xf numFmtId="0" fontId="12" fillId="0" borderId="16" xfId="0" applyFont="1" applyBorder="1"/>
    <xf numFmtId="166" fontId="12" fillId="0" borderId="16" xfId="0" applyNumberFormat="1" applyFont="1" applyBorder="1"/>
    <xf numFmtId="166" fontId="12" fillId="0" borderId="17" xfId="0" applyNumberFormat="1" applyFont="1" applyBorder="1"/>
    <xf numFmtId="170" fontId="4" fillId="0" borderId="10" xfId="0" applyNumberFormat="1" applyFont="1" applyBorder="1" applyAlignment="1">
      <alignment horizontal="right"/>
    </xf>
    <xf numFmtId="0" fontId="9" fillId="0" borderId="8" xfId="0" applyFont="1" applyBorder="1"/>
    <xf numFmtId="0" fontId="11" fillId="0" borderId="7" xfId="0" applyFont="1" applyBorder="1"/>
    <xf numFmtId="0" fontId="9" fillId="0" borderId="7" xfId="0" applyFont="1" applyBorder="1"/>
    <xf numFmtId="1" fontId="9" fillId="0" borderId="9" xfId="0" applyNumberFormat="1" applyFont="1" applyBorder="1"/>
    <xf numFmtId="1" fontId="9" fillId="0" borderId="10" xfId="0" applyNumberFormat="1" applyFont="1" applyBorder="1"/>
    <xf numFmtId="1" fontId="11" fillId="0" borderId="0" xfId="0" applyNumberFormat="1" applyFont="1"/>
    <xf numFmtId="1" fontId="11" fillId="0" borderId="7" xfId="0" applyNumberFormat="1" applyFont="1" applyBorder="1"/>
    <xf numFmtId="1" fontId="9" fillId="0" borderId="7" xfId="0" applyNumberFormat="1" applyFont="1" applyBorder="1"/>
    <xf numFmtId="0" fontId="7" fillId="0" borderId="0" xfId="0" applyFont="1" applyAlignment="1">
      <alignment horizontal="left" vertical="center" wrapText="1"/>
    </xf>
    <xf numFmtId="0" fontId="7" fillId="0" borderId="0" xfId="0" applyFont="1" applyAlignment="1">
      <alignment horizontal="left" vertical="center"/>
    </xf>
    <xf numFmtId="44" fontId="10" fillId="3" borderId="0" xfId="2" applyFont="1" applyFill="1" applyAlignment="1">
      <alignment horizontal="center" vertical="center"/>
    </xf>
    <xf numFmtId="0" fontId="7" fillId="0" borderId="0" xfId="0" applyFont="1" applyAlignment="1">
      <alignment vertical="center"/>
    </xf>
    <xf numFmtId="43" fontId="4" fillId="0" borderId="0" xfId="3" applyFont="1" applyAlignment="1">
      <alignment horizontal="right"/>
    </xf>
    <xf numFmtId="0" fontId="10" fillId="0" borderId="0" xfId="0" applyFont="1" applyAlignment="1">
      <alignment horizontal="left" vertical="center"/>
    </xf>
    <xf numFmtId="0" fontId="10" fillId="0" borderId="0" xfId="0" applyFont="1" applyAlignment="1">
      <alignment horizontal="center" vertical="center"/>
    </xf>
    <xf numFmtId="165" fontId="10" fillId="0" borderId="0" xfId="0" applyNumberFormat="1" applyFont="1" applyAlignment="1">
      <alignment horizontal="right" vertical="center"/>
    </xf>
    <xf numFmtId="0" fontId="8" fillId="7" borderId="20"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9" fillId="0" borderId="26" xfId="0" applyFont="1" applyBorder="1" applyAlignment="1">
      <alignment horizontal="left" vertical="center" indent="2"/>
    </xf>
    <xf numFmtId="166" fontId="9" fillId="8" borderId="27" xfId="0" applyNumberFormat="1" applyFont="1" applyFill="1" applyBorder="1" applyAlignment="1">
      <alignment horizontal="center" vertical="center"/>
    </xf>
    <xf numFmtId="0" fontId="9" fillId="0" borderId="28" xfId="0" applyFont="1" applyBorder="1" applyAlignment="1">
      <alignment horizontal="left" vertical="center" indent="2"/>
    </xf>
    <xf numFmtId="166" fontId="9" fillId="8" borderId="29" xfId="0" applyNumberFormat="1" applyFont="1" applyFill="1" applyBorder="1" applyAlignment="1">
      <alignment horizontal="center" vertical="center"/>
    </xf>
    <xf numFmtId="166" fontId="9" fillId="8" borderId="30" xfId="0" applyNumberFormat="1" applyFont="1" applyFill="1" applyBorder="1" applyAlignment="1">
      <alignment horizontal="center" vertical="center"/>
    </xf>
    <xf numFmtId="167" fontId="12" fillId="0" borderId="16" xfId="0" applyNumberFormat="1" applyFont="1" applyBorder="1"/>
    <xf numFmtId="0" fontId="13" fillId="4" borderId="31" xfId="0" applyFont="1" applyFill="1" applyBorder="1" applyAlignment="1">
      <alignment horizontal="left" vertical="center" wrapText="1"/>
    </xf>
    <xf numFmtId="0" fontId="8" fillId="2" borderId="32" xfId="0" applyFont="1" applyFill="1" applyBorder="1" applyAlignment="1">
      <alignment horizontal="center" vertical="center" wrapText="1"/>
    </xf>
    <xf numFmtId="0" fontId="13" fillId="4" borderId="6" xfId="0" applyFont="1" applyFill="1" applyBorder="1" applyAlignment="1">
      <alignment horizontal="left" vertical="center" wrapText="1"/>
    </xf>
    <xf numFmtId="8" fontId="10" fillId="3" borderId="0" xfId="0" applyNumberFormat="1" applyFont="1" applyFill="1" applyAlignment="1">
      <alignment horizontal="center" vertical="center"/>
    </xf>
    <xf numFmtId="0" fontId="8" fillId="2" borderId="37" xfId="0" applyFont="1" applyFill="1" applyBorder="1" applyAlignment="1">
      <alignment horizontal="center" vertical="center" wrapText="1"/>
    </xf>
    <xf numFmtId="0" fontId="8" fillId="2" borderId="37" xfId="0" applyFont="1" applyFill="1" applyBorder="1" applyAlignment="1">
      <alignment horizontal="center" vertical="center"/>
    </xf>
    <xf numFmtId="0" fontId="11" fillId="0" borderId="33" xfId="0" applyFont="1" applyBorder="1" applyAlignment="1">
      <alignment horizontal="left"/>
    </xf>
    <xf numFmtId="0" fontId="9" fillId="0" borderId="33" xfId="0" applyFont="1" applyBorder="1"/>
    <xf numFmtId="0" fontId="9" fillId="0" borderId="35" xfId="0" applyFont="1" applyBorder="1"/>
    <xf numFmtId="0" fontId="4" fillId="0" borderId="38" xfId="0" applyFont="1" applyBorder="1" applyAlignment="1">
      <alignment horizontal="center"/>
    </xf>
    <xf numFmtId="0" fontId="11" fillId="0" borderId="34" xfId="0" applyFont="1" applyBorder="1"/>
    <xf numFmtId="0" fontId="9" fillId="0" borderId="34" xfId="0" applyFont="1" applyBorder="1"/>
    <xf numFmtId="0" fontId="9" fillId="0" borderId="38" xfId="0" applyFont="1" applyBorder="1" applyAlignment="1">
      <alignment horizontal="center"/>
    </xf>
    <xf numFmtId="0" fontId="11" fillId="0" borderId="38" xfId="0" applyFont="1" applyBorder="1"/>
    <xf numFmtId="0" fontId="9" fillId="0" borderId="38" xfId="0" applyFont="1" applyBorder="1"/>
    <xf numFmtId="0" fontId="9" fillId="0" borderId="36" xfId="0" applyFont="1" applyBorder="1"/>
    <xf numFmtId="167" fontId="12" fillId="0" borderId="0" xfId="0" applyNumberFormat="1" applyFont="1"/>
    <xf numFmtId="0" fontId="6" fillId="0" borderId="0" xfId="0" applyFont="1"/>
    <xf numFmtId="0" fontId="11" fillId="3" borderId="18" xfId="0" applyFont="1" applyFill="1" applyBorder="1" applyAlignment="1">
      <alignment vertical="center"/>
    </xf>
    <xf numFmtId="0" fontId="8" fillId="7" borderId="40"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7" fillId="0" borderId="6" xfId="0" applyFont="1" applyBorder="1"/>
    <xf numFmtId="171" fontId="4" fillId="0" borderId="0" xfId="0" applyNumberFormat="1" applyFont="1"/>
    <xf numFmtId="0" fontId="8" fillId="2" borderId="31" xfId="0" applyFont="1" applyFill="1" applyBorder="1" applyAlignment="1">
      <alignment horizontal="center" vertical="center" wrapText="1"/>
    </xf>
    <xf numFmtId="44" fontId="10" fillId="3" borderId="32" xfId="2" applyFont="1" applyFill="1" applyBorder="1" applyAlignment="1">
      <alignment horizontal="center" vertical="center"/>
    </xf>
    <xf numFmtId="0" fontId="8" fillId="2" borderId="35" xfId="0" applyFont="1" applyFill="1" applyBorder="1" applyAlignment="1">
      <alignment horizontal="center" vertical="center" wrapText="1"/>
    </xf>
    <xf numFmtId="44" fontId="10" fillId="3" borderId="36" xfId="2" applyFont="1" applyFill="1" applyBorder="1" applyAlignment="1">
      <alignment horizontal="center" vertical="center"/>
    </xf>
    <xf numFmtId="1" fontId="11" fillId="0" borderId="9" xfId="0" applyNumberFormat="1" applyFont="1" applyBorder="1"/>
    <xf numFmtId="43" fontId="10" fillId="0" borderId="0" xfId="3" applyFont="1" applyFill="1" applyBorder="1" applyAlignment="1">
      <alignment horizontal="center" vertical="center"/>
    </xf>
    <xf numFmtId="0" fontId="8" fillId="0" borderId="0" xfId="0" applyFont="1" applyAlignment="1">
      <alignment vertical="center" wrapText="1"/>
    </xf>
    <xf numFmtId="10" fontId="4" fillId="0" borderId="12" xfId="0" applyNumberFormat="1" applyFont="1" applyBorder="1"/>
    <xf numFmtId="0" fontId="8" fillId="2" borderId="3" xfId="0" applyFont="1" applyFill="1" applyBorder="1" applyAlignment="1">
      <alignment horizontal="center" vertical="center" wrapText="1"/>
    </xf>
    <xf numFmtId="167" fontId="4" fillId="0" borderId="0" xfId="0" applyNumberFormat="1" applyFont="1" applyAlignment="1">
      <alignment horizontal="right"/>
    </xf>
    <xf numFmtId="167" fontId="4" fillId="0" borderId="7" xfId="0" applyNumberFormat="1" applyFont="1" applyBorder="1" applyAlignment="1">
      <alignment horizontal="right"/>
    </xf>
    <xf numFmtId="0" fontId="9" fillId="0" borderId="10" xfId="0" applyFont="1" applyBorder="1"/>
    <xf numFmtId="0" fontId="4" fillId="0" borderId="42" xfId="0" applyFont="1" applyBorder="1" applyAlignment="1">
      <alignment horizontal="center" vertical="center"/>
    </xf>
    <xf numFmtId="166" fontId="11" fillId="0" borderId="0" xfId="0" applyNumberFormat="1" applyFont="1"/>
    <xf numFmtId="166" fontId="11" fillId="0" borderId="34" xfId="0" applyNumberFormat="1" applyFont="1" applyBorder="1"/>
    <xf numFmtId="166" fontId="9" fillId="0" borderId="0" xfId="0" applyNumberFormat="1" applyFont="1"/>
    <xf numFmtId="166" fontId="9" fillId="0" borderId="34" xfId="0" applyNumberFormat="1" applyFont="1" applyBorder="1"/>
    <xf numFmtId="166" fontId="11" fillId="0" borderId="38" xfId="0" applyNumberFormat="1" applyFont="1" applyBorder="1"/>
    <xf numFmtId="166" fontId="9" fillId="0" borderId="38" xfId="0" applyNumberFormat="1" applyFont="1" applyBorder="1"/>
    <xf numFmtId="166" fontId="9" fillId="0" borderId="36" xfId="0" applyNumberFormat="1" applyFont="1" applyBorder="1"/>
    <xf numFmtId="166" fontId="11" fillId="0" borderId="7" xfId="0" applyNumberFormat="1" applyFont="1" applyBorder="1"/>
    <xf numFmtId="166" fontId="9" fillId="0" borderId="7" xfId="0" applyNumberFormat="1" applyFont="1" applyBorder="1"/>
    <xf numFmtId="0" fontId="11" fillId="0" borderId="9" xfId="0" applyFont="1" applyBorder="1"/>
    <xf numFmtId="167" fontId="12" fillId="0" borderId="17" xfId="0" applyNumberFormat="1" applyFont="1" applyBorder="1"/>
    <xf numFmtId="167" fontId="9" fillId="0" borderId="9" xfId="0" applyNumberFormat="1" applyFont="1" applyBorder="1"/>
    <xf numFmtId="167" fontId="9" fillId="0" borderId="10" xfId="0" applyNumberFormat="1" applyFont="1" applyBorder="1"/>
    <xf numFmtId="0" fontId="8" fillId="7" borderId="39" xfId="0" applyFont="1" applyFill="1" applyBorder="1" applyAlignment="1">
      <alignment horizontal="center" vertical="center" wrapText="1"/>
    </xf>
    <xf numFmtId="0" fontId="1" fillId="0" borderId="0" xfId="0" applyFont="1"/>
    <xf numFmtId="168" fontId="3" fillId="0" borderId="0" xfId="0" applyNumberFormat="1" applyFont="1" applyAlignment="1">
      <alignment horizontal="left" vertical="center"/>
    </xf>
    <xf numFmtId="0" fontId="21" fillId="0" borderId="0" xfId="0" applyFont="1" applyAlignment="1">
      <alignment horizontal="left" vertical="top" wrapText="1"/>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7" borderId="39"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27" xfId="0" applyFont="1" applyFill="1" applyBorder="1" applyAlignment="1">
      <alignment horizontal="center" vertical="center" wrapText="1"/>
    </xf>
    <xf numFmtId="0" fontId="17"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7" fillId="9" borderId="3" xfId="0" applyFont="1" applyFill="1" applyBorder="1" applyAlignment="1">
      <alignment horizontal="left" vertical="center" wrapText="1"/>
    </xf>
    <xf numFmtId="0" fontId="11" fillId="9" borderId="4"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9" borderId="0" xfId="0" applyFont="1" applyFill="1" applyAlignment="1">
      <alignment horizontal="left" vertical="center" wrapText="1"/>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1" fillId="9" borderId="10"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8" fillId="7" borderId="19"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25" xfId="0" applyFont="1" applyFill="1" applyBorder="1" applyAlignment="1">
      <alignment horizontal="center" vertical="center" wrapText="1"/>
    </xf>
  </cellXfs>
  <cellStyles count="4">
    <cellStyle name="Comma 2" xfId="3" xr:uid="{77EB748F-89EF-424A-90D8-08CF339ABEDE}"/>
    <cellStyle name="Currency 2" xfId="2" xr:uid="{B555CFA4-F5D3-4E2D-B5FB-06AFE78C9725}"/>
    <cellStyle name="Normal" xfId="0" builtinId="0"/>
    <cellStyle name="Normal 5 2" xfId="1" xr:uid="{AA719950-0910-4E16-A76C-CB3D114F36F1}"/>
  </cellStyles>
  <dxfs count="0"/>
  <tableStyles count="1" defaultTableStyle="TableStyleMedium2" defaultPivotStyle="PivotStyleLight16">
    <tableStyle name="Invisible" pivot="0" table="0" count="0" xr9:uid="{DC9D0CCC-627A-4D67-9FC4-F30A3B08298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38</xdr:row>
      <xdr:rowOff>125189</xdr:rowOff>
    </xdr:from>
    <xdr:to>
      <xdr:col>8</xdr:col>
      <xdr:colOff>377825</xdr:colOff>
      <xdr:row>39</xdr:row>
      <xdr:rowOff>25400</xdr:rowOff>
    </xdr:to>
    <xdr:pic>
      <xdr:nvPicPr>
        <xdr:cNvPr id="2" name="image2.png">
          <a:extLst>
            <a:ext uri="{FF2B5EF4-FFF2-40B4-BE49-F238E27FC236}">
              <a16:creationId xmlns:a16="http://schemas.microsoft.com/office/drawing/2014/main" id="{907F451C-135B-40F6-8EF2-817EBF851FDE}"/>
            </a:ext>
          </a:extLst>
        </xdr:cNvPr>
        <xdr:cNvPicPr>
          <a:picLocks noChangeAspect="1"/>
        </xdr:cNvPicPr>
      </xdr:nvPicPr>
      <xdr:blipFill>
        <a:blip xmlns:r="http://schemas.openxmlformats.org/officeDocument/2006/relationships" r:embed="rId1" cstate="print"/>
        <a:stretch>
          <a:fillRect/>
        </a:stretch>
      </xdr:blipFill>
      <xdr:spPr>
        <a:xfrm>
          <a:off x="9525" y="7364189"/>
          <a:ext cx="4921250" cy="81186"/>
        </a:xfrm>
        <a:prstGeom prst="rect">
          <a:avLst/>
        </a:prstGeom>
      </xdr:spPr>
    </xdr:pic>
    <xdr:clientData/>
  </xdr:twoCellAnchor>
  <xdr:twoCellAnchor>
    <xdr:from>
      <xdr:col>6</xdr:col>
      <xdr:colOff>231140</xdr:colOff>
      <xdr:row>36</xdr:row>
      <xdr:rowOff>27940</xdr:rowOff>
    </xdr:from>
    <xdr:to>
      <xdr:col>8</xdr:col>
      <xdr:colOff>197485</xdr:colOff>
      <xdr:row>37</xdr:row>
      <xdr:rowOff>169545</xdr:rowOff>
    </xdr:to>
    <xdr:grpSp>
      <xdr:nvGrpSpPr>
        <xdr:cNvPr id="3" name="Group 2">
          <a:extLst>
            <a:ext uri="{FF2B5EF4-FFF2-40B4-BE49-F238E27FC236}">
              <a16:creationId xmlns:a16="http://schemas.microsoft.com/office/drawing/2014/main" id="{B05EA3FA-B9D6-497A-8A73-D5F0A3F0A7DF}"/>
            </a:ext>
          </a:extLst>
        </xdr:cNvPr>
        <xdr:cNvGrpSpPr>
          <a:grpSpLocks/>
        </xdr:cNvGrpSpPr>
      </xdr:nvGrpSpPr>
      <xdr:grpSpPr bwMode="auto">
        <a:xfrm>
          <a:off x="3818890" y="6498590"/>
          <a:ext cx="1287145" cy="319405"/>
          <a:chOff x="8854" y="75"/>
          <a:chExt cx="1867" cy="513"/>
        </a:xfrm>
      </xdr:grpSpPr>
      <xdr:sp macro="" textlink="">
        <xdr:nvSpPr>
          <xdr:cNvPr id="4" name="AutoShape 22">
            <a:extLst>
              <a:ext uri="{FF2B5EF4-FFF2-40B4-BE49-F238E27FC236}">
                <a16:creationId xmlns:a16="http://schemas.microsoft.com/office/drawing/2014/main" id="{851E0824-08C9-273B-7930-1D9C9929D0D7}"/>
              </a:ext>
            </a:extLst>
          </xdr:cNvPr>
          <xdr:cNvSpPr>
            <a:spLocks/>
          </xdr:cNvSpPr>
        </xdr:nvSpPr>
        <xdr:spPr bwMode="auto">
          <a:xfrm>
            <a:off x="9412" y="153"/>
            <a:ext cx="1309" cy="391"/>
          </a:xfrm>
          <a:custGeom>
            <a:avLst/>
            <a:gdLst>
              <a:gd name="T0" fmla="+- 0 9663 9412"/>
              <a:gd name="T1" fmla="*/ T0 w 1309"/>
              <a:gd name="T2" fmla="+- 0 391 154"/>
              <a:gd name="T3" fmla="*/ 391 h 391"/>
              <a:gd name="T4" fmla="+- 0 9504 9412"/>
              <a:gd name="T5" fmla="*/ T4 w 1309"/>
              <a:gd name="T6" fmla="+- 0 346 154"/>
              <a:gd name="T7" fmla="*/ 346 h 391"/>
              <a:gd name="T8" fmla="+- 0 9585 9412"/>
              <a:gd name="T9" fmla="*/ T8 w 1309"/>
              <a:gd name="T10" fmla="+- 0 188 154"/>
              <a:gd name="T11" fmla="*/ 188 h 391"/>
              <a:gd name="T12" fmla="+- 0 9413 9412"/>
              <a:gd name="T13" fmla="*/ T12 w 1309"/>
              <a:gd name="T14" fmla="+- 0 445 154"/>
              <a:gd name="T15" fmla="*/ 445 h 391"/>
              <a:gd name="T16" fmla="+- 0 9467 9412"/>
              <a:gd name="T17" fmla="*/ T16 w 1309"/>
              <a:gd name="T18" fmla="+- 0 452 154"/>
              <a:gd name="T19" fmla="*/ 452 h 391"/>
              <a:gd name="T20" fmla="+- 0 9625 9412"/>
              <a:gd name="T21" fmla="*/ T20 w 1309"/>
              <a:gd name="T22" fmla="+- 0 452 154"/>
              <a:gd name="T23" fmla="*/ 452 h 391"/>
              <a:gd name="T24" fmla="+- 0 9878 9412"/>
              <a:gd name="T25" fmla="*/ T24 w 1309"/>
              <a:gd name="T26" fmla="+- 0 255 154"/>
              <a:gd name="T27" fmla="*/ 255 h 391"/>
              <a:gd name="T28" fmla="+- 0 9816 9412"/>
              <a:gd name="T29" fmla="*/ T28 w 1309"/>
              <a:gd name="T30" fmla="+- 0 397 154"/>
              <a:gd name="T31" fmla="*/ 397 h 391"/>
              <a:gd name="T32" fmla="+- 0 9743 9412"/>
              <a:gd name="T33" fmla="*/ T32 w 1309"/>
              <a:gd name="T34" fmla="+- 0 383 154"/>
              <a:gd name="T35" fmla="*/ 383 h 391"/>
              <a:gd name="T36" fmla="+- 0 9688 9412"/>
              <a:gd name="T37" fmla="*/ T36 w 1309"/>
              <a:gd name="T38" fmla="+- 0 259 154"/>
              <a:gd name="T39" fmla="*/ 259 h 391"/>
              <a:gd name="T40" fmla="+- 0 9763 9412"/>
              <a:gd name="T41" fmla="*/ T40 w 1309"/>
              <a:gd name="T42" fmla="+- 0 460 154"/>
              <a:gd name="T43" fmla="*/ 460 h 391"/>
              <a:gd name="T44" fmla="+- 0 9831 9412"/>
              <a:gd name="T45" fmla="*/ T44 w 1309"/>
              <a:gd name="T46" fmla="+- 0 426 154"/>
              <a:gd name="T47" fmla="*/ 426 h 391"/>
              <a:gd name="T48" fmla="+- 0 9882 9412"/>
              <a:gd name="T49" fmla="*/ T48 w 1309"/>
              <a:gd name="T50" fmla="+- 0 259 154"/>
              <a:gd name="T51" fmla="*/ 259 h 391"/>
              <a:gd name="T52" fmla="+- 0 10000 9412"/>
              <a:gd name="T53" fmla="*/ T52 w 1309"/>
              <a:gd name="T54" fmla="+- 0 337 154"/>
              <a:gd name="T55" fmla="*/ 337 h 391"/>
              <a:gd name="T56" fmla="+- 0 9954 9412"/>
              <a:gd name="T57" fmla="*/ T56 w 1309"/>
              <a:gd name="T58" fmla="+- 0 295 154"/>
              <a:gd name="T59" fmla="*/ 295 h 391"/>
              <a:gd name="T60" fmla="+- 0 10016 9412"/>
              <a:gd name="T61" fmla="*/ T60 w 1309"/>
              <a:gd name="T62" fmla="+- 0 297 154"/>
              <a:gd name="T63" fmla="*/ 297 h 391"/>
              <a:gd name="T64" fmla="+- 0 10036 9412"/>
              <a:gd name="T65" fmla="*/ T64 w 1309"/>
              <a:gd name="T66" fmla="+- 0 263 154"/>
              <a:gd name="T67" fmla="*/ 263 h 391"/>
              <a:gd name="T68" fmla="+- 0 9979 9412"/>
              <a:gd name="T69" fmla="*/ T68 w 1309"/>
              <a:gd name="T70" fmla="+- 0 250 154"/>
              <a:gd name="T71" fmla="*/ 250 h 391"/>
              <a:gd name="T72" fmla="+- 0 9906 9412"/>
              <a:gd name="T73" fmla="*/ T72 w 1309"/>
              <a:gd name="T74" fmla="+- 0 330 154"/>
              <a:gd name="T75" fmla="*/ 330 h 391"/>
              <a:gd name="T76" fmla="+- 0 9984 9412"/>
              <a:gd name="T77" fmla="*/ T76 w 1309"/>
              <a:gd name="T78" fmla="+- 0 385 154"/>
              <a:gd name="T79" fmla="*/ 385 h 391"/>
              <a:gd name="T80" fmla="+- 0 9963 9412"/>
              <a:gd name="T81" fmla="*/ T80 w 1309"/>
              <a:gd name="T82" fmla="+- 0 421 154"/>
              <a:gd name="T83" fmla="*/ 421 h 391"/>
              <a:gd name="T84" fmla="+- 0 9910 9412"/>
              <a:gd name="T85" fmla="*/ T84 w 1309"/>
              <a:gd name="T86" fmla="+- 0 408 154"/>
              <a:gd name="T87" fmla="*/ 408 h 391"/>
              <a:gd name="T88" fmla="+- 0 9923 9412"/>
              <a:gd name="T89" fmla="*/ T88 w 1309"/>
              <a:gd name="T90" fmla="+- 0 454 154"/>
              <a:gd name="T91" fmla="*/ 454 h 391"/>
              <a:gd name="T92" fmla="+- 0 10022 9412"/>
              <a:gd name="T93" fmla="*/ T92 w 1309"/>
              <a:gd name="T94" fmla="+- 0 446 154"/>
              <a:gd name="T95" fmla="*/ 446 h 391"/>
              <a:gd name="T96" fmla="+- 0 10219 9412"/>
              <a:gd name="T97" fmla="*/ T96 w 1309"/>
              <a:gd name="T98" fmla="+- 0 255 154"/>
              <a:gd name="T99" fmla="*/ 255 h 391"/>
              <a:gd name="T100" fmla="+- 0 10210 9412"/>
              <a:gd name="T101" fmla="*/ T100 w 1309"/>
              <a:gd name="T102" fmla="+- 0 378 154"/>
              <a:gd name="T103" fmla="*/ 378 h 391"/>
              <a:gd name="T104" fmla="+- 0 10128 9412"/>
              <a:gd name="T105" fmla="*/ T104 w 1309"/>
              <a:gd name="T106" fmla="+- 0 396 154"/>
              <a:gd name="T107" fmla="*/ 396 h 391"/>
              <a:gd name="T108" fmla="+- 0 10128 9412"/>
              <a:gd name="T109" fmla="*/ T108 w 1309"/>
              <a:gd name="T110" fmla="+- 0 310 154"/>
              <a:gd name="T111" fmla="*/ 310 h 391"/>
              <a:gd name="T112" fmla="+- 0 10210 9412"/>
              <a:gd name="T113" fmla="*/ T112 w 1309"/>
              <a:gd name="T114" fmla="+- 0 328 154"/>
              <a:gd name="T115" fmla="*/ 328 h 391"/>
              <a:gd name="T116" fmla="+- 0 10169 9412"/>
              <a:gd name="T117" fmla="*/ T116 w 1309"/>
              <a:gd name="T118" fmla="+- 0 252 154"/>
              <a:gd name="T119" fmla="*/ 252 h 391"/>
              <a:gd name="T120" fmla="+- 0 10060 9412"/>
              <a:gd name="T121" fmla="*/ T120 w 1309"/>
              <a:gd name="T122" fmla="+- 0 352 154"/>
              <a:gd name="T123" fmla="*/ 352 h 391"/>
              <a:gd name="T124" fmla="+- 0 10168 9412"/>
              <a:gd name="T125" fmla="*/ T124 w 1309"/>
              <a:gd name="T126" fmla="+- 0 454 154"/>
              <a:gd name="T127" fmla="*/ 454 h 391"/>
              <a:gd name="T128" fmla="+- 0 10213 9412"/>
              <a:gd name="T129" fmla="*/ T128 w 1309"/>
              <a:gd name="T130" fmla="+- 0 441 154"/>
              <a:gd name="T131" fmla="*/ 441 h 391"/>
              <a:gd name="T132" fmla="+- 0 10129 9412"/>
              <a:gd name="T133" fmla="*/ T132 w 1309"/>
              <a:gd name="T134" fmla="+- 0 501 154"/>
              <a:gd name="T135" fmla="*/ 501 h 391"/>
              <a:gd name="T136" fmla="+- 0 10084 9412"/>
              <a:gd name="T137" fmla="*/ T136 w 1309"/>
              <a:gd name="T138" fmla="+- 0 491 154"/>
              <a:gd name="T139" fmla="*/ 491 h 391"/>
              <a:gd name="T140" fmla="+- 0 10092 9412"/>
              <a:gd name="T141" fmla="*/ T140 w 1309"/>
              <a:gd name="T142" fmla="+- 0 533 154"/>
              <a:gd name="T143" fmla="*/ 533 h 391"/>
              <a:gd name="T144" fmla="+- 0 10202 9412"/>
              <a:gd name="T145" fmla="*/ T144 w 1309"/>
              <a:gd name="T146" fmla="+- 0 538 154"/>
              <a:gd name="T147" fmla="*/ 538 h 391"/>
              <a:gd name="T148" fmla="+- 0 10267 9412"/>
              <a:gd name="T149" fmla="*/ T148 w 1309"/>
              <a:gd name="T150" fmla="+- 0 426 154"/>
              <a:gd name="T151" fmla="*/ 426 h 391"/>
              <a:gd name="T152" fmla="+- 0 10422 9412"/>
              <a:gd name="T153" fmla="*/ T152 w 1309"/>
              <a:gd name="T154" fmla="+- 0 256 154"/>
              <a:gd name="T155" fmla="*/ 256 h 391"/>
              <a:gd name="T156" fmla="+- 0 10380 9412"/>
              <a:gd name="T157" fmla="*/ T156 w 1309"/>
              <a:gd name="T158" fmla="+- 0 252 154"/>
              <a:gd name="T159" fmla="*/ 252 h 391"/>
              <a:gd name="T160" fmla="+- 0 10343 9412"/>
              <a:gd name="T161" fmla="*/ T160 w 1309"/>
              <a:gd name="T162" fmla="+- 0 259 154"/>
              <a:gd name="T163" fmla="*/ 259 h 391"/>
              <a:gd name="T164" fmla="+- 0 10296 9412"/>
              <a:gd name="T165" fmla="*/ T164 w 1309"/>
              <a:gd name="T166" fmla="+- 0 456 154"/>
              <a:gd name="T167" fmla="*/ 456 h 391"/>
              <a:gd name="T168" fmla="+- 0 10355 9412"/>
              <a:gd name="T169" fmla="*/ T168 w 1309"/>
              <a:gd name="T170" fmla="+- 0 316 154"/>
              <a:gd name="T171" fmla="*/ 316 h 391"/>
              <a:gd name="T172" fmla="+- 0 10418 9412"/>
              <a:gd name="T173" fmla="*/ T172 w 1309"/>
              <a:gd name="T174" fmla="+- 0 298 154"/>
              <a:gd name="T175" fmla="*/ 298 h 391"/>
              <a:gd name="T176" fmla="+- 0 10442 9412"/>
              <a:gd name="T177" fmla="*/ T176 w 1309"/>
              <a:gd name="T178" fmla="+- 0 255 154"/>
              <a:gd name="T179" fmla="*/ 255 h 391"/>
              <a:gd name="T180" fmla="+- 0 10491 9412"/>
              <a:gd name="T181" fmla="*/ T180 w 1309"/>
              <a:gd name="T182" fmla="+- 0 452 154"/>
              <a:gd name="T183" fmla="*/ 452 h 391"/>
              <a:gd name="T184" fmla="+- 0 10476 9412"/>
              <a:gd name="T185" fmla="*/ T184 w 1309"/>
              <a:gd name="T186" fmla="+- 0 158 154"/>
              <a:gd name="T187" fmla="*/ 158 h 391"/>
              <a:gd name="T188" fmla="+- 0 10434 9412"/>
              <a:gd name="T189" fmla="*/ T188 w 1309"/>
              <a:gd name="T190" fmla="+- 0 185 154"/>
              <a:gd name="T191" fmla="*/ 185 h 391"/>
              <a:gd name="T192" fmla="+- 0 10476 9412"/>
              <a:gd name="T193" fmla="*/ T192 w 1309"/>
              <a:gd name="T194" fmla="+- 0 214 154"/>
              <a:gd name="T195" fmla="*/ 214 h 391"/>
              <a:gd name="T196" fmla="+- 0 10717 9412"/>
              <a:gd name="T197" fmla="*/ T196 w 1309"/>
              <a:gd name="T198" fmla="+- 0 154 154"/>
              <a:gd name="T199" fmla="*/ 154 h 391"/>
              <a:gd name="T200" fmla="+- 0 10664 9412"/>
              <a:gd name="T201" fmla="*/ T200 w 1309"/>
              <a:gd name="T202" fmla="+- 0 380 154"/>
              <a:gd name="T203" fmla="*/ 380 h 391"/>
              <a:gd name="T204" fmla="+- 0 10582 9412"/>
              <a:gd name="T205" fmla="*/ T204 w 1309"/>
              <a:gd name="T206" fmla="+- 0 398 154"/>
              <a:gd name="T207" fmla="*/ 398 h 391"/>
              <a:gd name="T208" fmla="+- 0 10597 9412"/>
              <a:gd name="T209" fmla="*/ T208 w 1309"/>
              <a:gd name="T210" fmla="+- 0 297 154"/>
              <a:gd name="T211" fmla="*/ 297 h 391"/>
              <a:gd name="T212" fmla="+- 0 10668 9412"/>
              <a:gd name="T213" fmla="*/ T212 w 1309"/>
              <a:gd name="T214" fmla="+- 0 356 154"/>
              <a:gd name="T215" fmla="*/ 356 h 391"/>
              <a:gd name="T216" fmla="+- 0 10622 9412"/>
              <a:gd name="T217" fmla="*/ T216 w 1309"/>
              <a:gd name="T218" fmla="+- 0 252 154"/>
              <a:gd name="T219" fmla="*/ 252 h 391"/>
              <a:gd name="T220" fmla="+- 0 10515 9412"/>
              <a:gd name="T221" fmla="*/ T220 w 1309"/>
              <a:gd name="T222" fmla="+- 0 352 154"/>
              <a:gd name="T223" fmla="*/ 352 h 391"/>
              <a:gd name="T224" fmla="+- 0 10624 9412"/>
              <a:gd name="T225" fmla="*/ T224 w 1309"/>
              <a:gd name="T226" fmla="+- 0 458 154"/>
              <a:gd name="T227" fmla="*/ 458 h 391"/>
              <a:gd name="T228" fmla="+- 0 10671 9412"/>
              <a:gd name="T229" fmla="*/ T228 w 1309"/>
              <a:gd name="T230" fmla="+- 0 452 154"/>
              <a:gd name="T231" fmla="*/ 452 h 391"/>
              <a:gd name="T232" fmla="+- 0 10721 9412"/>
              <a:gd name="T233" fmla="*/ T232 w 1309"/>
              <a:gd name="T234" fmla="+- 0 418 154"/>
              <a:gd name="T235" fmla="*/ 418 h 3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Lst>
            <a:rect l="0" t="0" r="r" b="b"/>
            <a:pathLst>
              <a:path w="1309" h="391">
                <a:moveTo>
                  <a:pt x="273" y="299"/>
                </a:moveTo>
                <a:lnTo>
                  <a:pt x="272" y="293"/>
                </a:lnTo>
                <a:lnTo>
                  <a:pt x="272" y="291"/>
                </a:lnTo>
                <a:lnTo>
                  <a:pt x="271" y="289"/>
                </a:lnTo>
                <a:lnTo>
                  <a:pt x="251" y="237"/>
                </a:lnTo>
                <a:lnTo>
                  <a:pt x="234" y="192"/>
                </a:lnTo>
                <a:lnTo>
                  <a:pt x="189" y="75"/>
                </a:lnTo>
                <a:lnTo>
                  <a:pt x="177" y="45"/>
                </a:lnTo>
                <a:lnTo>
                  <a:pt x="177" y="192"/>
                </a:lnTo>
                <a:lnTo>
                  <a:pt x="92" y="192"/>
                </a:lnTo>
                <a:lnTo>
                  <a:pt x="134" y="75"/>
                </a:lnTo>
                <a:lnTo>
                  <a:pt x="135" y="75"/>
                </a:lnTo>
                <a:lnTo>
                  <a:pt x="177" y="192"/>
                </a:lnTo>
                <a:lnTo>
                  <a:pt x="177" y="45"/>
                </a:lnTo>
                <a:lnTo>
                  <a:pt x="173" y="34"/>
                </a:lnTo>
                <a:lnTo>
                  <a:pt x="170" y="26"/>
                </a:lnTo>
                <a:lnTo>
                  <a:pt x="165" y="21"/>
                </a:lnTo>
                <a:lnTo>
                  <a:pt x="107" y="21"/>
                </a:lnTo>
                <a:lnTo>
                  <a:pt x="102" y="26"/>
                </a:lnTo>
                <a:lnTo>
                  <a:pt x="1" y="291"/>
                </a:lnTo>
                <a:lnTo>
                  <a:pt x="0" y="293"/>
                </a:lnTo>
                <a:lnTo>
                  <a:pt x="0" y="299"/>
                </a:lnTo>
                <a:lnTo>
                  <a:pt x="3" y="302"/>
                </a:lnTo>
                <a:lnTo>
                  <a:pt x="50" y="302"/>
                </a:lnTo>
                <a:lnTo>
                  <a:pt x="55" y="298"/>
                </a:lnTo>
                <a:lnTo>
                  <a:pt x="58" y="289"/>
                </a:lnTo>
                <a:lnTo>
                  <a:pt x="76" y="237"/>
                </a:lnTo>
                <a:lnTo>
                  <a:pt x="192" y="237"/>
                </a:lnTo>
                <a:lnTo>
                  <a:pt x="211" y="289"/>
                </a:lnTo>
                <a:lnTo>
                  <a:pt x="213" y="298"/>
                </a:lnTo>
                <a:lnTo>
                  <a:pt x="218" y="302"/>
                </a:lnTo>
                <a:lnTo>
                  <a:pt x="269" y="302"/>
                </a:lnTo>
                <a:lnTo>
                  <a:pt x="273" y="299"/>
                </a:lnTo>
                <a:close/>
                <a:moveTo>
                  <a:pt x="470" y="105"/>
                </a:moveTo>
                <a:lnTo>
                  <a:pt x="466" y="101"/>
                </a:lnTo>
                <a:lnTo>
                  <a:pt x="421" y="101"/>
                </a:lnTo>
                <a:lnTo>
                  <a:pt x="417" y="105"/>
                </a:lnTo>
                <a:lnTo>
                  <a:pt x="417" y="192"/>
                </a:lnTo>
                <a:lnTo>
                  <a:pt x="414" y="221"/>
                </a:lnTo>
                <a:lnTo>
                  <a:pt x="404" y="243"/>
                </a:lnTo>
                <a:lnTo>
                  <a:pt x="388" y="257"/>
                </a:lnTo>
                <a:lnTo>
                  <a:pt x="367" y="262"/>
                </a:lnTo>
                <a:lnTo>
                  <a:pt x="349" y="258"/>
                </a:lnTo>
                <a:lnTo>
                  <a:pt x="337" y="247"/>
                </a:lnTo>
                <a:lnTo>
                  <a:pt x="331" y="229"/>
                </a:lnTo>
                <a:lnTo>
                  <a:pt x="329" y="205"/>
                </a:lnTo>
                <a:lnTo>
                  <a:pt x="329" y="105"/>
                </a:lnTo>
                <a:lnTo>
                  <a:pt x="325" y="101"/>
                </a:lnTo>
                <a:lnTo>
                  <a:pt x="280" y="101"/>
                </a:lnTo>
                <a:lnTo>
                  <a:pt x="276" y="105"/>
                </a:lnTo>
                <a:lnTo>
                  <a:pt x="276" y="220"/>
                </a:lnTo>
                <a:lnTo>
                  <a:pt x="280" y="252"/>
                </a:lnTo>
                <a:lnTo>
                  <a:pt x="292" y="280"/>
                </a:lnTo>
                <a:lnTo>
                  <a:pt x="315" y="299"/>
                </a:lnTo>
                <a:lnTo>
                  <a:pt x="351" y="306"/>
                </a:lnTo>
                <a:lnTo>
                  <a:pt x="371" y="304"/>
                </a:lnTo>
                <a:lnTo>
                  <a:pt x="388" y="298"/>
                </a:lnTo>
                <a:lnTo>
                  <a:pt x="403" y="288"/>
                </a:lnTo>
                <a:lnTo>
                  <a:pt x="416" y="272"/>
                </a:lnTo>
                <a:lnTo>
                  <a:pt x="419" y="272"/>
                </a:lnTo>
                <a:lnTo>
                  <a:pt x="419" y="298"/>
                </a:lnTo>
                <a:lnTo>
                  <a:pt x="423" y="302"/>
                </a:lnTo>
                <a:lnTo>
                  <a:pt x="466" y="302"/>
                </a:lnTo>
                <a:lnTo>
                  <a:pt x="470" y="298"/>
                </a:lnTo>
                <a:lnTo>
                  <a:pt x="470" y="105"/>
                </a:lnTo>
                <a:close/>
                <a:moveTo>
                  <a:pt x="635" y="243"/>
                </a:moveTo>
                <a:lnTo>
                  <a:pt x="633" y="224"/>
                </a:lnTo>
                <a:lnTo>
                  <a:pt x="624" y="208"/>
                </a:lnTo>
                <a:lnTo>
                  <a:pt x="609" y="195"/>
                </a:lnTo>
                <a:lnTo>
                  <a:pt x="588" y="183"/>
                </a:lnTo>
                <a:lnTo>
                  <a:pt x="569" y="176"/>
                </a:lnTo>
                <a:lnTo>
                  <a:pt x="555" y="168"/>
                </a:lnTo>
                <a:lnTo>
                  <a:pt x="545" y="161"/>
                </a:lnTo>
                <a:lnTo>
                  <a:pt x="542" y="152"/>
                </a:lnTo>
                <a:lnTo>
                  <a:pt x="542" y="141"/>
                </a:lnTo>
                <a:lnTo>
                  <a:pt x="553" y="135"/>
                </a:lnTo>
                <a:lnTo>
                  <a:pt x="569" y="135"/>
                </a:lnTo>
                <a:lnTo>
                  <a:pt x="584" y="137"/>
                </a:lnTo>
                <a:lnTo>
                  <a:pt x="596" y="140"/>
                </a:lnTo>
                <a:lnTo>
                  <a:pt x="604" y="143"/>
                </a:lnTo>
                <a:lnTo>
                  <a:pt x="611" y="145"/>
                </a:lnTo>
                <a:lnTo>
                  <a:pt x="616" y="145"/>
                </a:lnTo>
                <a:lnTo>
                  <a:pt x="618" y="143"/>
                </a:lnTo>
                <a:lnTo>
                  <a:pt x="625" y="111"/>
                </a:lnTo>
                <a:lnTo>
                  <a:pt x="624" y="109"/>
                </a:lnTo>
                <a:lnTo>
                  <a:pt x="616" y="106"/>
                </a:lnTo>
                <a:lnTo>
                  <a:pt x="604" y="101"/>
                </a:lnTo>
                <a:lnTo>
                  <a:pt x="592" y="99"/>
                </a:lnTo>
                <a:lnTo>
                  <a:pt x="579" y="97"/>
                </a:lnTo>
                <a:lnTo>
                  <a:pt x="567" y="96"/>
                </a:lnTo>
                <a:lnTo>
                  <a:pt x="537" y="100"/>
                </a:lnTo>
                <a:lnTo>
                  <a:pt x="513" y="111"/>
                </a:lnTo>
                <a:lnTo>
                  <a:pt x="497" y="129"/>
                </a:lnTo>
                <a:lnTo>
                  <a:pt x="491" y="155"/>
                </a:lnTo>
                <a:lnTo>
                  <a:pt x="494" y="176"/>
                </a:lnTo>
                <a:lnTo>
                  <a:pt x="503" y="192"/>
                </a:lnTo>
                <a:lnTo>
                  <a:pt x="518" y="205"/>
                </a:lnTo>
                <a:lnTo>
                  <a:pt x="538" y="215"/>
                </a:lnTo>
                <a:lnTo>
                  <a:pt x="559" y="223"/>
                </a:lnTo>
                <a:lnTo>
                  <a:pt x="572" y="231"/>
                </a:lnTo>
                <a:lnTo>
                  <a:pt x="580" y="238"/>
                </a:lnTo>
                <a:lnTo>
                  <a:pt x="583" y="247"/>
                </a:lnTo>
                <a:lnTo>
                  <a:pt x="583" y="262"/>
                </a:lnTo>
                <a:lnTo>
                  <a:pt x="567" y="267"/>
                </a:lnTo>
                <a:lnTo>
                  <a:pt x="551" y="267"/>
                </a:lnTo>
                <a:lnTo>
                  <a:pt x="533" y="265"/>
                </a:lnTo>
                <a:lnTo>
                  <a:pt x="520" y="261"/>
                </a:lnTo>
                <a:lnTo>
                  <a:pt x="511" y="256"/>
                </a:lnTo>
                <a:lnTo>
                  <a:pt x="504" y="254"/>
                </a:lnTo>
                <a:lnTo>
                  <a:pt x="498" y="254"/>
                </a:lnTo>
                <a:lnTo>
                  <a:pt x="496" y="257"/>
                </a:lnTo>
                <a:lnTo>
                  <a:pt x="495" y="263"/>
                </a:lnTo>
                <a:lnTo>
                  <a:pt x="491" y="288"/>
                </a:lnTo>
                <a:lnTo>
                  <a:pt x="493" y="293"/>
                </a:lnTo>
                <a:lnTo>
                  <a:pt x="511" y="300"/>
                </a:lnTo>
                <a:lnTo>
                  <a:pt x="524" y="303"/>
                </a:lnTo>
                <a:lnTo>
                  <a:pt x="538" y="305"/>
                </a:lnTo>
                <a:lnTo>
                  <a:pt x="553" y="306"/>
                </a:lnTo>
                <a:lnTo>
                  <a:pt x="583" y="303"/>
                </a:lnTo>
                <a:lnTo>
                  <a:pt x="610" y="292"/>
                </a:lnTo>
                <a:lnTo>
                  <a:pt x="628" y="273"/>
                </a:lnTo>
                <a:lnTo>
                  <a:pt x="635" y="243"/>
                </a:lnTo>
                <a:close/>
                <a:moveTo>
                  <a:pt x="855" y="105"/>
                </a:moveTo>
                <a:lnTo>
                  <a:pt x="851" y="101"/>
                </a:lnTo>
                <a:lnTo>
                  <a:pt x="807" y="101"/>
                </a:lnTo>
                <a:lnTo>
                  <a:pt x="804" y="105"/>
                </a:lnTo>
                <a:lnTo>
                  <a:pt x="804" y="125"/>
                </a:lnTo>
                <a:lnTo>
                  <a:pt x="802" y="125"/>
                </a:lnTo>
                <a:lnTo>
                  <a:pt x="802" y="201"/>
                </a:lnTo>
                <a:lnTo>
                  <a:pt x="798" y="224"/>
                </a:lnTo>
                <a:lnTo>
                  <a:pt x="789" y="244"/>
                </a:lnTo>
                <a:lnTo>
                  <a:pt x="773" y="256"/>
                </a:lnTo>
                <a:lnTo>
                  <a:pt x="751" y="261"/>
                </a:lnTo>
                <a:lnTo>
                  <a:pt x="730" y="256"/>
                </a:lnTo>
                <a:lnTo>
                  <a:pt x="716" y="242"/>
                </a:lnTo>
                <a:lnTo>
                  <a:pt x="707" y="223"/>
                </a:lnTo>
                <a:lnTo>
                  <a:pt x="704" y="201"/>
                </a:lnTo>
                <a:lnTo>
                  <a:pt x="704" y="198"/>
                </a:lnTo>
                <a:lnTo>
                  <a:pt x="707" y="176"/>
                </a:lnTo>
                <a:lnTo>
                  <a:pt x="716" y="156"/>
                </a:lnTo>
                <a:lnTo>
                  <a:pt x="731" y="143"/>
                </a:lnTo>
                <a:lnTo>
                  <a:pt x="752" y="137"/>
                </a:lnTo>
                <a:lnTo>
                  <a:pt x="772" y="142"/>
                </a:lnTo>
                <a:lnTo>
                  <a:pt x="788" y="155"/>
                </a:lnTo>
                <a:lnTo>
                  <a:pt x="798" y="174"/>
                </a:lnTo>
                <a:lnTo>
                  <a:pt x="802" y="201"/>
                </a:lnTo>
                <a:lnTo>
                  <a:pt x="802" y="125"/>
                </a:lnTo>
                <a:lnTo>
                  <a:pt x="789" y="112"/>
                </a:lnTo>
                <a:lnTo>
                  <a:pt x="774" y="103"/>
                </a:lnTo>
                <a:lnTo>
                  <a:pt x="757" y="98"/>
                </a:lnTo>
                <a:lnTo>
                  <a:pt x="737" y="96"/>
                </a:lnTo>
                <a:lnTo>
                  <a:pt x="698" y="105"/>
                </a:lnTo>
                <a:lnTo>
                  <a:pt x="670" y="128"/>
                </a:lnTo>
                <a:lnTo>
                  <a:pt x="654" y="161"/>
                </a:lnTo>
                <a:lnTo>
                  <a:pt x="648" y="198"/>
                </a:lnTo>
                <a:lnTo>
                  <a:pt x="654" y="238"/>
                </a:lnTo>
                <a:lnTo>
                  <a:pt x="671" y="271"/>
                </a:lnTo>
                <a:lnTo>
                  <a:pt x="698" y="293"/>
                </a:lnTo>
                <a:lnTo>
                  <a:pt x="737" y="302"/>
                </a:lnTo>
                <a:lnTo>
                  <a:pt x="756" y="300"/>
                </a:lnTo>
                <a:lnTo>
                  <a:pt x="773" y="295"/>
                </a:lnTo>
                <a:lnTo>
                  <a:pt x="788" y="286"/>
                </a:lnTo>
                <a:lnTo>
                  <a:pt x="800" y="272"/>
                </a:lnTo>
                <a:lnTo>
                  <a:pt x="802" y="272"/>
                </a:lnTo>
                <a:lnTo>
                  <a:pt x="801" y="287"/>
                </a:lnTo>
                <a:lnTo>
                  <a:pt x="798" y="314"/>
                </a:lnTo>
                <a:lnTo>
                  <a:pt x="787" y="333"/>
                </a:lnTo>
                <a:lnTo>
                  <a:pt x="768" y="345"/>
                </a:lnTo>
                <a:lnTo>
                  <a:pt x="741" y="349"/>
                </a:lnTo>
                <a:lnTo>
                  <a:pt x="717" y="347"/>
                </a:lnTo>
                <a:lnTo>
                  <a:pt x="700" y="342"/>
                </a:lnTo>
                <a:lnTo>
                  <a:pt x="688" y="337"/>
                </a:lnTo>
                <a:lnTo>
                  <a:pt x="680" y="335"/>
                </a:lnTo>
                <a:lnTo>
                  <a:pt x="674" y="335"/>
                </a:lnTo>
                <a:lnTo>
                  <a:pt x="672" y="337"/>
                </a:lnTo>
                <a:lnTo>
                  <a:pt x="671" y="343"/>
                </a:lnTo>
                <a:lnTo>
                  <a:pt x="668" y="362"/>
                </a:lnTo>
                <a:lnTo>
                  <a:pt x="667" y="371"/>
                </a:lnTo>
                <a:lnTo>
                  <a:pt x="668" y="374"/>
                </a:lnTo>
                <a:lnTo>
                  <a:pt x="680" y="379"/>
                </a:lnTo>
                <a:lnTo>
                  <a:pt x="693" y="383"/>
                </a:lnTo>
                <a:lnTo>
                  <a:pt x="709" y="387"/>
                </a:lnTo>
                <a:lnTo>
                  <a:pt x="725" y="389"/>
                </a:lnTo>
                <a:lnTo>
                  <a:pt x="741" y="390"/>
                </a:lnTo>
                <a:lnTo>
                  <a:pt x="790" y="384"/>
                </a:lnTo>
                <a:lnTo>
                  <a:pt x="826" y="365"/>
                </a:lnTo>
                <a:lnTo>
                  <a:pt x="837" y="349"/>
                </a:lnTo>
                <a:lnTo>
                  <a:pt x="847" y="333"/>
                </a:lnTo>
                <a:lnTo>
                  <a:pt x="855" y="287"/>
                </a:lnTo>
                <a:lnTo>
                  <a:pt x="855" y="272"/>
                </a:lnTo>
                <a:lnTo>
                  <a:pt x="855" y="261"/>
                </a:lnTo>
                <a:lnTo>
                  <a:pt x="855" y="137"/>
                </a:lnTo>
                <a:lnTo>
                  <a:pt x="855" y="125"/>
                </a:lnTo>
                <a:lnTo>
                  <a:pt x="855" y="105"/>
                </a:lnTo>
                <a:close/>
                <a:moveTo>
                  <a:pt x="1010" y="102"/>
                </a:moveTo>
                <a:lnTo>
                  <a:pt x="1007" y="99"/>
                </a:lnTo>
                <a:lnTo>
                  <a:pt x="999" y="97"/>
                </a:lnTo>
                <a:lnTo>
                  <a:pt x="992" y="96"/>
                </a:lnTo>
                <a:lnTo>
                  <a:pt x="984" y="96"/>
                </a:lnTo>
                <a:lnTo>
                  <a:pt x="968" y="98"/>
                </a:lnTo>
                <a:lnTo>
                  <a:pt x="955" y="104"/>
                </a:lnTo>
                <a:lnTo>
                  <a:pt x="943" y="114"/>
                </a:lnTo>
                <a:lnTo>
                  <a:pt x="933" y="129"/>
                </a:lnTo>
                <a:lnTo>
                  <a:pt x="931" y="129"/>
                </a:lnTo>
                <a:lnTo>
                  <a:pt x="931" y="105"/>
                </a:lnTo>
                <a:lnTo>
                  <a:pt x="927" y="101"/>
                </a:lnTo>
                <a:lnTo>
                  <a:pt x="884" y="101"/>
                </a:lnTo>
                <a:lnTo>
                  <a:pt x="880" y="105"/>
                </a:lnTo>
                <a:lnTo>
                  <a:pt x="880" y="298"/>
                </a:lnTo>
                <a:lnTo>
                  <a:pt x="884" y="302"/>
                </a:lnTo>
                <a:lnTo>
                  <a:pt x="929" y="302"/>
                </a:lnTo>
                <a:lnTo>
                  <a:pt x="933" y="298"/>
                </a:lnTo>
                <a:lnTo>
                  <a:pt x="933" y="211"/>
                </a:lnTo>
                <a:lnTo>
                  <a:pt x="935" y="184"/>
                </a:lnTo>
                <a:lnTo>
                  <a:pt x="943" y="162"/>
                </a:lnTo>
                <a:lnTo>
                  <a:pt x="958" y="147"/>
                </a:lnTo>
                <a:lnTo>
                  <a:pt x="979" y="142"/>
                </a:lnTo>
                <a:lnTo>
                  <a:pt x="989" y="142"/>
                </a:lnTo>
                <a:lnTo>
                  <a:pt x="994" y="144"/>
                </a:lnTo>
                <a:lnTo>
                  <a:pt x="1006" y="144"/>
                </a:lnTo>
                <a:lnTo>
                  <a:pt x="1010" y="141"/>
                </a:lnTo>
                <a:lnTo>
                  <a:pt x="1010" y="102"/>
                </a:lnTo>
                <a:close/>
                <a:moveTo>
                  <a:pt x="1079" y="105"/>
                </a:moveTo>
                <a:lnTo>
                  <a:pt x="1075" y="101"/>
                </a:lnTo>
                <a:lnTo>
                  <a:pt x="1030" y="101"/>
                </a:lnTo>
                <a:lnTo>
                  <a:pt x="1026" y="105"/>
                </a:lnTo>
                <a:lnTo>
                  <a:pt x="1026" y="298"/>
                </a:lnTo>
                <a:lnTo>
                  <a:pt x="1030" y="302"/>
                </a:lnTo>
                <a:lnTo>
                  <a:pt x="1075" y="302"/>
                </a:lnTo>
                <a:lnTo>
                  <a:pt x="1079" y="298"/>
                </a:lnTo>
                <a:lnTo>
                  <a:pt x="1079" y="105"/>
                </a:lnTo>
                <a:close/>
                <a:moveTo>
                  <a:pt x="1083" y="31"/>
                </a:moveTo>
                <a:lnTo>
                  <a:pt x="1080" y="20"/>
                </a:lnTo>
                <a:lnTo>
                  <a:pt x="1074" y="10"/>
                </a:lnTo>
                <a:lnTo>
                  <a:pt x="1064" y="4"/>
                </a:lnTo>
                <a:lnTo>
                  <a:pt x="1052" y="1"/>
                </a:lnTo>
                <a:lnTo>
                  <a:pt x="1041" y="4"/>
                </a:lnTo>
                <a:lnTo>
                  <a:pt x="1031" y="10"/>
                </a:lnTo>
                <a:lnTo>
                  <a:pt x="1024" y="20"/>
                </a:lnTo>
                <a:lnTo>
                  <a:pt x="1022" y="31"/>
                </a:lnTo>
                <a:lnTo>
                  <a:pt x="1024" y="43"/>
                </a:lnTo>
                <a:lnTo>
                  <a:pt x="1031" y="53"/>
                </a:lnTo>
                <a:lnTo>
                  <a:pt x="1041" y="60"/>
                </a:lnTo>
                <a:lnTo>
                  <a:pt x="1052" y="62"/>
                </a:lnTo>
                <a:lnTo>
                  <a:pt x="1064" y="60"/>
                </a:lnTo>
                <a:lnTo>
                  <a:pt x="1074" y="53"/>
                </a:lnTo>
                <a:lnTo>
                  <a:pt x="1080" y="43"/>
                </a:lnTo>
                <a:lnTo>
                  <a:pt x="1083" y="31"/>
                </a:lnTo>
                <a:close/>
                <a:moveTo>
                  <a:pt x="1309" y="4"/>
                </a:moveTo>
                <a:lnTo>
                  <a:pt x="1305" y="0"/>
                </a:lnTo>
                <a:lnTo>
                  <a:pt x="1260" y="0"/>
                </a:lnTo>
                <a:lnTo>
                  <a:pt x="1256" y="4"/>
                </a:lnTo>
                <a:lnTo>
                  <a:pt x="1256" y="125"/>
                </a:lnTo>
                <a:lnTo>
                  <a:pt x="1256" y="202"/>
                </a:lnTo>
                <a:lnTo>
                  <a:pt x="1252" y="226"/>
                </a:lnTo>
                <a:lnTo>
                  <a:pt x="1243" y="246"/>
                </a:lnTo>
                <a:lnTo>
                  <a:pt x="1227" y="259"/>
                </a:lnTo>
                <a:lnTo>
                  <a:pt x="1206" y="264"/>
                </a:lnTo>
                <a:lnTo>
                  <a:pt x="1185" y="259"/>
                </a:lnTo>
                <a:lnTo>
                  <a:pt x="1170" y="244"/>
                </a:lnTo>
                <a:lnTo>
                  <a:pt x="1161" y="224"/>
                </a:lnTo>
                <a:lnTo>
                  <a:pt x="1158" y="200"/>
                </a:lnTo>
                <a:lnTo>
                  <a:pt x="1161" y="177"/>
                </a:lnTo>
                <a:lnTo>
                  <a:pt x="1170" y="157"/>
                </a:lnTo>
                <a:lnTo>
                  <a:pt x="1185" y="143"/>
                </a:lnTo>
                <a:lnTo>
                  <a:pt x="1206" y="138"/>
                </a:lnTo>
                <a:lnTo>
                  <a:pt x="1227" y="143"/>
                </a:lnTo>
                <a:lnTo>
                  <a:pt x="1242" y="156"/>
                </a:lnTo>
                <a:lnTo>
                  <a:pt x="1252" y="176"/>
                </a:lnTo>
                <a:lnTo>
                  <a:pt x="1256" y="202"/>
                </a:lnTo>
                <a:lnTo>
                  <a:pt x="1256" y="125"/>
                </a:lnTo>
                <a:lnTo>
                  <a:pt x="1255" y="125"/>
                </a:lnTo>
                <a:lnTo>
                  <a:pt x="1242" y="112"/>
                </a:lnTo>
                <a:lnTo>
                  <a:pt x="1227" y="103"/>
                </a:lnTo>
                <a:lnTo>
                  <a:pt x="1210" y="98"/>
                </a:lnTo>
                <a:lnTo>
                  <a:pt x="1190" y="96"/>
                </a:lnTo>
                <a:lnTo>
                  <a:pt x="1152" y="105"/>
                </a:lnTo>
                <a:lnTo>
                  <a:pt x="1125" y="128"/>
                </a:lnTo>
                <a:lnTo>
                  <a:pt x="1108" y="161"/>
                </a:lnTo>
                <a:lnTo>
                  <a:pt x="1103" y="198"/>
                </a:lnTo>
                <a:lnTo>
                  <a:pt x="1108" y="239"/>
                </a:lnTo>
                <a:lnTo>
                  <a:pt x="1125" y="274"/>
                </a:lnTo>
                <a:lnTo>
                  <a:pt x="1153" y="297"/>
                </a:lnTo>
                <a:lnTo>
                  <a:pt x="1192" y="306"/>
                </a:lnTo>
                <a:lnTo>
                  <a:pt x="1212" y="304"/>
                </a:lnTo>
                <a:lnTo>
                  <a:pt x="1229" y="298"/>
                </a:lnTo>
                <a:lnTo>
                  <a:pt x="1244" y="289"/>
                </a:lnTo>
                <a:lnTo>
                  <a:pt x="1256" y="275"/>
                </a:lnTo>
                <a:lnTo>
                  <a:pt x="1259" y="275"/>
                </a:lnTo>
                <a:lnTo>
                  <a:pt x="1259" y="298"/>
                </a:lnTo>
                <a:lnTo>
                  <a:pt x="1263" y="302"/>
                </a:lnTo>
                <a:lnTo>
                  <a:pt x="1305" y="302"/>
                </a:lnTo>
                <a:lnTo>
                  <a:pt x="1309" y="298"/>
                </a:lnTo>
                <a:lnTo>
                  <a:pt x="1309" y="275"/>
                </a:lnTo>
                <a:lnTo>
                  <a:pt x="1309" y="264"/>
                </a:lnTo>
                <a:lnTo>
                  <a:pt x="1309" y="138"/>
                </a:lnTo>
                <a:lnTo>
                  <a:pt x="1309" y="125"/>
                </a:lnTo>
                <a:lnTo>
                  <a:pt x="1309" y="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pic>
        <xdr:nvPicPr>
          <xdr:cNvPr id="5" name="Picture 4">
            <a:extLst>
              <a:ext uri="{FF2B5EF4-FFF2-40B4-BE49-F238E27FC236}">
                <a16:creationId xmlns:a16="http://schemas.microsoft.com/office/drawing/2014/main" id="{7540284C-66E6-4E6B-11D6-7D82AF34C8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4" y="75"/>
            <a:ext cx="527" cy="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215900</xdr:colOff>
      <xdr:row>36</xdr:row>
      <xdr:rowOff>19051</xdr:rowOff>
    </xdr:from>
    <xdr:to>
      <xdr:col>4</xdr:col>
      <xdr:colOff>339725</xdr:colOff>
      <xdr:row>38</xdr:row>
      <xdr:rowOff>34925</xdr:rowOff>
    </xdr:to>
    <xdr:sp macro="" textlink="">
      <xdr:nvSpPr>
        <xdr:cNvPr id="6" name="TextBox 5">
          <a:extLst>
            <a:ext uri="{FF2B5EF4-FFF2-40B4-BE49-F238E27FC236}">
              <a16:creationId xmlns:a16="http://schemas.microsoft.com/office/drawing/2014/main" id="{FE873E49-A2B7-475D-9220-76A1694E09CE}"/>
            </a:ext>
          </a:extLst>
        </xdr:cNvPr>
        <xdr:cNvSpPr txBox="1"/>
      </xdr:nvSpPr>
      <xdr:spPr>
        <a:xfrm>
          <a:off x="215900" y="6877051"/>
          <a:ext cx="2238375" cy="396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solidFill>
                <a:sysClr val="windowText" lastClr="000000"/>
              </a:solidFill>
              <a:latin typeface="Arial" panose="020B0604020202020204" pitchFamily="34" charset="0"/>
              <a:cs typeface="Arial" panose="020B0604020202020204" pitchFamily="34" charset="0"/>
            </a:rPr>
            <a:t>Empowering communities for a resilient, affordable and net-zero future.</a:t>
          </a:r>
        </a:p>
      </xdr:txBody>
    </xdr:sp>
    <xdr:clientData/>
  </xdr:twoCellAnchor>
  <xdr:twoCellAnchor>
    <xdr:from>
      <xdr:col>1</xdr:col>
      <xdr:colOff>22592</xdr:colOff>
      <xdr:row>29</xdr:row>
      <xdr:rowOff>49028</xdr:rowOff>
    </xdr:from>
    <xdr:to>
      <xdr:col>2</xdr:col>
      <xdr:colOff>281987</xdr:colOff>
      <xdr:row>29</xdr:row>
      <xdr:rowOff>99058</xdr:rowOff>
    </xdr:to>
    <xdr:sp macro="" textlink="">
      <xdr:nvSpPr>
        <xdr:cNvPr id="7" name="Rectangle 6">
          <a:extLst>
            <a:ext uri="{FF2B5EF4-FFF2-40B4-BE49-F238E27FC236}">
              <a16:creationId xmlns:a16="http://schemas.microsoft.com/office/drawing/2014/main" id="{0D6064FE-3200-4D34-BB5E-A61C5D411EA8}"/>
            </a:ext>
          </a:extLst>
        </xdr:cNvPr>
        <xdr:cNvSpPr/>
      </xdr:nvSpPr>
      <xdr:spPr>
        <a:xfrm flipH="1" flipV="1">
          <a:off x="308342" y="5611628"/>
          <a:ext cx="868995" cy="50030"/>
        </a:xfrm>
        <a:prstGeom prst="rect">
          <a:avLst/>
        </a:prstGeom>
        <a:gradFill flip="none" rotWithShape="1">
          <a:gsLst>
            <a:gs pos="0">
              <a:srgbClr val="70BF43"/>
            </a:gs>
            <a:gs pos="71000">
              <a:srgbClr val="0095D5"/>
            </a:gs>
          </a:gsLst>
          <a:lin ang="2700000" scaled="0"/>
          <a:tileRect/>
        </a:gradFill>
        <a:ln w="12700" cap="flat" cmpd="sng" algn="ctr">
          <a:noFill/>
          <a:prstDash val="solid"/>
          <a:miter lim="800000"/>
        </a:ln>
        <a:effectLst/>
      </xdr:spPr>
      <xdr:txBody>
        <a:bodyPr wrap="square" rtlCol="0" anchor="ctr">
          <a:noAutofit/>
        </a:bodyPr>
        <a:lstStyle/>
        <a:p>
          <a:pPr marL="90170">
            <a:lnSpc>
              <a:spcPct val="115000"/>
            </a:lnSpc>
            <a:spcAft>
              <a:spcPts val="600"/>
            </a:spcAft>
          </a:pPr>
          <a:r>
            <a:rPr lang="en-US" sz="1000">
              <a:effectLst/>
              <a:latin typeface="Arial" panose="020B0604020202020204" pitchFamily="34" charset="0"/>
              <a:ea typeface="Arial" panose="020B0604020202020204" pitchFamily="34" charset="0"/>
            </a:rPr>
            <a:t>  </a:t>
          </a:r>
          <a:endParaRPr lang="en-AU" sz="1000">
            <a:effectLst/>
            <a:latin typeface="Arial" panose="020B0604020202020204" pitchFamily="34" charset="0"/>
            <a:ea typeface="Arial" panose="020B0604020202020204" pitchFamily="34" charset="0"/>
          </a:endParaRPr>
        </a:p>
      </xdr:txBody>
    </xdr:sp>
    <xdr:clientData/>
  </xdr:twoCellAnchor>
  <xdr:twoCellAnchor editAs="oneCell">
    <xdr:from>
      <xdr:col>0</xdr:col>
      <xdr:colOff>0</xdr:colOff>
      <xdr:row>0</xdr:row>
      <xdr:rowOff>9525</xdr:rowOff>
    </xdr:from>
    <xdr:to>
      <xdr:col>8</xdr:col>
      <xdr:colOff>360045</xdr:colOff>
      <xdr:row>27</xdr:row>
      <xdr:rowOff>15241</xdr:rowOff>
    </xdr:to>
    <xdr:pic>
      <xdr:nvPicPr>
        <xdr:cNvPr id="8" name="Picture 7">
          <a:extLst>
            <a:ext uri="{FF2B5EF4-FFF2-40B4-BE49-F238E27FC236}">
              <a16:creationId xmlns:a16="http://schemas.microsoft.com/office/drawing/2014/main" id="{F27B7509-A3C6-42C9-BA89-98C73BDD3AC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2155" b="23683"/>
        <a:stretch/>
      </xdr:blipFill>
      <xdr:spPr bwMode="auto">
        <a:xfrm>
          <a:off x="0" y="9525"/>
          <a:ext cx="4912995" cy="48920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Excel theme">
  <a:themeElements>
    <a:clrScheme name="Ausgrid Branded">
      <a:dk1>
        <a:srgbClr val="000000"/>
      </a:dk1>
      <a:lt1>
        <a:srgbClr val="FFFFFF"/>
      </a:lt1>
      <a:dk2>
        <a:srgbClr val="13294B"/>
      </a:dk2>
      <a:lt2>
        <a:srgbClr val="FFFFFF"/>
      </a:lt2>
      <a:accent1>
        <a:srgbClr val="0065A6"/>
      </a:accent1>
      <a:accent2>
        <a:srgbClr val="209AD2"/>
      </a:accent2>
      <a:accent3>
        <a:srgbClr val="90BF44"/>
      </a:accent3>
      <a:accent4>
        <a:srgbClr val="16384E"/>
      </a:accent4>
      <a:accent5>
        <a:srgbClr val="7F7F7F"/>
      </a:accent5>
      <a:accent6>
        <a:srgbClr val="595959"/>
      </a:accent6>
      <a:hlink>
        <a:srgbClr val="209AD2"/>
      </a:hlink>
      <a:folHlink>
        <a:srgbClr val="13294B"/>
      </a:folHlink>
    </a:clrScheme>
    <a:fontScheme name="Brand Font">
      <a:majorFont>
        <a:latin typeface="Arial Bold"/>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PowerPoint theme" id="{DE27B662-7118-4C55-8483-9884AF972ACF}" vid="{55C7DE8D-3973-496A-A1CE-3C87F4FC825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6EBE6-8CDB-40CE-AC25-6013B3D32EDC}">
  <dimension ref="B27:H35"/>
  <sheetViews>
    <sheetView showGridLines="0" tabSelected="1" topLeftCell="A22" workbookViewId="0">
      <selection activeCell="J17" sqref="J17"/>
    </sheetView>
  </sheetViews>
  <sheetFormatPr defaultRowHeight="14" x14ac:dyDescent="0.3"/>
  <cols>
    <col min="1" max="1" width="3.75" customWidth="1"/>
  </cols>
  <sheetData>
    <row r="27" spans="2:8" x14ac:dyDescent="0.3">
      <c r="B27" s="160">
        <v>45260</v>
      </c>
      <c r="C27" s="160"/>
    </row>
    <row r="29" spans="2:8" ht="17.5" x14ac:dyDescent="0.35">
      <c r="B29" s="159" t="s">
        <v>119</v>
      </c>
    </row>
    <row r="31" spans="2:8" ht="14.5" customHeight="1" x14ac:dyDescent="0.3">
      <c r="B31" s="161" t="s">
        <v>120</v>
      </c>
      <c r="C31" s="161"/>
      <c r="D31" s="161"/>
      <c r="E31" s="161"/>
      <c r="F31" s="161"/>
      <c r="G31" s="161"/>
      <c r="H31" s="161"/>
    </row>
    <row r="32" spans="2:8" ht="14.5" customHeight="1" x14ac:dyDescent="0.3">
      <c r="B32" s="161"/>
      <c r="C32" s="161"/>
      <c r="D32" s="161"/>
      <c r="E32" s="161"/>
      <c r="F32" s="161"/>
      <c r="G32" s="161"/>
      <c r="H32" s="161"/>
    </row>
    <row r="33" spans="2:8" ht="14.5" customHeight="1" x14ac:dyDescent="0.3">
      <c r="B33" s="161"/>
      <c r="C33" s="161"/>
      <c r="D33" s="161"/>
      <c r="E33" s="161"/>
      <c r="F33" s="161"/>
      <c r="G33" s="161"/>
      <c r="H33" s="161"/>
    </row>
    <row r="34" spans="2:8" ht="14.5" customHeight="1" x14ac:dyDescent="0.3">
      <c r="B34" s="161"/>
      <c r="C34" s="161"/>
      <c r="D34" s="161"/>
      <c r="E34" s="161"/>
      <c r="F34" s="161"/>
      <c r="G34" s="161"/>
      <c r="H34" s="161"/>
    </row>
    <row r="35" spans="2:8" x14ac:dyDescent="0.3">
      <c r="B35" s="161"/>
      <c r="C35" s="161"/>
      <c r="D35" s="161"/>
      <c r="E35" s="161"/>
      <c r="F35" s="161"/>
      <c r="G35" s="161"/>
      <c r="H35" s="161"/>
    </row>
  </sheetData>
  <sheetProtection selectLockedCells="1"/>
  <mergeCells count="2">
    <mergeCell ref="B27:C27"/>
    <mergeCell ref="B31:H35"/>
  </mergeCells>
  <pageMargins left="0.7" right="0.7" top="0.75" bottom="0.75" header="0.3" footer="0.3"/>
  <pageSetup paperSize="9" orientation="portrait" r:id="rId1"/>
  <headerFooter>
    <oddFooter>&amp;L&amp;1#&amp;"Calibri"&amp;8&amp;K000000For Official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582DA-4225-4290-9B09-AD976AA2BAED}">
  <sheetPr>
    <tabColor theme="6"/>
  </sheetPr>
  <dimension ref="B1:X76"/>
  <sheetViews>
    <sheetView workbookViewId="0"/>
  </sheetViews>
  <sheetFormatPr defaultColWidth="9" defaultRowHeight="14" x14ac:dyDescent="0.3"/>
  <cols>
    <col min="1" max="1" width="9" style="1"/>
    <col min="2" max="2" width="89.83203125" style="1" customWidth="1"/>
    <col min="3" max="3" width="14.25" style="1" customWidth="1"/>
    <col min="4" max="4" width="14.75" style="1" customWidth="1"/>
    <col min="5" max="7" width="16.58203125" style="1" customWidth="1"/>
    <col min="8" max="8" width="13.5" style="1" customWidth="1"/>
    <col min="9" max="9" width="13.58203125" style="1" customWidth="1"/>
    <col min="10" max="10" width="9.33203125" style="1" customWidth="1"/>
    <col min="11" max="11" width="15.58203125" style="1" customWidth="1"/>
    <col min="12" max="12" width="9" style="1"/>
    <col min="13" max="13" width="13.58203125" style="1" customWidth="1"/>
    <col min="14" max="23" width="9" style="1"/>
    <col min="24" max="24" width="9.83203125" style="1" customWidth="1"/>
    <col min="25" max="25" width="9" style="1"/>
    <col min="26" max="26" width="13.75" style="1" customWidth="1"/>
    <col min="27" max="27" width="15.5" style="1" customWidth="1"/>
    <col min="28" max="16384" width="9" style="1"/>
  </cols>
  <sheetData>
    <row r="1" spans="2:24" x14ac:dyDescent="0.3">
      <c r="C1" s="6"/>
      <c r="D1" s="9"/>
      <c r="E1" s="9"/>
      <c r="F1" s="9"/>
      <c r="G1" s="9"/>
      <c r="H1" s="9"/>
      <c r="I1" s="9"/>
      <c r="J1" s="9"/>
      <c r="K1" s="9"/>
      <c r="L1" s="9"/>
      <c r="M1" s="9"/>
      <c r="N1" s="9"/>
      <c r="O1" s="9"/>
      <c r="P1" s="9"/>
      <c r="Q1" s="9"/>
      <c r="R1" s="9"/>
      <c r="S1" s="9"/>
      <c r="T1" s="9"/>
      <c r="U1" s="9"/>
      <c r="V1" s="9"/>
      <c r="W1" s="9"/>
    </row>
    <row r="2" spans="2:24" x14ac:dyDescent="0.3">
      <c r="C2" s="6"/>
      <c r="D2" s="9"/>
      <c r="E2" s="9"/>
      <c r="F2" s="9"/>
      <c r="G2" s="9"/>
      <c r="H2" s="9"/>
      <c r="I2" s="9"/>
      <c r="J2" s="9"/>
      <c r="K2" s="9"/>
      <c r="L2" s="9"/>
      <c r="M2" s="9"/>
      <c r="N2" s="9"/>
      <c r="O2" s="9"/>
      <c r="P2" s="9"/>
      <c r="Q2" s="9"/>
      <c r="R2" s="9"/>
      <c r="S2" s="9"/>
      <c r="T2" s="9"/>
      <c r="U2" s="9"/>
      <c r="V2" s="9"/>
      <c r="W2" s="9"/>
    </row>
    <row r="3" spans="2:24" x14ac:dyDescent="0.3">
      <c r="B3" s="2" t="s">
        <v>0</v>
      </c>
      <c r="C3" s="2"/>
      <c r="D3" s="3"/>
      <c r="E3" s="3"/>
      <c r="F3" s="3"/>
      <c r="G3" s="3"/>
      <c r="H3" s="3"/>
      <c r="I3" s="3"/>
      <c r="J3" s="3"/>
      <c r="K3" s="3"/>
      <c r="L3" s="3"/>
      <c r="M3" s="3"/>
      <c r="N3" s="3"/>
      <c r="O3" s="3"/>
      <c r="P3" s="3"/>
      <c r="Q3" s="3"/>
      <c r="R3" s="3"/>
      <c r="S3" s="3"/>
      <c r="T3" s="3"/>
      <c r="U3" s="3"/>
      <c r="V3" s="3"/>
      <c r="W3" s="3"/>
      <c r="X3" s="3"/>
    </row>
    <row r="4" spans="2:24" x14ac:dyDescent="0.3">
      <c r="B4" s="17"/>
      <c r="C4" s="17"/>
      <c r="D4" s="126"/>
      <c r="E4" s="126"/>
      <c r="F4" s="126"/>
      <c r="G4" s="126"/>
      <c r="H4" s="126"/>
      <c r="I4" s="126"/>
      <c r="J4" s="126"/>
      <c r="K4" s="126"/>
      <c r="L4" s="126"/>
      <c r="M4" s="126"/>
      <c r="N4" s="126"/>
      <c r="O4" s="126"/>
      <c r="P4" s="126"/>
      <c r="Q4" s="126"/>
      <c r="R4" s="126"/>
      <c r="S4" s="126"/>
      <c r="T4" s="126"/>
      <c r="U4" s="126"/>
      <c r="V4" s="126"/>
      <c r="W4" s="126"/>
      <c r="X4" s="126"/>
    </row>
    <row r="5" spans="2:24" x14ac:dyDescent="0.3">
      <c r="B5" s="127" t="s">
        <v>1</v>
      </c>
      <c r="C5" s="17"/>
      <c r="D5" s="126"/>
      <c r="E5" s="126"/>
      <c r="F5" s="126"/>
      <c r="G5" s="126"/>
      <c r="H5" s="126"/>
      <c r="I5" s="126"/>
      <c r="J5" s="126"/>
      <c r="K5" s="126"/>
      <c r="L5" s="126"/>
      <c r="M5" s="126"/>
      <c r="N5" s="126"/>
      <c r="O5" s="126"/>
      <c r="P5" s="126"/>
      <c r="Q5" s="126"/>
      <c r="R5" s="126"/>
      <c r="S5" s="126"/>
      <c r="T5" s="126"/>
      <c r="U5" s="126"/>
      <c r="V5" s="126"/>
      <c r="W5" s="126"/>
      <c r="X5" s="126"/>
    </row>
    <row r="6" spans="2:24" x14ac:dyDescent="0.3">
      <c r="B6" s="17"/>
      <c r="C6" s="17"/>
      <c r="D6" s="126"/>
      <c r="E6" s="126"/>
      <c r="F6" s="126"/>
      <c r="G6" s="126"/>
      <c r="H6" s="126"/>
      <c r="I6" s="126"/>
      <c r="J6" s="126"/>
      <c r="K6" s="126"/>
      <c r="L6" s="126"/>
      <c r="M6" s="126"/>
      <c r="N6" s="126"/>
      <c r="O6" s="126"/>
      <c r="P6" s="126"/>
      <c r="Q6" s="126"/>
      <c r="R6" s="126"/>
      <c r="S6" s="126"/>
      <c r="T6" s="126"/>
      <c r="U6" s="126"/>
      <c r="V6" s="126"/>
      <c r="W6" s="126"/>
      <c r="X6" s="126"/>
    </row>
    <row r="7" spans="2:24" x14ac:dyDescent="0.3">
      <c r="B7" s="12"/>
      <c r="C7" s="6"/>
    </row>
    <row r="8" spans="2:24" ht="57.75" customHeight="1" x14ac:dyDescent="0.3">
      <c r="B8" s="15" t="s">
        <v>2</v>
      </c>
      <c r="C8" s="162" t="s">
        <v>3</v>
      </c>
      <c r="D8" s="162"/>
      <c r="E8" s="162"/>
      <c r="F8" s="162"/>
      <c r="G8" s="162"/>
      <c r="H8" s="162"/>
      <c r="I8" s="162"/>
      <c r="J8" s="162"/>
      <c r="K8" s="162"/>
      <c r="L8" s="162"/>
      <c r="M8" s="162"/>
      <c r="N8" s="162"/>
      <c r="O8" s="162"/>
      <c r="P8" s="162"/>
      <c r="Q8" s="162"/>
      <c r="R8" s="162"/>
      <c r="S8" s="162"/>
    </row>
    <row r="9" spans="2:24" ht="57.75" customHeight="1" x14ac:dyDescent="0.3">
      <c r="B9" s="15" t="s">
        <v>4</v>
      </c>
      <c r="C9" s="162" t="s">
        <v>5</v>
      </c>
      <c r="D9" s="162"/>
      <c r="E9" s="162"/>
      <c r="F9" s="162"/>
      <c r="G9" s="162"/>
      <c r="H9" s="162"/>
      <c r="I9" s="162"/>
      <c r="J9" s="162"/>
      <c r="K9" s="162"/>
      <c r="L9" s="162"/>
      <c r="M9" s="162"/>
      <c r="N9" s="162"/>
      <c r="O9" s="162"/>
      <c r="P9" s="162"/>
      <c r="Q9" s="162"/>
      <c r="R9" s="162"/>
      <c r="S9" s="162"/>
    </row>
    <row r="10" spans="2:24" ht="87.75" customHeight="1" x14ac:dyDescent="0.3">
      <c r="B10" s="15" t="s">
        <v>6</v>
      </c>
      <c r="C10" s="163" t="s">
        <v>7</v>
      </c>
      <c r="D10" s="162"/>
      <c r="E10" s="162"/>
      <c r="F10" s="162"/>
      <c r="G10" s="162"/>
      <c r="H10" s="162"/>
      <c r="I10" s="162"/>
      <c r="J10" s="162"/>
      <c r="K10" s="162"/>
      <c r="L10" s="162"/>
      <c r="M10" s="162"/>
      <c r="N10" s="162"/>
      <c r="O10" s="162"/>
      <c r="P10" s="162"/>
      <c r="Q10" s="162"/>
      <c r="R10" s="162"/>
      <c r="S10" s="162"/>
    </row>
    <row r="11" spans="2:24" ht="14.5" thickBot="1" x14ac:dyDescent="0.35"/>
    <row r="12" spans="2:24" ht="42" x14ac:dyDescent="0.3">
      <c r="B12" s="164" t="s">
        <v>8</v>
      </c>
      <c r="C12" s="128" t="s">
        <v>9</v>
      </c>
      <c r="D12" s="128" t="s">
        <v>10</v>
      </c>
      <c r="E12" s="129" t="s">
        <v>11</v>
      </c>
    </row>
    <row r="13" spans="2:24" x14ac:dyDescent="0.3">
      <c r="B13" s="165"/>
      <c r="C13" s="166" t="s">
        <v>12</v>
      </c>
      <c r="D13" s="166"/>
      <c r="E13" s="167"/>
    </row>
    <row r="14" spans="2:24" x14ac:dyDescent="0.3">
      <c r="B14" s="103" t="s">
        <v>13</v>
      </c>
      <c r="C14" s="59">
        <f>D28</f>
        <v>0</v>
      </c>
      <c r="D14" s="59">
        <f>NPV(0.0344,E25:X25)</f>
        <v>0</v>
      </c>
      <c r="E14" s="104">
        <f>NPV(0.0344,E31:X31)</f>
        <v>1180.0193442235027</v>
      </c>
      <c r="H14" s="42"/>
    </row>
    <row r="15" spans="2:24" x14ac:dyDescent="0.3">
      <c r="B15" s="103" t="s">
        <v>14</v>
      </c>
      <c r="C15" s="59">
        <f>D42</f>
        <v>8.0150000000000006</v>
      </c>
      <c r="D15" s="59">
        <f>NPV(0.0344,E39:X39)</f>
        <v>115.3992517146995</v>
      </c>
      <c r="E15" s="104">
        <f>NPV(0.0344,E45:X45)</f>
        <v>1071.8700365791117</v>
      </c>
    </row>
    <row r="16" spans="2:24" ht="14.5" thickBot="1" x14ac:dyDescent="0.35">
      <c r="B16" s="105" t="s">
        <v>15</v>
      </c>
      <c r="C16" s="106">
        <f>D56</f>
        <v>37.204500000000003</v>
      </c>
      <c r="D16" s="106">
        <f>NPV(0.0344,E53:X53)</f>
        <v>397.90703100266097</v>
      </c>
      <c r="E16" s="107">
        <f>NPV(0.0344,E59:X59)</f>
        <v>815.76153722493041</v>
      </c>
      <c r="F16" s="131"/>
    </row>
    <row r="17" spans="2:24" x14ac:dyDescent="0.3">
      <c r="B17" s="60"/>
      <c r="C17" s="61"/>
      <c r="D17" s="61"/>
      <c r="E17" s="61"/>
      <c r="F17" s="61"/>
    </row>
    <row r="18" spans="2:24" x14ac:dyDescent="0.3">
      <c r="C18" s="131"/>
    </row>
    <row r="19" spans="2:24" x14ac:dyDescent="0.3">
      <c r="B19" s="12"/>
      <c r="C19" s="8"/>
      <c r="D19" s="8"/>
      <c r="E19" s="8"/>
      <c r="F19" s="8"/>
      <c r="G19" s="8"/>
      <c r="H19" s="8"/>
      <c r="I19" s="8"/>
      <c r="J19" s="8"/>
    </row>
    <row r="20" spans="2:24" x14ac:dyDescent="0.3">
      <c r="B20" s="34" t="s">
        <v>16</v>
      </c>
      <c r="C20" s="16"/>
      <c r="D20" s="16"/>
      <c r="E20" s="16"/>
      <c r="F20" s="16"/>
      <c r="G20" s="16"/>
      <c r="H20" s="16"/>
      <c r="I20" s="16"/>
      <c r="J20" s="16"/>
      <c r="K20" s="16"/>
      <c r="L20" s="16"/>
      <c r="M20" s="16"/>
      <c r="N20" s="16"/>
      <c r="O20" s="16"/>
      <c r="P20" s="16"/>
      <c r="Q20" s="16"/>
      <c r="R20" s="16"/>
      <c r="S20" s="16"/>
      <c r="T20" s="16"/>
      <c r="U20" s="16"/>
      <c r="V20" s="16"/>
      <c r="W20" s="16"/>
      <c r="X20" s="16"/>
    </row>
    <row r="22" spans="2:24" x14ac:dyDescent="0.3">
      <c r="B22" s="35" t="s">
        <v>17</v>
      </c>
      <c r="C22" s="25" t="s">
        <v>18</v>
      </c>
      <c r="D22" s="19" t="s">
        <v>19</v>
      </c>
      <c r="E22" s="18" t="s">
        <v>20</v>
      </c>
      <c r="F22" s="19" t="s">
        <v>21</v>
      </c>
      <c r="G22" s="18" t="s">
        <v>22</v>
      </c>
      <c r="H22" s="19" t="s">
        <v>23</v>
      </c>
      <c r="I22" s="18" t="s">
        <v>24</v>
      </c>
      <c r="J22" s="19" t="s">
        <v>25</v>
      </c>
      <c r="K22" s="18" t="s">
        <v>26</v>
      </c>
      <c r="L22" s="19" t="s">
        <v>27</v>
      </c>
      <c r="M22" s="18" t="s">
        <v>28</v>
      </c>
      <c r="N22" s="19" t="s">
        <v>29</v>
      </c>
      <c r="O22" s="18" t="s">
        <v>30</v>
      </c>
      <c r="P22" s="19" t="s">
        <v>31</v>
      </c>
      <c r="Q22" s="18" t="s">
        <v>32</v>
      </c>
      <c r="R22" s="19" t="s">
        <v>33</v>
      </c>
      <c r="S22" s="18" t="s">
        <v>34</v>
      </c>
      <c r="T22" s="19" t="s">
        <v>35</v>
      </c>
      <c r="U22" s="18" t="s">
        <v>36</v>
      </c>
      <c r="V22" s="19" t="s">
        <v>37</v>
      </c>
      <c r="W22" s="18" t="s">
        <v>38</v>
      </c>
      <c r="X22" s="20" t="s">
        <v>39</v>
      </c>
    </row>
    <row r="23" spans="2:24" x14ac:dyDescent="0.3">
      <c r="B23" s="21" t="s">
        <v>40</v>
      </c>
      <c r="C23" s="50" t="s">
        <v>41</v>
      </c>
      <c r="D23" s="45">
        <f>SUM(E23:X23)</f>
        <v>0</v>
      </c>
      <c r="E23" s="62">
        <f>'Solar PV'!E48</f>
        <v>0</v>
      </c>
      <c r="F23" s="9">
        <f>'Solar PV'!F48</f>
        <v>0</v>
      </c>
      <c r="G23" s="9">
        <f>'Solar PV'!G48</f>
        <v>0</v>
      </c>
      <c r="H23" s="9">
        <f>'Solar PV'!H48</f>
        <v>0</v>
      </c>
      <c r="I23" s="9">
        <f>'Solar PV'!I48</f>
        <v>0</v>
      </c>
      <c r="J23" s="9">
        <f>'Solar PV'!J48</f>
        <v>0</v>
      </c>
      <c r="K23" s="9">
        <f>'Solar PV'!K48</f>
        <v>0</v>
      </c>
      <c r="L23" s="9">
        <f>'Solar PV'!L48</f>
        <v>0</v>
      </c>
      <c r="M23" s="9">
        <f>'Solar PV'!M48</f>
        <v>0</v>
      </c>
      <c r="N23" s="9">
        <f>'Solar PV'!N48</f>
        <v>0</v>
      </c>
      <c r="O23" s="9">
        <f>'Solar PV'!O48</f>
        <v>0</v>
      </c>
      <c r="P23" s="9">
        <f>'Solar PV'!P48</f>
        <v>0</v>
      </c>
      <c r="Q23" s="9">
        <f>'Solar PV'!Q48</f>
        <v>0</v>
      </c>
      <c r="R23" s="9">
        <f>'Solar PV'!R48</f>
        <v>0</v>
      </c>
      <c r="S23" s="9">
        <f>'Solar PV'!S48</f>
        <v>0</v>
      </c>
      <c r="T23" s="9">
        <f>'Solar PV'!T48</f>
        <v>0</v>
      </c>
      <c r="U23" s="9">
        <f>'Solar PV'!U48</f>
        <v>0</v>
      </c>
      <c r="V23" s="9">
        <f>'Solar PV'!V48</f>
        <v>0</v>
      </c>
      <c r="W23" s="9">
        <f>'Solar PV'!W48</f>
        <v>0</v>
      </c>
      <c r="X23" s="26">
        <f>'Solar PV'!X48</f>
        <v>0</v>
      </c>
    </row>
    <row r="24" spans="2:24" x14ac:dyDescent="0.3">
      <c r="B24" s="21" t="s">
        <v>42</v>
      </c>
      <c r="C24" s="50" t="s">
        <v>41</v>
      </c>
      <c r="D24" s="45">
        <f t="shared" ref="D24:D30" si="0">SUM(E24:X24)</f>
        <v>0</v>
      </c>
      <c r="E24" s="62">
        <f>'EV CBA '!E55</f>
        <v>0</v>
      </c>
      <c r="F24" s="9">
        <f>'EV CBA '!F55</f>
        <v>0</v>
      </c>
      <c r="G24" s="9">
        <f>'EV CBA '!G55</f>
        <v>0</v>
      </c>
      <c r="H24" s="9">
        <f>'EV CBA '!H55</f>
        <v>0</v>
      </c>
      <c r="I24" s="9">
        <f>'EV CBA '!I55</f>
        <v>0</v>
      </c>
      <c r="J24" s="9">
        <f>'EV CBA '!J55</f>
        <v>0</v>
      </c>
      <c r="K24" s="9">
        <f>'EV CBA '!K55</f>
        <v>0</v>
      </c>
      <c r="L24" s="9">
        <f>'EV CBA '!L55</f>
        <v>0</v>
      </c>
      <c r="M24" s="9">
        <f>'EV CBA '!M55</f>
        <v>0</v>
      </c>
      <c r="N24" s="9">
        <f>'EV CBA '!N55</f>
        <v>0</v>
      </c>
      <c r="O24" s="9">
        <f>'EV CBA '!O55</f>
        <v>0</v>
      </c>
      <c r="P24" s="9">
        <f>'EV CBA '!P55</f>
        <v>0</v>
      </c>
      <c r="Q24" s="9">
        <f>'EV CBA '!Q55</f>
        <v>0</v>
      </c>
      <c r="R24" s="9">
        <f>'EV CBA '!R55</f>
        <v>0</v>
      </c>
      <c r="S24" s="9">
        <f>'EV CBA '!S55</f>
        <v>0</v>
      </c>
      <c r="T24" s="9">
        <f>'EV CBA '!T55</f>
        <v>0</v>
      </c>
      <c r="U24" s="9">
        <f>'EV CBA '!U55</f>
        <v>0</v>
      </c>
      <c r="V24" s="9">
        <f>'EV CBA '!V55</f>
        <v>0</v>
      </c>
      <c r="W24" s="9">
        <f>'EV CBA '!W55</f>
        <v>0</v>
      </c>
      <c r="X24" s="26">
        <f>'EV CBA '!X55</f>
        <v>0</v>
      </c>
    </row>
    <row r="25" spans="2:24" x14ac:dyDescent="0.3">
      <c r="B25" s="49" t="s">
        <v>43</v>
      </c>
      <c r="C25" s="51" t="s">
        <v>41</v>
      </c>
      <c r="D25" s="63">
        <f t="shared" si="0"/>
        <v>0</v>
      </c>
      <c r="E25" s="54">
        <f>SUM(E23:E24)</f>
        <v>0</v>
      </c>
      <c r="F25" s="55">
        <f t="shared" ref="F25:X25" si="1">SUM(F23:F24)</f>
        <v>0</v>
      </c>
      <c r="G25" s="55">
        <f t="shared" si="1"/>
        <v>0</v>
      </c>
      <c r="H25" s="55">
        <f t="shared" si="1"/>
        <v>0</v>
      </c>
      <c r="I25" s="55">
        <f t="shared" si="1"/>
        <v>0</v>
      </c>
      <c r="J25" s="55">
        <f t="shared" si="1"/>
        <v>0</v>
      </c>
      <c r="K25" s="55">
        <f t="shared" si="1"/>
        <v>0</v>
      </c>
      <c r="L25" s="55">
        <f t="shared" si="1"/>
        <v>0</v>
      </c>
      <c r="M25" s="55">
        <f t="shared" si="1"/>
        <v>0</v>
      </c>
      <c r="N25" s="55">
        <f t="shared" si="1"/>
        <v>0</v>
      </c>
      <c r="O25" s="55">
        <f t="shared" si="1"/>
        <v>0</v>
      </c>
      <c r="P25" s="55">
        <f t="shared" si="1"/>
        <v>0</v>
      </c>
      <c r="Q25" s="55">
        <f t="shared" si="1"/>
        <v>0</v>
      </c>
      <c r="R25" s="55">
        <f t="shared" si="1"/>
        <v>0</v>
      </c>
      <c r="S25" s="55">
        <f t="shared" si="1"/>
        <v>0</v>
      </c>
      <c r="T25" s="55">
        <f t="shared" si="1"/>
        <v>0</v>
      </c>
      <c r="U25" s="55">
        <f t="shared" si="1"/>
        <v>0</v>
      </c>
      <c r="V25" s="55">
        <f t="shared" si="1"/>
        <v>0</v>
      </c>
      <c r="W25" s="55">
        <f t="shared" si="1"/>
        <v>0</v>
      </c>
      <c r="X25" s="64">
        <f t="shared" si="1"/>
        <v>0</v>
      </c>
    </row>
    <row r="26" spans="2:24" x14ac:dyDescent="0.3">
      <c r="B26" s="21" t="s">
        <v>44</v>
      </c>
      <c r="C26" s="50" t="s">
        <v>41</v>
      </c>
      <c r="D26" s="45">
        <f t="shared" si="0"/>
        <v>0</v>
      </c>
      <c r="E26" s="62">
        <f>'Solar PV'!E50</f>
        <v>0</v>
      </c>
      <c r="F26" s="9">
        <f>'Solar PV'!F50</f>
        <v>0</v>
      </c>
      <c r="G26" s="9">
        <f>'Solar PV'!G50</f>
        <v>0</v>
      </c>
      <c r="H26" s="9">
        <f>'Solar PV'!H50</f>
        <v>0</v>
      </c>
      <c r="I26" s="9">
        <f>'Solar PV'!I50</f>
        <v>0</v>
      </c>
      <c r="J26" s="9" t="str">
        <f>'Solar PV'!J50</f>
        <v>-</v>
      </c>
      <c r="K26" s="9" t="str">
        <f>'Solar PV'!K50</f>
        <v>-</v>
      </c>
      <c r="L26" s="9" t="str">
        <f>'Solar PV'!L50</f>
        <v>-</v>
      </c>
      <c r="M26" s="9" t="str">
        <f>'Solar PV'!M50</f>
        <v>-</v>
      </c>
      <c r="N26" s="9" t="str">
        <f>'Solar PV'!N50</f>
        <v>-</v>
      </c>
      <c r="O26" s="9" t="str">
        <f>'Solar PV'!O50</f>
        <v>-</v>
      </c>
      <c r="P26" s="9" t="str">
        <f>'Solar PV'!P50</f>
        <v>-</v>
      </c>
      <c r="Q26" s="9" t="str">
        <f>'Solar PV'!Q50</f>
        <v>-</v>
      </c>
      <c r="R26" s="9" t="str">
        <f>'Solar PV'!R50</f>
        <v>-</v>
      </c>
      <c r="S26" s="9" t="str">
        <f>'Solar PV'!S50</f>
        <v>-</v>
      </c>
      <c r="T26" s="9" t="str">
        <f>'Solar PV'!T50</f>
        <v>-</v>
      </c>
      <c r="U26" s="9" t="str">
        <f>'Solar PV'!U50</f>
        <v>-</v>
      </c>
      <c r="V26" s="9" t="str">
        <f>'Solar PV'!V50</f>
        <v>-</v>
      </c>
      <c r="W26" s="9" t="str">
        <f>'Solar PV'!W50</f>
        <v>-</v>
      </c>
      <c r="X26" s="26" t="str">
        <f>'Solar PV'!X50</f>
        <v>-</v>
      </c>
    </row>
    <row r="27" spans="2:24" x14ac:dyDescent="0.3">
      <c r="B27" s="21" t="s">
        <v>45</v>
      </c>
      <c r="C27" s="50" t="s">
        <v>41</v>
      </c>
      <c r="D27" s="45">
        <f t="shared" si="0"/>
        <v>0</v>
      </c>
      <c r="E27" s="62">
        <f>'EV CBA '!E57</f>
        <v>0</v>
      </c>
      <c r="F27" s="9">
        <f>'EV CBA '!F57</f>
        <v>0</v>
      </c>
      <c r="G27" s="9">
        <f>'EV CBA '!G57</f>
        <v>0</v>
      </c>
      <c r="H27" s="9">
        <f>'EV CBA '!H57</f>
        <v>0</v>
      </c>
      <c r="I27" s="9">
        <f>'EV CBA '!I57</f>
        <v>0</v>
      </c>
      <c r="J27" s="9" t="s">
        <v>46</v>
      </c>
      <c r="K27" s="9" t="s">
        <v>46</v>
      </c>
      <c r="L27" s="9" t="s">
        <v>46</v>
      </c>
      <c r="M27" s="9" t="s">
        <v>46</v>
      </c>
      <c r="N27" s="9" t="s">
        <v>46</v>
      </c>
      <c r="O27" s="9" t="s">
        <v>46</v>
      </c>
      <c r="P27" s="9" t="s">
        <v>46</v>
      </c>
      <c r="Q27" s="9" t="s">
        <v>46</v>
      </c>
      <c r="R27" s="9" t="s">
        <v>46</v>
      </c>
      <c r="S27" s="9" t="s">
        <v>46</v>
      </c>
      <c r="T27" s="9" t="s">
        <v>46</v>
      </c>
      <c r="U27" s="9" t="s">
        <v>46</v>
      </c>
      <c r="V27" s="9" t="s">
        <v>46</v>
      </c>
      <c r="W27" s="9" t="s">
        <v>46</v>
      </c>
      <c r="X27" s="26" t="s">
        <v>46</v>
      </c>
    </row>
    <row r="28" spans="2:24" x14ac:dyDescent="0.3">
      <c r="B28" s="49" t="s">
        <v>47</v>
      </c>
      <c r="C28" s="51" t="s">
        <v>41</v>
      </c>
      <c r="D28" s="63">
        <f t="shared" si="0"/>
        <v>0</v>
      </c>
      <c r="E28" s="65">
        <f>SUM(E26:E27)</f>
        <v>0</v>
      </c>
      <c r="F28" s="66">
        <f>SUM(F26:F27)</f>
        <v>0</v>
      </c>
      <c r="G28" s="66">
        <f>SUM(G26:G27)</f>
        <v>0</v>
      </c>
      <c r="H28" s="66">
        <f>SUM(H26:H27)</f>
        <v>0</v>
      </c>
      <c r="I28" s="66">
        <f>SUM(I26:I27)</f>
        <v>0</v>
      </c>
      <c r="J28" s="66" t="s">
        <v>46</v>
      </c>
      <c r="K28" s="66" t="s">
        <v>46</v>
      </c>
      <c r="L28" s="66" t="s">
        <v>46</v>
      </c>
      <c r="M28" s="66" t="s">
        <v>46</v>
      </c>
      <c r="N28" s="66" t="s">
        <v>46</v>
      </c>
      <c r="O28" s="66" t="s">
        <v>46</v>
      </c>
      <c r="P28" s="66" t="s">
        <v>46</v>
      </c>
      <c r="Q28" s="66" t="s">
        <v>46</v>
      </c>
      <c r="R28" s="66" t="s">
        <v>46</v>
      </c>
      <c r="S28" s="66" t="s">
        <v>46</v>
      </c>
      <c r="T28" s="66" t="s">
        <v>46</v>
      </c>
      <c r="U28" s="66" t="s">
        <v>46</v>
      </c>
      <c r="V28" s="66" t="s">
        <v>46</v>
      </c>
      <c r="W28" s="66" t="s">
        <v>46</v>
      </c>
      <c r="X28" s="67" t="s">
        <v>46</v>
      </c>
    </row>
    <row r="29" spans="2:24" x14ac:dyDescent="0.3">
      <c r="B29" s="130" t="s">
        <v>48</v>
      </c>
      <c r="C29" s="50" t="s">
        <v>41</v>
      </c>
      <c r="D29" s="45">
        <f t="shared" si="0"/>
        <v>45.591030000000003</v>
      </c>
      <c r="E29" s="62">
        <f>'Solar PV'!E49</f>
        <v>0.49068000000000006</v>
      </c>
      <c r="F29" s="9">
        <f>'Solar PV'!F49</f>
        <v>0.82025999999999999</v>
      </c>
      <c r="G29" s="9">
        <f>'Solar PV'!G49</f>
        <v>1.1206799999999999</v>
      </c>
      <c r="H29" s="9">
        <f>'Solar PV'!H49</f>
        <v>1.3494599999999999</v>
      </c>
      <c r="I29" s="9">
        <f>'Solar PV'!I49</f>
        <v>1.3924000000000001</v>
      </c>
      <c r="J29" s="9">
        <f>'Solar PV'!J49</f>
        <v>1.4011899999999999</v>
      </c>
      <c r="K29" s="9">
        <f>'Solar PV'!K49</f>
        <v>1.77891</v>
      </c>
      <c r="L29" s="9">
        <f>'Solar PV'!L49</f>
        <v>1.9806899999999996</v>
      </c>
      <c r="M29" s="9">
        <f>'Solar PV'!M49</f>
        <v>1.89334</v>
      </c>
      <c r="N29" s="9">
        <f>'Solar PV'!N49</f>
        <v>2.0673899999999996</v>
      </c>
      <c r="O29" s="9">
        <f>'Solar PV'!O49</f>
        <v>2.6814900000000002</v>
      </c>
      <c r="P29" s="9">
        <f>'Solar PV'!P49</f>
        <v>3.0528299999999997</v>
      </c>
      <c r="Q29" s="9">
        <f>'Solar PV'!Q49</f>
        <v>3.1061000000000001</v>
      </c>
      <c r="R29" s="9">
        <f>'Solar PV'!R49</f>
        <v>2.867</v>
      </c>
      <c r="S29" s="9">
        <f>'Solar PV'!S49</f>
        <v>2.1779999999999999</v>
      </c>
      <c r="T29" s="9">
        <f>'Solar PV'!T49</f>
        <v>2.3816000000000002</v>
      </c>
      <c r="U29" s="9">
        <f>'Solar PV'!U49</f>
        <v>3.6842000000000001</v>
      </c>
      <c r="V29" s="9">
        <f>'Solar PV'!V49</f>
        <v>3.9558000000000004</v>
      </c>
      <c r="W29" s="9">
        <f>'Solar PV'!W49</f>
        <v>3.7215699999999998</v>
      </c>
      <c r="X29" s="26">
        <f>'Solar PV'!X49</f>
        <v>3.6674400000000005</v>
      </c>
    </row>
    <row r="30" spans="2:24" x14ac:dyDescent="0.3">
      <c r="B30" s="130" t="s">
        <v>49</v>
      </c>
      <c r="C30" s="50" t="s">
        <v>41</v>
      </c>
      <c r="D30" s="45">
        <f t="shared" si="0"/>
        <v>1752.2411091050726</v>
      </c>
      <c r="E30" s="68">
        <f>'EV CBA '!E56</f>
        <v>42.870740717577803</v>
      </c>
      <c r="F30" s="69">
        <f>'EV CBA '!F56</f>
        <v>44.10312507168598</v>
      </c>
      <c r="G30" s="69">
        <f>'EV CBA '!G56</f>
        <v>45.91981989433971</v>
      </c>
      <c r="H30" s="69">
        <f>'EV CBA '!H56</f>
        <v>47.912887712027469</v>
      </c>
      <c r="I30" s="69">
        <f>'EV CBA '!I56</f>
        <v>51.192155671992417</v>
      </c>
      <c r="J30" s="69">
        <f>'EV CBA '!J56</f>
        <v>55.597334687478927</v>
      </c>
      <c r="K30" s="69">
        <f>'EV CBA '!K56</f>
        <v>59.796049847813251</v>
      </c>
      <c r="L30" s="69">
        <f>'EV CBA '!L56</f>
        <v>64.581432470775908</v>
      </c>
      <c r="M30" s="69">
        <f>'EV CBA '!M56</f>
        <v>70.029789931575024</v>
      </c>
      <c r="N30" s="69">
        <f>'EV CBA '!N56</f>
        <v>75.336084446510128</v>
      </c>
      <c r="O30" s="69">
        <f>'EV CBA '!O56</f>
        <v>79.538152513575142</v>
      </c>
      <c r="P30" s="69">
        <f>'EV CBA '!P56</f>
        <v>84.245207680466919</v>
      </c>
      <c r="Q30" s="69">
        <f>'EV CBA '!Q56</f>
        <v>91.454214666738721</v>
      </c>
      <c r="R30" s="69">
        <f>'EV CBA '!R56</f>
        <v>100.61387705108795</v>
      </c>
      <c r="S30" s="69">
        <f>'EV CBA '!S56</f>
        <v>111.52580018041313</v>
      </c>
      <c r="T30" s="69">
        <f>'EV CBA '!T56</f>
        <v>121.85350460480569</v>
      </c>
      <c r="U30" s="69">
        <f>'EV CBA '!U56</f>
        <v>132.26886777246114</v>
      </c>
      <c r="V30" s="69">
        <f>'EV CBA '!V56</f>
        <v>143.45257369714895</v>
      </c>
      <c r="W30" s="69">
        <f>'EV CBA '!W56</f>
        <v>157.91209070987074</v>
      </c>
      <c r="X30" s="70">
        <f>'EV CBA '!X56</f>
        <v>172.03739977672791</v>
      </c>
    </row>
    <row r="31" spans="2:24" x14ac:dyDescent="0.3">
      <c r="B31" s="49" t="s">
        <v>50</v>
      </c>
      <c r="C31" s="51" t="s">
        <v>41</v>
      </c>
      <c r="D31" s="63">
        <f>NPV(0.0344,E31:X31)</f>
        <v>1180.0193442235027</v>
      </c>
      <c r="E31" s="52">
        <f>SUM(E28:E30)</f>
        <v>43.361420717577801</v>
      </c>
      <c r="F31" s="53">
        <f t="shared" ref="F31:X31" si="2">SUM(F28:F30)</f>
        <v>44.923385071685978</v>
      </c>
      <c r="G31" s="53">
        <f t="shared" si="2"/>
        <v>47.04049989433971</v>
      </c>
      <c r="H31" s="53">
        <f t="shared" si="2"/>
        <v>49.26234771202747</v>
      </c>
      <c r="I31" s="53">
        <f t="shared" si="2"/>
        <v>52.584555671992419</v>
      </c>
      <c r="J31" s="53">
        <f t="shared" si="2"/>
        <v>56.998524687478927</v>
      </c>
      <c r="K31" s="53">
        <f t="shared" si="2"/>
        <v>61.574959847813254</v>
      </c>
      <c r="L31" s="53">
        <f t="shared" si="2"/>
        <v>66.562122470775904</v>
      </c>
      <c r="M31" s="53">
        <f t="shared" si="2"/>
        <v>71.923129931575019</v>
      </c>
      <c r="N31" s="53">
        <f t="shared" si="2"/>
        <v>77.403474446510131</v>
      </c>
      <c r="O31" s="53">
        <f t="shared" si="2"/>
        <v>82.219642513575138</v>
      </c>
      <c r="P31" s="53">
        <f t="shared" si="2"/>
        <v>87.298037680466919</v>
      </c>
      <c r="Q31" s="53">
        <f t="shared" si="2"/>
        <v>94.560314666738719</v>
      </c>
      <c r="R31" s="53">
        <f t="shared" si="2"/>
        <v>103.48087705108796</v>
      </c>
      <c r="S31" s="53">
        <f t="shared" si="2"/>
        <v>113.70380018041313</v>
      </c>
      <c r="T31" s="53">
        <f t="shared" si="2"/>
        <v>124.2351046048057</v>
      </c>
      <c r="U31" s="53">
        <f t="shared" si="2"/>
        <v>135.95306777246114</v>
      </c>
      <c r="V31" s="53">
        <f t="shared" si="2"/>
        <v>147.40837369714896</v>
      </c>
      <c r="W31" s="53">
        <f t="shared" si="2"/>
        <v>161.63366070987075</v>
      </c>
      <c r="X31" s="71">
        <f t="shared" si="2"/>
        <v>175.70483977672791</v>
      </c>
    </row>
    <row r="32" spans="2:24" x14ac:dyDescent="0.3">
      <c r="C32" s="39"/>
      <c r="D32" s="45"/>
      <c r="E32" s="39"/>
      <c r="F32" s="39"/>
      <c r="G32" s="39"/>
      <c r="H32" s="39"/>
      <c r="I32" s="39"/>
      <c r="J32" s="39"/>
      <c r="K32" s="39"/>
      <c r="L32" s="39"/>
      <c r="M32" s="39"/>
      <c r="N32" s="39"/>
      <c r="O32" s="39"/>
      <c r="P32" s="39"/>
      <c r="Q32" s="39"/>
      <c r="R32" s="39"/>
      <c r="S32" s="39"/>
      <c r="T32" s="39"/>
      <c r="U32" s="39"/>
      <c r="V32" s="39"/>
      <c r="W32" s="39"/>
      <c r="X32" s="39"/>
    </row>
    <row r="33" spans="2:24" x14ac:dyDescent="0.3">
      <c r="C33" s="6"/>
      <c r="D33" s="12"/>
    </row>
    <row r="34" spans="2:24" x14ac:dyDescent="0.3">
      <c r="B34" s="34" t="s">
        <v>51</v>
      </c>
      <c r="C34" s="16"/>
      <c r="D34" s="34"/>
      <c r="E34" s="16"/>
      <c r="F34" s="16"/>
      <c r="G34" s="16"/>
      <c r="H34" s="16"/>
      <c r="I34" s="16"/>
      <c r="J34" s="16"/>
      <c r="K34" s="16"/>
      <c r="L34" s="16"/>
      <c r="M34" s="16"/>
      <c r="N34" s="16"/>
      <c r="O34" s="16"/>
      <c r="P34" s="16"/>
      <c r="Q34" s="16"/>
      <c r="R34" s="16"/>
      <c r="S34" s="16"/>
      <c r="T34" s="16"/>
      <c r="U34" s="16"/>
      <c r="V34" s="16"/>
      <c r="W34" s="16"/>
      <c r="X34" s="16"/>
    </row>
    <row r="35" spans="2:24" x14ac:dyDescent="0.3">
      <c r="D35" s="12"/>
    </row>
    <row r="36" spans="2:24" x14ac:dyDescent="0.3">
      <c r="B36" s="35" t="s">
        <v>52</v>
      </c>
      <c r="C36" s="25" t="s">
        <v>18</v>
      </c>
      <c r="D36" s="19" t="s">
        <v>19</v>
      </c>
      <c r="E36" s="18" t="s">
        <v>20</v>
      </c>
      <c r="F36" s="19" t="s">
        <v>21</v>
      </c>
      <c r="G36" s="18" t="s">
        <v>22</v>
      </c>
      <c r="H36" s="19" t="s">
        <v>23</v>
      </c>
      <c r="I36" s="18" t="s">
        <v>24</v>
      </c>
      <c r="J36" s="19" t="s">
        <v>25</v>
      </c>
      <c r="K36" s="18" t="s">
        <v>26</v>
      </c>
      <c r="L36" s="19" t="s">
        <v>27</v>
      </c>
      <c r="M36" s="18" t="s">
        <v>28</v>
      </c>
      <c r="N36" s="19" t="s">
        <v>29</v>
      </c>
      <c r="O36" s="18" t="s">
        <v>30</v>
      </c>
      <c r="P36" s="19" t="s">
        <v>31</v>
      </c>
      <c r="Q36" s="18" t="s">
        <v>32</v>
      </c>
      <c r="R36" s="19" t="s">
        <v>33</v>
      </c>
      <c r="S36" s="18" t="s">
        <v>34</v>
      </c>
      <c r="T36" s="19" t="s">
        <v>35</v>
      </c>
      <c r="U36" s="18" t="s">
        <v>36</v>
      </c>
      <c r="V36" s="19" t="s">
        <v>37</v>
      </c>
      <c r="W36" s="18" t="s">
        <v>38</v>
      </c>
      <c r="X36" s="20" t="s">
        <v>39</v>
      </c>
    </row>
    <row r="37" spans="2:24" x14ac:dyDescent="0.3">
      <c r="B37" s="21" t="s">
        <v>40</v>
      </c>
      <c r="C37" s="50" t="s">
        <v>41</v>
      </c>
      <c r="D37" s="45">
        <f>SUM(E37:X37)</f>
        <v>14.188939999999999</v>
      </c>
      <c r="E37" s="62">
        <f>'Solar PV'!E72</f>
        <v>0.12006</v>
      </c>
      <c r="F37" s="9">
        <f>'Solar PV'!F72</f>
        <v>0.20397999999999999</v>
      </c>
      <c r="G37" s="9">
        <f>'Solar PV'!G72</f>
        <v>0.2772</v>
      </c>
      <c r="H37" s="9">
        <f>'Solar PV'!H72</f>
        <v>0.33558000000000004</v>
      </c>
      <c r="I37" s="9">
        <f>'Solar PV'!I72</f>
        <v>0.34515000000000001</v>
      </c>
      <c r="J37" s="9">
        <f>'Solar PV'!J72</f>
        <v>0.31597999999999993</v>
      </c>
      <c r="K37" s="9">
        <f>'Solar PV'!K72</f>
        <v>0.46052999999999999</v>
      </c>
      <c r="L37" s="9">
        <f>'Solar PV'!L72</f>
        <v>0.56855999999999995</v>
      </c>
      <c r="M37" s="9">
        <f>'Solar PV'!M72</f>
        <v>0.58910000000000007</v>
      </c>
      <c r="N37" s="9">
        <f>'Solar PV'!N72</f>
        <v>0.68633999999999995</v>
      </c>
      <c r="O37" s="9">
        <f>'Solar PV'!O72</f>
        <v>0.93903000000000003</v>
      </c>
      <c r="P37" s="9">
        <f>'Solar PV'!P72</f>
        <v>1.0527</v>
      </c>
      <c r="Q37" s="9">
        <f>'Solar PV'!Q72</f>
        <v>1.0539800000000001</v>
      </c>
      <c r="R37" s="9">
        <f>'Solar PV'!R72</f>
        <v>0.96074999999999988</v>
      </c>
      <c r="S37" s="9">
        <f>'Solar PV'!S72</f>
        <v>0.71940000000000015</v>
      </c>
      <c r="T37" s="9">
        <f>'Solar PV'!T72</f>
        <v>0.77631000000000006</v>
      </c>
      <c r="U37" s="9">
        <f>'Solar PV'!U72</f>
        <v>1.1897599999999999</v>
      </c>
      <c r="V37" s="9">
        <f>'Solar PV'!V72</f>
        <v>1.26308</v>
      </c>
      <c r="W37" s="9">
        <f>'Solar PV'!W72</f>
        <v>1.18001</v>
      </c>
      <c r="X37" s="26">
        <f>'Solar PV'!X72</f>
        <v>1.15144</v>
      </c>
    </row>
    <row r="38" spans="2:24" x14ac:dyDescent="0.3">
      <c r="B38" s="21" t="s">
        <v>42</v>
      </c>
      <c r="C38" s="50" t="s">
        <v>41</v>
      </c>
      <c r="D38" s="45">
        <f t="shared" ref="D38:D44" si="3">SUM(E38:X38)</f>
        <v>153.01814157674173</v>
      </c>
      <c r="E38" s="62">
        <f>'EV CBA '!E77</f>
        <v>2.3357123462524836</v>
      </c>
      <c r="F38" s="9">
        <f>'EV CBA '!F77</f>
        <v>4.118546816110956</v>
      </c>
      <c r="G38" s="9">
        <f>'EV CBA '!G77</f>
        <v>5.8154352756873475</v>
      </c>
      <c r="H38" s="9">
        <f>'EV CBA '!H77</f>
        <v>7.11335411145396</v>
      </c>
      <c r="I38" s="9">
        <f>'EV CBA '!I77</f>
        <v>8.3521933142023137</v>
      </c>
      <c r="J38" s="9">
        <f>'EV CBA '!J77</f>
        <v>8.3521933142023137</v>
      </c>
      <c r="K38" s="9">
        <f>'EV CBA '!K77</f>
        <v>8.3521933142023137</v>
      </c>
      <c r="L38" s="9">
        <f>'EV CBA '!L77</f>
        <v>8.3521933142023137</v>
      </c>
      <c r="M38" s="9">
        <f>'EV CBA '!M77</f>
        <v>8.3521933142023137</v>
      </c>
      <c r="N38" s="9">
        <f>'EV CBA '!N77</f>
        <v>8.3521933142023137</v>
      </c>
      <c r="O38" s="9">
        <f>'EV CBA '!O77</f>
        <v>8.3521933142023137</v>
      </c>
      <c r="P38" s="9">
        <f>'EV CBA '!P77</f>
        <v>8.3521933142023137</v>
      </c>
      <c r="Q38" s="9">
        <f>'EV CBA '!Q77</f>
        <v>8.3521933142023137</v>
      </c>
      <c r="R38" s="9">
        <f>'EV CBA '!R77</f>
        <v>8.3521933142023137</v>
      </c>
      <c r="S38" s="9">
        <f>'EV CBA '!S77</f>
        <v>8.3521933142023137</v>
      </c>
      <c r="T38" s="9">
        <f>'EV CBA '!T77</f>
        <v>8.3521933142023137</v>
      </c>
      <c r="U38" s="9">
        <f>'EV CBA '!U77</f>
        <v>8.3521933142023137</v>
      </c>
      <c r="V38" s="9">
        <f>'EV CBA '!V77</f>
        <v>8.3521933142023137</v>
      </c>
      <c r="W38" s="9">
        <f>'EV CBA '!W77</f>
        <v>8.3521933142023137</v>
      </c>
      <c r="X38" s="26">
        <f>'EV CBA '!X77</f>
        <v>8.3521933142023137</v>
      </c>
    </row>
    <row r="39" spans="2:24" x14ac:dyDescent="0.3">
      <c r="B39" s="49" t="s">
        <v>43</v>
      </c>
      <c r="C39" s="51" t="s">
        <v>41</v>
      </c>
      <c r="D39" s="63">
        <f t="shared" si="3"/>
        <v>167.20708157674179</v>
      </c>
      <c r="E39" s="54">
        <f>SUM(E37:E38)</f>
        <v>2.4557723462524836</v>
      </c>
      <c r="F39" s="55">
        <f t="shared" ref="F39:X39" si="4">SUM(F37:F38)</f>
        <v>4.3225268161109556</v>
      </c>
      <c r="G39" s="55">
        <f t="shared" si="4"/>
        <v>6.0926352756873472</v>
      </c>
      <c r="H39" s="55">
        <f t="shared" si="4"/>
        <v>7.4489341114539602</v>
      </c>
      <c r="I39" s="55">
        <f t="shared" si="4"/>
        <v>8.697343314202314</v>
      </c>
      <c r="J39" s="55">
        <f t="shared" si="4"/>
        <v>8.6681733142023134</v>
      </c>
      <c r="K39" s="55">
        <f t="shared" si="4"/>
        <v>8.812723314202314</v>
      </c>
      <c r="L39" s="55">
        <f t="shared" si="4"/>
        <v>8.9207533142023134</v>
      </c>
      <c r="M39" s="55">
        <f t="shared" si="4"/>
        <v>8.9412933142023139</v>
      </c>
      <c r="N39" s="55">
        <f t="shared" si="4"/>
        <v>9.0385333142023132</v>
      </c>
      <c r="O39" s="55">
        <f t="shared" si="4"/>
        <v>9.2912233142023144</v>
      </c>
      <c r="P39" s="55">
        <f t="shared" si="4"/>
        <v>9.4048933142023134</v>
      </c>
      <c r="Q39" s="55">
        <f t="shared" si="4"/>
        <v>9.406173314202313</v>
      </c>
      <c r="R39" s="55">
        <f t="shared" si="4"/>
        <v>9.3129433142023128</v>
      </c>
      <c r="S39" s="55">
        <f t="shared" si="4"/>
        <v>9.071593314202314</v>
      </c>
      <c r="T39" s="55">
        <f t="shared" si="4"/>
        <v>9.1285033142023142</v>
      </c>
      <c r="U39" s="55">
        <f t="shared" si="4"/>
        <v>9.5419533142023134</v>
      </c>
      <c r="V39" s="55">
        <f t="shared" si="4"/>
        <v>9.6152733142023141</v>
      </c>
      <c r="W39" s="55">
        <f t="shared" si="4"/>
        <v>9.532203314202313</v>
      </c>
      <c r="X39" s="64">
        <f t="shared" si="4"/>
        <v>9.5036333142023146</v>
      </c>
    </row>
    <row r="40" spans="2:24" x14ac:dyDescent="0.3">
      <c r="B40" s="21" t="s">
        <v>44</v>
      </c>
      <c r="C40" s="50" t="s">
        <v>41</v>
      </c>
      <c r="D40" s="45">
        <f t="shared" si="3"/>
        <v>1.9650000000000001</v>
      </c>
      <c r="E40" s="62">
        <f>'Solar PV'!E74</f>
        <v>0.39300000000000002</v>
      </c>
      <c r="F40" s="9">
        <f>'Solar PV'!F74</f>
        <v>0.39300000000000002</v>
      </c>
      <c r="G40" s="9">
        <f>'Solar PV'!G74</f>
        <v>0.39300000000000002</v>
      </c>
      <c r="H40" s="9">
        <f>'Solar PV'!H74</f>
        <v>0.39300000000000002</v>
      </c>
      <c r="I40" s="9">
        <f>'Solar PV'!I74</f>
        <v>0.39300000000000002</v>
      </c>
      <c r="J40" s="9" t="str">
        <f>'Solar PV'!J74</f>
        <v>-</v>
      </c>
      <c r="K40" s="9" t="str">
        <f>'Solar PV'!K74</f>
        <v>-</v>
      </c>
      <c r="L40" s="9" t="str">
        <f>'Solar PV'!L74</f>
        <v>-</v>
      </c>
      <c r="M40" s="9" t="str">
        <f>'Solar PV'!M74</f>
        <v>-</v>
      </c>
      <c r="N40" s="9" t="str">
        <f>'Solar PV'!N74</f>
        <v>-</v>
      </c>
      <c r="O40" s="9" t="str">
        <f>'Solar PV'!O74</f>
        <v>-</v>
      </c>
      <c r="P40" s="9" t="str">
        <f>'Solar PV'!P74</f>
        <v>-</v>
      </c>
      <c r="Q40" s="9" t="str">
        <f>'Solar PV'!Q74</f>
        <v>-</v>
      </c>
      <c r="R40" s="9" t="str">
        <f>'Solar PV'!R74</f>
        <v>-</v>
      </c>
      <c r="S40" s="9" t="str">
        <f>'Solar PV'!S74</f>
        <v>-</v>
      </c>
      <c r="T40" s="9" t="str">
        <f>'Solar PV'!T74</f>
        <v>-</v>
      </c>
      <c r="U40" s="9" t="str">
        <f>'Solar PV'!U74</f>
        <v>-</v>
      </c>
      <c r="V40" s="9" t="str">
        <f>'Solar PV'!V74</f>
        <v>-</v>
      </c>
      <c r="W40" s="9" t="str">
        <f>'Solar PV'!W74</f>
        <v>-</v>
      </c>
      <c r="X40" s="26" t="str">
        <f>'Solar PV'!X74</f>
        <v>-</v>
      </c>
    </row>
    <row r="41" spans="2:24" x14ac:dyDescent="0.3">
      <c r="B41" s="21" t="s">
        <v>45</v>
      </c>
      <c r="C41" s="50" t="s">
        <v>41</v>
      </c>
      <c r="D41" s="45">
        <f t="shared" si="3"/>
        <v>6.05</v>
      </c>
      <c r="E41" s="62">
        <f>'EV CBA '!E79</f>
        <v>1.21</v>
      </c>
      <c r="F41" s="9">
        <f>'EV CBA '!F79</f>
        <v>1.21</v>
      </c>
      <c r="G41" s="9">
        <f>'EV CBA '!G79</f>
        <v>1.21</v>
      </c>
      <c r="H41" s="9">
        <f>'EV CBA '!H79</f>
        <v>1.21</v>
      </c>
      <c r="I41" s="9">
        <f>'EV CBA '!I79</f>
        <v>1.21</v>
      </c>
      <c r="J41" s="9">
        <f>'EV CBA '!J79</f>
        <v>0</v>
      </c>
      <c r="K41" s="9">
        <f>'EV CBA '!K79</f>
        <v>0</v>
      </c>
      <c r="L41" s="9">
        <f>'EV CBA '!L79</f>
        <v>0</v>
      </c>
      <c r="M41" s="9">
        <f>'EV CBA '!M79</f>
        <v>0</v>
      </c>
      <c r="N41" s="9">
        <f>'EV CBA '!N79</f>
        <v>0</v>
      </c>
      <c r="O41" s="9">
        <f>'EV CBA '!O79</f>
        <v>0</v>
      </c>
      <c r="P41" s="9">
        <f>'EV CBA '!P79</f>
        <v>0</v>
      </c>
      <c r="Q41" s="9">
        <f>'EV CBA '!Q79</f>
        <v>0</v>
      </c>
      <c r="R41" s="9">
        <f>'EV CBA '!R79</f>
        <v>0</v>
      </c>
      <c r="S41" s="9">
        <f>'EV CBA '!S79</f>
        <v>0</v>
      </c>
      <c r="T41" s="9">
        <f>'EV CBA '!T79</f>
        <v>0</v>
      </c>
      <c r="U41" s="9">
        <f>'EV CBA '!U79</f>
        <v>0</v>
      </c>
      <c r="V41" s="9">
        <f>'EV CBA '!V79</f>
        <v>0</v>
      </c>
      <c r="W41" s="9">
        <f>'EV CBA '!W79</f>
        <v>0</v>
      </c>
      <c r="X41" s="26">
        <f>'EV CBA '!X79</f>
        <v>0</v>
      </c>
    </row>
    <row r="42" spans="2:24" x14ac:dyDescent="0.3">
      <c r="B42" s="49" t="s">
        <v>47</v>
      </c>
      <c r="C42" s="51" t="s">
        <v>41</v>
      </c>
      <c r="D42" s="63">
        <f t="shared" si="3"/>
        <v>8.0150000000000006</v>
      </c>
      <c r="E42" s="65">
        <f>SUM(E40:E41)</f>
        <v>1.603</v>
      </c>
      <c r="F42" s="66">
        <f t="shared" ref="F42:X42" si="5">SUM(F40:F41)</f>
        <v>1.603</v>
      </c>
      <c r="G42" s="66">
        <f t="shared" si="5"/>
        <v>1.603</v>
      </c>
      <c r="H42" s="66">
        <f t="shared" si="5"/>
        <v>1.603</v>
      </c>
      <c r="I42" s="66">
        <f t="shared" si="5"/>
        <v>1.603</v>
      </c>
      <c r="J42" s="66">
        <f t="shared" si="5"/>
        <v>0</v>
      </c>
      <c r="K42" s="66">
        <f t="shared" si="5"/>
        <v>0</v>
      </c>
      <c r="L42" s="66">
        <f t="shared" si="5"/>
        <v>0</v>
      </c>
      <c r="M42" s="66">
        <f t="shared" si="5"/>
        <v>0</v>
      </c>
      <c r="N42" s="66">
        <f t="shared" si="5"/>
        <v>0</v>
      </c>
      <c r="O42" s="66">
        <f t="shared" si="5"/>
        <v>0</v>
      </c>
      <c r="P42" s="66">
        <f t="shared" si="5"/>
        <v>0</v>
      </c>
      <c r="Q42" s="66">
        <f t="shared" si="5"/>
        <v>0</v>
      </c>
      <c r="R42" s="66">
        <f t="shared" si="5"/>
        <v>0</v>
      </c>
      <c r="S42" s="66">
        <f t="shared" si="5"/>
        <v>0</v>
      </c>
      <c r="T42" s="66">
        <f t="shared" si="5"/>
        <v>0</v>
      </c>
      <c r="U42" s="66">
        <f t="shared" si="5"/>
        <v>0</v>
      </c>
      <c r="V42" s="66">
        <f t="shared" si="5"/>
        <v>0</v>
      </c>
      <c r="W42" s="66">
        <f t="shared" si="5"/>
        <v>0</v>
      </c>
      <c r="X42" s="67">
        <f t="shared" si="5"/>
        <v>0</v>
      </c>
    </row>
    <row r="43" spans="2:24" x14ac:dyDescent="0.3">
      <c r="B43" s="21" t="s">
        <v>48</v>
      </c>
      <c r="C43" s="50" t="s">
        <v>41</v>
      </c>
      <c r="D43" s="45">
        <f t="shared" si="3"/>
        <v>31.402090000000001</v>
      </c>
      <c r="E43" s="62">
        <f>'Solar PV'!E73</f>
        <v>0.37062000000000006</v>
      </c>
      <c r="F43" s="9">
        <f>'Solar PV'!F73</f>
        <v>0.61627999999999994</v>
      </c>
      <c r="G43" s="9">
        <f>'Solar PV'!G73</f>
        <v>0.8434799999999999</v>
      </c>
      <c r="H43" s="9">
        <f>'Solar PV'!H73</f>
        <v>1.0138799999999999</v>
      </c>
      <c r="I43" s="9">
        <f>'Solar PV'!I73</f>
        <v>1.04725</v>
      </c>
      <c r="J43" s="9">
        <f>'Solar PV'!J73</f>
        <v>1.08521</v>
      </c>
      <c r="K43" s="9">
        <f>'Solar PV'!K73</f>
        <v>1.3183799999999999</v>
      </c>
      <c r="L43" s="9">
        <f>'Solar PV'!L73</f>
        <v>1.4121299999999997</v>
      </c>
      <c r="M43" s="9">
        <f>'Solar PV'!M73</f>
        <v>1.3042400000000001</v>
      </c>
      <c r="N43" s="9">
        <f>'Solar PV'!N73</f>
        <v>1.3810499999999997</v>
      </c>
      <c r="O43" s="9">
        <f>'Solar PV'!O73</f>
        <v>1.7424600000000001</v>
      </c>
      <c r="P43" s="9">
        <f>'Solar PV'!P73</f>
        <v>2.0001299999999995</v>
      </c>
      <c r="Q43" s="9">
        <f>'Solar PV'!Q73</f>
        <v>2.0521199999999999</v>
      </c>
      <c r="R43" s="9">
        <f>'Solar PV'!R73</f>
        <v>1.90625</v>
      </c>
      <c r="S43" s="9">
        <f>'Solar PV'!S73</f>
        <v>1.4585999999999997</v>
      </c>
      <c r="T43" s="9">
        <f>'Solar PV'!T73</f>
        <v>1.6052900000000001</v>
      </c>
      <c r="U43" s="9">
        <f>'Solar PV'!U73</f>
        <v>2.49444</v>
      </c>
      <c r="V43" s="9">
        <f>'Solar PV'!V73</f>
        <v>2.6927200000000004</v>
      </c>
      <c r="W43" s="9">
        <f>'Solar PV'!W73</f>
        <v>2.5415599999999996</v>
      </c>
      <c r="X43" s="26">
        <f>'Solar PV'!X73</f>
        <v>2.5160000000000005</v>
      </c>
    </row>
    <row r="44" spans="2:24" x14ac:dyDescent="0.3">
      <c r="B44" s="21" t="s">
        <v>49</v>
      </c>
      <c r="C44" s="50" t="s">
        <v>41</v>
      </c>
      <c r="D44" s="45">
        <f t="shared" si="3"/>
        <v>1599.2229675283313</v>
      </c>
      <c r="E44" s="68">
        <f>'EV CBA '!E78</f>
        <v>40.535028371325318</v>
      </c>
      <c r="F44" s="69">
        <f>'EV CBA '!F78</f>
        <v>39.984578255575023</v>
      </c>
      <c r="G44" s="69">
        <f>'EV CBA '!G78</f>
        <v>40.104384618652361</v>
      </c>
      <c r="H44" s="69">
        <f>'EV CBA '!H78</f>
        <v>40.799533600573511</v>
      </c>
      <c r="I44" s="69">
        <f>'EV CBA '!I78</f>
        <v>42.8399623577901</v>
      </c>
      <c r="J44" s="69">
        <f>'EV CBA '!J78</f>
        <v>47.24514137327661</v>
      </c>
      <c r="K44" s="69">
        <f>'EV CBA '!K78</f>
        <v>51.443856533610941</v>
      </c>
      <c r="L44" s="69">
        <f>'EV CBA '!L78</f>
        <v>56.229239156573598</v>
      </c>
      <c r="M44" s="69">
        <f>'EV CBA '!M78</f>
        <v>61.677596617372714</v>
      </c>
      <c r="N44" s="69">
        <f>'EV CBA '!N78</f>
        <v>66.983891132307818</v>
      </c>
      <c r="O44" s="69">
        <f>'EV CBA '!O78</f>
        <v>71.185959199372832</v>
      </c>
      <c r="P44" s="69">
        <f>'EV CBA '!P78</f>
        <v>75.893014366264609</v>
      </c>
      <c r="Q44" s="69">
        <f>'EV CBA '!Q78</f>
        <v>83.102021352536411</v>
      </c>
      <c r="R44" s="69">
        <f>'EV CBA '!R78</f>
        <v>92.261683736885644</v>
      </c>
      <c r="S44" s="69">
        <f>'EV CBA '!S78</f>
        <v>103.17360686621082</v>
      </c>
      <c r="T44" s="69">
        <f>'EV CBA '!T78</f>
        <v>113.50131129060338</v>
      </c>
      <c r="U44" s="69">
        <f>'EV CBA '!U78</f>
        <v>123.91667445825883</v>
      </c>
      <c r="V44" s="69">
        <f>'EV CBA '!V78</f>
        <v>135.10038038294664</v>
      </c>
      <c r="W44" s="69">
        <f>'EV CBA '!W78</f>
        <v>149.55989739566843</v>
      </c>
      <c r="X44" s="70">
        <f>'EV CBA '!X78</f>
        <v>163.6852064625256</v>
      </c>
    </row>
    <row r="45" spans="2:24" x14ac:dyDescent="0.3">
      <c r="B45" s="49" t="s">
        <v>50</v>
      </c>
      <c r="C45" s="51" t="s">
        <v>41</v>
      </c>
      <c r="D45" s="63">
        <f>NPV(0.0344,E45:X45)</f>
        <v>1071.8700365791117</v>
      </c>
      <c r="E45" s="52">
        <f>SUM(E42:E44)</f>
        <v>42.508648371325314</v>
      </c>
      <c r="F45" s="53">
        <f t="shared" ref="F45:X45" si="6">SUM(F42:F44)</f>
        <v>42.203858255575021</v>
      </c>
      <c r="G45" s="53">
        <f t="shared" si="6"/>
        <v>42.550864618652362</v>
      </c>
      <c r="H45" s="53">
        <f t="shared" si="6"/>
        <v>43.416413600573513</v>
      </c>
      <c r="I45" s="53">
        <f t="shared" si="6"/>
        <v>45.490212357790099</v>
      </c>
      <c r="J45" s="53">
        <f t="shared" si="6"/>
        <v>48.330351373276613</v>
      </c>
      <c r="K45" s="53">
        <f t="shared" si="6"/>
        <v>52.762236533610938</v>
      </c>
      <c r="L45" s="53">
        <f t="shared" si="6"/>
        <v>57.641369156573596</v>
      </c>
      <c r="M45" s="53">
        <f t="shared" si="6"/>
        <v>62.981836617372714</v>
      </c>
      <c r="N45" s="53">
        <f t="shared" si="6"/>
        <v>68.36494113230782</v>
      </c>
      <c r="O45" s="53">
        <f t="shared" si="6"/>
        <v>72.928419199372826</v>
      </c>
      <c r="P45" s="53">
        <f t="shared" si="6"/>
        <v>77.893144366264607</v>
      </c>
      <c r="Q45" s="53">
        <f t="shared" si="6"/>
        <v>85.154141352536413</v>
      </c>
      <c r="R45" s="53">
        <f t="shared" si="6"/>
        <v>94.167933736885644</v>
      </c>
      <c r="S45" s="53">
        <f t="shared" si="6"/>
        <v>104.63220686621082</v>
      </c>
      <c r="T45" s="53">
        <f t="shared" si="6"/>
        <v>115.10660129060338</v>
      </c>
      <c r="U45" s="53">
        <f t="shared" si="6"/>
        <v>126.41111445825882</v>
      </c>
      <c r="V45" s="53">
        <f t="shared" si="6"/>
        <v>137.79310038294665</v>
      </c>
      <c r="W45" s="53">
        <f t="shared" si="6"/>
        <v>152.10145739566843</v>
      </c>
      <c r="X45" s="71">
        <f t="shared" si="6"/>
        <v>166.20120646252559</v>
      </c>
    </row>
    <row r="46" spans="2:24" x14ac:dyDescent="0.3">
      <c r="B46" s="7"/>
      <c r="C46" s="30"/>
      <c r="D46" s="45"/>
      <c r="E46" s="9"/>
      <c r="F46" s="9"/>
      <c r="G46" s="9"/>
      <c r="H46" s="9"/>
      <c r="I46" s="9"/>
      <c r="M46" s="29"/>
      <c r="N46" s="9"/>
    </row>
    <row r="47" spans="2:24" x14ac:dyDescent="0.3">
      <c r="B47" s="7"/>
      <c r="C47" s="30"/>
      <c r="D47" s="72"/>
      <c r="E47" s="29"/>
      <c r="F47" s="29"/>
      <c r="G47" s="29"/>
      <c r="H47" s="29"/>
      <c r="I47" s="29"/>
    </row>
    <row r="48" spans="2:24" x14ac:dyDescent="0.3">
      <c r="B48" s="34" t="s">
        <v>6</v>
      </c>
      <c r="C48" s="32"/>
      <c r="D48" s="34"/>
      <c r="E48" s="16"/>
      <c r="F48" s="16"/>
      <c r="G48" s="16"/>
      <c r="H48" s="16"/>
      <c r="I48" s="16"/>
      <c r="J48" s="16"/>
      <c r="K48" s="16"/>
      <c r="L48" s="16"/>
      <c r="M48" s="16"/>
      <c r="N48" s="16"/>
      <c r="O48" s="16"/>
      <c r="P48" s="16"/>
      <c r="Q48" s="16"/>
      <c r="R48" s="16"/>
      <c r="S48" s="16"/>
      <c r="T48" s="16"/>
      <c r="U48" s="16"/>
      <c r="V48" s="16"/>
      <c r="W48" s="16"/>
      <c r="X48" s="16"/>
    </row>
    <row r="49" spans="2:24" x14ac:dyDescent="0.3">
      <c r="C49" s="30"/>
      <c r="D49" s="12"/>
    </row>
    <row r="50" spans="2:24" x14ac:dyDescent="0.3">
      <c r="B50" s="35" t="s">
        <v>53</v>
      </c>
      <c r="C50" s="25" t="s">
        <v>18</v>
      </c>
      <c r="D50" s="19" t="s">
        <v>19</v>
      </c>
      <c r="E50" s="18" t="s">
        <v>20</v>
      </c>
      <c r="F50" s="19" t="s">
        <v>21</v>
      </c>
      <c r="G50" s="18" t="s">
        <v>22</v>
      </c>
      <c r="H50" s="19" t="s">
        <v>23</v>
      </c>
      <c r="I50" s="18" t="s">
        <v>24</v>
      </c>
      <c r="J50" s="19" t="s">
        <v>25</v>
      </c>
      <c r="K50" s="18" t="s">
        <v>26</v>
      </c>
      <c r="L50" s="19" t="s">
        <v>27</v>
      </c>
      <c r="M50" s="18" t="s">
        <v>28</v>
      </c>
      <c r="N50" s="19" t="s">
        <v>29</v>
      </c>
      <c r="O50" s="18" t="s">
        <v>30</v>
      </c>
      <c r="P50" s="19" t="s">
        <v>31</v>
      </c>
      <c r="Q50" s="18" t="s">
        <v>32</v>
      </c>
      <c r="R50" s="19" t="s">
        <v>33</v>
      </c>
      <c r="S50" s="18" t="s">
        <v>34</v>
      </c>
      <c r="T50" s="19" t="s">
        <v>35</v>
      </c>
      <c r="U50" s="18" t="s">
        <v>36</v>
      </c>
      <c r="V50" s="19" t="s">
        <v>37</v>
      </c>
      <c r="W50" s="18" t="s">
        <v>38</v>
      </c>
      <c r="X50" s="20" t="s">
        <v>39</v>
      </c>
    </row>
    <row r="51" spans="2:24" x14ac:dyDescent="0.3">
      <c r="B51" s="21" t="s">
        <v>40</v>
      </c>
      <c r="C51" s="50" t="s">
        <v>41</v>
      </c>
      <c r="D51" s="45">
        <f>SUM(E51:X51)</f>
        <v>28.334720000000004</v>
      </c>
      <c r="E51" s="62">
        <f>'Solar PV'!E96</f>
        <v>0.36540000000000006</v>
      </c>
      <c r="F51" s="9">
        <f>'Solar PV'!F96</f>
        <v>0.60326000000000002</v>
      </c>
      <c r="G51" s="9">
        <f>'Solar PV'!G96</f>
        <v>0.82763999999999993</v>
      </c>
      <c r="H51" s="9">
        <f>'Solar PV'!H96</f>
        <v>0.99246000000000012</v>
      </c>
      <c r="I51" s="9">
        <f>'Solar PV'!I96</f>
        <v>1.0266</v>
      </c>
      <c r="J51" s="9">
        <f>'Solar PV'!J96</f>
        <v>0.98419999999999985</v>
      </c>
      <c r="K51" s="9">
        <f>'Solar PV'!K96</f>
        <v>1.2341</v>
      </c>
      <c r="L51" s="9">
        <f>'Solar PV'!L96</f>
        <v>1.3595999999999997</v>
      </c>
      <c r="M51" s="9">
        <f>'Solar PV'!M96</f>
        <v>1.2850600000000001</v>
      </c>
      <c r="N51" s="9">
        <f>'Solar PV'!N96</f>
        <v>1.3922099999999999</v>
      </c>
      <c r="O51" s="9">
        <f>'Solar PV'!O96</f>
        <v>1.79331</v>
      </c>
      <c r="P51" s="9">
        <f>'Solar PV'!P96</f>
        <v>1.96746</v>
      </c>
      <c r="Q51" s="9">
        <f>'Solar PV'!Q96</f>
        <v>1.9404400000000002</v>
      </c>
      <c r="R51" s="9">
        <f>'Solar PV'!R96</f>
        <v>1.7384999999999999</v>
      </c>
      <c r="S51" s="9">
        <f>'Solar PV'!S96</f>
        <v>1.2848000000000002</v>
      </c>
      <c r="T51" s="9">
        <f>'Solar PV'!T96</f>
        <v>1.3694200000000001</v>
      </c>
      <c r="U51" s="9">
        <f>'Solar PV'!U96</f>
        <v>2.0685599999999997</v>
      </c>
      <c r="V51" s="9">
        <f>'Solar PV'!V96</f>
        <v>2.1687500000000002</v>
      </c>
      <c r="W51" s="9">
        <f>'Solar PV'!W96</f>
        <v>2.0000699999999996</v>
      </c>
      <c r="X51" s="26">
        <f>'Solar PV'!X96</f>
        <v>1.9328799999999999</v>
      </c>
    </row>
    <row r="52" spans="2:24" x14ac:dyDescent="0.3">
      <c r="B52" s="21" t="s">
        <v>42</v>
      </c>
      <c r="C52" s="50" t="s">
        <v>41</v>
      </c>
      <c r="D52" s="45">
        <f t="shared" ref="D52:D58" si="7">SUM(E52:X52)</f>
        <v>540.81811725438479</v>
      </c>
      <c r="E52" s="62">
        <f>'EV CBA '!E99</f>
        <v>12.786656679273811</v>
      </c>
      <c r="F52" s="9">
        <f>'EV CBA '!F99</f>
        <v>19.276966247699391</v>
      </c>
      <c r="G52" s="9">
        <f>'EV CBA '!G99</f>
        <v>23.308993510498862</v>
      </c>
      <c r="H52" s="9">
        <f>'EV CBA '!H99</f>
        <v>26.293729312383398</v>
      </c>
      <c r="I52" s="9">
        <f>'EV CBA '!I99</f>
        <v>28.696985719033087</v>
      </c>
      <c r="J52" s="9">
        <f>'EV CBA '!J99</f>
        <v>28.696985719033087</v>
      </c>
      <c r="K52" s="9">
        <f>'EV CBA '!K99</f>
        <v>28.696985719033087</v>
      </c>
      <c r="L52" s="9">
        <f>'EV CBA '!L99</f>
        <v>28.696985719033087</v>
      </c>
      <c r="M52" s="9">
        <f>'EV CBA '!M99</f>
        <v>28.696985719033087</v>
      </c>
      <c r="N52" s="9">
        <f>'EV CBA '!N99</f>
        <v>28.696985719033087</v>
      </c>
      <c r="O52" s="9">
        <f>'EV CBA '!O99</f>
        <v>28.696985719033087</v>
      </c>
      <c r="P52" s="9">
        <f>'EV CBA '!P99</f>
        <v>28.696985719033087</v>
      </c>
      <c r="Q52" s="9">
        <f>'EV CBA '!Q99</f>
        <v>28.696985719033087</v>
      </c>
      <c r="R52" s="9">
        <f>'EV CBA '!R99</f>
        <v>28.696985719033087</v>
      </c>
      <c r="S52" s="9">
        <f>'EV CBA '!S99</f>
        <v>28.696985719033087</v>
      </c>
      <c r="T52" s="9">
        <f>'EV CBA '!T99</f>
        <v>28.696985719033087</v>
      </c>
      <c r="U52" s="9">
        <f>'EV CBA '!U99</f>
        <v>28.696985719033087</v>
      </c>
      <c r="V52" s="9">
        <f>'EV CBA '!V99</f>
        <v>28.696985719033087</v>
      </c>
      <c r="W52" s="9">
        <f>'EV CBA '!W99</f>
        <v>28.696985719033087</v>
      </c>
      <c r="X52" s="26">
        <f>'EV CBA '!X99</f>
        <v>28.696985719033087</v>
      </c>
    </row>
    <row r="53" spans="2:24" x14ac:dyDescent="0.3">
      <c r="B53" s="49" t="s">
        <v>43</v>
      </c>
      <c r="C53" s="51" t="s">
        <v>41</v>
      </c>
      <c r="D53" s="63">
        <f t="shared" si="7"/>
        <v>569.15283725438485</v>
      </c>
      <c r="E53" s="54">
        <f t="shared" ref="E53" si="8">SUM(E51:E52)</f>
        <v>13.152056679273811</v>
      </c>
      <c r="F53" s="55">
        <f t="shared" ref="F53:X53" si="9">SUM(F51:F52)</f>
        <v>19.88022624769939</v>
      </c>
      <c r="G53" s="55">
        <f t="shared" si="9"/>
        <v>24.136633510498861</v>
      </c>
      <c r="H53" s="55">
        <f t="shared" si="9"/>
        <v>27.286189312383399</v>
      </c>
      <c r="I53" s="55">
        <f t="shared" si="9"/>
        <v>29.723585719033085</v>
      </c>
      <c r="J53" s="55">
        <f t="shared" si="9"/>
        <v>29.681185719033088</v>
      </c>
      <c r="K53" s="55">
        <f t="shared" si="9"/>
        <v>29.931085719033089</v>
      </c>
      <c r="L53" s="55">
        <f t="shared" si="9"/>
        <v>30.056585719033087</v>
      </c>
      <c r="M53" s="55">
        <f t="shared" si="9"/>
        <v>29.982045719033088</v>
      </c>
      <c r="N53" s="55">
        <f t="shared" si="9"/>
        <v>30.089195719033086</v>
      </c>
      <c r="O53" s="55">
        <f t="shared" si="9"/>
        <v>30.490295719033085</v>
      </c>
      <c r="P53" s="55">
        <f t="shared" si="9"/>
        <v>30.664445719033086</v>
      </c>
      <c r="Q53" s="55">
        <f t="shared" si="9"/>
        <v>30.637425719033086</v>
      </c>
      <c r="R53" s="55">
        <f t="shared" si="9"/>
        <v>30.435485719033085</v>
      </c>
      <c r="S53" s="55">
        <f t="shared" si="9"/>
        <v>29.981785719033088</v>
      </c>
      <c r="T53" s="55">
        <f t="shared" si="9"/>
        <v>30.066405719033089</v>
      </c>
      <c r="U53" s="55">
        <f t="shared" si="9"/>
        <v>30.765545719033085</v>
      </c>
      <c r="V53" s="55">
        <f t="shared" si="9"/>
        <v>30.865735719033086</v>
      </c>
      <c r="W53" s="55">
        <f t="shared" si="9"/>
        <v>30.697055719033088</v>
      </c>
      <c r="X53" s="64">
        <f t="shared" si="9"/>
        <v>30.629865719033088</v>
      </c>
    </row>
    <row r="54" spans="2:24" x14ac:dyDescent="0.3">
      <c r="B54" s="21" t="s">
        <v>44</v>
      </c>
      <c r="C54" s="50" t="s">
        <v>41</v>
      </c>
      <c r="D54" s="45">
        <f t="shared" si="7"/>
        <v>4.6965000000000003</v>
      </c>
      <c r="E54" s="62">
        <f>'Solar PV'!E98</f>
        <v>0.93930000000000002</v>
      </c>
      <c r="F54" s="9">
        <f>'Solar PV'!F98</f>
        <v>0.93930000000000002</v>
      </c>
      <c r="G54" s="9">
        <f>'Solar PV'!G98</f>
        <v>0.93930000000000002</v>
      </c>
      <c r="H54" s="9">
        <f>'Solar PV'!H98</f>
        <v>0.93930000000000002</v>
      </c>
      <c r="I54" s="9">
        <f>'Solar PV'!I98</f>
        <v>0.93930000000000002</v>
      </c>
      <c r="J54" s="9" t="str">
        <f>'Solar PV'!J98</f>
        <v>-</v>
      </c>
      <c r="K54" s="9" t="str">
        <f>'Solar PV'!K98</f>
        <v>-</v>
      </c>
      <c r="L54" s="9" t="str">
        <f>'Solar PV'!L98</f>
        <v>-</v>
      </c>
      <c r="M54" s="9" t="str">
        <f>'Solar PV'!M98</f>
        <v>-</v>
      </c>
      <c r="N54" s="9" t="str">
        <f>'Solar PV'!N98</f>
        <v>-</v>
      </c>
      <c r="O54" s="9" t="str">
        <f>'Solar PV'!O98</f>
        <v>-</v>
      </c>
      <c r="P54" s="9" t="str">
        <f>'Solar PV'!P98</f>
        <v>-</v>
      </c>
      <c r="Q54" s="9" t="str">
        <f>'Solar PV'!Q98</f>
        <v>-</v>
      </c>
      <c r="R54" s="9" t="str">
        <f>'Solar PV'!R98</f>
        <v>-</v>
      </c>
      <c r="S54" s="9" t="str">
        <f>'Solar PV'!S98</f>
        <v>-</v>
      </c>
      <c r="T54" s="9" t="str">
        <f>'Solar PV'!T98</f>
        <v>-</v>
      </c>
      <c r="U54" s="9" t="str">
        <f>'Solar PV'!U98</f>
        <v>-</v>
      </c>
      <c r="V54" s="9" t="str">
        <f>'Solar PV'!V98</f>
        <v>-</v>
      </c>
      <c r="W54" s="9" t="str">
        <f>'Solar PV'!W98</f>
        <v>-</v>
      </c>
      <c r="X54" s="26" t="str">
        <f>'Solar PV'!X98</f>
        <v>-</v>
      </c>
    </row>
    <row r="55" spans="2:24" x14ac:dyDescent="0.3">
      <c r="B55" s="21" t="s">
        <v>45</v>
      </c>
      <c r="C55" s="50" t="s">
        <v>41</v>
      </c>
      <c r="D55" s="45">
        <f t="shared" si="7"/>
        <v>32.508000000000003</v>
      </c>
      <c r="E55" s="62">
        <f>'EV CBA '!E101</f>
        <v>6.4020000000000001</v>
      </c>
      <c r="F55" s="9">
        <f>'EV CBA '!F101</f>
        <v>6.6000000000000014</v>
      </c>
      <c r="G55" s="9">
        <f>'EV CBA '!G101</f>
        <v>6.4799999999999978</v>
      </c>
      <c r="H55" s="9">
        <f>'EV CBA '!H101</f>
        <v>6.5220000000000011</v>
      </c>
      <c r="I55" s="9">
        <f>'EV CBA '!I101</f>
        <v>6.5039999999999996</v>
      </c>
      <c r="J55" s="9" t="str">
        <f>'EV CBA '!J101</f>
        <v>-</v>
      </c>
      <c r="K55" s="9" t="str">
        <f>'EV CBA '!K101</f>
        <v>-</v>
      </c>
      <c r="L55" s="9" t="str">
        <f>'EV CBA '!L101</f>
        <v>-</v>
      </c>
      <c r="M55" s="9" t="str">
        <f>'EV CBA '!M101</f>
        <v>-</v>
      </c>
      <c r="N55" s="9" t="str">
        <f>'EV CBA '!N101</f>
        <v>-</v>
      </c>
      <c r="O55" s="9" t="str">
        <f>'EV CBA '!O101</f>
        <v>-</v>
      </c>
      <c r="P55" s="9" t="str">
        <f>'EV CBA '!P101</f>
        <v>-</v>
      </c>
      <c r="Q55" s="9" t="str">
        <f>'EV CBA '!Q101</f>
        <v>-</v>
      </c>
      <c r="R55" s="9" t="str">
        <f>'EV CBA '!R101</f>
        <v>-</v>
      </c>
      <c r="S55" s="9" t="str">
        <f>'EV CBA '!S101</f>
        <v>-</v>
      </c>
      <c r="T55" s="9" t="str">
        <f>'EV CBA '!T101</f>
        <v>-</v>
      </c>
      <c r="U55" s="9" t="str">
        <f>'EV CBA '!U101</f>
        <v>-</v>
      </c>
      <c r="V55" s="9" t="str">
        <f>'EV CBA '!V101</f>
        <v>-</v>
      </c>
      <c r="W55" s="9" t="str">
        <f>'EV CBA '!W101</f>
        <v>-</v>
      </c>
      <c r="X55" s="26" t="str">
        <f>'EV CBA '!X101</f>
        <v>-</v>
      </c>
    </row>
    <row r="56" spans="2:24" x14ac:dyDescent="0.3">
      <c r="B56" s="49" t="s">
        <v>47</v>
      </c>
      <c r="C56" s="51" t="s">
        <v>41</v>
      </c>
      <c r="D56" s="63">
        <f t="shared" si="7"/>
        <v>37.204500000000003</v>
      </c>
      <c r="E56" s="65">
        <f t="shared" ref="E56" si="10">SUM(E54:E55)</f>
        <v>7.3413000000000004</v>
      </c>
      <c r="F56" s="66">
        <f t="shared" ref="F56:X56" si="11">SUM(F54:F55)</f>
        <v>7.5393000000000017</v>
      </c>
      <c r="G56" s="66">
        <f t="shared" si="11"/>
        <v>7.419299999999998</v>
      </c>
      <c r="H56" s="66">
        <f t="shared" si="11"/>
        <v>7.4613000000000014</v>
      </c>
      <c r="I56" s="66">
        <f t="shared" si="11"/>
        <v>7.4432999999999998</v>
      </c>
      <c r="J56" s="66">
        <f t="shared" si="11"/>
        <v>0</v>
      </c>
      <c r="K56" s="66">
        <f t="shared" si="11"/>
        <v>0</v>
      </c>
      <c r="L56" s="66">
        <f t="shared" si="11"/>
        <v>0</v>
      </c>
      <c r="M56" s="66">
        <f t="shared" si="11"/>
        <v>0</v>
      </c>
      <c r="N56" s="66">
        <f t="shared" si="11"/>
        <v>0</v>
      </c>
      <c r="O56" s="66">
        <f t="shared" si="11"/>
        <v>0</v>
      </c>
      <c r="P56" s="66">
        <f t="shared" si="11"/>
        <v>0</v>
      </c>
      <c r="Q56" s="66">
        <f t="shared" si="11"/>
        <v>0</v>
      </c>
      <c r="R56" s="66">
        <f t="shared" si="11"/>
        <v>0</v>
      </c>
      <c r="S56" s="66">
        <f t="shared" si="11"/>
        <v>0</v>
      </c>
      <c r="T56" s="66">
        <f t="shared" si="11"/>
        <v>0</v>
      </c>
      <c r="U56" s="66">
        <f t="shared" si="11"/>
        <v>0</v>
      </c>
      <c r="V56" s="66">
        <f t="shared" si="11"/>
        <v>0</v>
      </c>
      <c r="W56" s="66">
        <f t="shared" si="11"/>
        <v>0</v>
      </c>
      <c r="X56" s="67">
        <f t="shared" si="11"/>
        <v>0</v>
      </c>
    </row>
    <row r="57" spans="2:24" x14ac:dyDescent="0.3">
      <c r="B57" s="21" t="s">
        <v>48</v>
      </c>
      <c r="C57" s="50" t="s">
        <v>41</v>
      </c>
      <c r="D57" s="45">
        <f t="shared" si="7"/>
        <v>17.256310000000003</v>
      </c>
      <c r="E57" s="62">
        <f>'Solar PV'!E97</f>
        <v>0.12528</v>
      </c>
      <c r="F57" s="9">
        <f>'Solar PV'!F97</f>
        <v>0.21699999999999997</v>
      </c>
      <c r="G57" s="9">
        <f>'Solar PV'!G97</f>
        <v>0.29303999999999997</v>
      </c>
      <c r="H57" s="9">
        <f>'Solar PV'!H97</f>
        <v>0.35699999999999976</v>
      </c>
      <c r="I57" s="9">
        <f>'Solar PV'!I97</f>
        <v>0.36580000000000013</v>
      </c>
      <c r="J57" s="9">
        <f>'Solar PV'!J97</f>
        <v>0.41699000000000008</v>
      </c>
      <c r="K57" s="9">
        <f>'Solar PV'!K97</f>
        <v>0.54481000000000002</v>
      </c>
      <c r="L57" s="9">
        <f>'Solar PV'!L97</f>
        <v>0.62108999999999992</v>
      </c>
      <c r="M57" s="9">
        <f>'Solar PV'!M97</f>
        <v>0.60827999999999993</v>
      </c>
      <c r="N57" s="9">
        <f>'Solar PV'!N97</f>
        <v>0.67517999999999967</v>
      </c>
      <c r="O57" s="9">
        <f>'Solar PV'!O97</f>
        <v>0.88818000000000019</v>
      </c>
      <c r="P57" s="9">
        <f>'Solar PV'!P97</f>
        <v>1.0853699999999997</v>
      </c>
      <c r="Q57" s="9">
        <f>'Solar PV'!Q97</f>
        <v>1.1656599999999999</v>
      </c>
      <c r="R57" s="9">
        <f>'Solar PV'!R97</f>
        <v>1.1285000000000001</v>
      </c>
      <c r="S57" s="9">
        <f>'Solar PV'!S97</f>
        <v>0.89319999999999977</v>
      </c>
      <c r="T57" s="9">
        <f>'Solar PV'!T97</f>
        <v>1.0121800000000001</v>
      </c>
      <c r="U57" s="9">
        <f>'Solar PV'!U97</f>
        <v>1.6156400000000004</v>
      </c>
      <c r="V57" s="9">
        <f>'Solar PV'!V97</f>
        <v>1.7870500000000002</v>
      </c>
      <c r="W57" s="9">
        <f>'Solar PV'!W97</f>
        <v>1.7215000000000003</v>
      </c>
      <c r="X57" s="26">
        <f>'Solar PV'!X97</f>
        <v>1.7345600000000005</v>
      </c>
    </row>
    <row r="58" spans="2:24" x14ac:dyDescent="0.3">
      <c r="B58" s="21" t="s">
        <v>49</v>
      </c>
      <c r="C58" s="50" t="s">
        <v>41</v>
      </c>
      <c r="D58" s="45">
        <f t="shared" si="7"/>
        <v>1211.422991850688</v>
      </c>
      <c r="E58" s="68">
        <f>'EV CBA '!E100</f>
        <v>30.084084038303992</v>
      </c>
      <c r="F58" s="69">
        <f>'EV CBA '!F100</f>
        <v>24.826158823986589</v>
      </c>
      <c r="G58" s="69">
        <f>'EV CBA '!G100</f>
        <v>22.610826383840848</v>
      </c>
      <c r="H58" s="69">
        <f>'EV CBA '!H100</f>
        <v>21.619158399644071</v>
      </c>
      <c r="I58" s="69">
        <f>'EV CBA '!I100</f>
        <v>22.49516995295933</v>
      </c>
      <c r="J58" s="69">
        <f>'EV CBA '!J100</f>
        <v>26.90034896844584</v>
      </c>
      <c r="K58" s="69">
        <f>'EV CBA '!K100</f>
        <v>31.099064128780164</v>
      </c>
      <c r="L58" s="69">
        <f>'EV CBA '!L100</f>
        <v>35.884446751742821</v>
      </c>
      <c r="M58" s="69">
        <f>'EV CBA '!M100</f>
        <v>41.332804212541937</v>
      </c>
      <c r="N58" s="69">
        <f>'EV CBA '!N100</f>
        <v>46.639098727477041</v>
      </c>
      <c r="O58" s="69">
        <f>'EV CBA '!O100</f>
        <v>50.841166794542055</v>
      </c>
      <c r="P58" s="69">
        <f>'EV CBA '!P100</f>
        <v>55.548221961433832</v>
      </c>
      <c r="Q58" s="69">
        <f>'EV CBA '!Q100</f>
        <v>62.757228947705634</v>
      </c>
      <c r="R58" s="69">
        <f>'EV CBA '!R100</f>
        <v>71.91689133205486</v>
      </c>
      <c r="S58" s="69">
        <f>'EV CBA '!S100</f>
        <v>82.828814461380034</v>
      </c>
      <c r="T58" s="69">
        <f>'EV CBA '!T100</f>
        <v>93.156518885772613</v>
      </c>
      <c r="U58" s="69">
        <f>'EV CBA '!U100</f>
        <v>103.57188205342806</v>
      </c>
      <c r="V58" s="69">
        <f>'EV CBA '!V100</f>
        <v>114.75558797811587</v>
      </c>
      <c r="W58" s="69">
        <f>'EV CBA '!W100</f>
        <v>129.21510499083766</v>
      </c>
      <c r="X58" s="70">
        <f>'EV CBA '!X100</f>
        <v>143.34041405769483</v>
      </c>
    </row>
    <row r="59" spans="2:24" x14ac:dyDescent="0.3">
      <c r="B59" s="49" t="s">
        <v>50</v>
      </c>
      <c r="C59" s="51" t="s">
        <v>41</v>
      </c>
      <c r="D59" s="63">
        <f>NPV(0.0344,E59:X59)</f>
        <v>815.76153722493041</v>
      </c>
      <c r="E59" s="52">
        <f>SUM(E56:E58)</f>
        <v>37.550664038303992</v>
      </c>
      <c r="F59" s="53">
        <f t="shared" ref="F59:X59" si="12">SUM(F56:F58)</f>
        <v>32.582458823986592</v>
      </c>
      <c r="G59" s="53">
        <f t="shared" si="12"/>
        <v>30.323166383840846</v>
      </c>
      <c r="H59" s="53">
        <f t="shared" si="12"/>
        <v>29.437458399644072</v>
      </c>
      <c r="I59" s="53">
        <f t="shared" si="12"/>
        <v>30.304269952959331</v>
      </c>
      <c r="J59" s="53">
        <f t="shared" si="12"/>
        <v>27.317338968445839</v>
      </c>
      <c r="K59" s="53">
        <f t="shared" si="12"/>
        <v>31.643874128780162</v>
      </c>
      <c r="L59" s="53">
        <f t="shared" si="12"/>
        <v>36.505536751742824</v>
      </c>
      <c r="M59" s="53">
        <f t="shared" si="12"/>
        <v>41.941084212541938</v>
      </c>
      <c r="N59" s="53">
        <f t="shared" si="12"/>
        <v>47.314278727477038</v>
      </c>
      <c r="O59" s="53">
        <f t="shared" si="12"/>
        <v>51.729346794542053</v>
      </c>
      <c r="P59" s="53">
        <f t="shared" si="12"/>
        <v>56.633591961433829</v>
      </c>
      <c r="Q59" s="53">
        <f t="shared" si="12"/>
        <v>63.922888947705637</v>
      </c>
      <c r="R59" s="53">
        <f t="shared" si="12"/>
        <v>73.045391332054862</v>
      </c>
      <c r="S59" s="53">
        <f t="shared" si="12"/>
        <v>83.722014461380027</v>
      </c>
      <c r="T59" s="53">
        <f t="shared" si="12"/>
        <v>94.168698885772613</v>
      </c>
      <c r="U59" s="53">
        <f t="shared" si="12"/>
        <v>105.18752205342805</v>
      </c>
      <c r="V59" s="53">
        <f t="shared" si="12"/>
        <v>116.54263797811586</v>
      </c>
      <c r="W59" s="53">
        <f t="shared" si="12"/>
        <v>130.93660499083765</v>
      </c>
      <c r="X59" s="71">
        <f t="shared" si="12"/>
        <v>145.07497405769482</v>
      </c>
    </row>
    <row r="60" spans="2:24" x14ac:dyDescent="0.3">
      <c r="B60" s="7"/>
      <c r="C60" s="30"/>
      <c r="D60" s="45"/>
      <c r="E60" s="9"/>
      <c r="F60" s="9"/>
      <c r="G60" s="9"/>
      <c r="H60" s="9"/>
      <c r="I60" s="9"/>
      <c r="N60" s="9"/>
    </row>
    <row r="61" spans="2:24" x14ac:dyDescent="0.3">
      <c r="B61" s="7"/>
      <c r="C61" s="30"/>
      <c r="D61" s="45"/>
      <c r="E61" s="9"/>
      <c r="F61" s="9"/>
      <c r="G61" s="9"/>
      <c r="H61" s="9"/>
      <c r="I61" s="9"/>
      <c r="N61" s="9"/>
    </row>
    <row r="62" spans="2:24" x14ac:dyDescent="0.3">
      <c r="C62" s="30"/>
      <c r="D62" s="12"/>
      <c r="M62" s="29"/>
      <c r="N62" s="9"/>
    </row>
    <row r="63" spans="2:24" x14ac:dyDescent="0.3">
      <c r="B63" s="73"/>
      <c r="C63" s="74"/>
      <c r="D63" s="74"/>
      <c r="E63" s="74"/>
      <c r="F63" s="75"/>
      <c r="G63" s="74"/>
      <c r="H63" s="75"/>
      <c r="I63" s="74"/>
    </row>
    <row r="64" spans="2:24" x14ac:dyDescent="0.3">
      <c r="B64" s="76"/>
      <c r="C64" s="77"/>
      <c r="D64" s="78"/>
      <c r="E64" s="78"/>
      <c r="F64" s="78"/>
      <c r="G64" s="78"/>
      <c r="H64" s="78"/>
      <c r="I64" s="78"/>
    </row>
    <row r="65" spans="2:13" x14ac:dyDescent="0.3">
      <c r="B65" s="7"/>
      <c r="C65" s="6"/>
      <c r="D65" s="78"/>
      <c r="E65" s="79"/>
      <c r="F65" s="79"/>
      <c r="G65" s="79"/>
      <c r="H65" s="79"/>
      <c r="I65" s="79"/>
    </row>
    <row r="66" spans="2:13" x14ac:dyDescent="0.3">
      <c r="B66" s="7"/>
      <c r="C66" s="6"/>
      <c r="D66" s="78"/>
      <c r="E66" s="79"/>
      <c r="F66" s="79"/>
      <c r="G66" s="79"/>
      <c r="H66" s="79"/>
      <c r="I66" s="79"/>
    </row>
    <row r="67" spans="2:13" x14ac:dyDescent="0.3">
      <c r="B67" s="7"/>
      <c r="C67" s="6"/>
      <c r="D67" s="78"/>
      <c r="E67" s="79"/>
      <c r="F67" s="79"/>
      <c r="G67" s="79"/>
      <c r="H67" s="79"/>
      <c r="I67" s="79"/>
      <c r="M67" s="29"/>
    </row>
    <row r="68" spans="2:13" x14ac:dyDescent="0.3">
      <c r="B68" s="7"/>
      <c r="C68" s="6"/>
      <c r="D68" s="78"/>
      <c r="E68" s="79"/>
      <c r="F68" s="79"/>
      <c r="G68" s="79"/>
      <c r="H68" s="79"/>
      <c r="I68" s="79"/>
      <c r="M68" s="29"/>
    </row>
    <row r="69" spans="2:13" x14ac:dyDescent="0.3">
      <c r="C69" s="6"/>
      <c r="D69" s="78"/>
      <c r="E69" s="79"/>
      <c r="F69" s="79"/>
      <c r="G69" s="79"/>
      <c r="H69" s="79"/>
      <c r="I69" s="79"/>
    </row>
    <row r="76" spans="2:13" x14ac:dyDescent="0.3">
      <c r="D76" s="46"/>
    </row>
  </sheetData>
  <mergeCells count="5">
    <mergeCell ref="C8:S8"/>
    <mergeCell ref="C9:S9"/>
    <mergeCell ref="C10:S10"/>
    <mergeCell ref="B12:B13"/>
    <mergeCell ref="C13:E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B80FF-F535-4183-892B-0CA206692BCD}">
  <sheetPr>
    <tabColor theme="4"/>
  </sheetPr>
  <dimension ref="B3:X121"/>
  <sheetViews>
    <sheetView workbookViewId="0"/>
  </sheetViews>
  <sheetFormatPr defaultColWidth="9" defaultRowHeight="14" x14ac:dyDescent="0.3"/>
  <cols>
    <col min="1" max="1" width="9" style="1"/>
    <col min="2" max="2" width="46" style="1" customWidth="1"/>
    <col min="3" max="3" width="14.25" style="1" customWidth="1"/>
    <col min="4" max="4" width="14.75" style="1" customWidth="1"/>
    <col min="5" max="7" width="16.58203125" style="1" customWidth="1"/>
    <col min="8" max="8" width="13.5" style="1" customWidth="1"/>
    <col min="9" max="9" width="13.58203125" style="1" customWidth="1"/>
    <col min="10" max="10" width="9.33203125" style="1" customWidth="1"/>
    <col min="11" max="11" width="15.58203125" style="1" customWidth="1"/>
    <col min="12" max="12" width="9" style="1"/>
    <col min="13" max="13" width="13.58203125" style="1" customWidth="1"/>
    <col min="14" max="23" width="9" style="1"/>
    <col min="24" max="24" width="12.83203125" style="1" customWidth="1"/>
    <col min="25" max="25" width="9" style="1"/>
    <col min="26" max="26" width="13.75" style="1" customWidth="1"/>
    <col min="27" max="27" width="15.5" style="1" customWidth="1"/>
    <col min="28" max="16384" width="9" style="1"/>
  </cols>
  <sheetData>
    <row r="3" spans="2:24" x14ac:dyDescent="0.3">
      <c r="B3" s="2" t="s">
        <v>54</v>
      </c>
      <c r="C3" s="2"/>
      <c r="D3" s="3"/>
      <c r="E3" s="3"/>
      <c r="F3" s="3"/>
      <c r="G3" s="3"/>
      <c r="H3" s="3"/>
      <c r="I3" s="3"/>
      <c r="J3" s="3"/>
      <c r="K3" s="3"/>
      <c r="L3" s="3"/>
      <c r="M3" s="3"/>
      <c r="N3" s="3"/>
      <c r="O3" s="3"/>
      <c r="P3" s="3"/>
      <c r="Q3" s="3"/>
      <c r="R3" s="3"/>
      <c r="S3" s="3"/>
      <c r="T3" s="3"/>
      <c r="U3" s="3"/>
      <c r="V3" s="3"/>
      <c r="W3" s="3"/>
      <c r="X3" s="3"/>
    </row>
    <row r="4" spans="2:24" ht="30" customHeight="1" x14ac:dyDescent="0.3">
      <c r="B4" s="177" t="s">
        <v>55</v>
      </c>
      <c r="C4" s="177"/>
      <c r="D4" s="178"/>
      <c r="E4" s="178"/>
      <c r="F4" s="178"/>
      <c r="G4" s="178"/>
      <c r="H4" s="178"/>
      <c r="I4" s="178"/>
      <c r="J4" s="178"/>
      <c r="K4" s="178"/>
      <c r="L4" s="178"/>
      <c r="M4" s="178"/>
      <c r="N4" s="178"/>
      <c r="O4" s="178"/>
      <c r="P4" s="178"/>
      <c r="Q4" s="178"/>
      <c r="R4" s="178"/>
      <c r="S4" s="178"/>
      <c r="T4" s="178"/>
      <c r="U4" s="178"/>
      <c r="V4" s="178"/>
      <c r="W4" s="178"/>
    </row>
    <row r="6" spans="2:24" x14ac:dyDescent="0.3">
      <c r="C6" s="4" t="s">
        <v>18</v>
      </c>
      <c r="D6" s="4" t="s">
        <v>20</v>
      </c>
      <c r="E6" s="5" t="s">
        <v>21</v>
      </c>
      <c r="F6" s="4" t="s">
        <v>22</v>
      </c>
      <c r="G6" s="5" t="s">
        <v>23</v>
      </c>
      <c r="H6" s="4" t="s">
        <v>24</v>
      </c>
      <c r="I6" s="5" t="s">
        <v>25</v>
      </c>
      <c r="J6" s="4" t="s">
        <v>26</v>
      </c>
      <c r="K6" s="5" t="s">
        <v>27</v>
      </c>
      <c r="L6" s="4" t="s">
        <v>28</v>
      </c>
      <c r="M6" s="5" t="s">
        <v>29</v>
      </c>
      <c r="N6" s="4" t="s">
        <v>30</v>
      </c>
      <c r="O6" s="5" t="s">
        <v>31</v>
      </c>
      <c r="P6" s="4" t="s">
        <v>32</v>
      </c>
      <c r="Q6" s="5" t="s">
        <v>33</v>
      </c>
      <c r="R6" s="4" t="s">
        <v>34</v>
      </c>
      <c r="S6" s="5" t="s">
        <v>35</v>
      </c>
      <c r="T6" s="4" t="s">
        <v>36</v>
      </c>
      <c r="U6" s="5" t="s">
        <v>37</v>
      </c>
      <c r="V6" s="4" t="s">
        <v>38</v>
      </c>
      <c r="W6" s="5" t="s">
        <v>39</v>
      </c>
    </row>
    <row r="7" spans="2:24" x14ac:dyDescent="0.3">
      <c r="B7" s="1" t="s">
        <v>56</v>
      </c>
      <c r="C7" s="6" t="s">
        <v>57</v>
      </c>
      <c r="D7" s="11">
        <f t="shared" ref="D7:W7" si="0">SUM(D8:D9)</f>
        <v>5.2200000000000006</v>
      </c>
      <c r="E7" s="11">
        <f t="shared" si="0"/>
        <v>4.34</v>
      </c>
      <c r="F7" s="11">
        <f t="shared" si="0"/>
        <v>3.96</v>
      </c>
      <c r="G7" s="11">
        <f t="shared" si="0"/>
        <v>3.5700000000000003</v>
      </c>
      <c r="H7" s="11">
        <f t="shared" si="0"/>
        <v>2.95</v>
      </c>
      <c r="I7" s="11">
        <f t="shared" si="0"/>
        <v>2.59</v>
      </c>
      <c r="J7" s="11">
        <f t="shared" si="0"/>
        <v>3.01</v>
      </c>
      <c r="K7" s="11">
        <f t="shared" si="0"/>
        <v>3.09</v>
      </c>
      <c r="L7" s="11">
        <f t="shared" si="0"/>
        <v>2.74</v>
      </c>
      <c r="M7" s="11">
        <f t="shared" si="0"/>
        <v>2.79</v>
      </c>
      <c r="N7" s="11">
        <f t="shared" si="0"/>
        <v>3.39</v>
      </c>
      <c r="O7" s="11">
        <f t="shared" si="0"/>
        <v>3.63</v>
      </c>
      <c r="P7" s="11">
        <f t="shared" si="0"/>
        <v>3.49</v>
      </c>
      <c r="Q7" s="11">
        <f t="shared" si="0"/>
        <v>3.05</v>
      </c>
      <c r="R7" s="11">
        <f t="shared" si="0"/>
        <v>2.2000000000000002</v>
      </c>
      <c r="S7" s="11">
        <f t="shared" si="0"/>
        <v>2.29</v>
      </c>
      <c r="T7" s="11">
        <f t="shared" si="0"/>
        <v>3.38</v>
      </c>
      <c r="U7" s="11">
        <f t="shared" si="0"/>
        <v>3.47</v>
      </c>
      <c r="V7" s="11">
        <f t="shared" si="0"/>
        <v>3.13</v>
      </c>
      <c r="W7" s="11">
        <f t="shared" si="0"/>
        <v>2.96</v>
      </c>
    </row>
    <row r="8" spans="2:24" ht="14.5" x14ac:dyDescent="0.3">
      <c r="B8" s="13" t="s">
        <v>58</v>
      </c>
      <c r="C8" s="14" t="s">
        <v>57</v>
      </c>
      <c r="D8" s="10">
        <v>3.45</v>
      </c>
      <c r="E8" s="10">
        <v>2.72</v>
      </c>
      <c r="F8" s="10">
        <v>2.4900000000000002</v>
      </c>
      <c r="G8" s="10">
        <v>2.25</v>
      </c>
      <c r="H8" s="10">
        <v>1.77</v>
      </c>
      <c r="I8" s="10">
        <v>1.56</v>
      </c>
      <c r="J8" s="10">
        <v>2.06</v>
      </c>
      <c r="K8" s="10">
        <v>2.21</v>
      </c>
      <c r="L8" s="10">
        <v>1.94</v>
      </c>
      <c r="M8" s="10">
        <v>2.06</v>
      </c>
      <c r="N8" s="10">
        <v>2.73</v>
      </c>
      <c r="O8" s="10">
        <v>3.02</v>
      </c>
      <c r="P8" s="10">
        <v>2.93</v>
      </c>
      <c r="Q8" s="10">
        <v>2.54</v>
      </c>
      <c r="R8" s="10">
        <v>1.74</v>
      </c>
      <c r="S8" s="10">
        <v>1.88</v>
      </c>
      <c r="T8" s="10">
        <v>3.01</v>
      </c>
      <c r="U8" s="10">
        <v>3.14</v>
      </c>
      <c r="V8" s="10">
        <v>2.83</v>
      </c>
      <c r="W8" s="10">
        <v>2.7</v>
      </c>
    </row>
    <row r="9" spans="2:24" ht="14.5" x14ac:dyDescent="0.3">
      <c r="B9" s="13" t="s">
        <v>59</v>
      </c>
      <c r="C9" s="14" t="s">
        <v>57</v>
      </c>
      <c r="D9" s="10">
        <v>1.77</v>
      </c>
      <c r="E9" s="10">
        <v>1.62</v>
      </c>
      <c r="F9" s="10">
        <v>1.47</v>
      </c>
      <c r="G9" s="10">
        <v>1.32</v>
      </c>
      <c r="H9" s="10">
        <v>1.18</v>
      </c>
      <c r="I9" s="10">
        <v>1.03</v>
      </c>
      <c r="J9" s="10">
        <v>0.95</v>
      </c>
      <c r="K9" s="10">
        <v>0.88</v>
      </c>
      <c r="L9" s="10">
        <v>0.8</v>
      </c>
      <c r="M9" s="10">
        <v>0.73</v>
      </c>
      <c r="N9" s="10">
        <v>0.66</v>
      </c>
      <c r="O9" s="10">
        <v>0.61</v>
      </c>
      <c r="P9" s="10">
        <v>0.56000000000000005</v>
      </c>
      <c r="Q9" s="10">
        <v>0.51</v>
      </c>
      <c r="R9" s="10">
        <v>0.46</v>
      </c>
      <c r="S9" s="10">
        <v>0.41</v>
      </c>
      <c r="T9" s="10">
        <v>0.37</v>
      </c>
      <c r="U9" s="10">
        <v>0.33</v>
      </c>
      <c r="V9" s="10">
        <v>0.3</v>
      </c>
      <c r="W9" s="10">
        <v>0.26</v>
      </c>
    </row>
    <row r="10" spans="2:24" x14ac:dyDescent="0.3">
      <c r="D10" s="9"/>
      <c r="E10" s="9"/>
      <c r="F10" s="9"/>
      <c r="G10" s="9"/>
      <c r="H10" s="9"/>
      <c r="I10" s="9"/>
      <c r="J10" s="9"/>
      <c r="K10" s="9"/>
      <c r="L10" s="9"/>
      <c r="M10" s="9"/>
      <c r="N10" s="9"/>
      <c r="O10" s="9"/>
      <c r="P10" s="9"/>
      <c r="Q10" s="9"/>
      <c r="R10" s="9"/>
      <c r="S10" s="9"/>
      <c r="T10" s="9"/>
      <c r="U10" s="9"/>
      <c r="V10" s="9"/>
      <c r="W10" s="9"/>
    </row>
    <row r="11" spans="2:24" x14ac:dyDescent="0.3">
      <c r="C11" s="6"/>
      <c r="D11" s="9"/>
      <c r="E11" s="9"/>
      <c r="F11" s="9"/>
      <c r="G11" s="9"/>
      <c r="H11" s="9"/>
      <c r="I11" s="9"/>
      <c r="J11" s="9"/>
      <c r="K11" s="9"/>
      <c r="L11" s="9"/>
      <c r="M11" s="9"/>
      <c r="N11" s="9"/>
      <c r="O11" s="9"/>
      <c r="P11" s="9"/>
      <c r="Q11" s="9"/>
      <c r="R11" s="9"/>
      <c r="S11" s="9"/>
      <c r="T11" s="9"/>
      <c r="U11" s="9"/>
      <c r="V11" s="9"/>
      <c r="W11" s="9"/>
    </row>
    <row r="12" spans="2:24" x14ac:dyDescent="0.3">
      <c r="C12" s="6"/>
      <c r="D12" s="9"/>
      <c r="E12" s="9"/>
      <c r="F12" s="9"/>
      <c r="G12" s="9"/>
      <c r="H12" s="9"/>
      <c r="I12" s="9"/>
      <c r="J12" s="9"/>
      <c r="K12" s="9"/>
      <c r="L12" s="9"/>
      <c r="M12" s="9"/>
      <c r="N12" s="9"/>
      <c r="O12" s="9"/>
      <c r="P12" s="9"/>
      <c r="Q12" s="9"/>
      <c r="R12" s="9"/>
      <c r="S12" s="9"/>
      <c r="T12" s="9"/>
      <c r="U12" s="9"/>
      <c r="V12" s="9"/>
      <c r="W12" s="9"/>
    </row>
    <row r="13" spans="2:24" x14ac:dyDescent="0.3">
      <c r="B13" s="2" t="s">
        <v>0</v>
      </c>
      <c r="C13" s="2"/>
      <c r="D13" s="3"/>
      <c r="E13" s="3"/>
      <c r="F13" s="3"/>
      <c r="G13" s="3"/>
      <c r="H13" s="3"/>
      <c r="I13" s="3"/>
      <c r="J13" s="3"/>
      <c r="K13" s="3"/>
      <c r="L13" s="3"/>
      <c r="M13" s="3"/>
      <c r="N13" s="3"/>
      <c r="O13" s="3"/>
      <c r="P13" s="3"/>
      <c r="Q13" s="3"/>
      <c r="R13" s="3"/>
      <c r="S13" s="3"/>
      <c r="T13" s="3"/>
      <c r="U13" s="3"/>
      <c r="V13" s="3"/>
      <c r="W13" s="3"/>
      <c r="X13" s="3"/>
    </row>
    <row r="14" spans="2:24" x14ac:dyDescent="0.3">
      <c r="B14" s="12"/>
      <c r="C14" s="6"/>
    </row>
    <row r="15" spans="2:24" ht="57.75" customHeight="1" x14ac:dyDescent="0.3">
      <c r="B15" s="15" t="s">
        <v>2</v>
      </c>
      <c r="C15" s="162" t="s">
        <v>60</v>
      </c>
      <c r="D15" s="162"/>
      <c r="E15" s="162"/>
      <c r="F15" s="162"/>
      <c r="G15" s="162"/>
      <c r="H15" s="162"/>
      <c r="I15" s="162"/>
      <c r="J15" s="162"/>
      <c r="K15" s="162"/>
      <c r="L15" s="162"/>
      <c r="M15" s="162"/>
      <c r="N15" s="162"/>
      <c r="O15" s="162"/>
      <c r="P15" s="162"/>
      <c r="Q15" s="162"/>
      <c r="R15" s="162"/>
      <c r="S15" s="162"/>
    </row>
    <row r="16" spans="2:24" ht="91.5" customHeight="1" x14ac:dyDescent="0.3">
      <c r="B16" s="15" t="s">
        <v>4</v>
      </c>
      <c r="C16" s="162" t="s">
        <v>61</v>
      </c>
      <c r="D16" s="162"/>
      <c r="E16" s="162"/>
      <c r="F16" s="162"/>
      <c r="G16" s="162"/>
      <c r="H16" s="162"/>
      <c r="I16" s="162"/>
      <c r="J16" s="162"/>
      <c r="K16" s="162"/>
      <c r="L16" s="162"/>
      <c r="M16" s="162"/>
      <c r="N16" s="162"/>
      <c r="O16" s="162"/>
      <c r="P16" s="162"/>
      <c r="Q16" s="162"/>
      <c r="R16" s="162"/>
      <c r="S16" s="162"/>
    </row>
    <row r="17" spans="2:24" ht="91.5" customHeight="1" x14ac:dyDescent="0.3">
      <c r="B17" s="15" t="s">
        <v>6</v>
      </c>
      <c r="C17" s="163" t="s">
        <v>62</v>
      </c>
      <c r="D17" s="162"/>
      <c r="E17" s="162"/>
      <c r="F17" s="162"/>
      <c r="G17" s="162"/>
      <c r="H17" s="162"/>
      <c r="I17" s="162"/>
      <c r="J17" s="162"/>
      <c r="K17" s="162"/>
      <c r="L17" s="162"/>
      <c r="M17" s="162"/>
      <c r="N17" s="162"/>
      <c r="O17" s="162"/>
      <c r="P17" s="162"/>
      <c r="Q17" s="162"/>
      <c r="R17" s="162"/>
      <c r="S17" s="162"/>
    </row>
    <row r="18" spans="2:24" ht="14.5" thickBot="1" x14ac:dyDescent="0.35"/>
    <row r="19" spans="2:24" ht="42.5" thickBot="1" x14ac:dyDescent="0.35">
      <c r="B19" s="158" t="s">
        <v>8</v>
      </c>
      <c r="C19" s="128" t="s">
        <v>9</v>
      </c>
      <c r="D19" s="128" t="s">
        <v>63</v>
      </c>
      <c r="E19" s="129" t="s">
        <v>64</v>
      </c>
    </row>
    <row r="20" spans="2:24" ht="14.5" thickBot="1" x14ac:dyDescent="0.35">
      <c r="B20" s="103" t="s">
        <v>13</v>
      </c>
      <c r="C20" s="59">
        <f>$D$50</f>
        <v>0</v>
      </c>
      <c r="D20" s="59">
        <f>$D$49</f>
        <v>45.591030000000003</v>
      </c>
      <c r="E20" s="104">
        <f>NPV($H$20,E51:X51)</f>
        <v>29.951761898801699</v>
      </c>
      <c r="G20" s="40" t="s">
        <v>65</v>
      </c>
      <c r="H20" s="139">
        <v>3.44E-2</v>
      </c>
    </row>
    <row r="21" spans="2:24" x14ac:dyDescent="0.3">
      <c r="B21" s="103" t="s">
        <v>14</v>
      </c>
      <c r="C21" s="59">
        <f>$D$74</f>
        <v>1.9650000000000001</v>
      </c>
      <c r="D21" s="59">
        <f>$D$73</f>
        <v>31.402090000000001</v>
      </c>
      <c r="E21" s="104">
        <f>NPV($H$20,E75:X75)</f>
        <v>22.534514862837952</v>
      </c>
      <c r="F21" s="131"/>
    </row>
    <row r="22" spans="2:24" ht="14.5" thickBot="1" x14ac:dyDescent="0.35">
      <c r="B22" s="105" t="s">
        <v>66</v>
      </c>
      <c r="C22" s="106">
        <f>$D$98</f>
        <v>4.6965000000000003</v>
      </c>
      <c r="D22" s="106">
        <f>$D$97</f>
        <v>17.256310000000003</v>
      </c>
      <c r="E22" s="107">
        <f>NPV($H$20,E99:X99)</f>
        <v>15.216836439840542</v>
      </c>
      <c r="F22" s="131"/>
    </row>
    <row r="23" spans="2:24" x14ac:dyDescent="0.3">
      <c r="B23" s="60"/>
      <c r="C23" s="61"/>
      <c r="D23" s="61"/>
      <c r="E23" s="61"/>
      <c r="F23" s="61"/>
    </row>
    <row r="25" spans="2:24" x14ac:dyDescent="0.3">
      <c r="B25" s="2" t="s">
        <v>67</v>
      </c>
      <c r="C25" s="2"/>
      <c r="D25" s="3"/>
      <c r="E25" s="3"/>
      <c r="F25" s="3"/>
      <c r="G25" s="3"/>
      <c r="H25" s="3"/>
      <c r="I25" s="3"/>
      <c r="J25" s="3"/>
      <c r="K25" s="3"/>
      <c r="L25" s="3"/>
      <c r="M25" s="3"/>
      <c r="N25" s="3"/>
      <c r="O25" s="3"/>
      <c r="P25" s="3"/>
      <c r="Q25" s="3"/>
      <c r="R25" s="3"/>
      <c r="S25" s="3"/>
      <c r="T25" s="3"/>
      <c r="U25" s="3"/>
      <c r="V25" s="3"/>
      <c r="W25" s="3"/>
      <c r="X25" s="3"/>
    </row>
    <row r="26" spans="2:24" ht="43.5" customHeight="1" x14ac:dyDescent="0.3">
      <c r="B26" s="177" t="s">
        <v>68</v>
      </c>
      <c r="C26" s="177"/>
      <c r="D26" s="178"/>
      <c r="E26" s="178"/>
      <c r="F26" s="178"/>
      <c r="G26" s="178"/>
      <c r="H26" s="178"/>
      <c r="I26" s="178"/>
      <c r="J26" s="178"/>
      <c r="K26" s="178"/>
      <c r="L26" s="178"/>
      <c r="M26" s="178"/>
      <c r="N26" s="178"/>
      <c r="O26" s="178"/>
      <c r="P26" s="178"/>
      <c r="Q26" s="178"/>
      <c r="R26" s="178"/>
      <c r="S26" s="178"/>
      <c r="T26" s="178"/>
      <c r="U26" s="178"/>
      <c r="V26" s="178"/>
      <c r="W26" s="178"/>
    </row>
    <row r="27" spans="2:24" x14ac:dyDescent="0.3">
      <c r="B27" s="140" t="s">
        <v>69</v>
      </c>
      <c r="C27" s="18" t="s">
        <v>18</v>
      </c>
      <c r="D27" s="80" t="s">
        <v>19</v>
      </c>
      <c r="E27" s="18" t="s">
        <v>20</v>
      </c>
      <c r="F27" s="19" t="s">
        <v>21</v>
      </c>
      <c r="G27" s="18" t="s">
        <v>22</v>
      </c>
      <c r="H27" s="19" t="s">
        <v>23</v>
      </c>
      <c r="I27" s="18" t="s">
        <v>24</v>
      </c>
      <c r="J27" s="19" t="s">
        <v>25</v>
      </c>
      <c r="K27" s="18" t="s">
        <v>26</v>
      </c>
      <c r="L27" s="19" t="s">
        <v>27</v>
      </c>
      <c r="M27" s="18" t="s">
        <v>28</v>
      </c>
      <c r="N27" s="19" t="s">
        <v>29</v>
      </c>
      <c r="O27" s="18" t="s">
        <v>30</v>
      </c>
      <c r="P27" s="19" t="s">
        <v>31</v>
      </c>
      <c r="Q27" s="18" t="s">
        <v>32</v>
      </c>
      <c r="R27" s="19" t="s">
        <v>33</v>
      </c>
      <c r="S27" s="18" t="s">
        <v>34</v>
      </c>
      <c r="T27" s="19" t="s">
        <v>35</v>
      </c>
      <c r="U27" s="18" t="s">
        <v>36</v>
      </c>
      <c r="V27" s="19" t="s">
        <v>37</v>
      </c>
      <c r="W27" s="18" t="s">
        <v>38</v>
      </c>
      <c r="X27" s="20" t="s">
        <v>39</v>
      </c>
    </row>
    <row r="28" spans="2:24" x14ac:dyDescent="0.3">
      <c r="B28" s="21" t="s">
        <v>70</v>
      </c>
      <c r="C28" s="6" t="s">
        <v>71</v>
      </c>
      <c r="D28" s="81">
        <f>SUM(E28:X28)</f>
        <v>1477.1000000000004</v>
      </c>
      <c r="E28" s="141">
        <v>9.4</v>
      </c>
      <c r="F28" s="141">
        <v>18.899999999999999</v>
      </c>
      <c r="G28" s="141">
        <v>28.3</v>
      </c>
      <c r="H28" s="141">
        <v>37.799999999999997</v>
      </c>
      <c r="I28" s="141">
        <v>47.2</v>
      </c>
      <c r="J28" s="141">
        <v>54.1</v>
      </c>
      <c r="K28" s="141">
        <v>59.1</v>
      </c>
      <c r="L28" s="141">
        <v>64.099999999999994</v>
      </c>
      <c r="M28" s="141">
        <v>69.099999999999994</v>
      </c>
      <c r="N28" s="141">
        <v>74.099999999999994</v>
      </c>
      <c r="O28" s="141">
        <v>79.099999999999994</v>
      </c>
      <c r="P28" s="141">
        <v>84.1</v>
      </c>
      <c r="Q28" s="141">
        <v>89</v>
      </c>
      <c r="R28" s="141">
        <v>94</v>
      </c>
      <c r="S28" s="141">
        <v>99</v>
      </c>
      <c r="T28" s="141">
        <v>104</v>
      </c>
      <c r="U28" s="141">
        <v>109</v>
      </c>
      <c r="V28" s="141">
        <v>114</v>
      </c>
      <c r="W28" s="141">
        <v>118.9</v>
      </c>
      <c r="X28" s="142">
        <v>123.9</v>
      </c>
    </row>
    <row r="29" spans="2:24" x14ac:dyDescent="0.3">
      <c r="B29" s="21" t="s">
        <v>72</v>
      </c>
      <c r="C29" s="6" t="s">
        <v>71</v>
      </c>
      <c r="D29" s="108">
        <f>SUM(E29:X29)</f>
        <v>0</v>
      </c>
      <c r="E29" s="141">
        <v>0</v>
      </c>
      <c r="F29" s="141">
        <v>0</v>
      </c>
      <c r="G29" s="141">
        <v>0</v>
      </c>
      <c r="H29" s="141">
        <v>0</v>
      </c>
      <c r="I29" s="141">
        <v>0</v>
      </c>
      <c r="J29" s="141">
        <v>0</v>
      </c>
      <c r="K29" s="141">
        <v>0</v>
      </c>
      <c r="L29" s="141">
        <v>0</v>
      </c>
      <c r="M29" s="141">
        <v>0</v>
      </c>
      <c r="N29" s="141">
        <v>0</v>
      </c>
      <c r="O29" s="141">
        <v>0</v>
      </c>
      <c r="P29" s="141">
        <v>0</v>
      </c>
      <c r="Q29" s="141">
        <v>0</v>
      </c>
      <c r="R29" s="141">
        <v>0</v>
      </c>
      <c r="S29" s="141">
        <v>0</v>
      </c>
      <c r="T29" s="141">
        <v>0</v>
      </c>
      <c r="U29" s="141">
        <v>0</v>
      </c>
      <c r="V29" s="141">
        <v>0</v>
      </c>
      <c r="W29" s="141">
        <v>0</v>
      </c>
      <c r="X29" s="142">
        <v>0</v>
      </c>
    </row>
    <row r="30" spans="2:24" x14ac:dyDescent="0.3">
      <c r="B30" s="21" t="s">
        <v>73</v>
      </c>
      <c r="C30" s="6" t="s">
        <v>71</v>
      </c>
      <c r="D30" s="81">
        <f>SUM(E30:X30)</f>
        <v>460.2999999999999</v>
      </c>
      <c r="E30" s="141">
        <v>2.2999999999999998</v>
      </c>
      <c r="F30" s="141">
        <v>4.7</v>
      </c>
      <c r="G30" s="141">
        <v>7</v>
      </c>
      <c r="H30" s="141">
        <v>9.4</v>
      </c>
      <c r="I30" s="141">
        <v>11.7</v>
      </c>
      <c r="J30" s="141">
        <v>12.2</v>
      </c>
      <c r="K30" s="141">
        <v>15.3</v>
      </c>
      <c r="L30" s="141">
        <v>18.399999999999999</v>
      </c>
      <c r="M30" s="141">
        <v>21.5</v>
      </c>
      <c r="N30" s="141">
        <v>24.6</v>
      </c>
      <c r="O30" s="141">
        <v>27.7</v>
      </c>
      <c r="P30" s="141">
        <v>29</v>
      </c>
      <c r="Q30" s="141">
        <v>30.2</v>
      </c>
      <c r="R30" s="141">
        <v>31.5</v>
      </c>
      <c r="S30" s="141">
        <v>32.700000000000003</v>
      </c>
      <c r="T30" s="141">
        <v>33.9</v>
      </c>
      <c r="U30" s="141">
        <v>35.200000000000003</v>
      </c>
      <c r="V30" s="141">
        <v>36.4</v>
      </c>
      <c r="W30" s="141">
        <v>37.700000000000003</v>
      </c>
      <c r="X30" s="142">
        <v>38.9</v>
      </c>
    </row>
    <row r="31" spans="2:24" x14ac:dyDescent="0.3">
      <c r="B31" s="22" t="s">
        <v>74</v>
      </c>
      <c r="C31" s="23" t="s">
        <v>71</v>
      </c>
      <c r="D31" s="155">
        <f>SUM(E31:X31)</f>
        <v>914.99999999999977</v>
      </c>
      <c r="E31" s="156">
        <v>7</v>
      </c>
      <c r="F31" s="156">
        <v>13.9</v>
      </c>
      <c r="G31" s="156">
        <v>20.9</v>
      </c>
      <c r="H31" s="156">
        <v>27.8</v>
      </c>
      <c r="I31" s="156">
        <v>34.799999999999997</v>
      </c>
      <c r="J31" s="156">
        <v>38</v>
      </c>
      <c r="K31" s="156">
        <v>41</v>
      </c>
      <c r="L31" s="156">
        <v>44</v>
      </c>
      <c r="M31" s="156">
        <v>46.9</v>
      </c>
      <c r="N31" s="156">
        <v>49.9</v>
      </c>
      <c r="O31" s="156">
        <v>52.9</v>
      </c>
      <c r="P31" s="156">
        <v>54.2</v>
      </c>
      <c r="Q31" s="156">
        <v>55.6</v>
      </c>
      <c r="R31" s="156">
        <v>57</v>
      </c>
      <c r="S31" s="156">
        <v>58.4</v>
      </c>
      <c r="T31" s="156">
        <v>59.8</v>
      </c>
      <c r="U31" s="156">
        <v>61.2</v>
      </c>
      <c r="V31" s="156">
        <v>62.5</v>
      </c>
      <c r="W31" s="156">
        <v>63.9</v>
      </c>
      <c r="X31" s="157">
        <v>65.3</v>
      </c>
    </row>
    <row r="32" spans="2:24" x14ac:dyDescent="0.3">
      <c r="B32" s="17"/>
      <c r="C32" s="17"/>
      <c r="D32" s="7"/>
      <c r="E32" s="7"/>
      <c r="F32" s="7"/>
      <c r="G32" s="7"/>
      <c r="H32" s="7"/>
      <c r="I32" s="7"/>
      <c r="J32" s="7"/>
      <c r="K32" s="7"/>
      <c r="L32" s="7"/>
      <c r="M32" s="7"/>
      <c r="N32" s="7"/>
      <c r="O32" s="7"/>
      <c r="P32" s="7"/>
      <c r="Q32" s="7"/>
      <c r="R32" s="7"/>
      <c r="S32" s="7"/>
      <c r="T32" s="7"/>
      <c r="U32" s="7"/>
      <c r="V32" s="7"/>
      <c r="W32" s="7"/>
      <c r="X32" s="7"/>
    </row>
    <row r="33" spans="2:24" x14ac:dyDescent="0.3">
      <c r="B33" s="7"/>
      <c r="C33" s="7"/>
      <c r="D33" s="7"/>
      <c r="E33" s="7"/>
      <c r="F33" s="7"/>
      <c r="G33" s="7"/>
      <c r="H33" s="7"/>
      <c r="I33" s="7"/>
    </row>
    <row r="34" spans="2:24" ht="15" customHeight="1" x14ac:dyDescent="0.3">
      <c r="B34" s="168" t="s">
        <v>75</v>
      </c>
      <c r="C34" s="169"/>
      <c r="D34" s="169"/>
      <c r="E34" s="169"/>
      <c r="F34" s="169"/>
      <c r="G34" s="169"/>
      <c r="H34" s="169"/>
      <c r="I34" s="170"/>
    </row>
    <row r="35" spans="2:24" ht="15" customHeight="1" x14ac:dyDescent="0.3">
      <c r="B35" s="171"/>
      <c r="C35" s="172"/>
      <c r="D35" s="172"/>
      <c r="E35" s="172"/>
      <c r="F35" s="172"/>
      <c r="G35" s="172"/>
      <c r="H35" s="172"/>
      <c r="I35" s="173"/>
    </row>
    <row r="36" spans="2:24" ht="177.75" customHeight="1" x14ac:dyDescent="0.3">
      <c r="B36" s="171"/>
      <c r="C36" s="172"/>
      <c r="D36" s="172"/>
      <c r="E36" s="172"/>
      <c r="F36" s="172"/>
      <c r="G36" s="172"/>
      <c r="H36" s="172"/>
      <c r="I36" s="173"/>
    </row>
    <row r="37" spans="2:24" ht="12.75" customHeight="1" x14ac:dyDescent="0.3">
      <c r="B37" s="171"/>
      <c r="C37" s="172"/>
      <c r="D37" s="172"/>
      <c r="E37" s="172"/>
      <c r="F37" s="172"/>
      <c r="G37" s="172"/>
      <c r="H37" s="172"/>
      <c r="I37" s="173"/>
    </row>
    <row r="38" spans="2:24" ht="12.75" customHeight="1" x14ac:dyDescent="0.3">
      <c r="B38" s="171"/>
      <c r="C38" s="172"/>
      <c r="D38" s="172"/>
      <c r="E38" s="172"/>
      <c r="F38" s="172"/>
      <c r="G38" s="172"/>
      <c r="H38" s="172"/>
      <c r="I38" s="173"/>
    </row>
    <row r="39" spans="2:24" ht="12.75" customHeight="1" x14ac:dyDescent="0.3">
      <c r="B39" s="171"/>
      <c r="C39" s="172"/>
      <c r="D39" s="172"/>
      <c r="E39" s="172"/>
      <c r="F39" s="172"/>
      <c r="G39" s="172"/>
      <c r="H39" s="172"/>
      <c r="I39" s="173"/>
    </row>
    <row r="40" spans="2:24" ht="12.75" customHeight="1" x14ac:dyDescent="0.3">
      <c r="B40" s="171"/>
      <c r="C40" s="172"/>
      <c r="D40" s="172"/>
      <c r="E40" s="172"/>
      <c r="F40" s="172"/>
      <c r="G40" s="172"/>
      <c r="H40" s="172"/>
      <c r="I40" s="173"/>
    </row>
    <row r="41" spans="2:24" ht="40.5" customHeight="1" x14ac:dyDescent="0.3">
      <c r="B41" s="174"/>
      <c r="C41" s="175"/>
      <c r="D41" s="175"/>
      <c r="E41" s="175"/>
      <c r="F41" s="175"/>
      <c r="G41" s="175"/>
      <c r="H41" s="175"/>
      <c r="I41" s="176"/>
    </row>
    <row r="42" spans="2:24" x14ac:dyDescent="0.3">
      <c r="B42" s="7"/>
      <c r="C42" s="8"/>
      <c r="D42" s="8"/>
      <c r="E42" s="8"/>
      <c r="F42" s="8"/>
      <c r="G42" s="8"/>
      <c r="H42" s="8"/>
      <c r="I42" s="8"/>
      <c r="J42" s="8"/>
    </row>
    <row r="43" spans="2:24" x14ac:dyDescent="0.3">
      <c r="B43" s="12"/>
      <c r="C43" s="8"/>
      <c r="D43" s="8"/>
      <c r="E43" s="8"/>
      <c r="F43" s="8"/>
      <c r="G43" s="8"/>
      <c r="H43" s="8"/>
      <c r="I43" s="8"/>
      <c r="J43" s="8"/>
    </row>
    <row r="44" spans="2:24" x14ac:dyDescent="0.3">
      <c r="B44" s="34" t="s">
        <v>16</v>
      </c>
      <c r="C44" s="16"/>
      <c r="D44" s="16"/>
      <c r="E44" s="16"/>
      <c r="F44" s="16"/>
      <c r="G44" s="16"/>
      <c r="H44" s="16"/>
      <c r="I44" s="16"/>
      <c r="J44" s="16"/>
      <c r="K44" s="16"/>
      <c r="L44" s="16"/>
      <c r="M44" s="16"/>
      <c r="N44" s="16"/>
      <c r="O44" s="16"/>
      <c r="P44" s="16"/>
      <c r="Q44" s="16"/>
      <c r="R44" s="16"/>
      <c r="S44" s="16"/>
      <c r="T44" s="16"/>
      <c r="U44" s="16"/>
      <c r="V44" s="16"/>
      <c r="W44" s="16"/>
      <c r="X44" s="16"/>
    </row>
    <row r="46" spans="2:24" x14ac:dyDescent="0.3">
      <c r="B46" s="35" t="s">
        <v>17</v>
      </c>
      <c r="C46" s="18" t="s">
        <v>18</v>
      </c>
      <c r="D46" s="80" t="s">
        <v>19</v>
      </c>
      <c r="E46" s="18" t="s">
        <v>20</v>
      </c>
      <c r="F46" s="19" t="s">
        <v>21</v>
      </c>
      <c r="G46" s="18" t="s">
        <v>22</v>
      </c>
      <c r="H46" s="19" t="s">
        <v>23</v>
      </c>
      <c r="I46" s="18" t="s">
        <v>24</v>
      </c>
      <c r="J46" s="19" t="s">
        <v>25</v>
      </c>
      <c r="K46" s="18" t="s">
        <v>26</v>
      </c>
      <c r="L46" s="19" t="s">
        <v>27</v>
      </c>
      <c r="M46" s="18" t="s">
        <v>28</v>
      </c>
      <c r="N46" s="19" t="s">
        <v>29</v>
      </c>
      <c r="O46" s="18" t="s">
        <v>30</v>
      </c>
      <c r="P46" s="19" t="s">
        <v>31</v>
      </c>
      <c r="Q46" s="18" t="s">
        <v>32</v>
      </c>
      <c r="R46" s="19" t="s">
        <v>33</v>
      </c>
      <c r="S46" s="18" t="s">
        <v>34</v>
      </c>
      <c r="T46" s="19" t="s">
        <v>35</v>
      </c>
      <c r="U46" s="18" t="s">
        <v>36</v>
      </c>
      <c r="V46" s="19" t="s">
        <v>37</v>
      </c>
      <c r="W46" s="18" t="s">
        <v>38</v>
      </c>
      <c r="X46" s="20" t="s">
        <v>39</v>
      </c>
    </row>
    <row r="47" spans="2:24" x14ac:dyDescent="0.3">
      <c r="B47" s="21" t="s">
        <v>76</v>
      </c>
      <c r="C47" s="39" t="s">
        <v>41</v>
      </c>
      <c r="D47" s="82">
        <f>SUM(E47:X47)</f>
        <v>45.591030000000003</v>
      </c>
      <c r="E47" s="9">
        <f t="shared" ref="E47:X47" si="1">E$28*D$7/100</f>
        <v>0.49068000000000006</v>
      </c>
      <c r="F47" s="9">
        <f>F$28*E$7/100</f>
        <v>0.82025999999999999</v>
      </c>
      <c r="G47" s="9">
        <f t="shared" si="1"/>
        <v>1.1206799999999999</v>
      </c>
      <c r="H47" s="9">
        <f t="shared" si="1"/>
        <v>1.3494599999999999</v>
      </c>
      <c r="I47" s="9">
        <f t="shared" si="1"/>
        <v>1.3924000000000001</v>
      </c>
      <c r="J47" s="9">
        <f t="shared" si="1"/>
        <v>1.4011899999999999</v>
      </c>
      <c r="K47" s="9">
        <f t="shared" si="1"/>
        <v>1.77891</v>
      </c>
      <c r="L47" s="9">
        <f t="shared" si="1"/>
        <v>1.9806899999999996</v>
      </c>
      <c r="M47" s="9">
        <f t="shared" si="1"/>
        <v>1.89334</v>
      </c>
      <c r="N47" s="9">
        <f t="shared" si="1"/>
        <v>2.0673899999999996</v>
      </c>
      <c r="O47" s="9">
        <f t="shared" si="1"/>
        <v>2.6814900000000002</v>
      </c>
      <c r="P47" s="9">
        <f t="shared" si="1"/>
        <v>3.0528299999999997</v>
      </c>
      <c r="Q47" s="9">
        <f t="shared" si="1"/>
        <v>3.1061000000000001</v>
      </c>
      <c r="R47" s="9">
        <f t="shared" si="1"/>
        <v>2.867</v>
      </c>
      <c r="S47" s="9">
        <f t="shared" si="1"/>
        <v>2.1779999999999999</v>
      </c>
      <c r="T47" s="9">
        <f t="shared" si="1"/>
        <v>2.3816000000000002</v>
      </c>
      <c r="U47" s="9">
        <f t="shared" si="1"/>
        <v>3.6842000000000001</v>
      </c>
      <c r="V47" s="9">
        <f t="shared" si="1"/>
        <v>3.9558000000000004</v>
      </c>
      <c r="W47" s="9">
        <f t="shared" si="1"/>
        <v>3.7215699999999998</v>
      </c>
      <c r="X47" s="26">
        <f t="shared" si="1"/>
        <v>3.6674400000000005</v>
      </c>
    </row>
    <row r="48" spans="2:24" x14ac:dyDescent="0.3">
      <c r="B48" s="21" t="s">
        <v>40</v>
      </c>
      <c r="C48" s="39" t="s">
        <v>41</v>
      </c>
      <c r="D48" s="82">
        <f>SUM(E48:X48)</f>
        <v>0</v>
      </c>
      <c r="E48" s="9">
        <f t="shared" ref="E48:X48" si="2">F$29*E$7/100</f>
        <v>0</v>
      </c>
      <c r="F48" s="9">
        <f t="shared" si="2"/>
        <v>0</v>
      </c>
      <c r="G48" s="9">
        <f t="shared" si="2"/>
        <v>0</v>
      </c>
      <c r="H48" s="9">
        <f t="shared" si="2"/>
        <v>0</v>
      </c>
      <c r="I48" s="9">
        <f t="shared" si="2"/>
        <v>0</v>
      </c>
      <c r="J48" s="9">
        <f t="shared" si="2"/>
        <v>0</v>
      </c>
      <c r="K48" s="9">
        <f t="shared" si="2"/>
        <v>0</v>
      </c>
      <c r="L48" s="9">
        <f t="shared" si="2"/>
        <v>0</v>
      </c>
      <c r="M48" s="9">
        <f t="shared" si="2"/>
        <v>0</v>
      </c>
      <c r="N48" s="9">
        <f t="shared" si="2"/>
        <v>0</v>
      </c>
      <c r="O48" s="9">
        <f t="shared" si="2"/>
        <v>0</v>
      </c>
      <c r="P48" s="9">
        <f t="shared" si="2"/>
        <v>0</v>
      </c>
      <c r="Q48" s="9">
        <f t="shared" si="2"/>
        <v>0</v>
      </c>
      <c r="R48" s="9">
        <f t="shared" si="2"/>
        <v>0</v>
      </c>
      <c r="S48" s="9">
        <f t="shared" si="2"/>
        <v>0</v>
      </c>
      <c r="T48" s="9">
        <f t="shared" si="2"/>
        <v>0</v>
      </c>
      <c r="U48" s="9">
        <f t="shared" si="2"/>
        <v>0</v>
      </c>
      <c r="V48" s="9">
        <f t="shared" si="2"/>
        <v>0</v>
      </c>
      <c r="W48" s="9">
        <f t="shared" si="2"/>
        <v>0</v>
      </c>
      <c r="X48" s="26">
        <f t="shared" si="2"/>
        <v>0</v>
      </c>
    </row>
    <row r="49" spans="2:24" x14ac:dyDescent="0.3">
      <c r="B49" s="21" t="s">
        <v>77</v>
      </c>
      <c r="C49" s="39" t="s">
        <v>41</v>
      </c>
      <c r="D49" s="82">
        <f>SUM(E49:X49)</f>
        <v>45.591030000000003</v>
      </c>
      <c r="E49" s="9">
        <f t="shared" ref="E49:X49" si="3">E47-E48</f>
        <v>0.49068000000000006</v>
      </c>
      <c r="F49" s="9">
        <f>F47-F48</f>
        <v>0.82025999999999999</v>
      </c>
      <c r="G49" s="9">
        <f t="shared" si="3"/>
        <v>1.1206799999999999</v>
      </c>
      <c r="H49" s="9">
        <f t="shared" si="3"/>
        <v>1.3494599999999999</v>
      </c>
      <c r="I49" s="9">
        <f t="shared" si="3"/>
        <v>1.3924000000000001</v>
      </c>
      <c r="J49" s="9">
        <f t="shared" si="3"/>
        <v>1.4011899999999999</v>
      </c>
      <c r="K49" s="9">
        <f t="shared" si="3"/>
        <v>1.77891</v>
      </c>
      <c r="L49" s="9">
        <f t="shared" si="3"/>
        <v>1.9806899999999996</v>
      </c>
      <c r="M49" s="9">
        <f t="shared" si="3"/>
        <v>1.89334</v>
      </c>
      <c r="N49" s="9">
        <f t="shared" si="3"/>
        <v>2.0673899999999996</v>
      </c>
      <c r="O49" s="9">
        <f t="shared" si="3"/>
        <v>2.6814900000000002</v>
      </c>
      <c r="P49" s="9">
        <f t="shared" si="3"/>
        <v>3.0528299999999997</v>
      </c>
      <c r="Q49" s="9">
        <f t="shared" si="3"/>
        <v>3.1061000000000001</v>
      </c>
      <c r="R49" s="9">
        <f t="shared" si="3"/>
        <v>2.867</v>
      </c>
      <c r="S49" s="9">
        <f t="shared" si="3"/>
        <v>2.1779999999999999</v>
      </c>
      <c r="T49" s="9">
        <f t="shared" si="3"/>
        <v>2.3816000000000002</v>
      </c>
      <c r="U49" s="9">
        <f t="shared" si="3"/>
        <v>3.6842000000000001</v>
      </c>
      <c r="V49" s="9">
        <f t="shared" si="3"/>
        <v>3.9558000000000004</v>
      </c>
      <c r="W49" s="9">
        <f t="shared" si="3"/>
        <v>3.7215699999999998</v>
      </c>
      <c r="X49" s="26">
        <f t="shared" si="3"/>
        <v>3.6674400000000005</v>
      </c>
    </row>
    <row r="50" spans="2:24" x14ac:dyDescent="0.3">
      <c r="B50" s="21" t="s">
        <v>78</v>
      </c>
      <c r="C50" s="39" t="s">
        <v>41</v>
      </c>
      <c r="D50" s="82">
        <f>SUM(E50:X50)</f>
        <v>0</v>
      </c>
      <c r="E50" s="9">
        <f>E55</f>
        <v>0</v>
      </c>
      <c r="F50" s="9">
        <f>F55</f>
        <v>0</v>
      </c>
      <c r="G50" s="9">
        <f>G55</f>
        <v>0</v>
      </c>
      <c r="H50" s="9">
        <f>H55</f>
        <v>0</v>
      </c>
      <c r="I50" s="9">
        <f>I55</f>
        <v>0</v>
      </c>
      <c r="J50" s="39" t="s">
        <v>46</v>
      </c>
      <c r="K50" s="39" t="s">
        <v>46</v>
      </c>
      <c r="L50" s="39" t="s">
        <v>46</v>
      </c>
      <c r="M50" s="39" t="s">
        <v>46</v>
      </c>
      <c r="N50" s="39" t="s">
        <v>46</v>
      </c>
      <c r="O50" s="39" t="s">
        <v>46</v>
      </c>
      <c r="P50" s="39" t="s">
        <v>46</v>
      </c>
      <c r="Q50" s="39" t="s">
        <v>46</v>
      </c>
      <c r="R50" s="39" t="s">
        <v>46</v>
      </c>
      <c r="S50" s="39" t="s">
        <v>46</v>
      </c>
      <c r="T50" s="39" t="s">
        <v>46</v>
      </c>
      <c r="U50" s="39" t="s">
        <v>46</v>
      </c>
      <c r="V50" s="39" t="s">
        <v>46</v>
      </c>
      <c r="W50" s="39" t="s">
        <v>46</v>
      </c>
      <c r="X50" s="50" t="s">
        <v>46</v>
      </c>
    </row>
    <row r="51" spans="2:24" x14ac:dyDescent="0.3">
      <c r="B51" s="22" t="s">
        <v>79</v>
      </c>
      <c r="C51" s="144" t="s">
        <v>41</v>
      </c>
      <c r="D51" s="83">
        <f>SUM(D49:D50)</f>
        <v>45.591030000000003</v>
      </c>
      <c r="E51" s="56">
        <f t="shared" ref="E51:X51" si="4">SUM(E49:E50)</f>
        <v>0.49068000000000006</v>
      </c>
      <c r="F51" s="56">
        <f t="shared" si="4"/>
        <v>0.82025999999999999</v>
      </c>
      <c r="G51" s="56">
        <f t="shared" si="4"/>
        <v>1.1206799999999999</v>
      </c>
      <c r="H51" s="56">
        <f t="shared" si="4"/>
        <v>1.3494599999999999</v>
      </c>
      <c r="I51" s="56">
        <f t="shared" si="4"/>
        <v>1.3924000000000001</v>
      </c>
      <c r="J51" s="56">
        <f t="shared" si="4"/>
        <v>1.4011899999999999</v>
      </c>
      <c r="K51" s="56">
        <f>SUM(K49:K50)</f>
        <v>1.77891</v>
      </c>
      <c r="L51" s="56">
        <f t="shared" si="4"/>
        <v>1.9806899999999996</v>
      </c>
      <c r="M51" s="56">
        <f t="shared" si="4"/>
        <v>1.89334</v>
      </c>
      <c r="N51" s="56">
        <f t="shared" si="4"/>
        <v>2.0673899999999996</v>
      </c>
      <c r="O51" s="56">
        <f t="shared" si="4"/>
        <v>2.6814900000000002</v>
      </c>
      <c r="P51" s="56">
        <f t="shared" si="4"/>
        <v>3.0528299999999997</v>
      </c>
      <c r="Q51" s="56">
        <f t="shared" si="4"/>
        <v>3.1061000000000001</v>
      </c>
      <c r="R51" s="56">
        <f t="shared" si="4"/>
        <v>2.867</v>
      </c>
      <c r="S51" s="56">
        <f t="shared" si="4"/>
        <v>2.1779999999999999</v>
      </c>
      <c r="T51" s="56">
        <f t="shared" si="4"/>
        <v>2.3816000000000002</v>
      </c>
      <c r="U51" s="56">
        <f t="shared" si="4"/>
        <v>3.6842000000000001</v>
      </c>
      <c r="V51" s="56">
        <f t="shared" si="4"/>
        <v>3.9558000000000004</v>
      </c>
      <c r="W51" s="56">
        <f t="shared" si="4"/>
        <v>3.7215699999999998</v>
      </c>
      <c r="X51" s="84">
        <f t="shared" si="4"/>
        <v>3.6674400000000005</v>
      </c>
    </row>
    <row r="52" spans="2:24" ht="14.5" x14ac:dyDescent="0.3">
      <c r="B52" s="111" t="s">
        <v>80</v>
      </c>
      <c r="C52" s="112">
        <f>NPV(0.03,E51:X51)</f>
        <v>31.524648699187967</v>
      </c>
    </row>
    <row r="54" spans="2:24" x14ac:dyDescent="0.3">
      <c r="B54" s="35" t="s">
        <v>81</v>
      </c>
      <c r="C54" s="18" t="s">
        <v>18</v>
      </c>
      <c r="D54" s="18" t="s">
        <v>19</v>
      </c>
      <c r="E54" s="18" t="s">
        <v>20</v>
      </c>
      <c r="F54" s="19" t="s">
        <v>21</v>
      </c>
      <c r="G54" s="18" t="s">
        <v>22</v>
      </c>
      <c r="H54" s="19" t="s">
        <v>23</v>
      </c>
      <c r="I54" s="25" t="s">
        <v>24</v>
      </c>
    </row>
    <row r="55" spans="2:24" x14ac:dyDescent="0.3">
      <c r="B55" s="37" t="s">
        <v>19</v>
      </c>
      <c r="C55" s="30" t="s">
        <v>41</v>
      </c>
      <c r="D55" s="145">
        <f t="shared" ref="D55:D59" si="5">SUM(E55:I55)</f>
        <v>0</v>
      </c>
      <c r="E55" s="145">
        <v>0</v>
      </c>
      <c r="F55" s="145">
        <v>0</v>
      </c>
      <c r="G55" s="145">
        <v>0</v>
      </c>
      <c r="H55" s="145">
        <v>0</v>
      </c>
      <c r="I55" s="152">
        <v>0</v>
      </c>
    </row>
    <row r="56" spans="2:24" x14ac:dyDescent="0.3">
      <c r="B56" s="33" t="s">
        <v>82</v>
      </c>
      <c r="C56" s="30" t="s">
        <v>41</v>
      </c>
      <c r="D56" s="145">
        <f t="shared" si="5"/>
        <v>0</v>
      </c>
      <c r="E56" s="147">
        <v>0</v>
      </c>
      <c r="F56" s="147">
        <v>0</v>
      </c>
      <c r="G56" s="147">
        <v>0</v>
      </c>
      <c r="H56" s="147">
        <v>0</v>
      </c>
      <c r="I56" s="153">
        <v>0</v>
      </c>
    </row>
    <row r="57" spans="2:24" x14ac:dyDescent="0.3">
      <c r="B57" s="33" t="s">
        <v>83</v>
      </c>
      <c r="C57" s="30" t="s">
        <v>41</v>
      </c>
      <c r="D57" s="145">
        <f t="shared" si="5"/>
        <v>0</v>
      </c>
      <c r="E57" s="147">
        <v>0</v>
      </c>
      <c r="F57" s="147">
        <v>0</v>
      </c>
      <c r="G57" s="147">
        <v>0</v>
      </c>
      <c r="H57" s="147">
        <v>0</v>
      </c>
      <c r="I57" s="153">
        <v>0</v>
      </c>
    </row>
    <row r="58" spans="2:24" x14ac:dyDescent="0.3">
      <c r="B58" s="33" t="s">
        <v>84</v>
      </c>
      <c r="C58" s="30" t="s">
        <v>41</v>
      </c>
      <c r="D58" s="145">
        <f t="shared" si="5"/>
        <v>0</v>
      </c>
      <c r="E58" s="147">
        <v>0</v>
      </c>
      <c r="F58" s="147">
        <v>0</v>
      </c>
      <c r="G58" s="147">
        <v>0</v>
      </c>
      <c r="H58" s="147">
        <v>0</v>
      </c>
      <c r="I58" s="153">
        <v>0</v>
      </c>
    </row>
    <row r="59" spans="2:24" x14ac:dyDescent="0.3">
      <c r="B59" s="33" t="s">
        <v>85</v>
      </c>
      <c r="C59" s="30" t="s">
        <v>41</v>
      </c>
      <c r="D59" s="145">
        <f t="shared" si="5"/>
        <v>0</v>
      </c>
      <c r="E59" s="147">
        <v>0</v>
      </c>
      <c r="F59" s="147">
        <v>0</v>
      </c>
      <c r="G59" s="147">
        <v>0</v>
      </c>
      <c r="H59" s="147">
        <v>0</v>
      </c>
      <c r="I59" s="153">
        <v>0</v>
      </c>
    </row>
    <row r="60" spans="2:24" x14ac:dyDescent="0.3">
      <c r="B60" s="7"/>
      <c r="C60" s="6"/>
      <c r="D60" s="38"/>
      <c r="E60" s="36"/>
      <c r="F60" s="36"/>
      <c r="G60" s="36"/>
      <c r="H60" s="36"/>
      <c r="I60" s="36"/>
    </row>
    <row r="61" spans="2:24" x14ac:dyDescent="0.3">
      <c r="B61" s="35" t="s">
        <v>86</v>
      </c>
      <c r="C61" s="18" t="s">
        <v>18</v>
      </c>
      <c r="D61" s="18" t="s">
        <v>19</v>
      </c>
      <c r="E61" s="18" t="s">
        <v>20</v>
      </c>
      <c r="F61" s="19" t="s">
        <v>21</v>
      </c>
      <c r="G61" s="18" t="s">
        <v>22</v>
      </c>
      <c r="H61" s="19" t="s">
        <v>23</v>
      </c>
      <c r="I61" s="25" t="s">
        <v>24</v>
      </c>
    </row>
    <row r="62" spans="2:24" x14ac:dyDescent="0.3">
      <c r="B62" s="37" t="s">
        <v>19</v>
      </c>
      <c r="C62" s="77" t="s">
        <v>87</v>
      </c>
      <c r="D62" s="78">
        <f>SUM(E62:I62)</f>
        <v>0</v>
      </c>
      <c r="E62" s="78">
        <f>SUM(E63:E66)</f>
        <v>0</v>
      </c>
      <c r="F62" s="78">
        <f>SUM(F63:F66)</f>
        <v>0</v>
      </c>
      <c r="G62" s="78">
        <f>SUM(G63:G66)</f>
        <v>0</v>
      </c>
      <c r="H62" s="78">
        <f>SUM(H63:H66)</f>
        <v>0</v>
      </c>
      <c r="I62" s="86">
        <f>SUM(I63:I66)</f>
        <v>0</v>
      </c>
    </row>
    <row r="63" spans="2:24" x14ac:dyDescent="0.3">
      <c r="B63" s="33" t="s">
        <v>82</v>
      </c>
      <c r="C63" s="6" t="s">
        <v>87</v>
      </c>
      <c r="D63" s="78">
        <f>SUM(E63:I63)</f>
        <v>0</v>
      </c>
      <c r="E63" s="7">
        <v>0</v>
      </c>
      <c r="F63" s="7">
        <v>0</v>
      </c>
      <c r="G63" s="7">
        <v>0</v>
      </c>
      <c r="H63" s="7">
        <v>0</v>
      </c>
      <c r="I63" s="87">
        <v>0</v>
      </c>
    </row>
    <row r="64" spans="2:24" x14ac:dyDescent="0.3">
      <c r="B64" s="33" t="s">
        <v>83</v>
      </c>
      <c r="C64" s="6" t="s">
        <v>87</v>
      </c>
      <c r="D64" s="78">
        <f>SUM(E64:I64)</f>
        <v>0</v>
      </c>
      <c r="E64" s="7">
        <v>0</v>
      </c>
      <c r="F64" s="7">
        <v>0</v>
      </c>
      <c r="G64" s="7">
        <v>0</v>
      </c>
      <c r="H64" s="7">
        <v>0</v>
      </c>
      <c r="I64" s="87">
        <v>0</v>
      </c>
    </row>
    <row r="65" spans="2:24" x14ac:dyDescent="0.3">
      <c r="B65" s="33" t="s">
        <v>84</v>
      </c>
      <c r="C65" s="6" t="s">
        <v>87</v>
      </c>
      <c r="D65" s="78">
        <f>SUM(E65:I65)</f>
        <v>0</v>
      </c>
      <c r="E65" s="7">
        <v>0</v>
      </c>
      <c r="F65" s="7">
        <v>0</v>
      </c>
      <c r="G65" s="7">
        <v>0</v>
      </c>
      <c r="H65" s="7">
        <v>0</v>
      </c>
      <c r="I65" s="87">
        <v>0</v>
      </c>
    </row>
    <row r="66" spans="2:24" x14ac:dyDescent="0.3">
      <c r="B66" s="85" t="s">
        <v>85</v>
      </c>
      <c r="C66" s="23" t="s">
        <v>87</v>
      </c>
      <c r="D66" s="154">
        <f>SUM(E66:I66)</f>
        <v>0</v>
      </c>
      <c r="E66" s="24">
        <v>0</v>
      </c>
      <c r="F66" s="24">
        <v>0</v>
      </c>
      <c r="G66" s="24">
        <v>0</v>
      </c>
      <c r="H66" s="24">
        <v>0</v>
      </c>
      <c r="I66" s="143">
        <v>0</v>
      </c>
    </row>
    <row r="67" spans="2:24" x14ac:dyDescent="0.3">
      <c r="D67" s="12"/>
    </row>
    <row r="68" spans="2:24" x14ac:dyDescent="0.3">
      <c r="B68" s="34" t="s">
        <v>88</v>
      </c>
      <c r="C68" s="16"/>
      <c r="D68" s="34"/>
      <c r="E68" s="16"/>
      <c r="F68" s="16"/>
      <c r="G68" s="16"/>
      <c r="H68" s="16"/>
      <c r="I68" s="16"/>
      <c r="J68" s="16"/>
      <c r="K68" s="16"/>
      <c r="L68" s="16"/>
      <c r="M68" s="16"/>
      <c r="N68" s="16"/>
      <c r="O68" s="16"/>
      <c r="P68" s="16"/>
      <c r="Q68" s="16"/>
      <c r="R68" s="16"/>
      <c r="S68" s="16"/>
      <c r="T68" s="16"/>
      <c r="U68" s="16"/>
      <c r="V68" s="16"/>
      <c r="W68" s="16"/>
      <c r="X68" s="16"/>
    </row>
    <row r="69" spans="2:24" x14ac:dyDescent="0.3">
      <c r="D69" s="12"/>
    </row>
    <row r="70" spans="2:24" x14ac:dyDescent="0.3">
      <c r="B70" s="35" t="str">
        <f>$B$46</f>
        <v>Table 1. CECV Benefits incl. Emissions</v>
      </c>
      <c r="C70" s="18" t="s">
        <v>18</v>
      </c>
      <c r="D70" s="80" t="s">
        <v>19</v>
      </c>
      <c r="E70" s="18" t="s">
        <v>20</v>
      </c>
      <c r="F70" s="19" t="s">
        <v>21</v>
      </c>
      <c r="G70" s="18" t="s">
        <v>22</v>
      </c>
      <c r="H70" s="19" t="s">
        <v>23</v>
      </c>
      <c r="I70" s="18" t="s">
        <v>24</v>
      </c>
      <c r="J70" s="19" t="s">
        <v>25</v>
      </c>
      <c r="K70" s="18" t="s">
        <v>26</v>
      </c>
      <c r="L70" s="19" t="s">
        <v>27</v>
      </c>
      <c r="M70" s="18" t="s">
        <v>28</v>
      </c>
      <c r="N70" s="19" t="s">
        <v>29</v>
      </c>
      <c r="O70" s="18" t="s">
        <v>30</v>
      </c>
      <c r="P70" s="19" t="s">
        <v>31</v>
      </c>
      <c r="Q70" s="18" t="s">
        <v>32</v>
      </c>
      <c r="R70" s="19" t="s">
        <v>33</v>
      </c>
      <c r="S70" s="18" t="s">
        <v>34</v>
      </c>
      <c r="T70" s="19" t="s">
        <v>35</v>
      </c>
      <c r="U70" s="18" t="s">
        <v>36</v>
      </c>
      <c r="V70" s="19" t="s">
        <v>37</v>
      </c>
      <c r="W70" s="18" t="s">
        <v>38</v>
      </c>
      <c r="X70" s="20" t="s">
        <v>39</v>
      </c>
    </row>
    <row r="71" spans="2:24" x14ac:dyDescent="0.3">
      <c r="B71" s="21" t="str">
        <f>$B$47</f>
        <v>Value of curtailed energy if "Do-Nothing"</v>
      </c>
      <c r="C71" s="39" t="s">
        <v>41</v>
      </c>
      <c r="D71" s="82">
        <f>SUM(E71:X71)</f>
        <v>45.591030000000003</v>
      </c>
      <c r="E71" s="9">
        <f t="shared" ref="E71:X71" si="6">E$28*D$7/100</f>
        <v>0.49068000000000006</v>
      </c>
      <c r="F71" s="9">
        <f t="shared" si="6"/>
        <v>0.82025999999999999</v>
      </c>
      <c r="G71" s="9">
        <f t="shared" si="6"/>
        <v>1.1206799999999999</v>
      </c>
      <c r="H71" s="9">
        <f t="shared" si="6"/>
        <v>1.3494599999999999</v>
      </c>
      <c r="I71" s="9">
        <f t="shared" si="6"/>
        <v>1.3924000000000001</v>
      </c>
      <c r="J71" s="9">
        <f t="shared" si="6"/>
        <v>1.4011899999999999</v>
      </c>
      <c r="K71" s="9">
        <f t="shared" si="6"/>
        <v>1.77891</v>
      </c>
      <c r="L71" s="9">
        <f t="shared" si="6"/>
        <v>1.9806899999999996</v>
      </c>
      <c r="M71" s="9">
        <f t="shared" si="6"/>
        <v>1.89334</v>
      </c>
      <c r="N71" s="9">
        <f t="shared" si="6"/>
        <v>2.0673899999999996</v>
      </c>
      <c r="O71" s="9">
        <f t="shared" si="6"/>
        <v>2.6814900000000002</v>
      </c>
      <c r="P71" s="9">
        <f t="shared" si="6"/>
        <v>3.0528299999999997</v>
      </c>
      <c r="Q71" s="9">
        <f t="shared" si="6"/>
        <v>3.1061000000000001</v>
      </c>
      <c r="R71" s="9">
        <f t="shared" si="6"/>
        <v>2.867</v>
      </c>
      <c r="S71" s="9">
        <f t="shared" si="6"/>
        <v>2.1779999999999999</v>
      </c>
      <c r="T71" s="9">
        <f t="shared" si="6"/>
        <v>2.3816000000000002</v>
      </c>
      <c r="U71" s="9">
        <f t="shared" si="6"/>
        <v>3.6842000000000001</v>
      </c>
      <c r="V71" s="9">
        <f t="shared" si="6"/>
        <v>3.9558000000000004</v>
      </c>
      <c r="W71" s="9">
        <f t="shared" si="6"/>
        <v>3.7215699999999998</v>
      </c>
      <c r="X71" s="26">
        <f t="shared" si="6"/>
        <v>3.6674400000000005</v>
      </c>
    </row>
    <row r="72" spans="2:24" x14ac:dyDescent="0.3">
      <c r="B72" s="21" t="str">
        <f>$B$48</f>
        <v>Value of alleviated curtailment</v>
      </c>
      <c r="C72" s="39" t="s">
        <v>41</v>
      </c>
      <c r="D72" s="82">
        <f>SUM(E72:X72)</f>
        <v>14.188939999999999</v>
      </c>
      <c r="E72" s="9">
        <f>E$30*D$7/100</f>
        <v>0.12006</v>
      </c>
      <c r="F72" s="9">
        <f t="shared" ref="F72:X72" si="7">F$30*E$7/100</f>
        <v>0.20397999999999999</v>
      </c>
      <c r="G72" s="9">
        <f t="shared" si="7"/>
        <v>0.2772</v>
      </c>
      <c r="H72" s="9">
        <f t="shared" si="7"/>
        <v>0.33558000000000004</v>
      </c>
      <c r="I72" s="9">
        <f t="shared" si="7"/>
        <v>0.34515000000000001</v>
      </c>
      <c r="J72" s="9">
        <f t="shared" si="7"/>
        <v>0.31597999999999993</v>
      </c>
      <c r="K72" s="9">
        <f t="shared" si="7"/>
        <v>0.46052999999999999</v>
      </c>
      <c r="L72" s="9">
        <f t="shared" si="7"/>
        <v>0.56855999999999995</v>
      </c>
      <c r="M72" s="9">
        <f t="shared" si="7"/>
        <v>0.58910000000000007</v>
      </c>
      <c r="N72" s="9">
        <f t="shared" si="7"/>
        <v>0.68633999999999995</v>
      </c>
      <c r="O72" s="9">
        <f t="shared" si="7"/>
        <v>0.93903000000000003</v>
      </c>
      <c r="P72" s="9">
        <f t="shared" si="7"/>
        <v>1.0527</v>
      </c>
      <c r="Q72" s="9">
        <f t="shared" si="7"/>
        <v>1.0539800000000001</v>
      </c>
      <c r="R72" s="9">
        <f t="shared" si="7"/>
        <v>0.96074999999999988</v>
      </c>
      <c r="S72" s="9">
        <f t="shared" si="7"/>
        <v>0.71940000000000015</v>
      </c>
      <c r="T72" s="9">
        <f t="shared" si="7"/>
        <v>0.77631000000000006</v>
      </c>
      <c r="U72" s="9">
        <f t="shared" si="7"/>
        <v>1.1897599999999999</v>
      </c>
      <c r="V72" s="9">
        <f t="shared" si="7"/>
        <v>1.26308</v>
      </c>
      <c r="W72" s="9">
        <f t="shared" si="7"/>
        <v>1.18001</v>
      </c>
      <c r="X72" s="26">
        <f t="shared" si="7"/>
        <v>1.15144</v>
      </c>
    </row>
    <row r="73" spans="2:24" x14ac:dyDescent="0.3">
      <c r="B73" s="21" t="str">
        <f>$B$49</f>
        <v>Value of curtailment with investment</v>
      </c>
      <c r="C73" s="39" t="s">
        <v>41</v>
      </c>
      <c r="D73" s="82">
        <f>SUM(E73:X73)</f>
        <v>31.402090000000001</v>
      </c>
      <c r="E73" s="9">
        <f t="shared" ref="E73:X73" si="8">E71-E72</f>
        <v>0.37062000000000006</v>
      </c>
      <c r="F73" s="9">
        <f t="shared" si="8"/>
        <v>0.61627999999999994</v>
      </c>
      <c r="G73" s="9">
        <f t="shared" si="8"/>
        <v>0.8434799999999999</v>
      </c>
      <c r="H73" s="9">
        <f t="shared" si="8"/>
        <v>1.0138799999999999</v>
      </c>
      <c r="I73" s="9">
        <f t="shared" si="8"/>
        <v>1.04725</v>
      </c>
      <c r="J73" s="9">
        <f t="shared" si="8"/>
        <v>1.08521</v>
      </c>
      <c r="K73" s="9">
        <f t="shared" si="8"/>
        <v>1.3183799999999999</v>
      </c>
      <c r="L73" s="9">
        <f t="shared" si="8"/>
        <v>1.4121299999999997</v>
      </c>
      <c r="M73" s="9">
        <f t="shared" si="8"/>
        <v>1.3042400000000001</v>
      </c>
      <c r="N73" s="9">
        <f t="shared" si="8"/>
        <v>1.3810499999999997</v>
      </c>
      <c r="O73" s="9">
        <f t="shared" si="8"/>
        <v>1.7424600000000001</v>
      </c>
      <c r="P73" s="9">
        <f t="shared" si="8"/>
        <v>2.0001299999999995</v>
      </c>
      <c r="Q73" s="9">
        <f t="shared" si="8"/>
        <v>2.0521199999999999</v>
      </c>
      <c r="R73" s="9">
        <f t="shared" si="8"/>
        <v>1.90625</v>
      </c>
      <c r="S73" s="9">
        <f t="shared" si="8"/>
        <v>1.4585999999999997</v>
      </c>
      <c r="T73" s="9">
        <f t="shared" si="8"/>
        <v>1.6052900000000001</v>
      </c>
      <c r="U73" s="9">
        <f t="shared" si="8"/>
        <v>2.49444</v>
      </c>
      <c r="V73" s="9">
        <f t="shared" si="8"/>
        <v>2.6927200000000004</v>
      </c>
      <c r="W73" s="9">
        <f t="shared" si="8"/>
        <v>2.5415599999999996</v>
      </c>
      <c r="X73" s="26">
        <f t="shared" si="8"/>
        <v>2.5160000000000005</v>
      </c>
    </row>
    <row r="74" spans="2:24" x14ac:dyDescent="0.3">
      <c r="B74" s="21" t="str">
        <f>$B$50</f>
        <v xml:space="preserve">Cost of Investment </v>
      </c>
      <c r="C74" s="39" t="s">
        <v>41</v>
      </c>
      <c r="D74" s="82">
        <f>SUM(E74:X74)</f>
        <v>1.9650000000000001</v>
      </c>
      <c r="E74" s="9">
        <f>E79</f>
        <v>0.39300000000000002</v>
      </c>
      <c r="F74" s="9">
        <f t="shared" ref="F74:I74" si="9">F79</f>
        <v>0.39300000000000002</v>
      </c>
      <c r="G74" s="9">
        <f t="shared" si="9"/>
        <v>0.39300000000000002</v>
      </c>
      <c r="H74" s="9">
        <f t="shared" si="9"/>
        <v>0.39300000000000002</v>
      </c>
      <c r="I74" s="9">
        <f t="shared" si="9"/>
        <v>0.39300000000000002</v>
      </c>
      <c r="J74" s="39" t="s">
        <v>46</v>
      </c>
      <c r="K74" s="39" t="s">
        <v>46</v>
      </c>
      <c r="L74" s="39" t="s">
        <v>46</v>
      </c>
      <c r="M74" s="39" t="s">
        <v>46</v>
      </c>
      <c r="N74" s="39" t="s">
        <v>46</v>
      </c>
      <c r="O74" s="39" t="s">
        <v>46</v>
      </c>
      <c r="P74" s="39" t="s">
        <v>46</v>
      </c>
      <c r="Q74" s="39" t="s">
        <v>46</v>
      </c>
      <c r="R74" s="39" t="s">
        <v>46</v>
      </c>
      <c r="S74" s="39" t="s">
        <v>46</v>
      </c>
      <c r="T74" s="39" t="s">
        <v>46</v>
      </c>
      <c r="U74" s="39" t="s">
        <v>46</v>
      </c>
      <c r="V74" s="39" t="s">
        <v>46</v>
      </c>
      <c r="W74" s="39" t="s">
        <v>46</v>
      </c>
      <c r="X74" s="50" t="s">
        <v>46</v>
      </c>
    </row>
    <row r="75" spans="2:24" x14ac:dyDescent="0.3">
      <c r="B75" s="22" t="s">
        <v>79</v>
      </c>
      <c r="C75" s="144" t="s">
        <v>41</v>
      </c>
      <c r="D75" s="83">
        <f>SUM(D73:D74)</f>
        <v>33.367090000000005</v>
      </c>
      <c r="E75" s="56">
        <f t="shared" ref="E75" si="10">SUM(E73:E74)</f>
        <v>0.76362000000000008</v>
      </c>
      <c r="F75" s="56">
        <f t="shared" ref="F75" si="11">SUM(F73:F74)</f>
        <v>1.00928</v>
      </c>
      <c r="G75" s="56">
        <f t="shared" ref="G75" si="12">SUM(G73:G74)</f>
        <v>1.2364799999999998</v>
      </c>
      <c r="H75" s="56">
        <f t="shared" ref="H75" si="13">SUM(H73:H74)</f>
        <v>1.4068799999999999</v>
      </c>
      <c r="I75" s="56">
        <f t="shared" ref="I75" si="14">SUM(I73:I74)</f>
        <v>1.44025</v>
      </c>
      <c r="J75" s="56">
        <f t="shared" ref="J75" si="15">SUM(J73:J74)</f>
        <v>1.08521</v>
      </c>
      <c r="K75" s="56">
        <f t="shared" ref="K75" si="16">SUM(K73:K74)</f>
        <v>1.3183799999999999</v>
      </c>
      <c r="L75" s="56">
        <f t="shared" ref="L75" si="17">SUM(L73:L74)</f>
        <v>1.4121299999999997</v>
      </c>
      <c r="M75" s="56">
        <f t="shared" ref="M75" si="18">SUM(M73:M74)</f>
        <v>1.3042400000000001</v>
      </c>
      <c r="N75" s="56">
        <f t="shared" ref="N75" si="19">SUM(N73:N74)</f>
        <v>1.3810499999999997</v>
      </c>
      <c r="O75" s="56">
        <f t="shared" ref="O75" si="20">SUM(O73:O74)</f>
        <v>1.7424600000000001</v>
      </c>
      <c r="P75" s="56">
        <f t="shared" ref="P75" si="21">SUM(P73:P74)</f>
        <v>2.0001299999999995</v>
      </c>
      <c r="Q75" s="56">
        <f t="shared" ref="Q75" si="22">SUM(Q73:Q74)</f>
        <v>2.0521199999999999</v>
      </c>
      <c r="R75" s="56">
        <f t="shared" ref="R75" si="23">SUM(R73:R74)</f>
        <v>1.90625</v>
      </c>
      <c r="S75" s="56">
        <f t="shared" ref="S75" si="24">SUM(S73:S74)</f>
        <v>1.4585999999999997</v>
      </c>
      <c r="T75" s="56">
        <f t="shared" ref="T75" si="25">SUM(T73:T74)</f>
        <v>1.6052900000000001</v>
      </c>
      <c r="U75" s="56">
        <f t="shared" ref="U75" si="26">SUM(U73:U74)</f>
        <v>2.49444</v>
      </c>
      <c r="V75" s="56">
        <f t="shared" ref="V75" si="27">SUM(V73:V74)</f>
        <v>2.6927200000000004</v>
      </c>
      <c r="W75" s="56">
        <f t="shared" ref="W75" si="28">SUM(W73:W74)</f>
        <v>2.5415599999999996</v>
      </c>
      <c r="X75" s="84">
        <f t="shared" ref="X75" si="29">SUM(X73:X74)</f>
        <v>2.5160000000000005</v>
      </c>
    </row>
    <row r="76" spans="2:24" ht="14.5" x14ac:dyDescent="0.3">
      <c r="B76" s="111" t="s">
        <v>80</v>
      </c>
      <c r="C76" s="112">
        <f>NPV(0.03,E75:X75)</f>
        <v>23.62862883144253</v>
      </c>
    </row>
    <row r="77" spans="2:24" x14ac:dyDescent="0.3">
      <c r="D77" s="12"/>
    </row>
    <row r="78" spans="2:24" x14ac:dyDescent="0.3">
      <c r="B78" s="35" t="str">
        <f>$B$54</f>
        <v>Table 2. Augmentation Cost per solution</v>
      </c>
      <c r="C78" s="18" t="s">
        <v>18</v>
      </c>
      <c r="D78" s="18" t="s">
        <v>19</v>
      </c>
      <c r="E78" s="18" t="s">
        <v>20</v>
      </c>
      <c r="F78" s="19" t="s">
        <v>21</v>
      </c>
      <c r="G78" s="18" t="s">
        <v>22</v>
      </c>
      <c r="H78" s="19" t="s">
        <v>23</v>
      </c>
      <c r="I78" s="25" t="s">
        <v>24</v>
      </c>
    </row>
    <row r="79" spans="2:24" x14ac:dyDescent="0.3">
      <c r="B79" s="57" t="str">
        <f>$B$55</f>
        <v>Total</v>
      </c>
      <c r="C79" s="44" t="s">
        <v>41</v>
      </c>
      <c r="D79" s="45">
        <f t="shared" ref="D79:I79" si="30">SUM(D80:D83)</f>
        <v>1.9650000000000001</v>
      </c>
      <c r="E79" s="45">
        <f t="shared" si="30"/>
        <v>0.39300000000000002</v>
      </c>
      <c r="F79" s="45">
        <f t="shared" si="30"/>
        <v>0.39300000000000002</v>
      </c>
      <c r="G79" s="45">
        <f t="shared" si="30"/>
        <v>0.39300000000000002</v>
      </c>
      <c r="H79" s="45">
        <f t="shared" si="30"/>
        <v>0.39300000000000002</v>
      </c>
      <c r="I79" s="47">
        <f t="shared" si="30"/>
        <v>0.39300000000000002</v>
      </c>
    </row>
    <row r="80" spans="2:24" x14ac:dyDescent="0.3">
      <c r="B80" s="33" t="s">
        <v>82</v>
      </c>
      <c r="C80" s="30" t="s">
        <v>41</v>
      </c>
      <c r="D80" s="45">
        <f t="shared" ref="D80:D83" si="31">SUM(E80:I80)</f>
        <v>1.115</v>
      </c>
      <c r="E80" s="9">
        <v>0.223</v>
      </c>
      <c r="F80" s="9">
        <v>0.223</v>
      </c>
      <c r="G80" s="9">
        <v>0.223</v>
      </c>
      <c r="H80" s="9">
        <v>0.223</v>
      </c>
      <c r="I80" s="26">
        <v>0.223</v>
      </c>
      <c r="M80" s="29"/>
      <c r="N80" s="9"/>
    </row>
    <row r="81" spans="2:24" x14ac:dyDescent="0.3">
      <c r="B81" s="33" t="s">
        <v>83</v>
      </c>
      <c r="C81" s="30" t="s">
        <v>41</v>
      </c>
      <c r="D81" s="45">
        <f t="shared" si="31"/>
        <v>0.85000000000000009</v>
      </c>
      <c r="E81" s="9">
        <v>0.17</v>
      </c>
      <c r="F81" s="9">
        <v>0.17</v>
      </c>
      <c r="G81" s="9">
        <v>0.17</v>
      </c>
      <c r="H81" s="9">
        <v>0.17</v>
      </c>
      <c r="I81" s="26">
        <v>0.17</v>
      </c>
      <c r="K81" s="48"/>
      <c r="M81" s="29"/>
      <c r="N81" s="9"/>
    </row>
    <row r="82" spans="2:24" x14ac:dyDescent="0.3">
      <c r="B82" s="33" t="s">
        <v>84</v>
      </c>
      <c r="C82" s="30" t="s">
        <v>41</v>
      </c>
      <c r="D82" s="45">
        <f t="shared" si="31"/>
        <v>0</v>
      </c>
      <c r="E82" s="9">
        <v>0</v>
      </c>
      <c r="F82" s="9">
        <v>0</v>
      </c>
      <c r="G82" s="9">
        <v>0</v>
      </c>
      <c r="H82" s="9">
        <v>0</v>
      </c>
      <c r="I82" s="26">
        <v>0</v>
      </c>
      <c r="N82" s="9"/>
    </row>
    <row r="83" spans="2:24" x14ac:dyDescent="0.3">
      <c r="B83" s="85" t="s">
        <v>85</v>
      </c>
      <c r="C83" s="31" t="s">
        <v>41</v>
      </c>
      <c r="D83" s="46">
        <f t="shared" si="31"/>
        <v>0</v>
      </c>
      <c r="E83" s="27">
        <v>0</v>
      </c>
      <c r="F83" s="27">
        <v>0</v>
      </c>
      <c r="G83" s="27">
        <v>0</v>
      </c>
      <c r="H83" s="27">
        <v>0</v>
      </c>
      <c r="I83" s="28">
        <v>0</v>
      </c>
      <c r="M83" s="29"/>
      <c r="N83" s="9"/>
    </row>
    <row r="84" spans="2:24" x14ac:dyDescent="0.3">
      <c r="B84" s="7"/>
      <c r="C84" s="30"/>
      <c r="D84" s="72"/>
      <c r="E84" s="29"/>
      <c r="F84" s="29"/>
      <c r="G84" s="29"/>
      <c r="H84" s="29"/>
      <c r="I84" s="29"/>
    </row>
    <row r="85" spans="2:24" x14ac:dyDescent="0.3">
      <c r="B85" s="35" t="s">
        <v>86</v>
      </c>
      <c r="C85" s="18" t="s">
        <v>18</v>
      </c>
      <c r="D85" s="18" t="s">
        <v>19</v>
      </c>
      <c r="E85" s="18" t="s">
        <v>20</v>
      </c>
      <c r="F85" s="19" t="s">
        <v>21</v>
      </c>
      <c r="G85" s="18" t="s">
        <v>22</v>
      </c>
      <c r="H85" s="19" t="s">
        <v>23</v>
      </c>
      <c r="I85" s="25" t="s">
        <v>24</v>
      </c>
    </row>
    <row r="86" spans="2:24" x14ac:dyDescent="0.3">
      <c r="B86" s="37" t="s">
        <v>19</v>
      </c>
      <c r="C86" s="77" t="s">
        <v>87</v>
      </c>
      <c r="D86" s="78">
        <f>SUM(E86:I86)</f>
        <v>594</v>
      </c>
      <c r="E86" s="90">
        <f>SUM(E87:E90)</f>
        <v>118.8</v>
      </c>
      <c r="F86" s="90">
        <f>SUM(F87:F90)</f>
        <v>118.8</v>
      </c>
      <c r="G86" s="90">
        <f>SUM(G87:G90)</f>
        <v>118.8</v>
      </c>
      <c r="H86" s="90">
        <f>SUM(H87:H90)</f>
        <v>118.8</v>
      </c>
      <c r="I86" s="91">
        <f>SUM(I87:I90)</f>
        <v>118.8</v>
      </c>
    </row>
    <row r="87" spans="2:24" x14ac:dyDescent="0.3">
      <c r="B87" s="33" t="s">
        <v>82</v>
      </c>
      <c r="C87" s="6" t="s">
        <v>87</v>
      </c>
      <c r="D87" s="78">
        <f>SUM(E87:I87)</f>
        <v>509</v>
      </c>
      <c r="E87" s="79">
        <v>101.8</v>
      </c>
      <c r="F87" s="79">
        <v>101.8</v>
      </c>
      <c r="G87" s="79">
        <v>101.8</v>
      </c>
      <c r="H87" s="79">
        <v>101.8</v>
      </c>
      <c r="I87" s="92">
        <v>101.8</v>
      </c>
    </row>
    <row r="88" spans="2:24" x14ac:dyDescent="0.3">
      <c r="B88" s="33" t="s">
        <v>83</v>
      </c>
      <c r="C88" s="6" t="s">
        <v>87</v>
      </c>
      <c r="D88" s="78">
        <f>SUM(E88:I88)</f>
        <v>85</v>
      </c>
      <c r="E88" s="79">
        <v>17</v>
      </c>
      <c r="F88" s="79">
        <v>17</v>
      </c>
      <c r="G88" s="79">
        <v>17</v>
      </c>
      <c r="H88" s="79">
        <v>17</v>
      </c>
      <c r="I88" s="92">
        <v>17</v>
      </c>
      <c r="M88" s="29"/>
    </row>
    <row r="89" spans="2:24" x14ac:dyDescent="0.3">
      <c r="B89" s="33" t="s">
        <v>84</v>
      </c>
      <c r="C89" s="6" t="s">
        <v>87</v>
      </c>
      <c r="D89" s="78">
        <f t="shared" ref="D89:D90" si="32">SUM(E89:I89)</f>
        <v>0</v>
      </c>
      <c r="E89" s="7">
        <v>0</v>
      </c>
      <c r="F89" s="7">
        <v>0</v>
      </c>
      <c r="G89" s="7">
        <v>0</v>
      </c>
      <c r="H89" s="7">
        <v>0</v>
      </c>
      <c r="I89" s="87">
        <v>0</v>
      </c>
      <c r="M89" s="29"/>
    </row>
    <row r="90" spans="2:24" x14ac:dyDescent="0.3">
      <c r="B90" s="85" t="s">
        <v>85</v>
      </c>
      <c r="C90" s="23" t="s">
        <v>87</v>
      </c>
      <c r="D90" s="154">
        <f t="shared" si="32"/>
        <v>0</v>
      </c>
      <c r="E90" s="24">
        <v>0</v>
      </c>
      <c r="F90" s="24">
        <v>0</v>
      </c>
      <c r="G90" s="24">
        <v>0</v>
      </c>
      <c r="H90" s="24">
        <v>0</v>
      </c>
      <c r="I90" s="143">
        <v>0</v>
      </c>
    </row>
    <row r="91" spans="2:24" x14ac:dyDescent="0.3">
      <c r="B91" s="7"/>
      <c r="C91" s="6"/>
      <c r="D91" s="12"/>
      <c r="E91" s="7"/>
      <c r="F91" s="7"/>
      <c r="G91" s="7"/>
      <c r="H91" s="7"/>
      <c r="I91" s="7"/>
      <c r="J91" s="78"/>
    </row>
    <row r="92" spans="2:24" x14ac:dyDescent="0.3">
      <c r="B92" s="34" t="s">
        <v>6</v>
      </c>
      <c r="C92" s="32"/>
      <c r="D92" s="34"/>
      <c r="E92" s="16"/>
      <c r="F92" s="16"/>
      <c r="G92" s="16"/>
      <c r="H92" s="16"/>
      <c r="I92" s="16"/>
      <c r="J92" s="16"/>
      <c r="K92" s="16"/>
      <c r="L92" s="16"/>
      <c r="M92" s="16"/>
      <c r="N92" s="16"/>
      <c r="O92" s="16"/>
      <c r="P92" s="16"/>
      <c r="Q92" s="16"/>
      <c r="R92" s="16"/>
      <c r="S92" s="16"/>
      <c r="T92" s="16"/>
      <c r="U92" s="16"/>
      <c r="V92" s="16"/>
      <c r="W92" s="16"/>
      <c r="X92" s="16"/>
    </row>
    <row r="93" spans="2:24" x14ac:dyDescent="0.3">
      <c r="C93" s="30"/>
      <c r="D93" s="12"/>
    </row>
    <row r="94" spans="2:24" x14ac:dyDescent="0.3">
      <c r="B94" s="35" t="str">
        <f>$B$46</f>
        <v>Table 1. CECV Benefits incl. Emissions</v>
      </c>
      <c r="C94" s="18" t="s">
        <v>18</v>
      </c>
      <c r="D94" s="80" t="s">
        <v>19</v>
      </c>
      <c r="E94" s="18" t="s">
        <v>20</v>
      </c>
      <c r="F94" s="19" t="s">
        <v>21</v>
      </c>
      <c r="G94" s="18" t="s">
        <v>22</v>
      </c>
      <c r="H94" s="19" t="s">
        <v>23</v>
      </c>
      <c r="I94" s="18" t="s">
        <v>24</v>
      </c>
      <c r="J94" s="19" t="s">
        <v>25</v>
      </c>
      <c r="K94" s="18" t="s">
        <v>26</v>
      </c>
      <c r="L94" s="19" t="s">
        <v>27</v>
      </c>
      <c r="M94" s="18" t="s">
        <v>28</v>
      </c>
      <c r="N94" s="19" t="s">
        <v>29</v>
      </c>
      <c r="O94" s="18" t="s">
        <v>30</v>
      </c>
      <c r="P94" s="19" t="s">
        <v>31</v>
      </c>
      <c r="Q94" s="18" t="s">
        <v>32</v>
      </c>
      <c r="R94" s="19" t="s">
        <v>33</v>
      </c>
      <c r="S94" s="18" t="s">
        <v>34</v>
      </c>
      <c r="T94" s="19" t="s">
        <v>35</v>
      </c>
      <c r="U94" s="18" t="s">
        <v>36</v>
      </c>
      <c r="V94" s="19" t="s">
        <v>37</v>
      </c>
      <c r="W94" s="18" t="s">
        <v>38</v>
      </c>
      <c r="X94" s="20" t="s">
        <v>39</v>
      </c>
    </row>
    <row r="95" spans="2:24" x14ac:dyDescent="0.3">
      <c r="B95" s="21" t="str">
        <f>$B$47</f>
        <v>Value of curtailed energy if "Do-Nothing"</v>
      </c>
      <c r="C95" s="39" t="s">
        <v>41</v>
      </c>
      <c r="D95" s="82">
        <f>SUM(E95:X95)</f>
        <v>45.591030000000003</v>
      </c>
      <c r="E95" s="9">
        <f t="shared" ref="E95:X95" si="33">E$28*D$7/100</f>
        <v>0.49068000000000006</v>
      </c>
      <c r="F95" s="9">
        <f t="shared" si="33"/>
        <v>0.82025999999999999</v>
      </c>
      <c r="G95" s="9">
        <f t="shared" si="33"/>
        <v>1.1206799999999999</v>
      </c>
      <c r="H95" s="9">
        <f t="shared" si="33"/>
        <v>1.3494599999999999</v>
      </c>
      <c r="I95" s="9">
        <f t="shared" si="33"/>
        <v>1.3924000000000001</v>
      </c>
      <c r="J95" s="9">
        <f t="shared" si="33"/>
        <v>1.4011899999999999</v>
      </c>
      <c r="K95" s="9">
        <f t="shared" si="33"/>
        <v>1.77891</v>
      </c>
      <c r="L95" s="9">
        <f t="shared" si="33"/>
        <v>1.9806899999999996</v>
      </c>
      <c r="M95" s="9">
        <f t="shared" si="33"/>
        <v>1.89334</v>
      </c>
      <c r="N95" s="9">
        <f t="shared" si="33"/>
        <v>2.0673899999999996</v>
      </c>
      <c r="O95" s="9">
        <f t="shared" si="33"/>
        <v>2.6814900000000002</v>
      </c>
      <c r="P95" s="9">
        <f t="shared" si="33"/>
        <v>3.0528299999999997</v>
      </c>
      <c r="Q95" s="9">
        <f t="shared" si="33"/>
        <v>3.1061000000000001</v>
      </c>
      <c r="R95" s="9">
        <f t="shared" si="33"/>
        <v>2.867</v>
      </c>
      <c r="S95" s="9">
        <f t="shared" si="33"/>
        <v>2.1779999999999999</v>
      </c>
      <c r="T95" s="9">
        <f t="shared" si="33"/>
        <v>2.3816000000000002</v>
      </c>
      <c r="U95" s="9">
        <f t="shared" si="33"/>
        <v>3.6842000000000001</v>
      </c>
      <c r="V95" s="9">
        <f t="shared" si="33"/>
        <v>3.9558000000000004</v>
      </c>
      <c r="W95" s="9">
        <f t="shared" si="33"/>
        <v>3.7215699999999998</v>
      </c>
      <c r="X95" s="26">
        <f t="shared" si="33"/>
        <v>3.6674400000000005</v>
      </c>
    </row>
    <row r="96" spans="2:24" x14ac:dyDescent="0.3">
      <c r="B96" s="21" t="str">
        <f>$B$48</f>
        <v>Value of alleviated curtailment</v>
      </c>
      <c r="C96" s="39" t="s">
        <v>41</v>
      </c>
      <c r="D96" s="82">
        <f>SUM(E96:X96)</f>
        <v>28.334720000000004</v>
      </c>
      <c r="E96" s="9">
        <f>E$31*D$7/100</f>
        <v>0.36540000000000006</v>
      </c>
      <c r="F96" s="9">
        <f t="shared" ref="F96:X96" si="34">F$31*E$7/100</f>
        <v>0.60326000000000002</v>
      </c>
      <c r="G96" s="9">
        <f t="shared" si="34"/>
        <v>0.82763999999999993</v>
      </c>
      <c r="H96" s="9">
        <f t="shared" si="34"/>
        <v>0.99246000000000012</v>
      </c>
      <c r="I96" s="9">
        <f t="shared" si="34"/>
        <v>1.0266</v>
      </c>
      <c r="J96" s="9">
        <f t="shared" si="34"/>
        <v>0.98419999999999985</v>
      </c>
      <c r="K96" s="9">
        <f t="shared" si="34"/>
        <v>1.2341</v>
      </c>
      <c r="L96" s="9">
        <f t="shared" si="34"/>
        <v>1.3595999999999997</v>
      </c>
      <c r="M96" s="9">
        <f t="shared" si="34"/>
        <v>1.2850600000000001</v>
      </c>
      <c r="N96" s="9">
        <f t="shared" si="34"/>
        <v>1.3922099999999999</v>
      </c>
      <c r="O96" s="9">
        <f t="shared" si="34"/>
        <v>1.79331</v>
      </c>
      <c r="P96" s="9">
        <f t="shared" si="34"/>
        <v>1.96746</v>
      </c>
      <c r="Q96" s="9">
        <f t="shared" si="34"/>
        <v>1.9404400000000002</v>
      </c>
      <c r="R96" s="9">
        <f t="shared" si="34"/>
        <v>1.7384999999999999</v>
      </c>
      <c r="S96" s="9">
        <f t="shared" si="34"/>
        <v>1.2848000000000002</v>
      </c>
      <c r="T96" s="9">
        <f t="shared" si="34"/>
        <v>1.3694200000000001</v>
      </c>
      <c r="U96" s="9">
        <f t="shared" si="34"/>
        <v>2.0685599999999997</v>
      </c>
      <c r="V96" s="9">
        <f t="shared" si="34"/>
        <v>2.1687500000000002</v>
      </c>
      <c r="W96" s="9">
        <f t="shared" si="34"/>
        <v>2.0000699999999996</v>
      </c>
      <c r="X96" s="26">
        <f t="shared" si="34"/>
        <v>1.9328799999999999</v>
      </c>
    </row>
    <row r="97" spans="2:24" x14ac:dyDescent="0.3">
      <c r="B97" s="21" t="str">
        <f>$B$49</f>
        <v>Value of curtailment with investment</v>
      </c>
      <c r="C97" s="39" t="s">
        <v>41</v>
      </c>
      <c r="D97" s="82">
        <f>SUM(E97:X97)</f>
        <v>17.256310000000003</v>
      </c>
      <c r="E97" s="9">
        <f t="shared" ref="E97:X97" si="35">E95-E96</f>
        <v>0.12528</v>
      </c>
      <c r="F97" s="9">
        <f t="shared" si="35"/>
        <v>0.21699999999999997</v>
      </c>
      <c r="G97" s="9">
        <f t="shared" si="35"/>
        <v>0.29303999999999997</v>
      </c>
      <c r="H97" s="9">
        <f t="shared" si="35"/>
        <v>0.35699999999999976</v>
      </c>
      <c r="I97" s="9">
        <f t="shared" si="35"/>
        <v>0.36580000000000013</v>
      </c>
      <c r="J97" s="9">
        <f t="shared" si="35"/>
        <v>0.41699000000000008</v>
      </c>
      <c r="K97" s="9">
        <f t="shared" si="35"/>
        <v>0.54481000000000002</v>
      </c>
      <c r="L97" s="9">
        <f t="shared" si="35"/>
        <v>0.62108999999999992</v>
      </c>
      <c r="M97" s="9">
        <f t="shared" si="35"/>
        <v>0.60827999999999993</v>
      </c>
      <c r="N97" s="9">
        <f t="shared" si="35"/>
        <v>0.67517999999999967</v>
      </c>
      <c r="O97" s="9">
        <f t="shared" si="35"/>
        <v>0.88818000000000019</v>
      </c>
      <c r="P97" s="9">
        <f t="shared" si="35"/>
        <v>1.0853699999999997</v>
      </c>
      <c r="Q97" s="9">
        <f t="shared" si="35"/>
        <v>1.1656599999999999</v>
      </c>
      <c r="R97" s="9">
        <f t="shared" si="35"/>
        <v>1.1285000000000001</v>
      </c>
      <c r="S97" s="9">
        <f t="shared" si="35"/>
        <v>0.89319999999999977</v>
      </c>
      <c r="T97" s="9">
        <f t="shared" si="35"/>
        <v>1.0121800000000001</v>
      </c>
      <c r="U97" s="9">
        <f t="shared" si="35"/>
        <v>1.6156400000000004</v>
      </c>
      <c r="V97" s="9">
        <f t="shared" si="35"/>
        <v>1.7870500000000002</v>
      </c>
      <c r="W97" s="9">
        <f t="shared" si="35"/>
        <v>1.7215000000000003</v>
      </c>
      <c r="X97" s="26">
        <f t="shared" si="35"/>
        <v>1.7345600000000005</v>
      </c>
    </row>
    <row r="98" spans="2:24" x14ac:dyDescent="0.3">
      <c r="B98" s="21" t="str">
        <f>$B$50</f>
        <v xml:space="preserve">Cost of Investment </v>
      </c>
      <c r="C98" s="39" t="s">
        <v>41</v>
      </c>
      <c r="D98" s="82">
        <f>SUM(E98:X98)</f>
        <v>4.6965000000000003</v>
      </c>
      <c r="E98" s="9">
        <f>E103</f>
        <v>0.93930000000000002</v>
      </c>
      <c r="F98" s="9">
        <f t="shared" ref="F98:I98" si="36">F103</f>
        <v>0.93930000000000002</v>
      </c>
      <c r="G98" s="9">
        <f t="shared" si="36"/>
        <v>0.93930000000000002</v>
      </c>
      <c r="H98" s="9">
        <f t="shared" si="36"/>
        <v>0.93930000000000002</v>
      </c>
      <c r="I98" s="9">
        <f t="shared" si="36"/>
        <v>0.93930000000000002</v>
      </c>
      <c r="J98" s="39" t="s">
        <v>46</v>
      </c>
      <c r="K98" s="39" t="s">
        <v>46</v>
      </c>
      <c r="L98" s="39" t="s">
        <v>46</v>
      </c>
      <c r="M98" s="39" t="s">
        <v>46</v>
      </c>
      <c r="N98" s="39" t="s">
        <v>46</v>
      </c>
      <c r="O98" s="39" t="s">
        <v>46</v>
      </c>
      <c r="P98" s="39" t="s">
        <v>46</v>
      </c>
      <c r="Q98" s="39" t="s">
        <v>46</v>
      </c>
      <c r="R98" s="39" t="s">
        <v>46</v>
      </c>
      <c r="S98" s="39" t="s">
        <v>46</v>
      </c>
      <c r="T98" s="39" t="s">
        <v>46</v>
      </c>
      <c r="U98" s="39" t="s">
        <v>46</v>
      </c>
      <c r="V98" s="39" t="s">
        <v>46</v>
      </c>
      <c r="W98" s="39" t="s">
        <v>46</v>
      </c>
      <c r="X98" s="50" t="s">
        <v>46</v>
      </c>
    </row>
    <row r="99" spans="2:24" x14ac:dyDescent="0.3">
      <c r="B99" s="22" t="s">
        <v>79</v>
      </c>
      <c r="C99" s="144" t="s">
        <v>41</v>
      </c>
      <c r="D99" s="83">
        <f>SUM(D97:D98)</f>
        <v>21.952810000000003</v>
      </c>
      <c r="E99" s="56">
        <f t="shared" ref="E99" si="37">SUM(E97:E98)</f>
        <v>1.0645800000000001</v>
      </c>
      <c r="F99" s="56">
        <f t="shared" ref="F99" si="38">SUM(F97:F98)</f>
        <v>1.1562999999999999</v>
      </c>
      <c r="G99" s="56">
        <f t="shared" ref="G99" si="39">SUM(G97:G98)</f>
        <v>1.23234</v>
      </c>
      <c r="H99" s="56">
        <f t="shared" ref="H99" si="40">SUM(H97:H98)</f>
        <v>1.2962999999999998</v>
      </c>
      <c r="I99" s="56">
        <f t="shared" ref="I99" si="41">SUM(I97:I98)</f>
        <v>1.3051000000000001</v>
      </c>
      <c r="J99" s="56">
        <f t="shared" ref="J99" si="42">SUM(J97:J98)</f>
        <v>0.41699000000000008</v>
      </c>
      <c r="K99" s="56">
        <f t="shared" ref="K99" si="43">SUM(K97:K98)</f>
        <v>0.54481000000000002</v>
      </c>
      <c r="L99" s="56">
        <f t="shared" ref="L99" si="44">SUM(L97:L98)</f>
        <v>0.62108999999999992</v>
      </c>
      <c r="M99" s="56">
        <f t="shared" ref="M99" si="45">SUM(M97:M98)</f>
        <v>0.60827999999999993</v>
      </c>
      <c r="N99" s="56">
        <f t="shared" ref="N99" si="46">SUM(N97:N98)</f>
        <v>0.67517999999999967</v>
      </c>
      <c r="O99" s="56">
        <f t="shared" ref="O99" si="47">SUM(O97:O98)</f>
        <v>0.88818000000000019</v>
      </c>
      <c r="P99" s="56">
        <f t="shared" ref="P99" si="48">SUM(P97:P98)</f>
        <v>1.0853699999999997</v>
      </c>
      <c r="Q99" s="56">
        <f t="shared" ref="Q99" si="49">SUM(Q97:Q98)</f>
        <v>1.1656599999999999</v>
      </c>
      <c r="R99" s="56">
        <f t="shared" ref="R99" si="50">SUM(R97:R98)</f>
        <v>1.1285000000000001</v>
      </c>
      <c r="S99" s="56">
        <f t="shared" ref="S99" si="51">SUM(S97:S98)</f>
        <v>0.89319999999999977</v>
      </c>
      <c r="T99" s="56">
        <f t="shared" ref="T99" si="52">SUM(T97:T98)</f>
        <v>1.0121800000000001</v>
      </c>
      <c r="U99" s="56">
        <f t="shared" ref="U99" si="53">SUM(U97:U98)</f>
        <v>1.6156400000000004</v>
      </c>
      <c r="V99" s="56">
        <f t="shared" ref="V99" si="54">SUM(V97:V98)</f>
        <v>1.7870500000000002</v>
      </c>
      <c r="W99" s="56">
        <f t="shared" ref="W99" si="55">SUM(W97:W98)</f>
        <v>1.7215000000000003</v>
      </c>
      <c r="X99" s="84">
        <f t="shared" ref="X99" si="56">SUM(X97:X98)</f>
        <v>1.7345600000000005</v>
      </c>
    </row>
    <row r="100" spans="2:24" ht="14.5" x14ac:dyDescent="0.3">
      <c r="B100" s="111" t="s">
        <v>80</v>
      </c>
      <c r="C100" s="112">
        <f>NPV(0.03,E99:X99)</f>
        <v>15.896006761960331</v>
      </c>
    </row>
    <row r="101" spans="2:24" x14ac:dyDescent="0.3">
      <c r="C101" s="30"/>
      <c r="D101" s="12"/>
    </row>
    <row r="102" spans="2:24" x14ac:dyDescent="0.3">
      <c r="B102" s="35" t="str">
        <f>$B$54</f>
        <v>Table 2. Augmentation Cost per solution</v>
      </c>
      <c r="C102" s="18" t="s">
        <v>18</v>
      </c>
      <c r="D102" s="18" t="s">
        <v>19</v>
      </c>
      <c r="E102" s="18" t="s">
        <v>20</v>
      </c>
      <c r="F102" s="19" t="s">
        <v>21</v>
      </c>
      <c r="G102" s="18" t="s">
        <v>22</v>
      </c>
      <c r="H102" s="19" t="s">
        <v>23</v>
      </c>
      <c r="I102" s="25" t="s">
        <v>24</v>
      </c>
    </row>
    <row r="103" spans="2:24" x14ac:dyDescent="0.3">
      <c r="B103" s="37" t="s">
        <v>19</v>
      </c>
      <c r="C103" s="44" t="s">
        <v>41</v>
      </c>
      <c r="D103" s="45">
        <f>SUM(E103:I103)</f>
        <v>4.6965000000000003</v>
      </c>
      <c r="E103" s="45">
        <f>SUM(E104:E107)</f>
        <v>0.93930000000000002</v>
      </c>
      <c r="F103" s="45">
        <f>SUM(F104:F107)</f>
        <v>0.93930000000000002</v>
      </c>
      <c r="G103" s="45">
        <f>SUM(G104:G107)</f>
        <v>0.93930000000000002</v>
      </c>
      <c r="H103" s="45">
        <f>SUM(H104:H107)</f>
        <v>0.93930000000000002</v>
      </c>
      <c r="I103" s="47">
        <f>SUM(I104:I107)</f>
        <v>0.93930000000000002</v>
      </c>
    </row>
    <row r="104" spans="2:24" x14ac:dyDescent="0.3">
      <c r="B104" s="33" t="s">
        <v>82</v>
      </c>
      <c r="C104" s="30" t="s">
        <v>41</v>
      </c>
      <c r="D104" s="45">
        <f>SUM(E104:I104)</f>
        <v>3.7850000000000001</v>
      </c>
      <c r="E104" s="9">
        <v>0.75700000000000001</v>
      </c>
      <c r="F104" s="9">
        <v>0.75700000000000001</v>
      </c>
      <c r="G104" s="9">
        <v>0.75700000000000001</v>
      </c>
      <c r="H104" s="9">
        <v>0.75700000000000001</v>
      </c>
      <c r="I104" s="26">
        <v>0.75700000000000001</v>
      </c>
    </row>
    <row r="105" spans="2:24" x14ac:dyDescent="0.3">
      <c r="B105" s="33" t="s">
        <v>83</v>
      </c>
      <c r="C105" s="30" t="s">
        <v>41</v>
      </c>
      <c r="D105" s="45">
        <f t="shared" ref="D105:D106" si="57">SUM(E105:I105)</f>
        <v>0.44999999999999996</v>
      </c>
      <c r="E105" s="9">
        <v>0.09</v>
      </c>
      <c r="F105" s="9">
        <v>0.09</v>
      </c>
      <c r="G105" s="9">
        <v>0.09</v>
      </c>
      <c r="H105" s="9">
        <v>0.09</v>
      </c>
      <c r="I105" s="26">
        <v>0.09</v>
      </c>
      <c r="M105" s="29"/>
      <c r="N105" s="9"/>
    </row>
    <row r="106" spans="2:24" x14ac:dyDescent="0.3">
      <c r="B106" s="33" t="s">
        <v>84</v>
      </c>
      <c r="C106" s="30" t="s">
        <v>41</v>
      </c>
      <c r="D106" s="45">
        <f t="shared" si="57"/>
        <v>0.05</v>
      </c>
      <c r="E106" s="9">
        <v>0.01</v>
      </c>
      <c r="F106" s="9">
        <v>0.01</v>
      </c>
      <c r="G106" s="9">
        <v>0.01</v>
      </c>
      <c r="H106" s="9">
        <v>0.01</v>
      </c>
      <c r="I106" s="26">
        <v>0.01</v>
      </c>
      <c r="K106" s="48"/>
      <c r="M106" s="29"/>
      <c r="N106" s="9"/>
    </row>
    <row r="107" spans="2:24" x14ac:dyDescent="0.3">
      <c r="B107" s="85" t="s">
        <v>85</v>
      </c>
      <c r="C107" s="31" t="s">
        <v>41</v>
      </c>
      <c r="D107" s="46">
        <f>SUM(E107:I107)</f>
        <v>0.41149999999999998</v>
      </c>
      <c r="E107" s="27">
        <v>8.2299999999999998E-2</v>
      </c>
      <c r="F107" s="27">
        <v>8.2299999999999998E-2</v>
      </c>
      <c r="G107" s="27">
        <v>8.2299999999999998E-2</v>
      </c>
      <c r="H107" s="27">
        <v>8.2299999999999998E-2</v>
      </c>
      <c r="I107" s="28">
        <v>8.2299999999999998E-2</v>
      </c>
      <c r="N107" s="9"/>
    </row>
    <row r="108" spans="2:24" x14ac:dyDescent="0.3">
      <c r="C108" s="30"/>
      <c r="D108" s="12"/>
      <c r="M108" s="29"/>
      <c r="N108" s="9"/>
    </row>
    <row r="109" spans="2:24" x14ac:dyDescent="0.3">
      <c r="B109" s="35" t="s">
        <v>86</v>
      </c>
      <c r="C109" s="18" t="s">
        <v>18</v>
      </c>
      <c r="D109" s="18" t="s">
        <v>19</v>
      </c>
      <c r="E109" s="18" t="s">
        <v>20</v>
      </c>
      <c r="F109" s="19" t="s">
        <v>21</v>
      </c>
      <c r="G109" s="18" t="s">
        <v>22</v>
      </c>
      <c r="H109" s="19" t="s">
        <v>23</v>
      </c>
      <c r="I109" s="25" t="s">
        <v>24</v>
      </c>
    </row>
    <row r="110" spans="2:24" x14ac:dyDescent="0.3">
      <c r="B110" s="37" t="s">
        <v>19</v>
      </c>
      <c r="C110" s="77" t="s">
        <v>87</v>
      </c>
      <c r="D110" s="78">
        <f>SUM(E110:I110)</f>
        <v>2205</v>
      </c>
      <c r="E110" s="90">
        <f>SUM(E111:E114)</f>
        <v>441</v>
      </c>
      <c r="F110" s="78">
        <f>SUM(F111:F114)</f>
        <v>441</v>
      </c>
      <c r="G110" s="78">
        <f>SUM(G111:G114)</f>
        <v>441</v>
      </c>
      <c r="H110" s="78">
        <f>SUM(H111:H114)</f>
        <v>441</v>
      </c>
      <c r="I110" s="86">
        <f>SUM(I111:I114)</f>
        <v>441</v>
      </c>
    </row>
    <row r="111" spans="2:24" x14ac:dyDescent="0.3">
      <c r="B111" s="33" t="s">
        <v>82</v>
      </c>
      <c r="C111" s="6" t="s">
        <v>87</v>
      </c>
      <c r="D111" s="78">
        <f t="shared" ref="D111:D113" si="58">SUM(E111:I111)</f>
        <v>2131</v>
      </c>
      <c r="E111" s="79">
        <v>426.2</v>
      </c>
      <c r="F111" s="79">
        <v>426.2</v>
      </c>
      <c r="G111" s="79">
        <v>426.2</v>
      </c>
      <c r="H111" s="79">
        <v>426.2</v>
      </c>
      <c r="I111" s="92">
        <v>426.2</v>
      </c>
    </row>
    <row r="112" spans="2:24" x14ac:dyDescent="0.3">
      <c r="B112" s="33" t="s">
        <v>83</v>
      </c>
      <c r="C112" s="6" t="s">
        <v>87</v>
      </c>
      <c r="D112" s="78">
        <f t="shared" si="58"/>
        <v>55</v>
      </c>
      <c r="E112" s="79">
        <v>11</v>
      </c>
      <c r="F112" s="79">
        <v>11</v>
      </c>
      <c r="G112" s="79">
        <v>11</v>
      </c>
      <c r="H112" s="79">
        <v>11</v>
      </c>
      <c r="I112" s="92">
        <v>11</v>
      </c>
    </row>
    <row r="113" spans="2:13" x14ac:dyDescent="0.3">
      <c r="B113" s="33" t="s">
        <v>84</v>
      </c>
      <c r="C113" s="6" t="s">
        <v>87</v>
      </c>
      <c r="D113" s="78">
        <f t="shared" si="58"/>
        <v>5</v>
      </c>
      <c r="E113" s="79">
        <v>1</v>
      </c>
      <c r="F113" s="79">
        <v>1</v>
      </c>
      <c r="G113" s="79">
        <v>1</v>
      </c>
      <c r="H113" s="79">
        <v>1</v>
      </c>
      <c r="I113" s="92">
        <v>1</v>
      </c>
      <c r="M113" s="29"/>
    </row>
    <row r="114" spans="2:13" x14ac:dyDescent="0.3">
      <c r="B114" s="85" t="s">
        <v>85</v>
      </c>
      <c r="C114" s="23" t="s">
        <v>87</v>
      </c>
      <c r="D114" s="136">
        <f>SUM(E114:I114)</f>
        <v>14</v>
      </c>
      <c r="E114" s="88">
        <v>2.8</v>
      </c>
      <c r="F114" s="88">
        <v>2.8</v>
      </c>
      <c r="G114" s="88">
        <v>2.8</v>
      </c>
      <c r="H114" s="88">
        <v>2.8</v>
      </c>
      <c r="I114" s="89">
        <v>2.8</v>
      </c>
      <c r="M114" s="29"/>
    </row>
    <row r="121" spans="2:13" x14ac:dyDescent="0.3">
      <c r="D121" s="45"/>
    </row>
  </sheetData>
  <mergeCells count="6">
    <mergeCell ref="B34:I41"/>
    <mergeCell ref="B4:W4"/>
    <mergeCell ref="C15:S15"/>
    <mergeCell ref="C16:S16"/>
    <mergeCell ref="C17:S17"/>
    <mergeCell ref="B26:W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6F933-0918-4FA5-BBF7-9F1261E7C960}">
  <sheetPr>
    <tabColor theme="4"/>
  </sheetPr>
  <dimension ref="B3:Y122"/>
  <sheetViews>
    <sheetView workbookViewId="0"/>
  </sheetViews>
  <sheetFormatPr defaultColWidth="9" defaultRowHeight="14" x14ac:dyDescent="0.3"/>
  <cols>
    <col min="1" max="1" width="9" style="1"/>
    <col min="2" max="2" width="50" style="1" customWidth="1"/>
    <col min="3" max="3" width="16.83203125" style="1" customWidth="1"/>
    <col min="4" max="4" width="14.75" style="1" customWidth="1"/>
    <col min="5" max="7" width="16.58203125" style="1" customWidth="1"/>
    <col min="8" max="8" width="13.5" style="1" customWidth="1"/>
    <col min="9" max="9" width="16.08203125" style="1" customWidth="1"/>
    <col min="10" max="23" width="9.83203125" style="1" bestFit="1" customWidth="1"/>
    <col min="24" max="24" width="9.75" style="1" customWidth="1"/>
    <col min="25" max="25" width="9" style="1"/>
    <col min="26" max="26" width="13.75" style="1" customWidth="1"/>
    <col min="27" max="27" width="15.5" style="1" customWidth="1"/>
    <col min="28" max="16384" width="9" style="1"/>
  </cols>
  <sheetData>
    <row r="3" spans="2:24" x14ac:dyDescent="0.3">
      <c r="B3" s="2" t="s">
        <v>89</v>
      </c>
      <c r="C3" s="2"/>
      <c r="D3" s="3"/>
      <c r="E3" s="3"/>
      <c r="F3" s="3"/>
      <c r="G3" s="3"/>
      <c r="H3" s="3"/>
      <c r="I3" s="3"/>
      <c r="J3" s="3"/>
      <c r="K3" s="3"/>
      <c r="L3" s="3"/>
      <c r="M3" s="3"/>
      <c r="N3" s="3"/>
      <c r="O3" s="3"/>
      <c r="P3" s="3"/>
      <c r="Q3" s="3"/>
      <c r="R3" s="3"/>
      <c r="S3" s="3"/>
      <c r="T3" s="3"/>
      <c r="U3" s="3"/>
      <c r="V3" s="3"/>
      <c r="W3" s="3"/>
      <c r="X3" s="3"/>
    </row>
    <row r="4" spans="2:24" ht="30" customHeight="1" x14ac:dyDescent="0.3">
      <c r="B4" s="177" t="s">
        <v>90</v>
      </c>
      <c r="C4" s="177"/>
      <c r="D4" s="178"/>
      <c r="E4" s="178"/>
      <c r="F4" s="178"/>
      <c r="G4" s="178"/>
      <c r="H4" s="178"/>
      <c r="I4" s="178"/>
      <c r="J4" s="178"/>
      <c r="K4" s="178"/>
      <c r="L4" s="178"/>
      <c r="M4" s="178"/>
      <c r="N4" s="178"/>
      <c r="O4" s="178"/>
      <c r="P4" s="178"/>
      <c r="Q4" s="178"/>
      <c r="R4" s="178"/>
      <c r="S4" s="178"/>
      <c r="T4" s="178"/>
      <c r="U4" s="178"/>
      <c r="V4" s="178"/>
      <c r="W4" s="178"/>
    </row>
    <row r="5" spans="2:24" ht="30" customHeight="1" x14ac:dyDescent="0.3">
      <c r="B5" s="93"/>
      <c r="C5" s="93"/>
      <c r="D5" s="94"/>
      <c r="E5" s="94"/>
      <c r="F5" s="94"/>
      <c r="G5" s="94"/>
      <c r="H5" s="94"/>
      <c r="I5" s="94"/>
      <c r="J5" s="94"/>
      <c r="K5" s="94"/>
      <c r="L5" s="94"/>
      <c r="M5" s="94"/>
      <c r="N5" s="94"/>
      <c r="O5" s="94"/>
      <c r="P5" s="94"/>
      <c r="Q5" s="94"/>
      <c r="R5" s="94"/>
      <c r="S5" s="94"/>
      <c r="T5" s="94"/>
      <c r="U5" s="94"/>
      <c r="V5" s="94"/>
      <c r="W5" s="94"/>
    </row>
    <row r="6" spans="2:24" ht="30" customHeight="1" x14ac:dyDescent="0.3">
      <c r="B6" s="188" t="s">
        <v>118</v>
      </c>
      <c r="C6" s="188"/>
      <c r="D6" s="188"/>
      <c r="E6" s="188"/>
      <c r="F6" s="188"/>
      <c r="G6" s="188"/>
      <c r="H6" s="188"/>
      <c r="I6" s="188"/>
      <c r="J6" s="94"/>
      <c r="K6" s="94"/>
      <c r="L6" s="94"/>
      <c r="M6" s="94"/>
      <c r="N6" s="94"/>
      <c r="O6" s="94"/>
      <c r="P6" s="94"/>
      <c r="Q6" s="94"/>
      <c r="R6" s="94"/>
      <c r="S6" s="94"/>
      <c r="T6" s="94"/>
      <c r="U6" s="94"/>
      <c r="V6" s="94"/>
      <c r="W6" s="94"/>
    </row>
    <row r="7" spans="2:24" ht="30" customHeight="1" x14ac:dyDescent="0.3">
      <c r="B7" s="188"/>
      <c r="C7" s="188"/>
      <c r="D7" s="188"/>
      <c r="E7" s="188"/>
      <c r="F7" s="188"/>
      <c r="G7" s="188"/>
      <c r="H7" s="188"/>
      <c r="I7" s="188"/>
      <c r="J7" s="94"/>
      <c r="K7" s="94"/>
      <c r="L7" s="94"/>
      <c r="M7" s="94"/>
      <c r="N7" s="94"/>
      <c r="O7" s="94"/>
      <c r="P7" s="94"/>
      <c r="Q7" s="94"/>
      <c r="R7" s="94"/>
      <c r="S7" s="94"/>
      <c r="T7" s="94"/>
      <c r="U7" s="94"/>
      <c r="V7" s="94"/>
      <c r="W7" s="94"/>
    </row>
    <row r="8" spans="2:24" ht="30" customHeight="1" x14ac:dyDescent="0.3">
      <c r="B8" s="8"/>
      <c r="C8" s="8"/>
      <c r="D8" s="8"/>
      <c r="E8" s="8"/>
      <c r="F8" s="8"/>
      <c r="G8" s="8"/>
      <c r="H8" s="8"/>
      <c r="I8" s="8"/>
      <c r="J8" s="94"/>
      <c r="K8" s="94"/>
      <c r="L8" s="94"/>
      <c r="M8" s="94"/>
      <c r="N8" s="94"/>
      <c r="O8" s="94"/>
      <c r="P8" s="94"/>
      <c r="Q8" s="94"/>
      <c r="R8" s="94"/>
      <c r="S8" s="94"/>
      <c r="T8" s="94"/>
      <c r="U8" s="94"/>
      <c r="V8" s="94"/>
      <c r="W8" s="94"/>
    </row>
    <row r="9" spans="2:24" ht="30" customHeight="1" x14ac:dyDescent="0.3">
      <c r="B9" s="132" t="s">
        <v>91</v>
      </c>
      <c r="C9" s="133">
        <v>46.024999999999999</v>
      </c>
      <c r="D9" s="94"/>
      <c r="E9" s="138"/>
      <c r="F9" s="74"/>
      <c r="G9" s="137"/>
      <c r="H9" s="94"/>
      <c r="I9" s="94"/>
      <c r="J9" s="94"/>
      <c r="K9" s="94"/>
      <c r="L9" s="94"/>
      <c r="M9" s="94"/>
      <c r="N9" s="94"/>
      <c r="O9" s="94"/>
      <c r="P9" s="94"/>
      <c r="Q9" s="94"/>
      <c r="R9" s="94"/>
      <c r="S9" s="94"/>
      <c r="T9" s="94"/>
      <c r="U9" s="94"/>
      <c r="V9" s="94"/>
      <c r="W9" s="94"/>
    </row>
    <row r="10" spans="2:24" ht="30" customHeight="1" x14ac:dyDescent="0.3">
      <c r="B10" s="134" t="s">
        <v>92</v>
      </c>
      <c r="C10" s="135">
        <v>0</v>
      </c>
      <c r="D10" s="94"/>
      <c r="E10" s="138"/>
      <c r="F10" s="74"/>
      <c r="G10" s="137"/>
      <c r="H10" s="96"/>
      <c r="I10" s="96"/>
      <c r="J10" s="96"/>
      <c r="K10" s="96"/>
      <c r="L10" s="96"/>
      <c r="M10" s="94"/>
      <c r="N10" s="94"/>
      <c r="O10" s="94"/>
      <c r="P10" s="94"/>
      <c r="Q10" s="94"/>
      <c r="R10" s="94"/>
      <c r="S10" s="94"/>
      <c r="T10" s="94"/>
      <c r="U10" s="94"/>
      <c r="V10" s="94"/>
      <c r="W10" s="94"/>
    </row>
    <row r="12" spans="2:24" x14ac:dyDescent="0.3">
      <c r="C12" s="4" t="s">
        <v>18</v>
      </c>
      <c r="D12" s="4" t="s">
        <v>20</v>
      </c>
      <c r="E12" s="5" t="s">
        <v>21</v>
      </c>
      <c r="F12" s="4" t="s">
        <v>22</v>
      </c>
      <c r="G12" s="5" t="s">
        <v>23</v>
      </c>
      <c r="H12" s="4" t="s">
        <v>24</v>
      </c>
      <c r="I12" s="5" t="s">
        <v>25</v>
      </c>
      <c r="J12" s="4" t="s">
        <v>26</v>
      </c>
      <c r="K12" s="5" t="s">
        <v>27</v>
      </c>
      <c r="L12" s="4" t="s">
        <v>28</v>
      </c>
      <c r="M12" s="5" t="s">
        <v>29</v>
      </c>
      <c r="N12" s="4" t="s">
        <v>30</v>
      </c>
      <c r="O12" s="5" t="s">
        <v>31</v>
      </c>
      <c r="P12" s="4" t="s">
        <v>32</v>
      </c>
      <c r="Q12" s="5" t="s">
        <v>33</v>
      </c>
      <c r="R12" s="4" t="s">
        <v>34</v>
      </c>
      <c r="S12" s="5" t="s">
        <v>35</v>
      </c>
      <c r="T12" s="4" t="s">
        <v>36</v>
      </c>
      <c r="U12" s="5" t="s">
        <v>37</v>
      </c>
      <c r="V12" s="4" t="s">
        <v>38</v>
      </c>
      <c r="W12" s="5" t="s">
        <v>39</v>
      </c>
    </row>
    <row r="13" spans="2:24" ht="24.75" customHeight="1" x14ac:dyDescent="0.3">
      <c r="B13" s="1" t="s">
        <v>93</v>
      </c>
      <c r="C13" s="6" t="s">
        <v>94</v>
      </c>
      <c r="D13" s="97">
        <v>931.46809002558587</v>
      </c>
      <c r="E13" s="97">
        <v>958.25568199852705</v>
      </c>
      <c r="F13" s="97">
        <v>997.85921465367358</v>
      </c>
      <c r="G13" s="97">
        <v>1042.0646854782406</v>
      </c>
      <c r="H13" s="97">
        <v>1114.9836100082828</v>
      </c>
      <c r="I13" s="97">
        <v>1213.1861718290156</v>
      </c>
      <c r="J13" s="97">
        <v>1307.2257659118925</v>
      </c>
      <c r="K13" s="97">
        <v>1414.8277802276043</v>
      </c>
      <c r="L13" s="97">
        <v>1537.51244802428</v>
      </c>
      <c r="M13" s="97">
        <v>1657.660029400168</v>
      </c>
      <c r="N13" s="97">
        <v>1752.5898525878447</v>
      </c>
      <c r="O13" s="97">
        <v>1859.6855849387525</v>
      </c>
      <c r="P13" s="97">
        <v>2023.3226697509861</v>
      </c>
      <c r="Q13" s="97">
        <v>2229.4979072889814</v>
      </c>
      <c r="R13" s="97">
        <v>2477.7461274857965</v>
      </c>
      <c r="S13" s="97">
        <v>2713.4038548755002</v>
      </c>
      <c r="T13" s="97">
        <v>2951.6183894048086</v>
      </c>
      <c r="U13" s="97">
        <v>3209.0012165949979</v>
      </c>
      <c r="V13" s="97">
        <v>3540.5888709903952</v>
      </c>
      <c r="W13" s="97">
        <v>3866.0456771715194</v>
      </c>
    </row>
    <row r="14" spans="2:24" ht="30" customHeight="1" x14ac:dyDescent="0.3">
      <c r="B14" s="43" t="s">
        <v>117</v>
      </c>
      <c r="C14" s="6" t="s">
        <v>94</v>
      </c>
      <c r="D14" s="97">
        <v>1.6974655033175879E-3</v>
      </c>
      <c r="E14" s="97">
        <v>1.2877616430762621E-2</v>
      </c>
      <c r="F14" s="97">
        <v>0.14449668866087698</v>
      </c>
      <c r="G14" s="97">
        <v>1.0459410561336699</v>
      </c>
      <c r="H14" s="97">
        <v>2.715154343048213</v>
      </c>
      <c r="I14" s="97">
        <v>5.2049727528847809</v>
      </c>
      <c r="J14" s="97">
        <v>8.0177301093234234</v>
      </c>
      <c r="K14" s="97">
        <v>11.646194768051721</v>
      </c>
      <c r="L14" s="97">
        <v>15.95264505687026</v>
      </c>
      <c r="M14" s="97">
        <v>20.808656309236618</v>
      </c>
      <c r="N14" s="97">
        <v>24.438793085940535</v>
      </c>
      <c r="O14" s="97">
        <v>29.262821647782037</v>
      </c>
      <c r="P14" s="97">
        <v>36.267489593708085</v>
      </c>
      <c r="Q14" s="97">
        <v>43.427792110535528</v>
      </c>
      <c r="R14" s="97">
        <v>54.589143663675053</v>
      </c>
      <c r="S14" s="97">
        <v>65.85351039302985</v>
      </c>
      <c r="T14" s="97">
        <v>77.770094511573475</v>
      </c>
      <c r="U14" s="97">
        <v>92.160940719952706</v>
      </c>
      <c r="V14" s="97">
        <v>109.58201146034108</v>
      </c>
      <c r="W14" s="97">
        <v>128.13367767715894</v>
      </c>
    </row>
    <row r="15" spans="2:24" ht="24.75" customHeight="1" x14ac:dyDescent="0.3">
      <c r="B15" s="13" t="s">
        <v>95</v>
      </c>
      <c r="C15" s="14" t="s">
        <v>96</v>
      </c>
      <c r="D15" s="95">
        <v>0</v>
      </c>
      <c r="E15" s="95">
        <v>0</v>
      </c>
      <c r="F15" s="95">
        <v>0</v>
      </c>
      <c r="G15" s="95">
        <v>0</v>
      </c>
      <c r="H15" s="95">
        <v>0</v>
      </c>
      <c r="I15" s="95">
        <v>0</v>
      </c>
      <c r="J15" s="95">
        <v>0</v>
      </c>
      <c r="K15" s="95">
        <v>0</v>
      </c>
      <c r="L15" s="95">
        <v>0</v>
      </c>
      <c r="M15" s="95">
        <v>0</v>
      </c>
      <c r="N15" s="95">
        <v>0</v>
      </c>
      <c r="O15" s="95">
        <v>0</v>
      </c>
      <c r="P15" s="95">
        <v>0</v>
      </c>
      <c r="Q15" s="95">
        <v>0</v>
      </c>
      <c r="R15" s="95">
        <v>0</v>
      </c>
      <c r="S15" s="95">
        <v>0</v>
      </c>
      <c r="T15" s="95">
        <v>0</v>
      </c>
      <c r="U15" s="95">
        <v>0</v>
      </c>
      <c r="V15" s="95">
        <v>0</v>
      </c>
      <c r="W15" s="95">
        <v>0</v>
      </c>
    </row>
    <row r="16" spans="2:24" ht="24.75" customHeight="1" x14ac:dyDescent="0.3">
      <c r="B16" s="13" t="s">
        <v>97</v>
      </c>
      <c r="C16" s="14" t="s">
        <v>96</v>
      </c>
      <c r="D16" s="95">
        <v>42.870740717577803</v>
      </c>
      <c r="E16" s="95">
        <v>44.10312507168598</v>
      </c>
      <c r="F16" s="95">
        <v>45.91981989433971</v>
      </c>
      <c r="G16" s="95">
        <v>47.912887712027469</v>
      </c>
      <c r="H16" s="95">
        <v>51.192155671992417</v>
      </c>
      <c r="I16" s="95">
        <v>55.597334687478927</v>
      </c>
      <c r="J16" s="95">
        <v>59.796049847813251</v>
      </c>
      <c r="K16" s="95">
        <v>64.581432470775908</v>
      </c>
      <c r="L16" s="95">
        <v>70.029789931575024</v>
      </c>
      <c r="M16" s="95">
        <v>75.336084446510128</v>
      </c>
      <c r="N16" s="95">
        <v>79.538152513575142</v>
      </c>
      <c r="O16" s="95">
        <v>84.245207680466919</v>
      </c>
      <c r="P16" s="95">
        <v>91.454214666738721</v>
      </c>
      <c r="Q16" s="95">
        <v>100.61387705108795</v>
      </c>
      <c r="R16" s="95">
        <v>111.52580018041313</v>
      </c>
      <c r="S16" s="95">
        <v>121.85350460480569</v>
      </c>
      <c r="T16" s="95">
        <v>132.26886777246114</v>
      </c>
      <c r="U16" s="95">
        <v>143.45257369714895</v>
      </c>
      <c r="V16" s="95">
        <v>157.91209070987074</v>
      </c>
      <c r="W16" s="95">
        <v>172.03739977672791</v>
      </c>
    </row>
    <row r="17" spans="2:24" ht="14.5" x14ac:dyDescent="0.3">
      <c r="B17" s="98"/>
      <c r="C17" s="99"/>
      <c r="D17" s="100"/>
      <c r="E17" s="100"/>
      <c r="F17" s="100"/>
      <c r="G17" s="100"/>
      <c r="H17" s="100"/>
      <c r="I17" s="100"/>
      <c r="J17" s="100"/>
      <c r="K17" s="100"/>
      <c r="L17" s="100"/>
      <c r="M17" s="100"/>
      <c r="N17" s="100"/>
      <c r="O17" s="100"/>
      <c r="P17" s="100"/>
      <c r="Q17" s="100"/>
      <c r="R17" s="100"/>
      <c r="S17" s="100"/>
      <c r="T17" s="100"/>
      <c r="U17" s="100"/>
      <c r="V17" s="100"/>
      <c r="W17" s="100"/>
    </row>
    <row r="18" spans="2:24" x14ac:dyDescent="0.3">
      <c r="C18" s="6"/>
      <c r="D18" s="9"/>
      <c r="E18" s="9"/>
      <c r="F18" s="9"/>
      <c r="G18" s="9"/>
      <c r="H18" s="9"/>
      <c r="I18" s="9"/>
      <c r="J18" s="9"/>
      <c r="K18" s="9"/>
      <c r="L18" s="9"/>
      <c r="M18" s="9"/>
      <c r="N18" s="9"/>
      <c r="O18" s="9"/>
      <c r="P18" s="9"/>
      <c r="Q18" s="9"/>
      <c r="R18" s="9"/>
      <c r="S18" s="9"/>
      <c r="T18" s="9"/>
      <c r="U18" s="9"/>
      <c r="V18" s="9"/>
      <c r="W18" s="9"/>
    </row>
    <row r="19" spans="2:24" x14ac:dyDescent="0.3">
      <c r="B19" s="2" t="s">
        <v>0</v>
      </c>
      <c r="C19" s="2"/>
      <c r="D19" s="3"/>
      <c r="E19" s="3"/>
      <c r="F19" s="3"/>
      <c r="G19" s="3"/>
      <c r="H19" s="3"/>
      <c r="I19" s="3"/>
      <c r="J19" s="3"/>
      <c r="K19" s="3"/>
      <c r="L19" s="3"/>
      <c r="M19" s="3"/>
      <c r="N19" s="3"/>
      <c r="O19" s="3"/>
      <c r="P19" s="3"/>
      <c r="Q19" s="3"/>
      <c r="R19" s="3"/>
      <c r="S19" s="3"/>
      <c r="T19" s="3"/>
      <c r="U19" s="3"/>
      <c r="V19" s="3"/>
      <c r="W19" s="3"/>
      <c r="X19" s="3"/>
    </row>
    <row r="20" spans="2:24" x14ac:dyDescent="0.3">
      <c r="B20" s="12"/>
      <c r="C20" s="6"/>
    </row>
    <row r="21" spans="2:24" ht="57.75" customHeight="1" x14ac:dyDescent="0.3">
      <c r="B21" s="15" t="s">
        <v>2</v>
      </c>
      <c r="C21" s="162" t="s">
        <v>98</v>
      </c>
      <c r="D21" s="162"/>
      <c r="E21" s="162"/>
      <c r="F21" s="162"/>
      <c r="G21" s="162"/>
      <c r="H21" s="162"/>
      <c r="I21" s="162"/>
      <c r="J21" s="162"/>
      <c r="K21" s="162"/>
      <c r="L21" s="162"/>
      <c r="M21" s="162"/>
      <c r="N21" s="162"/>
      <c r="O21" s="162"/>
      <c r="P21" s="162"/>
      <c r="Q21" s="162"/>
      <c r="R21" s="162"/>
      <c r="S21" s="162"/>
    </row>
    <row r="22" spans="2:24" ht="91.5" customHeight="1" x14ac:dyDescent="0.3">
      <c r="B22" s="15" t="s">
        <v>4</v>
      </c>
      <c r="C22" s="162" t="s">
        <v>99</v>
      </c>
      <c r="D22" s="162"/>
      <c r="E22" s="162"/>
      <c r="F22" s="162"/>
      <c r="G22" s="162"/>
      <c r="H22" s="162"/>
      <c r="I22" s="162"/>
      <c r="J22" s="162"/>
      <c r="K22" s="162"/>
      <c r="L22" s="162"/>
      <c r="M22" s="162"/>
      <c r="N22" s="162"/>
      <c r="O22" s="162"/>
      <c r="P22" s="162"/>
      <c r="Q22" s="162"/>
      <c r="R22" s="162"/>
      <c r="S22" s="162"/>
    </row>
    <row r="23" spans="2:24" ht="91.5" customHeight="1" x14ac:dyDescent="0.3">
      <c r="B23" s="15" t="s">
        <v>6</v>
      </c>
      <c r="C23" s="163" t="s">
        <v>7</v>
      </c>
      <c r="D23" s="162"/>
      <c r="E23" s="162"/>
      <c r="F23" s="162"/>
      <c r="G23" s="162"/>
      <c r="H23" s="162"/>
      <c r="I23" s="162"/>
      <c r="J23" s="162"/>
      <c r="K23" s="162"/>
      <c r="L23" s="162"/>
      <c r="M23" s="162"/>
      <c r="N23" s="162"/>
      <c r="O23" s="162"/>
      <c r="P23" s="162"/>
      <c r="Q23" s="162"/>
      <c r="R23" s="162"/>
      <c r="S23" s="162"/>
    </row>
    <row r="24" spans="2:24" ht="14.5" thickBot="1" x14ac:dyDescent="0.35"/>
    <row r="25" spans="2:24" ht="42" x14ac:dyDescent="0.3">
      <c r="B25" s="189" t="s">
        <v>8</v>
      </c>
      <c r="C25" s="101" t="s">
        <v>9</v>
      </c>
      <c r="D25" s="101" t="s">
        <v>100</v>
      </c>
      <c r="E25" s="102" t="s">
        <v>11</v>
      </c>
    </row>
    <row r="26" spans="2:24" ht="18" customHeight="1" thickBot="1" x14ac:dyDescent="0.35">
      <c r="B26" s="190"/>
      <c r="C26" s="191" t="s">
        <v>101</v>
      </c>
      <c r="D26" s="192"/>
      <c r="E26" s="193"/>
    </row>
    <row r="27" spans="2:24" ht="18.75" customHeight="1" thickBot="1" x14ac:dyDescent="0.35">
      <c r="B27" s="103" t="s">
        <v>13</v>
      </c>
      <c r="C27" s="59">
        <v>0</v>
      </c>
      <c r="D27" s="59">
        <v>0</v>
      </c>
      <c r="E27" s="104">
        <v>1150.0675823247011</v>
      </c>
      <c r="G27" s="40" t="s">
        <v>65</v>
      </c>
      <c r="H27" s="41">
        <v>3.44E-2</v>
      </c>
    </row>
    <row r="28" spans="2:24" ht="18.75" customHeight="1" x14ac:dyDescent="0.3">
      <c r="B28" s="103" t="s">
        <v>14</v>
      </c>
      <c r="C28" s="59">
        <v>6.05</v>
      </c>
      <c r="D28" s="59">
        <v>106.20456985675746</v>
      </c>
      <c r="E28" s="104">
        <v>1049.3355217162737</v>
      </c>
    </row>
    <row r="29" spans="2:24" ht="18.75" customHeight="1" thickBot="1" x14ac:dyDescent="0.35">
      <c r="B29" s="105" t="s">
        <v>66</v>
      </c>
      <c r="C29" s="106">
        <v>32.508000000000003</v>
      </c>
      <c r="D29" s="106">
        <v>378.92390063712412</v>
      </c>
      <c r="E29" s="107">
        <v>800.54470078509007</v>
      </c>
    </row>
    <row r="30" spans="2:24" x14ac:dyDescent="0.3">
      <c r="B30" s="60"/>
      <c r="C30" s="61"/>
      <c r="D30" s="61"/>
      <c r="E30" s="61"/>
      <c r="F30" s="61"/>
    </row>
    <row r="32" spans="2:24" x14ac:dyDescent="0.3">
      <c r="B32" s="2" t="s">
        <v>102</v>
      </c>
      <c r="C32" s="2"/>
      <c r="D32" s="3"/>
      <c r="E32" s="3"/>
      <c r="F32" s="3"/>
      <c r="G32" s="3"/>
      <c r="H32" s="3"/>
      <c r="I32" s="3"/>
      <c r="J32" s="3"/>
      <c r="K32" s="3"/>
      <c r="L32" s="3"/>
      <c r="M32" s="3"/>
      <c r="N32" s="3"/>
      <c r="O32" s="3"/>
      <c r="P32" s="3"/>
      <c r="Q32" s="3"/>
      <c r="R32" s="3"/>
      <c r="S32" s="3"/>
      <c r="T32" s="3"/>
      <c r="U32" s="3"/>
      <c r="V32" s="3"/>
      <c r="W32" s="3"/>
      <c r="X32" s="3"/>
    </row>
    <row r="33" spans="2:24" ht="43.5" customHeight="1" x14ac:dyDescent="0.3">
      <c r="B33" s="177" t="s">
        <v>103</v>
      </c>
      <c r="C33" s="177"/>
      <c r="D33" s="178"/>
      <c r="E33" s="178"/>
      <c r="F33" s="178"/>
      <c r="G33" s="178"/>
      <c r="H33" s="178"/>
      <c r="I33" s="178"/>
      <c r="J33" s="178"/>
      <c r="K33" s="178"/>
      <c r="L33" s="178"/>
      <c r="M33" s="178"/>
      <c r="N33" s="178"/>
      <c r="O33" s="178"/>
      <c r="P33" s="178"/>
      <c r="Q33" s="178"/>
      <c r="R33" s="178"/>
      <c r="S33" s="178"/>
      <c r="T33" s="178"/>
      <c r="U33" s="178"/>
      <c r="V33" s="178"/>
      <c r="W33" s="178"/>
    </row>
    <row r="34" spans="2:24" x14ac:dyDescent="0.3">
      <c r="B34" s="140" t="s">
        <v>69</v>
      </c>
      <c r="C34" s="18" t="s">
        <v>18</v>
      </c>
      <c r="D34" s="80" t="s">
        <v>19</v>
      </c>
      <c r="E34" s="18" t="s">
        <v>20</v>
      </c>
      <c r="F34" s="19" t="s">
        <v>21</v>
      </c>
      <c r="G34" s="18" t="s">
        <v>22</v>
      </c>
      <c r="H34" s="19" t="s">
        <v>23</v>
      </c>
      <c r="I34" s="18" t="s">
        <v>24</v>
      </c>
      <c r="J34" s="19" t="s">
        <v>25</v>
      </c>
      <c r="K34" s="18" t="s">
        <v>26</v>
      </c>
      <c r="L34" s="19" t="s">
        <v>27</v>
      </c>
      <c r="M34" s="18" t="s">
        <v>28</v>
      </c>
      <c r="N34" s="19" t="s">
        <v>29</v>
      </c>
      <c r="O34" s="18" t="s">
        <v>30</v>
      </c>
      <c r="P34" s="19" t="s">
        <v>31</v>
      </c>
      <c r="Q34" s="18" t="s">
        <v>32</v>
      </c>
      <c r="R34" s="19" t="s">
        <v>33</v>
      </c>
      <c r="S34" s="18" t="s">
        <v>34</v>
      </c>
      <c r="T34" s="19" t="s">
        <v>35</v>
      </c>
      <c r="U34" s="18" t="s">
        <v>36</v>
      </c>
      <c r="V34" s="19" t="s">
        <v>37</v>
      </c>
      <c r="W34" s="18" t="s">
        <v>38</v>
      </c>
      <c r="X34" s="20" t="s">
        <v>39</v>
      </c>
    </row>
    <row r="35" spans="2:24" x14ac:dyDescent="0.3">
      <c r="B35" s="21" t="s">
        <v>104</v>
      </c>
      <c r="C35" s="6" t="s">
        <v>94</v>
      </c>
      <c r="D35" s="108">
        <f>SUM(E35:X35)</f>
        <v>38071.506987617009</v>
      </c>
      <c r="E35" s="141">
        <f>D13-D14</f>
        <v>931.46639256008257</v>
      </c>
      <c r="F35" s="141">
        <f t="shared" ref="F35:X35" si="0">E13-E14</f>
        <v>958.24280438209632</v>
      </c>
      <c r="G35" s="141">
        <f t="shared" si="0"/>
        <v>997.71471796501271</v>
      </c>
      <c r="H35" s="141">
        <f t="shared" si="0"/>
        <v>1041.0187444221069</v>
      </c>
      <c r="I35" s="141">
        <f t="shared" si="0"/>
        <v>1112.2684556652346</v>
      </c>
      <c r="J35" s="141">
        <f t="shared" si="0"/>
        <v>1207.9811990761309</v>
      </c>
      <c r="K35" s="141">
        <f t="shared" si="0"/>
        <v>1299.2080358025692</v>
      </c>
      <c r="L35" s="141">
        <f t="shared" si="0"/>
        <v>1403.1815854595525</v>
      </c>
      <c r="M35" s="141">
        <f t="shared" si="0"/>
        <v>1521.5598029674097</v>
      </c>
      <c r="N35" s="141">
        <f t="shared" si="0"/>
        <v>1636.8513730909315</v>
      </c>
      <c r="O35" s="141">
        <f t="shared" si="0"/>
        <v>1728.1510595019042</v>
      </c>
      <c r="P35" s="141">
        <f t="shared" si="0"/>
        <v>1830.4227632909706</v>
      </c>
      <c r="Q35" s="141">
        <f t="shared" si="0"/>
        <v>1987.0551801572781</v>
      </c>
      <c r="R35" s="141">
        <f t="shared" si="0"/>
        <v>2186.070115178446</v>
      </c>
      <c r="S35" s="141">
        <f t="shared" si="0"/>
        <v>2423.1569838221212</v>
      </c>
      <c r="T35" s="141">
        <f t="shared" si="0"/>
        <v>2647.5503444824703</v>
      </c>
      <c r="U35" s="141">
        <f t="shared" si="0"/>
        <v>2873.8482948932351</v>
      </c>
      <c r="V35" s="141">
        <f t="shared" si="0"/>
        <v>3116.8402758750453</v>
      </c>
      <c r="W35" s="141">
        <f t="shared" si="0"/>
        <v>3431.006859530054</v>
      </c>
      <c r="X35" s="142">
        <f t="shared" si="0"/>
        <v>3737.9119994943603</v>
      </c>
    </row>
    <row r="36" spans="2:24" x14ac:dyDescent="0.3">
      <c r="B36" s="21" t="s">
        <v>105</v>
      </c>
      <c r="C36" s="6" t="s">
        <v>94</v>
      </c>
      <c r="D36" s="108">
        <f>SUM(E36:X36)</f>
        <v>0</v>
      </c>
      <c r="E36" s="141">
        <v>0</v>
      </c>
      <c r="F36" s="141">
        <v>0</v>
      </c>
      <c r="G36" s="141">
        <v>0</v>
      </c>
      <c r="H36" s="141">
        <v>0</v>
      </c>
      <c r="I36" s="141">
        <v>0</v>
      </c>
      <c r="J36" s="141">
        <v>0</v>
      </c>
      <c r="K36" s="141">
        <v>0</v>
      </c>
      <c r="L36" s="141">
        <v>0</v>
      </c>
      <c r="M36" s="141">
        <v>0</v>
      </c>
      <c r="N36" s="141">
        <v>0</v>
      </c>
      <c r="O36" s="141">
        <v>0</v>
      </c>
      <c r="P36" s="141">
        <v>0</v>
      </c>
      <c r="Q36" s="141">
        <v>0</v>
      </c>
      <c r="R36" s="141">
        <v>0</v>
      </c>
      <c r="S36" s="141">
        <v>0</v>
      </c>
      <c r="T36" s="141">
        <v>0</v>
      </c>
      <c r="U36" s="141">
        <v>0</v>
      </c>
      <c r="V36" s="141">
        <v>0</v>
      </c>
      <c r="W36" s="141">
        <v>0</v>
      </c>
      <c r="X36" s="142">
        <v>0</v>
      </c>
    </row>
    <row r="37" spans="2:24" x14ac:dyDescent="0.3">
      <c r="B37" s="21" t="s">
        <v>106</v>
      </c>
      <c r="C37" s="6" t="s">
        <v>94</v>
      </c>
      <c r="D37" s="108">
        <f t="shared" ref="D37:D38" si="1">SUM(E37:X37)</f>
        <v>3324.6744503365935</v>
      </c>
      <c r="E37" s="141">
        <v>50.748774497609645</v>
      </c>
      <c r="F37" s="141">
        <v>89.48499328866825</v>
      </c>
      <c r="G37" s="141">
        <v>126.35383543046925</v>
      </c>
      <c r="H37" s="141">
        <v>154.55413604462706</v>
      </c>
      <c r="I37" s="141">
        <v>181.47079444220125</v>
      </c>
      <c r="J37" s="141">
        <v>181.47079444220125</v>
      </c>
      <c r="K37" s="141">
        <v>181.47079444220125</v>
      </c>
      <c r="L37" s="141">
        <v>181.47079444220125</v>
      </c>
      <c r="M37" s="141">
        <v>181.47079444220125</v>
      </c>
      <c r="N37" s="141">
        <v>181.47079444220125</v>
      </c>
      <c r="O37" s="141">
        <v>181.47079444220125</v>
      </c>
      <c r="P37" s="141">
        <v>181.47079444220125</v>
      </c>
      <c r="Q37" s="141">
        <v>181.47079444220125</v>
      </c>
      <c r="R37" s="141">
        <v>181.47079444220125</v>
      </c>
      <c r="S37" s="141">
        <v>181.47079444220125</v>
      </c>
      <c r="T37" s="141">
        <v>181.47079444220125</v>
      </c>
      <c r="U37" s="141">
        <v>181.47079444220125</v>
      </c>
      <c r="V37" s="141">
        <v>181.47079444220125</v>
      </c>
      <c r="W37" s="141">
        <v>181.47079444220125</v>
      </c>
      <c r="X37" s="142">
        <v>181.47079444220125</v>
      </c>
    </row>
    <row r="38" spans="2:24" x14ac:dyDescent="0.3">
      <c r="B38" s="22" t="s">
        <v>107</v>
      </c>
      <c r="C38" s="23" t="s">
        <v>94</v>
      </c>
      <c r="D38" s="155">
        <f t="shared" si="1"/>
        <v>11750.529435184902</v>
      </c>
      <c r="E38" s="156">
        <v>277.81980834924093</v>
      </c>
      <c r="F38" s="156">
        <v>418.83685492013888</v>
      </c>
      <c r="G38" s="156">
        <v>506.44201000540716</v>
      </c>
      <c r="H38" s="156">
        <v>571.29232617888977</v>
      </c>
      <c r="I38" s="156">
        <v>623.50865223320136</v>
      </c>
      <c r="J38" s="156">
        <v>623.50865223320136</v>
      </c>
      <c r="K38" s="156">
        <v>623.50865223320136</v>
      </c>
      <c r="L38" s="156">
        <v>623.50865223320136</v>
      </c>
      <c r="M38" s="156">
        <v>623.50865223320136</v>
      </c>
      <c r="N38" s="156">
        <v>623.50865223320136</v>
      </c>
      <c r="O38" s="156">
        <v>623.50865223320136</v>
      </c>
      <c r="P38" s="156">
        <v>623.50865223320136</v>
      </c>
      <c r="Q38" s="156">
        <v>623.50865223320136</v>
      </c>
      <c r="R38" s="156">
        <v>623.50865223320136</v>
      </c>
      <c r="S38" s="156">
        <v>623.50865223320136</v>
      </c>
      <c r="T38" s="156">
        <v>623.50865223320136</v>
      </c>
      <c r="U38" s="156">
        <v>623.50865223320136</v>
      </c>
      <c r="V38" s="156">
        <v>623.50865223320136</v>
      </c>
      <c r="W38" s="156">
        <v>623.50865223320136</v>
      </c>
      <c r="X38" s="157">
        <v>623.50865223320136</v>
      </c>
    </row>
    <row r="39" spans="2:24" x14ac:dyDescent="0.3">
      <c r="B39" s="17"/>
      <c r="C39" s="17"/>
      <c r="D39" s="7"/>
      <c r="E39" s="7"/>
      <c r="F39" s="7"/>
      <c r="G39" s="7"/>
      <c r="H39" s="7"/>
      <c r="I39" s="7"/>
      <c r="J39" s="7"/>
      <c r="K39" s="7"/>
      <c r="L39" s="7"/>
      <c r="M39" s="7"/>
      <c r="N39" s="7"/>
      <c r="O39" s="7"/>
      <c r="P39" s="7"/>
      <c r="Q39" s="7"/>
      <c r="R39" s="7"/>
      <c r="S39" s="7"/>
      <c r="T39" s="7"/>
      <c r="U39" s="7"/>
      <c r="V39" s="7"/>
      <c r="W39" s="7"/>
      <c r="X39" s="7"/>
    </row>
    <row r="40" spans="2:24" x14ac:dyDescent="0.3">
      <c r="B40" s="7"/>
      <c r="C40" s="7"/>
      <c r="D40" s="7"/>
      <c r="E40" s="7"/>
      <c r="F40" s="7"/>
      <c r="G40" s="7"/>
      <c r="H40" s="7"/>
      <c r="I40" s="7"/>
    </row>
    <row r="41" spans="2:24" ht="15" customHeight="1" x14ac:dyDescent="0.3">
      <c r="B41" s="179" t="s">
        <v>108</v>
      </c>
      <c r="C41" s="180"/>
      <c r="D41" s="180"/>
      <c r="E41" s="180"/>
      <c r="F41" s="180"/>
      <c r="G41" s="180"/>
      <c r="H41" s="180"/>
      <c r="I41" s="181"/>
    </row>
    <row r="42" spans="2:24" ht="15" customHeight="1" x14ac:dyDescent="0.3">
      <c r="B42" s="182"/>
      <c r="C42" s="183"/>
      <c r="D42" s="183"/>
      <c r="E42" s="183"/>
      <c r="F42" s="183"/>
      <c r="G42" s="183"/>
      <c r="H42" s="183"/>
      <c r="I42" s="184"/>
    </row>
    <row r="43" spans="2:24" ht="177.75" customHeight="1" x14ac:dyDescent="0.3">
      <c r="B43" s="182"/>
      <c r="C43" s="183"/>
      <c r="D43" s="183"/>
      <c r="E43" s="183"/>
      <c r="F43" s="183"/>
      <c r="G43" s="183"/>
      <c r="H43" s="183"/>
      <c r="I43" s="184"/>
    </row>
    <row r="44" spans="2:24" ht="12.75" customHeight="1" x14ac:dyDescent="0.3">
      <c r="B44" s="182"/>
      <c r="C44" s="183"/>
      <c r="D44" s="183"/>
      <c r="E44" s="183"/>
      <c r="F44" s="183"/>
      <c r="G44" s="183"/>
      <c r="H44" s="183"/>
      <c r="I44" s="184"/>
    </row>
    <row r="45" spans="2:24" ht="12.75" customHeight="1" x14ac:dyDescent="0.3">
      <c r="B45" s="182"/>
      <c r="C45" s="183"/>
      <c r="D45" s="183"/>
      <c r="E45" s="183"/>
      <c r="F45" s="183"/>
      <c r="G45" s="183"/>
      <c r="H45" s="183"/>
      <c r="I45" s="184"/>
    </row>
    <row r="46" spans="2:24" ht="12.75" customHeight="1" x14ac:dyDescent="0.3">
      <c r="B46" s="182"/>
      <c r="C46" s="183"/>
      <c r="D46" s="183"/>
      <c r="E46" s="183"/>
      <c r="F46" s="183"/>
      <c r="G46" s="183"/>
      <c r="H46" s="183"/>
      <c r="I46" s="184"/>
    </row>
    <row r="47" spans="2:24" ht="12.75" customHeight="1" x14ac:dyDescent="0.3">
      <c r="B47" s="182"/>
      <c r="C47" s="183"/>
      <c r="D47" s="183"/>
      <c r="E47" s="183"/>
      <c r="F47" s="183"/>
      <c r="G47" s="183"/>
      <c r="H47" s="183"/>
      <c r="I47" s="184"/>
    </row>
    <row r="48" spans="2:24" ht="40.5" customHeight="1" x14ac:dyDescent="0.3">
      <c r="B48" s="185"/>
      <c r="C48" s="186"/>
      <c r="D48" s="186"/>
      <c r="E48" s="186"/>
      <c r="F48" s="186"/>
      <c r="G48" s="186"/>
      <c r="H48" s="186"/>
      <c r="I48" s="187"/>
    </row>
    <row r="49" spans="2:24" x14ac:dyDescent="0.3">
      <c r="B49" s="7"/>
      <c r="C49" s="8"/>
      <c r="D49" s="8"/>
      <c r="E49" s="8"/>
      <c r="F49" s="8"/>
      <c r="G49" s="8"/>
      <c r="H49" s="8"/>
      <c r="I49" s="8"/>
      <c r="J49" s="8"/>
    </row>
    <row r="50" spans="2:24" x14ac:dyDescent="0.3">
      <c r="B50" s="12"/>
      <c r="C50" s="8"/>
      <c r="D50" s="8"/>
      <c r="E50" s="8"/>
      <c r="F50" s="8"/>
      <c r="G50" s="8"/>
      <c r="H50" s="8"/>
      <c r="I50" s="8"/>
      <c r="J50" s="8"/>
    </row>
    <row r="51" spans="2:24" x14ac:dyDescent="0.3">
      <c r="B51" s="34" t="s">
        <v>16</v>
      </c>
      <c r="C51" s="16"/>
      <c r="D51" s="16"/>
      <c r="E51" s="16"/>
      <c r="F51" s="16"/>
      <c r="G51" s="16"/>
      <c r="H51" s="16"/>
      <c r="I51" s="16"/>
      <c r="J51" s="16"/>
      <c r="K51" s="16"/>
      <c r="L51" s="16"/>
      <c r="M51" s="16"/>
      <c r="N51" s="16"/>
      <c r="O51" s="16"/>
      <c r="P51" s="16"/>
      <c r="Q51" s="16"/>
      <c r="R51" s="16"/>
      <c r="S51" s="16"/>
      <c r="T51" s="16"/>
      <c r="U51" s="16"/>
      <c r="V51" s="16"/>
      <c r="W51" s="16"/>
      <c r="X51" s="16"/>
    </row>
    <row r="53" spans="2:24" x14ac:dyDescent="0.3">
      <c r="B53" s="35" t="s">
        <v>109</v>
      </c>
      <c r="C53" s="18" t="s">
        <v>18</v>
      </c>
      <c r="D53" s="80" t="s">
        <v>19</v>
      </c>
      <c r="E53" s="18" t="s">
        <v>20</v>
      </c>
      <c r="F53" s="19" t="s">
        <v>21</v>
      </c>
      <c r="G53" s="18" t="s">
        <v>22</v>
      </c>
      <c r="H53" s="19" t="s">
        <v>23</v>
      </c>
      <c r="I53" s="18" t="s">
        <v>24</v>
      </c>
      <c r="J53" s="19" t="s">
        <v>25</v>
      </c>
      <c r="K53" s="18" t="s">
        <v>26</v>
      </c>
      <c r="L53" s="19" t="s">
        <v>27</v>
      </c>
      <c r="M53" s="18" t="s">
        <v>28</v>
      </c>
      <c r="N53" s="19" t="s">
        <v>29</v>
      </c>
      <c r="O53" s="18" t="s">
        <v>30</v>
      </c>
      <c r="P53" s="19" t="s">
        <v>31</v>
      </c>
      <c r="Q53" s="18" t="s">
        <v>32</v>
      </c>
      <c r="R53" s="19" t="s">
        <v>33</v>
      </c>
      <c r="S53" s="18" t="s">
        <v>34</v>
      </c>
      <c r="T53" s="19" t="s">
        <v>35</v>
      </c>
      <c r="U53" s="18" t="s">
        <v>36</v>
      </c>
      <c r="V53" s="19" t="s">
        <v>37</v>
      </c>
      <c r="W53" s="18" t="s">
        <v>38</v>
      </c>
      <c r="X53" s="20" t="s">
        <v>39</v>
      </c>
    </row>
    <row r="54" spans="2:24" x14ac:dyDescent="0.3">
      <c r="B54" s="21" t="s">
        <v>110</v>
      </c>
      <c r="C54" s="39" t="s">
        <v>41</v>
      </c>
      <c r="D54" s="82">
        <f>SUM(E54:X54)</f>
        <v>1752.2411091050726</v>
      </c>
      <c r="E54" s="9">
        <f>E35*1000*$C$9/1000000</f>
        <v>42.870740717577803</v>
      </c>
      <c r="F54" s="9">
        <f t="shared" ref="F54:X54" si="2">F35*1000*$C$9/1000000</f>
        <v>44.10312507168598</v>
      </c>
      <c r="G54" s="9">
        <f t="shared" si="2"/>
        <v>45.91981989433971</v>
      </c>
      <c r="H54" s="9">
        <f t="shared" si="2"/>
        <v>47.912887712027469</v>
      </c>
      <c r="I54" s="9">
        <f t="shared" si="2"/>
        <v>51.192155671992417</v>
      </c>
      <c r="J54" s="9">
        <f t="shared" si="2"/>
        <v>55.597334687478927</v>
      </c>
      <c r="K54" s="9">
        <f t="shared" si="2"/>
        <v>59.796049847813251</v>
      </c>
      <c r="L54" s="9">
        <f t="shared" si="2"/>
        <v>64.581432470775908</v>
      </c>
      <c r="M54" s="9">
        <f t="shared" si="2"/>
        <v>70.029789931575024</v>
      </c>
      <c r="N54" s="9">
        <f t="shared" si="2"/>
        <v>75.336084446510128</v>
      </c>
      <c r="O54" s="9">
        <f t="shared" si="2"/>
        <v>79.538152513575142</v>
      </c>
      <c r="P54" s="9">
        <f t="shared" si="2"/>
        <v>84.245207680466919</v>
      </c>
      <c r="Q54" s="9">
        <f t="shared" si="2"/>
        <v>91.454214666738721</v>
      </c>
      <c r="R54" s="9">
        <f t="shared" si="2"/>
        <v>100.61387705108795</v>
      </c>
      <c r="S54" s="9">
        <f t="shared" si="2"/>
        <v>111.52580018041313</v>
      </c>
      <c r="T54" s="9">
        <f t="shared" si="2"/>
        <v>121.85350460480569</v>
      </c>
      <c r="U54" s="9">
        <f t="shared" si="2"/>
        <v>132.26886777246114</v>
      </c>
      <c r="V54" s="9">
        <f t="shared" si="2"/>
        <v>143.45257369714895</v>
      </c>
      <c r="W54" s="9">
        <f t="shared" si="2"/>
        <v>157.91209070987074</v>
      </c>
      <c r="X54" s="26">
        <f t="shared" si="2"/>
        <v>172.03739977672791</v>
      </c>
    </row>
    <row r="55" spans="2:24" x14ac:dyDescent="0.3">
      <c r="B55" s="21" t="s">
        <v>42</v>
      </c>
      <c r="C55" s="39" t="s">
        <v>41</v>
      </c>
      <c r="D55" s="82">
        <f t="shared" ref="D55:D58" si="3">SUM(E55:X55)</f>
        <v>0</v>
      </c>
      <c r="E55" s="9">
        <v>0</v>
      </c>
      <c r="F55" s="9">
        <v>0</v>
      </c>
      <c r="G55" s="9">
        <v>0</v>
      </c>
      <c r="H55" s="9">
        <v>0</v>
      </c>
      <c r="I55" s="9">
        <v>0</v>
      </c>
      <c r="J55" s="9">
        <v>0</v>
      </c>
      <c r="K55" s="9">
        <v>0</v>
      </c>
      <c r="L55" s="9">
        <v>0</v>
      </c>
      <c r="M55" s="9">
        <v>0</v>
      </c>
      <c r="N55" s="9">
        <v>0</v>
      </c>
      <c r="O55" s="9">
        <v>0</v>
      </c>
      <c r="P55" s="9">
        <v>0</v>
      </c>
      <c r="Q55" s="9">
        <v>0</v>
      </c>
      <c r="R55" s="9">
        <v>0</v>
      </c>
      <c r="S55" s="9">
        <v>0</v>
      </c>
      <c r="T55" s="9">
        <v>0</v>
      </c>
      <c r="U55" s="9">
        <v>0</v>
      </c>
      <c r="V55" s="9">
        <v>0</v>
      </c>
      <c r="W55" s="9">
        <v>0</v>
      </c>
      <c r="X55" s="26">
        <v>0</v>
      </c>
    </row>
    <row r="56" spans="2:24" x14ac:dyDescent="0.3">
      <c r="B56" s="21" t="s">
        <v>111</v>
      </c>
      <c r="C56" s="39" t="s">
        <v>41</v>
      </c>
      <c r="D56" s="82">
        <f t="shared" si="3"/>
        <v>1752.2411091050726</v>
      </c>
      <c r="E56" s="9">
        <f>E54-E55</f>
        <v>42.870740717577803</v>
      </c>
      <c r="F56" s="9">
        <f t="shared" ref="F56:X56" si="4">F54-F55</f>
        <v>44.10312507168598</v>
      </c>
      <c r="G56" s="9">
        <f t="shared" si="4"/>
        <v>45.91981989433971</v>
      </c>
      <c r="H56" s="9">
        <f t="shared" si="4"/>
        <v>47.912887712027469</v>
      </c>
      <c r="I56" s="9">
        <f t="shared" si="4"/>
        <v>51.192155671992417</v>
      </c>
      <c r="J56" s="9">
        <f t="shared" si="4"/>
        <v>55.597334687478927</v>
      </c>
      <c r="K56" s="9">
        <f t="shared" si="4"/>
        <v>59.796049847813251</v>
      </c>
      <c r="L56" s="9">
        <f t="shared" si="4"/>
        <v>64.581432470775908</v>
      </c>
      <c r="M56" s="9">
        <f t="shared" si="4"/>
        <v>70.029789931575024</v>
      </c>
      <c r="N56" s="9">
        <f t="shared" si="4"/>
        <v>75.336084446510128</v>
      </c>
      <c r="O56" s="9">
        <f t="shared" si="4"/>
        <v>79.538152513575142</v>
      </c>
      <c r="P56" s="9">
        <f t="shared" si="4"/>
        <v>84.245207680466919</v>
      </c>
      <c r="Q56" s="9">
        <f t="shared" si="4"/>
        <v>91.454214666738721</v>
      </c>
      <c r="R56" s="9">
        <f t="shared" si="4"/>
        <v>100.61387705108795</v>
      </c>
      <c r="S56" s="9">
        <f t="shared" si="4"/>
        <v>111.52580018041313</v>
      </c>
      <c r="T56" s="9">
        <f t="shared" si="4"/>
        <v>121.85350460480569</v>
      </c>
      <c r="U56" s="9">
        <f t="shared" si="4"/>
        <v>132.26886777246114</v>
      </c>
      <c r="V56" s="9">
        <f t="shared" si="4"/>
        <v>143.45257369714895</v>
      </c>
      <c r="W56" s="9">
        <f t="shared" si="4"/>
        <v>157.91209070987074</v>
      </c>
      <c r="X56" s="26">
        <f t="shared" si="4"/>
        <v>172.03739977672791</v>
      </c>
    </row>
    <row r="57" spans="2:24" x14ac:dyDescent="0.3">
      <c r="B57" s="21" t="s">
        <v>78</v>
      </c>
      <c r="C57" s="39" t="s">
        <v>41</v>
      </c>
      <c r="D57" s="82">
        <f t="shared" si="3"/>
        <v>0</v>
      </c>
      <c r="E57" s="9">
        <v>0</v>
      </c>
      <c r="F57" s="9">
        <v>0</v>
      </c>
      <c r="G57" s="9">
        <v>0</v>
      </c>
      <c r="H57" s="9">
        <v>0</v>
      </c>
      <c r="I57" s="9">
        <v>0</v>
      </c>
      <c r="J57" s="39">
        <v>0</v>
      </c>
      <c r="K57" s="39">
        <v>0</v>
      </c>
      <c r="L57" s="39">
        <v>0</v>
      </c>
      <c r="M57" s="39">
        <v>0</v>
      </c>
      <c r="N57" s="39">
        <v>0</v>
      </c>
      <c r="O57" s="39">
        <v>0</v>
      </c>
      <c r="P57" s="39">
        <v>0</v>
      </c>
      <c r="Q57" s="39">
        <v>0</v>
      </c>
      <c r="R57" s="39">
        <v>0</v>
      </c>
      <c r="S57" s="39">
        <v>0</v>
      </c>
      <c r="T57" s="39">
        <v>0</v>
      </c>
      <c r="U57" s="39">
        <v>0</v>
      </c>
      <c r="V57" s="39">
        <v>0</v>
      </c>
      <c r="W57" s="39">
        <v>0</v>
      </c>
      <c r="X57" s="50">
        <v>0</v>
      </c>
    </row>
    <row r="58" spans="2:24" x14ac:dyDescent="0.3">
      <c r="B58" s="22" t="s">
        <v>79</v>
      </c>
      <c r="C58" s="144" t="s">
        <v>41</v>
      </c>
      <c r="D58" s="83">
        <f t="shared" si="3"/>
        <v>1752.2411091050726</v>
      </c>
      <c r="E58" s="56">
        <f>SUM(E56:E57)</f>
        <v>42.870740717577803</v>
      </c>
      <c r="F58" s="56">
        <f t="shared" ref="F58:X58" si="5">SUM(F56:F57)</f>
        <v>44.10312507168598</v>
      </c>
      <c r="G58" s="56">
        <f t="shared" si="5"/>
        <v>45.91981989433971</v>
      </c>
      <c r="H58" s="56">
        <f t="shared" si="5"/>
        <v>47.912887712027469</v>
      </c>
      <c r="I58" s="56">
        <f t="shared" si="5"/>
        <v>51.192155671992417</v>
      </c>
      <c r="J58" s="56">
        <f t="shared" si="5"/>
        <v>55.597334687478927</v>
      </c>
      <c r="K58" s="56">
        <f t="shared" si="5"/>
        <v>59.796049847813251</v>
      </c>
      <c r="L58" s="56">
        <f t="shared" si="5"/>
        <v>64.581432470775908</v>
      </c>
      <c r="M58" s="56">
        <f t="shared" si="5"/>
        <v>70.029789931575024</v>
      </c>
      <c r="N58" s="56">
        <f t="shared" si="5"/>
        <v>75.336084446510128</v>
      </c>
      <c r="O58" s="56">
        <f t="shared" si="5"/>
        <v>79.538152513575142</v>
      </c>
      <c r="P58" s="56">
        <f t="shared" si="5"/>
        <v>84.245207680466919</v>
      </c>
      <c r="Q58" s="56">
        <f t="shared" si="5"/>
        <v>91.454214666738721</v>
      </c>
      <c r="R58" s="56">
        <f t="shared" si="5"/>
        <v>100.61387705108795</v>
      </c>
      <c r="S58" s="56">
        <f t="shared" si="5"/>
        <v>111.52580018041313</v>
      </c>
      <c r="T58" s="56">
        <f t="shared" si="5"/>
        <v>121.85350460480569</v>
      </c>
      <c r="U58" s="56">
        <f t="shared" si="5"/>
        <v>132.26886777246114</v>
      </c>
      <c r="V58" s="56">
        <f t="shared" si="5"/>
        <v>143.45257369714895</v>
      </c>
      <c r="W58" s="56">
        <f t="shared" si="5"/>
        <v>157.91209070987074</v>
      </c>
      <c r="X58" s="84">
        <f t="shared" si="5"/>
        <v>172.03739977672791</v>
      </c>
    </row>
    <row r="59" spans="2:24" ht="14.5" x14ac:dyDescent="0.3">
      <c r="B59" s="111" t="s">
        <v>80</v>
      </c>
      <c r="C59" s="112">
        <f>NPV($H$27,E58:X58)</f>
        <v>1150.0675823247011</v>
      </c>
    </row>
    <row r="61" spans="2:24" x14ac:dyDescent="0.3">
      <c r="B61" s="109" t="s">
        <v>81</v>
      </c>
      <c r="C61" s="113" t="s">
        <v>18</v>
      </c>
      <c r="D61" s="113" t="s">
        <v>19</v>
      </c>
      <c r="E61" s="113" t="s">
        <v>20</v>
      </c>
      <c r="F61" s="114" t="s">
        <v>21</v>
      </c>
      <c r="G61" s="113" t="s">
        <v>22</v>
      </c>
      <c r="H61" s="114" t="s">
        <v>23</v>
      </c>
      <c r="I61" s="110" t="s">
        <v>24</v>
      </c>
    </row>
    <row r="62" spans="2:24" x14ac:dyDescent="0.3">
      <c r="B62" s="115" t="s">
        <v>19</v>
      </c>
      <c r="C62" s="30" t="s">
        <v>41</v>
      </c>
      <c r="D62" s="145">
        <f>SUM(E62:I62)</f>
        <v>0</v>
      </c>
      <c r="E62" s="145">
        <v>0</v>
      </c>
      <c r="F62" s="145">
        <v>0</v>
      </c>
      <c r="G62" s="145">
        <v>0</v>
      </c>
      <c r="H62" s="145">
        <v>0</v>
      </c>
      <c r="I62" s="146">
        <v>0</v>
      </c>
    </row>
    <row r="63" spans="2:24" x14ac:dyDescent="0.3">
      <c r="B63" s="116" t="s">
        <v>83</v>
      </c>
      <c r="C63" s="30" t="s">
        <v>41</v>
      </c>
      <c r="D63" s="145">
        <f>SUM(E63:I63)</f>
        <v>0</v>
      </c>
      <c r="E63" s="147">
        <v>0</v>
      </c>
      <c r="F63" s="147">
        <v>0</v>
      </c>
      <c r="G63" s="147">
        <v>0</v>
      </c>
      <c r="H63" s="147">
        <v>0</v>
      </c>
      <c r="I63" s="148">
        <v>0</v>
      </c>
    </row>
    <row r="64" spans="2:24" x14ac:dyDescent="0.3">
      <c r="B64" s="116" t="s">
        <v>84</v>
      </c>
      <c r="C64" s="30" t="s">
        <v>41</v>
      </c>
      <c r="D64" s="145">
        <f>SUM(E64:I64)</f>
        <v>0</v>
      </c>
      <c r="E64" s="147">
        <v>0</v>
      </c>
      <c r="F64" s="147">
        <v>0</v>
      </c>
      <c r="G64" s="147">
        <v>0</v>
      </c>
      <c r="H64" s="147">
        <v>0</v>
      </c>
      <c r="I64" s="148">
        <v>0</v>
      </c>
    </row>
    <row r="65" spans="2:25" x14ac:dyDescent="0.3">
      <c r="B65" s="117" t="s">
        <v>85</v>
      </c>
      <c r="C65" s="118" t="s">
        <v>41</v>
      </c>
      <c r="D65" s="149">
        <f>SUM(E65:I65)</f>
        <v>0</v>
      </c>
      <c r="E65" s="150">
        <v>0</v>
      </c>
      <c r="F65" s="150">
        <v>0</v>
      </c>
      <c r="G65" s="150">
        <v>0</v>
      </c>
      <c r="H65" s="150">
        <v>0</v>
      </c>
      <c r="I65" s="151">
        <v>0</v>
      </c>
    </row>
    <row r="66" spans="2:25" x14ac:dyDescent="0.3">
      <c r="B66" s="7"/>
      <c r="C66" s="6"/>
      <c r="D66" s="38"/>
      <c r="E66" s="36"/>
      <c r="F66" s="36"/>
      <c r="G66" s="36"/>
      <c r="H66" s="36"/>
      <c r="I66" s="36"/>
    </row>
    <row r="67" spans="2:25" x14ac:dyDescent="0.3">
      <c r="B67" s="109" t="s">
        <v>86</v>
      </c>
      <c r="C67" s="113" t="s">
        <v>18</v>
      </c>
      <c r="D67" s="113" t="s">
        <v>19</v>
      </c>
      <c r="E67" s="113" t="s">
        <v>20</v>
      </c>
      <c r="F67" s="114" t="s">
        <v>21</v>
      </c>
      <c r="G67" s="113" t="s">
        <v>22</v>
      </c>
      <c r="H67" s="114" t="s">
        <v>23</v>
      </c>
      <c r="I67" s="110" t="s">
        <v>24</v>
      </c>
    </row>
    <row r="68" spans="2:25" x14ac:dyDescent="0.3">
      <c r="B68" s="115" t="s">
        <v>19</v>
      </c>
      <c r="C68" s="77" t="s">
        <v>87</v>
      </c>
      <c r="D68" s="78">
        <f>SUM(E68:I68)</f>
        <v>0</v>
      </c>
      <c r="E68" s="78">
        <f>SUM(E69:E71)</f>
        <v>0</v>
      </c>
      <c r="F68" s="78">
        <f>SUM(F69:F71)</f>
        <v>0</v>
      </c>
      <c r="G68" s="78">
        <f>SUM(G69:G71)</f>
        <v>0</v>
      </c>
      <c r="H68" s="78">
        <f>SUM(H69:H71)</f>
        <v>0</v>
      </c>
      <c r="I68" s="119">
        <f>SUM(I69:I71)</f>
        <v>0</v>
      </c>
    </row>
    <row r="69" spans="2:25" x14ac:dyDescent="0.3">
      <c r="B69" s="116" t="s">
        <v>83</v>
      </c>
      <c r="C69" s="6" t="s">
        <v>87</v>
      </c>
      <c r="D69" s="78">
        <f>SUM(E69:I69)</f>
        <v>0</v>
      </c>
      <c r="E69" s="7">
        <v>0</v>
      </c>
      <c r="F69" s="7">
        <v>0</v>
      </c>
      <c r="G69" s="7">
        <v>0</v>
      </c>
      <c r="H69" s="7">
        <v>0</v>
      </c>
      <c r="I69" s="120">
        <v>0</v>
      </c>
    </row>
    <row r="70" spans="2:25" x14ac:dyDescent="0.3">
      <c r="B70" s="116" t="s">
        <v>84</v>
      </c>
      <c r="C70" s="6" t="s">
        <v>87</v>
      </c>
      <c r="D70" s="78">
        <f>SUM(E70:I70)</f>
        <v>0</v>
      </c>
      <c r="E70" s="7">
        <v>0</v>
      </c>
      <c r="F70" s="7">
        <v>0</v>
      </c>
      <c r="G70" s="7">
        <v>0</v>
      </c>
      <c r="H70" s="7">
        <v>0</v>
      </c>
      <c r="I70" s="120">
        <v>0</v>
      </c>
    </row>
    <row r="71" spans="2:25" x14ac:dyDescent="0.3">
      <c r="B71" s="117" t="s">
        <v>85</v>
      </c>
      <c r="C71" s="121" t="s">
        <v>87</v>
      </c>
      <c r="D71" s="122">
        <f>SUM(E71:I71)</f>
        <v>0</v>
      </c>
      <c r="E71" s="123">
        <v>0</v>
      </c>
      <c r="F71" s="123">
        <v>0</v>
      </c>
      <c r="G71" s="123">
        <v>0</v>
      </c>
      <c r="H71" s="123">
        <v>0</v>
      </c>
      <c r="I71" s="124">
        <v>0</v>
      </c>
    </row>
    <row r="72" spans="2:25" x14ac:dyDescent="0.3">
      <c r="D72" s="12"/>
    </row>
    <row r="73" spans="2:25" x14ac:dyDescent="0.3">
      <c r="B73" s="34" t="s">
        <v>88</v>
      </c>
      <c r="C73" s="16"/>
      <c r="D73" s="34"/>
      <c r="E73" s="16"/>
      <c r="F73" s="16"/>
      <c r="G73" s="16"/>
      <c r="H73" s="16"/>
      <c r="I73" s="16"/>
      <c r="J73" s="16"/>
      <c r="K73" s="16"/>
      <c r="L73" s="16"/>
      <c r="M73" s="16"/>
      <c r="N73" s="16"/>
      <c r="O73" s="16"/>
      <c r="P73" s="16"/>
      <c r="Q73" s="16"/>
      <c r="R73" s="16"/>
      <c r="S73" s="16"/>
      <c r="T73" s="16"/>
      <c r="U73" s="16"/>
      <c r="V73" s="16"/>
      <c r="W73" s="16"/>
      <c r="X73" s="16"/>
    </row>
    <row r="74" spans="2:25" x14ac:dyDescent="0.3">
      <c r="D74" s="12"/>
    </row>
    <row r="75" spans="2:25" x14ac:dyDescent="0.3">
      <c r="B75" s="35" t="str">
        <f>$B$53</f>
        <v>Table 1. Expected Unserved Energy</v>
      </c>
      <c r="C75" s="18" t="s">
        <v>18</v>
      </c>
      <c r="D75" s="80" t="s">
        <v>19</v>
      </c>
      <c r="E75" s="18" t="s">
        <v>20</v>
      </c>
      <c r="F75" s="19" t="s">
        <v>21</v>
      </c>
      <c r="G75" s="18" t="s">
        <v>22</v>
      </c>
      <c r="H75" s="19" t="s">
        <v>23</v>
      </c>
      <c r="I75" s="18" t="s">
        <v>24</v>
      </c>
      <c r="J75" s="19" t="s">
        <v>25</v>
      </c>
      <c r="K75" s="18" t="s">
        <v>26</v>
      </c>
      <c r="L75" s="19" t="s">
        <v>27</v>
      </c>
      <c r="M75" s="18" t="s">
        <v>28</v>
      </c>
      <c r="N75" s="19" t="s">
        <v>29</v>
      </c>
      <c r="O75" s="18" t="s">
        <v>30</v>
      </c>
      <c r="P75" s="19" t="s">
        <v>31</v>
      </c>
      <c r="Q75" s="18" t="s">
        <v>32</v>
      </c>
      <c r="R75" s="19" t="s">
        <v>33</v>
      </c>
      <c r="S75" s="18" t="s">
        <v>34</v>
      </c>
      <c r="T75" s="19" t="s">
        <v>35</v>
      </c>
      <c r="U75" s="18" t="s">
        <v>36</v>
      </c>
      <c r="V75" s="19" t="s">
        <v>37</v>
      </c>
      <c r="W75" s="18" t="s">
        <v>38</v>
      </c>
      <c r="X75" s="20" t="s">
        <v>39</v>
      </c>
    </row>
    <row r="76" spans="2:25" x14ac:dyDescent="0.3">
      <c r="B76" s="21" t="str">
        <f>$B$54</f>
        <v>Value of unserved energy if "Do-Nothing"</v>
      </c>
      <c r="C76" s="39" t="s">
        <v>41</v>
      </c>
      <c r="D76" s="82">
        <f>SUM(E76:X76)</f>
        <v>1752.2411091050726</v>
      </c>
      <c r="E76" s="9">
        <f t="shared" ref="E76:X76" si="6">E35*1000*$C$9/1000000</f>
        <v>42.870740717577803</v>
      </c>
      <c r="F76" s="9">
        <f t="shared" si="6"/>
        <v>44.10312507168598</v>
      </c>
      <c r="G76" s="9">
        <f t="shared" si="6"/>
        <v>45.91981989433971</v>
      </c>
      <c r="H76" s="9">
        <f t="shared" si="6"/>
        <v>47.912887712027469</v>
      </c>
      <c r="I76" s="9">
        <f t="shared" si="6"/>
        <v>51.192155671992417</v>
      </c>
      <c r="J76" s="9">
        <f t="shared" si="6"/>
        <v>55.597334687478927</v>
      </c>
      <c r="K76" s="9">
        <f t="shared" si="6"/>
        <v>59.796049847813251</v>
      </c>
      <c r="L76" s="9">
        <f t="shared" si="6"/>
        <v>64.581432470775908</v>
      </c>
      <c r="M76" s="9">
        <f t="shared" si="6"/>
        <v>70.029789931575024</v>
      </c>
      <c r="N76" s="9">
        <f t="shared" si="6"/>
        <v>75.336084446510128</v>
      </c>
      <c r="O76" s="9">
        <f t="shared" si="6"/>
        <v>79.538152513575142</v>
      </c>
      <c r="P76" s="9">
        <f t="shared" si="6"/>
        <v>84.245207680466919</v>
      </c>
      <c r="Q76" s="9">
        <f t="shared" si="6"/>
        <v>91.454214666738721</v>
      </c>
      <c r="R76" s="9">
        <f t="shared" si="6"/>
        <v>100.61387705108795</v>
      </c>
      <c r="S76" s="9">
        <f t="shared" si="6"/>
        <v>111.52580018041313</v>
      </c>
      <c r="T76" s="9">
        <f t="shared" si="6"/>
        <v>121.85350460480569</v>
      </c>
      <c r="U76" s="9">
        <f t="shared" si="6"/>
        <v>132.26886777246114</v>
      </c>
      <c r="V76" s="9">
        <f t="shared" si="6"/>
        <v>143.45257369714895</v>
      </c>
      <c r="W76" s="9">
        <f t="shared" si="6"/>
        <v>157.91209070987074</v>
      </c>
      <c r="X76" s="26">
        <f t="shared" si="6"/>
        <v>172.03739977672791</v>
      </c>
      <c r="Y76" s="9"/>
    </row>
    <row r="77" spans="2:25" x14ac:dyDescent="0.3">
      <c r="B77" s="21" t="str">
        <f>$B$55</f>
        <v>Value of avoided unserved energy</v>
      </c>
      <c r="C77" s="39" t="s">
        <v>41</v>
      </c>
      <c r="D77" s="82">
        <f>SUM(E77:X77)</f>
        <v>153.01814157674173</v>
      </c>
      <c r="E77" s="9">
        <f t="shared" ref="E77:X77" si="7">E37*1000*$C$9/1000000</f>
        <v>2.3357123462524836</v>
      </c>
      <c r="F77" s="9">
        <f t="shared" si="7"/>
        <v>4.118546816110956</v>
      </c>
      <c r="G77" s="9">
        <f t="shared" si="7"/>
        <v>5.8154352756873475</v>
      </c>
      <c r="H77" s="9">
        <f t="shared" si="7"/>
        <v>7.11335411145396</v>
      </c>
      <c r="I77" s="9">
        <f t="shared" si="7"/>
        <v>8.3521933142023137</v>
      </c>
      <c r="J77" s="9">
        <f t="shared" si="7"/>
        <v>8.3521933142023137</v>
      </c>
      <c r="K77" s="9">
        <f t="shared" si="7"/>
        <v>8.3521933142023137</v>
      </c>
      <c r="L77" s="9">
        <f t="shared" si="7"/>
        <v>8.3521933142023137</v>
      </c>
      <c r="M77" s="9">
        <f t="shared" si="7"/>
        <v>8.3521933142023137</v>
      </c>
      <c r="N77" s="9">
        <f t="shared" si="7"/>
        <v>8.3521933142023137</v>
      </c>
      <c r="O77" s="9">
        <f t="shared" si="7"/>
        <v>8.3521933142023137</v>
      </c>
      <c r="P77" s="9">
        <f t="shared" si="7"/>
        <v>8.3521933142023137</v>
      </c>
      <c r="Q77" s="9">
        <f t="shared" si="7"/>
        <v>8.3521933142023137</v>
      </c>
      <c r="R77" s="9">
        <f t="shared" si="7"/>
        <v>8.3521933142023137</v>
      </c>
      <c r="S77" s="9">
        <f t="shared" si="7"/>
        <v>8.3521933142023137</v>
      </c>
      <c r="T77" s="9">
        <f t="shared" si="7"/>
        <v>8.3521933142023137</v>
      </c>
      <c r="U77" s="9">
        <f t="shared" si="7"/>
        <v>8.3521933142023137</v>
      </c>
      <c r="V77" s="9">
        <f t="shared" si="7"/>
        <v>8.3521933142023137</v>
      </c>
      <c r="W77" s="9">
        <f t="shared" si="7"/>
        <v>8.3521933142023137</v>
      </c>
      <c r="X77" s="26">
        <f t="shared" si="7"/>
        <v>8.3521933142023137</v>
      </c>
    </row>
    <row r="78" spans="2:25" x14ac:dyDescent="0.3">
      <c r="B78" s="21" t="str">
        <f>$B$56</f>
        <v>Remaining value of unserved energy with investment</v>
      </c>
      <c r="C78" s="39" t="s">
        <v>41</v>
      </c>
      <c r="D78" s="82">
        <f>D76-D77</f>
        <v>1599.2229675283309</v>
      </c>
      <c r="E78" s="9">
        <f>E76-E77</f>
        <v>40.535028371325318</v>
      </c>
      <c r="F78" s="9">
        <f t="shared" ref="F78:X78" si="8">F76-F77</f>
        <v>39.984578255575023</v>
      </c>
      <c r="G78" s="9">
        <f t="shared" si="8"/>
        <v>40.104384618652361</v>
      </c>
      <c r="H78" s="9">
        <f t="shared" si="8"/>
        <v>40.799533600573511</v>
      </c>
      <c r="I78" s="9">
        <f t="shared" si="8"/>
        <v>42.8399623577901</v>
      </c>
      <c r="J78" s="9">
        <f t="shared" si="8"/>
        <v>47.24514137327661</v>
      </c>
      <c r="K78" s="9">
        <f t="shared" si="8"/>
        <v>51.443856533610941</v>
      </c>
      <c r="L78" s="9">
        <f t="shared" si="8"/>
        <v>56.229239156573598</v>
      </c>
      <c r="M78" s="9">
        <f t="shared" si="8"/>
        <v>61.677596617372714</v>
      </c>
      <c r="N78" s="9">
        <f t="shared" si="8"/>
        <v>66.983891132307818</v>
      </c>
      <c r="O78" s="9">
        <f t="shared" si="8"/>
        <v>71.185959199372832</v>
      </c>
      <c r="P78" s="9">
        <f t="shared" si="8"/>
        <v>75.893014366264609</v>
      </c>
      <c r="Q78" s="9">
        <f t="shared" si="8"/>
        <v>83.102021352536411</v>
      </c>
      <c r="R78" s="9">
        <f t="shared" si="8"/>
        <v>92.261683736885644</v>
      </c>
      <c r="S78" s="9">
        <f t="shared" si="8"/>
        <v>103.17360686621082</v>
      </c>
      <c r="T78" s="9">
        <f t="shared" si="8"/>
        <v>113.50131129060338</v>
      </c>
      <c r="U78" s="9">
        <f t="shared" si="8"/>
        <v>123.91667445825883</v>
      </c>
      <c r="V78" s="9">
        <f t="shared" si="8"/>
        <v>135.10038038294664</v>
      </c>
      <c r="W78" s="9">
        <f t="shared" si="8"/>
        <v>149.55989739566843</v>
      </c>
      <c r="X78" s="26">
        <f t="shared" si="8"/>
        <v>163.6852064625256</v>
      </c>
    </row>
    <row r="79" spans="2:25" x14ac:dyDescent="0.3">
      <c r="B79" s="21" t="str">
        <f>$B$57</f>
        <v xml:space="preserve">Cost of Investment </v>
      </c>
      <c r="C79" s="39" t="s">
        <v>41</v>
      </c>
      <c r="D79" s="82">
        <f>SUM(E79:X79)</f>
        <v>6.05</v>
      </c>
      <c r="E79" s="9">
        <f>E84</f>
        <v>1.21</v>
      </c>
      <c r="F79" s="9">
        <f t="shared" ref="F79:X79" si="9">F84</f>
        <v>1.21</v>
      </c>
      <c r="G79" s="9">
        <f t="shared" si="9"/>
        <v>1.21</v>
      </c>
      <c r="H79" s="9">
        <f t="shared" si="9"/>
        <v>1.21</v>
      </c>
      <c r="I79" s="9">
        <f t="shared" si="9"/>
        <v>1.21</v>
      </c>
      <c r="J79" s="39">
        <f t="shared" si="9"/>
        <v>0</v>
      </c>
      <c r="K79" s="39">
        <f t="shared" si="9"/>
        <v>0</v>
      </c>
      <c r="L79" s="39">
        <f t="shared" si="9"/>
        <v>0</v>
      </c>
      <c r="M79" s="39">
        <f t="shared" si="9"/>
        <v>0</v>
      </c>
      <c r="N79" s="39">
        <f t="shared" si="9"/>
        <v>0</v>
      </c>
      <c r="O79" s="39">
        <f t="shared" si="9"/>
        <v>0</v>
      </c>
      <c r="P79" s="39">
        <f t="shared" si="9"/>
        <v>0</v>
      </c>
      <c r="Q79" s="39">
        <f t="shared" si="9"/>
        <v>0</v>
      </c>
      <c r="R79" s="39">
        <f t="shared" si="9"/>
        <v>0</v>
      </c>
      <c r="S79" s="39">
        <f t="shared" si="9"/>
        <v>0</v>
      </c>
      <c r="T79" s="39">
        <f t="shared" si="9"/>
        <v>0</v>
      </c>
      <c r="U79" s="39">
        <f t="shared" si="9"/>
        <v>0</v>
      </c>
      <c r="V79" s="39">
        <f t="shared" si="9"/>
        <v>0</v>
      </c>
      <c r="W79" s="39">
        <f t="shared" si="9"/>
        <v>0</v>
      </c>
      <c r="X79" s="50">
        <f t="shared" si="9"/>
        <v>0</v>
      </c>
    </row>
    <row r="80" spans="2:25" x14ac:dyDescent="0.3">
      <c r="B80" s="22" t="str">
        <f>$B$58</f>
        <v>Net cost</v>
      </c>
      <c r="C80" s="144" t="s">
        <v>41</v>
      </c>
      <c r="D80" s="83">
        <f>SUM(D78:D79)</f>
        <v>1605.2729675283308</v>
      </c>
      <c r="E80" s="56">
        <f>SUM(E78:E79)</f>
        <v>41.745028371325319</v>
      </c>
      <c r="F80" s="56">
        <f t="shared" ref="F80:X80" si="10">SUM(F78:F79)</f>
        <v>41.194578255575024</v>
      </c>
      <c r="G80" s="56">
        <f t="shared" si="10"/>
        <v>41.314384618652362</v>
      </c>
      <c r="H80" s="56">
        <f t="shared" si="10"/>
        <v>42.009533600573512</v>
      </c>
      <c r="I80" s="56">
        <f t="shared" si="10"/>
        <v>44.0499623577901</v>
      </c>
      <c r="J80" s="56">
        <f t="shared" si="10"/>
        <v>47.24514137327661</v>
      </c>
      <c r="K80" s="56">
        <f t="shared" si="10"/>
        <v>51.443856533610941</v>
      </c>
      <c r="L80" s="56">
        <f t="shared" si="10"/>
        <v>56.229239156573598</v>
      </c>
      <c r="M80" s="56">
        <f t="shared" si="10"/>
        <v>61.677596617372714</v>
      </c>
      <c r="N80" s="56">
        <f t="shared" si="10"/>
        <v>66.983891132307818</v>
      </c>
      <c r="O80" s="56">
        <f t="shared" si="10"/>
        <v>71.185959199372832</v>
      </c>
      <c r="P80" s="56">
        <f t="shared" si="10"/>
        <v>75.893014366264609</v>
      </c>
      <c r="Q80" s="56">
        <f t="shared" si="10"/>
        <v>83.102021352536411</v>
      </c>
      <c r="R80" s="56">
        <f t="shared" si="10"/>
        <v>92.261683736885644</v>
      </c>
      <c r="S80" s="56">
        <f t="shared" si="10"/>
        <v>103.17360686621082</v>
      </c>
      <c r="T80" s="56">
        <f t="shared" si="10"/>
        <v>113.50131129060338</v>
      </c>
      <c r="U80" s="56">
        <f t="shared" si="10"/>
        <v>123.91667445825883</v>
      </c>
      <c r="V80" s="56">
        <f t="shared" si="10"/>
        <v>135.10038038294664</v>
      </c>
      <c r="W80" s="56">
        <f t="shared" si="10"/>
        <v>149.55989739566843</v>
      </c>
      <c r="X80" s="84">
        <f t="shared" si="10"/>
        <v>163.6852064625256</v>
      </c>
    </row>
    <row r="81" spans="2:24" ht="14.5" x14ac:dyDescent="0.3">
      <c r="B81" s="111" t="s">
        <v>80</v>
      </c>
      <c r="C81" s="112">
        <f>NPV($H$27,E80:X80)</f>
        <v>1049.3355217162737</v>
      </c>
    </row>
    <row r="82" spans="2:24" x14ac:dyDescent="0.3">
      <c r="D82" s="12"/>
    </row>
    <row r="83" spans="2:24" x14ac:dyDescent="0.3">
      <c r="B83" s="109" t="str">
        <f>$B$61</f>
        <v>Table 2. Augmentation Cost per solution</v>
      </c>
      <c r="C83" s="113" t="s">
        <v>18</v>
      </c>
      <c r="D83" s="113" t="s">
        <v>19</v>
      </c>
      <c r="E83" s="113" t="s">
        <v>20</v>
      </c>
      <c r="F83" s="114" t="s">
        <v>21</v>
      </c>
      <c r="G83" s="113" t="s">
        <v>22</v>
      </c>
      <c r="H83" s="114" t="s">
        <v>23</v>
      </c>
      <c r="I83" s="110" t="s">
        <v>24</v>
      </c>
    </row>
    <row r="84" spans="2:24" x14ac:dyDescent="0.3">
      <c r="B84" s="115" t="str">
        <f>$B$62</f>
        <v>Total</v>
      </c>
      <c r="C84" s="30" t="s">
        <v>41</v>
      </c>
      <c r="D84" s="145">
        <f t="shared" ref="D84:I84" si="11">SUM(D85:D87)</f>
        <v>6.05</v>
      </c>
      <c r="E84" s="145">
        <f t="shared" si="11"/>
        <v>1.21</v>
      </c>
      <c r="F84" s="145">
        <f t="shared" si="11"/>
        <v>1.21</v>
      </c>
      <c r="G84" s="145">
        <f t="shared" si="11"/>
        <v>1.21</v>
      </c>
      <c r="H84" s="145">
        <f t="shared" si="11"/>
        <v>1.21</v>
      </c>
      <c r="I84" s="146">
        <f t="shared" si="11"/>
        <v>1.21</v>
      </c>
    </row>
    <row r="85" spans="2:24" x14ac:dyDescent="0.3">
      <c r="B85" s="116" t="s">
        <v>83</v>
      </c>
      <c r="C85" s="30" t="s">
        <v>41</v>
      </c>
      <c r="D85" s="145">
        <f>SUM(E85:I85)</f>
        <v>6.05</v>
      </c>
      <c r="E85" s="147">
        <v>1.21</v>
      </c>
      <c r="F85" s="147">
        <v>1.21</v>
      </c>
      <c r="G85" s="147">
        <v>1.21</v>
      </c>
      <c r="H85" s="147">
        <v>1.21</v>
      </c>
      <c r="I85" s="148">
        <v>1.21</v>
      </c>
      <c r="K85" s="48"/>
      <c r="M85" s="29"/>
      <c r="N85" s="9"/>
    </row>
    <row r="86" spans="2:24" x14ac:dyDescent="0.3">
      <c r="B86" s="116" t="s">
        <v>84</v>
      </c>
      <c r="C86" s="30" t="s">
        <v>41</v>
      </c>
      <c r="D86" s="145">
        <f t="shared" ref="D86:D87" si="12">SUM(E86:I86)</f>
        <v>0</v>
      </c>
      <c r="E86" s="147">
        <v>0</v>
      </c>
      <c r="F86" s="147">
        <v>0</v>
      </c>
      <c r="G86" s="147">
        <v>0</v>
      </c>
      <c r="H86" s="147">
        <v>0</v>
      </c>
      <c r="I86" s="148">
        <v>0</v>
      </c>
      <c r="N86" s="9"/>
    </row>
    <row r="87" spans="2:24" x14ac:dyDescent="0.3">
      <c r="B87" s="117" t="s">
        <v>85</v>
      </c>
      <c r="C87" s="118" t="s">
        <v>41</v>
      </c>
      <c r="D87" s="149">
        <f t="shared" si="12"/>
        <v>0</v>
      </c>
      <c r="E87" s="150">
        <v>0</v>
      </c>
      <c r="F87" s="150">
        <v>0</v>
      </c>
      <c r="G87" s="150">
        <v>0</v>
      </c>
      <c r="H87" s="150">
        <v>0</v>
      </c>
      <c r="I87" s="151">
        <v>0</v>
      </c>
      <c r="M87" s="29"/>
      <c r="N87" s="9"/>
    </row>
    <row r="88" spans="2:24" x14ac:dyDescent="0.3">
      <c r="B88" s="7"/>
      <c r="C88" s="30"/>
      <c r="D88" s="72"/>
      <c r="E88" s="29"/>
      <c r="F88" s="29"/>
      <c r="G88" s="29"/>
      <c r="H88" s="29"/>
      <c r="I88" s="29"/>
    </row>
    <row r="89" spans="2:24" x14ac:dyDescent="0.3">
      <c r="B89" s="109" t="s">
        <v>86</v>
      </c>
      <c r="C89" s="113" t="s">
        <v>18</v>
      </c>
      <c r="D89" s="113" t="s">
        <v>19</v>
      </c>
      <c r="E89" s="113" t="s">
        <v>20</v>
      </c>
      <c r="F89" s="114" t="s">
        <v>21</v>
      </c>
      <c r="G89" s="113" t="s">
        <v>22</v>
      </c>
      <c r="H89" s="114" t="s">
        <v>23</v>
      </c>
      <c r="I89" s="110" t="s">
        <v>24</v>
      </c>
    </row>
    <row r="90" spans="2:24" x14ac:dyDescent="0.3">
      <c r="B90" s="115" t="s">
        <v>19</v>
      </c>
      <c r="C90" s="77" t="s">
        <v>87</v>
      </c>
      <c r="D90" s="78">
        <f>SUM(E90:I90)</f>
        <v>89</v>
      </c>
      <c r="E90" s="78">
        <f>SUM(E91:E93)</f>
        <v>18</v>
      </c>
      <c r="F90" s="78">
        <f>SUM(F91:F93)</f>
        <v>18</v>
      </c>
      <c r="G90" s="78">
        <f>SUM(G91:G93)</f>
        <v>17</v>
      </c>
      <c r="H90" s="78">
        <f>SUM(H91:H93)</f>
        <v>19</v>
      </c>
      <c r="I90" s="119">
        <f>SUM(I91:I93)</f>
        <v>17</v>
      </c>
    </row>
    <row r="91" spans="2:24" x14ac:dyDescent="0.3">
      <c r="B91" s="116" t="s">
        <v>83</v>
      </c>
      <c r="C91" s="6" t="s">
        <v>87</v>
      </c>
      <c r="D91" s="78">
        <f>SUM(E91:I91)</f>
        <v>89</v>
      </c>
      <c r="E91" s="7">
        <v>18</v>
      </c>
      <c r="F91" s="7">
        <v>18</v>
      </c>
      <c r="G91" s="7">
        <v>17</v>
      </c>
      <c r="H91" s="7">
        <v>19</v>
      </c>
      <c r="I91" s="120">
        <v>17</v>
      </c>
      <c r="M91" s="29"/>
    </row>
    <row r="92" spans="2:24" x14ac:dyDescent="0.3">
      <c r="B92" s="116" t="s">
        <v>84</v>
      </c>
      <c r="C92" s="6" t="s">
        <v>87</v>
      </c>
      <c r="D92" s="78">
        <f t="shared" ref="D92:D93" si="13">SUM(E92:I92)</f>
        <v>0</v>
      </c>
      <c r="E92" s="7">
        <v>0</v>
      </c>
      <c r="F92" s="7">
        <v>0</v>
      </c>
      <c r="G92" s="7">
        <v>0</v>
      </c>
      <c r="H92" s="7">
        <v>0</v>
      </c>
      <c r="I92" s="120">
        <v>0</v>
      </c>
      <c r="M92" s="29"/>
    </row>
    <row r="93" spans="2:24" x14ac:dyDescent="0.3">
      <c r="B93" s="117" t="s">
        <v>85</v>
      </c>
      <c r="C93" s="121" t="s">
        <v>87</v>
      </c>
      <c r="D93" s="122">
        <f t="shared" si="13"/>
        <v>0</v>
      </c>
      <c r="E93" s="123">
        <v>0</v>
      </c>
      <c r="F93" s="123">
        <v>0</v>
      </c>
      <c r="G93" s="123">
        <v>0</v>
      </c>
      <c r="H93" s="123">
        <v>0</v>
      </c>
      <c r="I93" s="124">
        <v>0</v>
      </c>
    </row>
    <row r="94" spans="2:24" x14ac:dyDescent="0.3">
      <c r="B94" s="7"/>
      <c r="C94" s="6"/>
      <c r="D94" s="125"/>
      <c r="E94" s="7"/>
      <c r="F94" s="7"/>
      <c r="G94" s="7"/>
      <c r="H94" s="7"/>
      <c r="I94" s="7"/>
      <c r="J94" s="78"/>
    </row>
    <row r="95" spans="2:24" x14ac:dyDescent="0.3">
      <c r="B95" s="34" t="s">
        <v>112</v>
      </c>
      <c r="C95" s="32"/>
      <c r="D95" s="34"/>
      <c r="E95" s="16"/>
      <c r="F95" s="16"/>
      <c r="G95" s="16"/>
      <c r="H95" s="16"/>
      <c r="I95" s="16"/>
      <c r="J95" s="16"/>
      <c r="K95" s="16"/>
      <c r="L95" s="16"/>
      <c r="M95" s="16"/>
      <c r="N95" s="16"/>
      <c r="O95" s="16"/>
      <c r="P95" s="16"/>
      <c r="Q95" s="16"/>
      <c r="R95" s="16"/>
      <c r="S95" s="16"/>
      <c r="T95" s="16"/>
      <c r="U95" s="16"/>
      <c r="V95" s="16"/>
      <c r="W95" s="16"/>
      <c r="X95" s="16"/>
    </row>
    <row r="96" spans="2:24" x14ac:dyDescent="0.3">
      <c r="C96" s="30"/>
      <c r="D96" s="12"/>
    </row>
    <row r="97" spans="2:24" x14ac:dyDescent="0.3">
      <c r="B97" s="35" t="str">
        <f>$B$53</f>
        <v>Table 1. Expected Unserved Energy</v>
      </c>
      <c r="C97" s="18" t="s">
        <v>18</v>
      </c>
      <c r="D97" s="80" t="s">
        <v>19</v>
      </c>
      <c r="E97" s="18" t="s">
        <v>20</v>
      </c>
      <c r="F97" s="19" t="s">
        <v>21</v>
      </c>
      <c r="G97" s="18" t="s">
        <v>22</v>
      </c>
      <c r="H97" s="19" t="s">
        <v>23</v>
      </c>
      <c r="I97" s="18" t="s">
        <v>24</v>
      </c>
      <c r="J97" s="19" t="s">
        <v>25</v>
      </c>
      <c r="K97" s="18" t="s">
        <v>26</v>
      </c>
      <c r="L97" s="19" t="s">
        <v>27</v>
      </c>
      <c r="M97" s="18" t="s">
        <v>28</v>
      </c>
      <c r="N97" s="19" t="s">
        <v>29</v>
      </c>
      <c r="O97" s="18" t="s">
        <v>30</v>
      </c>
      <c r="P97" s="19" t="s">
        <v>31</v>
      </c>
      <c r="Q97" s="18" t="s">
        <v>32</v>
      </c>
      <c r="R97" s="19" t="s">
        <v>33</v>
      </c>
      <c r="S97" s="18" t="s">
        <v>34</v>
      </c>
      <c r="T97" s="19" t="s">
        <v>35</v>
      </c>
      <c r="U97" s="18" t="s">
        <v>36</v>
      </c>
      <c r="V97" s="19" t="s">
        <v>37</v>
      </c>
      <c r="W97" s="18" t="s">
        <v>38</v>
      </c>
      <c r="X97" s="20" t="s">
        <v>39</v>
      </c>
    </row>
    <row r="98" spans="2:24" x14ac:dyDescent="0.3">
      <c r="B98" s="21" t="str">
        <f>$B$54</f>
        <v>Value of unserved energy if "Do-Nothing"</v>
      </c>
      <c r="C98" s="39" t="s">
        <v>41</v>
      </c>
      <c r="D98" s="82">
        <f>SUM(E98:X98)</f>
        <v>1752.2411091050726</v>
      </c>
      <c r="E98" s="9">
        <f>E35*1000*$C$9/1000000</f>
        <v>42.870740717577803</v>
      </c>
      <c r="F98" s="9">
        <f t="shared" ref="F98:X98" si="14">E16</f>
        <v>44.10312507168598</v>
      </c>
      <c r="G98" s="9">
        <f t="shared" si="14"/>
        <v>45.91981989433971</v>
      </c>
      <c r="H98" s="9">
        <f t="shared" si="14"/>
        <v>47.912887712027469</v>
      </c>
      <c r="I98" s="9">
        <f t="shared" si="14"/>
        <v>51.192155671992417</v>
      </c>
      <c r="J98" s="9">
        <f t="shared" si="14"/>
        <v>55.597334687478927</v>
      </c>
      <c r="K98" s="9">
        <f t="shared" si="14"/>
        <v>59.796049847813251</v>
      </c>
      <c r="L98" s="9">
        <f t="shared" si="14"/>
        <v>64.581432470775908</v>
      </c>
      <c r="M98" s="9">
        <f t="shared" si="14"/>
        <v>70.029789931575024</v>
      </c>
      <c r="N98" s="9">
        <f t="shared" si="14"/>
        <v>75.336084446510128</v>
      </c>
      <c r="O98" s="9">
        <f t="shared" si="14"/>
        <v>79.538152513575142</v>
      </c>
      <c r="P98" s="9">
        <f t="shared" si="14"/>
        <v>84.245207680466919</v>
      </c>
      <c r="Q98" s="9">
        <f t="shared" si="14"/>
        <v>91.454214666738721</v>
      </c>
      <c r="R98" s="9">
        <f t="shared" si="14"/>
        <v>100.61387705108795</v>
      </c>
      <c r="S98" s="9">
        <f t="shared" si="14"/>
        <v>111.52580018041313</v>
      </c>
      <c r="T98" s="9">
        <f t="shared" si="14"/>
        <v>121.85350460480569</v>
      </c>
      <c r="U98" s="9">
        <f t="shared" si="14"/>
        <v>132.26886777246114</v>
      </c>
      <c r="V98" s="9">
        <f t="shared" si="14"/>
        <v>143.45257369714895</v>
      </c>
      <c r="W98" s="9">
        <f t="shared" si="14"/>
        <v>157.91209070987074</v>
      </c>
      <c r="X98" s="26">
        <f t="shared" si="14"/>
        <v>172.03739977672791</v>
      </c>
    </row>
    <row r="99" spans="2:24" x14ac:dyDescent="0.3">
      <c r="B99" s="21" t="str">
        <f>$B$55</f>
        <v>Value of avoided unserved energy</v>
      </c>
      <c r="C99" s="39" t="s">
        <v>41</v>
      </c>
      <c r="D99" s="82">
        <f>SUM(E99:X99)</f>
        <v>540.81811725438479</v>
      </c>
      <c r="E99" s="9">
        <f t="shared" ref="E99:X99" si="15">E38*1000*$C$9/1000000</f>
        <v>12.786656679273811</v>
      </c>
      <c r="F99" s="9">
        <f t="shared" si="15"/>
        <v>19.276966247699391</v>
      </c>
      <c r="G99" s="9">
        <f t="shared" si="15"/>
        <v>23.308993510498862</v>
      </c>
      <c r="H99" s="9">
        <f t="shared" si="15"/>
        <v>26.293729312383398</v>
      </c>
      <c r="I99" s="9">
        <f t="shared" si="15"/>
        <v>28.696985719033087</v>
      </c>
      <c r="J99" s="9">
        <f t="shared" si="15"/>
        <v>28.696985719033087</v>
      </c>
      <c r="K99" s="9">
        <f t="shared" si="15"/>
        <v>28.696985719033087</v>
      </c>
      <c r="L99" s="9">
        <f t="shared" si="15"/>
        <v>28.696985719033087</v>
      </c>
      <c r="M99" s="9">
        <f t="shared" si="15"/>
        <v>28.696985719033087</v>
      </c>
      <c r="N99" s="9">
        <f t="shared" si="15"/>
        <v>28.696985719033087</v>
      </c>
      <c r="O99" s="9">
        <f t="shared" si="15"/>
        <v>28.696985719033087</v>
      </c>
      <c r="P99" s="9">
        <f t="shared" si="15"/>
        <v>28.696985719033087</v>
      </c>
      <c r="Q99" s="9">
        <f t="shared" si="15"/>
        <v>28.696985719033087</v>
      </c>
      <c r="R99" s="9">
        <f t="shared" si="15"/>
        <v>28.696985719033087</v>
      </c>
      <c r="S99" s="9">
        <f t="shared" si="15"/>
        <v>28.696985719033087</v>
      </c>
      <c r="T99" s="9">
        <f t="shared" si="15"/>
        <v>28.696985719033087</v>
      </c>
      <c r="U99" s="9">
        <f t="shared" si="15"/>
        <v>28.696985719033087</v>
      </c>
      <c r="V99" s="9">
        <f t="shared" si="15"/>
        <v>28.696985719033087</v>
      </c>
      <c r="W99" s="9">
        <f t="shared" si="15"/>
        <v>28.696985719033087</v>
      </c>
      <c r="X99" s="26">
        <f t="shared" si="15"/>
        <v>28.696985719033087</v>
      </c>
    </row>
    <row r="100" spans="2:24" x14ac:dyDescent="0.3">
      <c r="B100" s="21" t="str">
        <f>$B$56</f>
        <v>Remaining value of unserved energy with investment</v>
      </c>
      <c r="C100" s="39" t="s">
        <v>41</v>
      </c>
      <c r="D100" s="82">
        <f>SUM(E100:X100)</f>
        <v>1211.422991850688</v>
      </c>
      <c r="E100" s="9">
        <f>E98-E99</f>
        <v>30.084084038303992</v>
      </c>
      <c r="F100" s="9">
        <f t="shared" ref="F100:X100" si="16">F98-F99</f>
        <v>24.826158823986589</v>
      </c>
      <c r="G100" s="9">
        <f t="shared" si="16"/>
        <v>22.610826383840848</v>
      </c>
      <c r="H100" s="9">
        <f t="shared" si="16"/>
        <v>21.619158399644071</v>
      </c>
      <c r="I100" s="9">
        <f>I98-I99</f>
        <v>22.49516995295933</v>
      </c>
      <c r="J100" s="9">
        <f t="shared" si="16"/>
        <v>26.90034896844584</v>
      </c>
      <c r="K100" s="9">
        <f t="shared" si="16"/>
        <v>31.099064128780164</v>
      </c>
      <c r="L100" s="9">
        <f t="shared" si="16"/>
        <v>35.884446751742821</v>
      </c>
      <c r="M100" s="9">
        <f t="shared" si="16"/>
        <v>41.332804212541937</v>
      </c>
      <c r="N100" s="9">
        <f t="shared" si="16"/>
        <v>46.639098727477041</v>
      </c>
      <c r="O100" s="9">
        <f t="shared" si="16"/>
        <v>50.841166794542055</v>
      </c>
      <c r="P100" s="9">
        <f t="shared" si="16"/>
        <v>55.548221961433832</v>
      </c>
      <c r="Q100" s="9">
        <f t="shared" si="16"/>
        <v>62.757228947705634</v>
      </c>
      <c r="R100" s="9">
        <f t="shared" si="16"/>
        <v>71.91689133205486</v>
      </c>
      <c r="S100" s="9">
        <f t="shared" si="16"/>
        <v>82.828814461380034</v>
      </c>
      <c r="T100" s="9">
        <f t="shared" si="16"/>
        <v>93.156518885772613</v>
      </c>
      <c r="U100" s="9">
        <f t="shared" si="16"/>
        <v>103.57188205342806</v>
      </c>
      <c r="V100" s="9">
        <f t="shared" si="16"/>
        <v>114.75558797811587</v>
      </c>
      <c r="W100" s="9">
        <f t="shared" si="16"/>
        <v>129.21510499083766</v>
      </c>
      <c r="X100" s="26">
        <f t="shared" si="16"/>
        <v>143.34041405769483</v>
      </c>
    </row>
    <row r="101" spans="2:24" x14ac:dyDescent="0.3">
      <c r="B101" s="21" t="str">
        <f>$B$57</f>
        <v xml:space="preserve">Cost of Investment </v>
      </c>
      <c r="C101" s="39" t="s">
        <v>41</v>
      </c>
      <c r="D101" s="82">
        <f>SUM(E101:X101)</f>
        <v>32.508000000000003</v>
      </c>
      <c r="E101" s="9">
        <f>E106</f>
        <v>6.4020000000000001</v>
      </c>
      <c r="F101" s="9">
        <f t="shared" ref="F101:I101" si="17">F106</f>
        <v>6.6000000000000014</v>
      </c>
      <c r="G101" s="9">
        <f t="shared" si="17"/>
        <v>6.4799999999999978</v>
      </c>
      <c r="H101" s="9">
        <f t="shared" si="17"/>
        <v>6.5220000000000011</v>
      </c>
      <c r="I101" s="9">
        <f t="shared" si="17"/>
        <v>6.5039999999999996</v>
      </c>
      <c r="J101" s="39" t="s">
        <v>46</v>
      </c>
      <c r="K101" s="39" t="s">
        <v>46</v>
      </c>
      <c r="L101" s="39" t="s">
        <v>46</v>
      </c>
      <c r="M101" s="39" t="s">
        <v>46</v>
      </c>
      <c r="N101" s="39" t="s">
        <v>46</v>
      </c>
      <c r="O101" s="39" t="s">
        <v>46</v>
      </c>
      <c r="P101" s="39" t="s">
        <v>46</v>
      </c>
      <c r="Q101" s="39" t="s">
        <v>46</v>
      </c>
      <c r="R101" s="39" t="s">
        <v>46</v>
      </c>
      <c r="S101" s="39" t="s">
        <v>46</v>
      </c>
      <c r="T101" s="39" t="s">
        <v>46</v>
      </c>
      <c r="U101" s="39" t="s">
        <v>46</v>
      </c>
      <c r="V101" s="39" t="s">
        <v>46</v>
      </c>
      <c r="W101" s="39" t="s">
        <v>46</v>
      </c>
      <c r="X101" s="50" t="s">
        <v>46</v>
      </c>
    </row>
    <row r="102" spans="2:24" x14ac:dyDescent="0.3">
      <c r="B102" s="22" t="str">
        <f>$B$58</f>
        <v>Net cost</v>
      </c>
      <c r="C102" s="144" t="s">
        <v>41</v>
      </c>
      <c r="D102" s="83">
        <f>SUM(D100:D101)</f>
        <v>1243.9309918506881</v>
      </c>
      <c r="E102" s="56">
        <f>SUM(E100:E101)</f>
        <v>36.486084038303993</v>
      </c>
      <c r="F102" s="56">
        <f t="shared" ref="F102:X102" si="18">SUM(F100:F101)</f>
        <v>31.42615882398659</v>
      </c>
      <c r="G102" s="56">
        <f t="shared" si="18"/>
        <v>29.090826383840845</v>
      </c>
      <c r="H102" s="56">
        <f t="shared" si="18"/>
        <v>28.141158399644073</v>
      </c>
      <c r="I102" s="56">
        <f>SUM(I100:I101)</f>
        <v>28.999169952959328</v>
      </c>
      <c r="J102" s="56">
        <f t="shared" si="18"/>
        <v>26.90034896844584</v>
      </c>
      <c r="K102" s="56">
        <f t="shared" si="18"/>
        <v>31.099064128780164</v>
      </c>
      <c r="L102" s="56">
        <f t="shared" si="18"/>
        <v>35.884446751742821</v>
      </c>
      <c r="M102" s="56">
        <f t="shared" si="18"/>
        <v>41.332804212541937</v>
      </c>
      <c r="N102" s="56">
        <f t="shared" si="18"/>
        <v>46.639098727477041</v>
      </c>
      <c r="O102" s="56">
        <f t="shared" si="18"/>
        <v>50.841166794542055</v>
      </c>
      <c r="P102" s="56">
        <f t="shared" si="18"/>
        <v>55.548221961433832</v>
      </c>
      <c r="Q102" s="56">
        <f t="shared" si="18"/>
        <v>62.757228947705634</v>
      </c>
      <c r="R102" s="56">
        <f t="shared" si="18"/>
        <v>71.91689133205486</v>
      </c>
      <c r="S102" s="56">
        <f t="shared" si="18"/>
        <v>82.828814461380034</v>
      </c>
      <c r="T102" s="56">
        <f t="shared" si="18"/>
        <v>93.156518885772613</v>
      </c>
      <c r="U102" s="56">
        <f t="shared" si="18"/>
        <v>103.57188205342806</v>
      </c>
      <c r="V102" s="56">
        <f t="shared" si="18"/>
        <v>114.75558797811587</v>
      </c>
      <c r="W102" s="56">
        <f t="shared" si="18"/>
        <v>129.21510499083766</v>
      </c>
      <c r="X102" s="84">
        <f t="shared" si="18"/>
        <v>143.34041405769483</v>
      </c>
    </row>
    <row r="103" spans="2:24" ht="14.5" x14ac:dyDescent="0.3">
      <c r="B103" s="111" t="s">
        <v>80</v>
      </c>
      <c r="C103" s="112">
        <f>NPV($H$27,E102:X102)</f>
        <v>800.54470078509007</v>
      </c>
    </row>
    <row r="104" spans="2:24" x14ac:dyDescent="0.3">
      <c r="C104" s="30"/>
      <c r="D104" s="12"/>
    </row>
    <row r="105" spans="2:24" x14ac:dyDescent="0.3">
      <c r="B105" s="109" t="str">
        <f>$B$61</f>
        <v>Table 2. Augmentation Cost per solution</v>
      </c>
      <c r="C105" s="113" t="s">
        <v>18</v>
      </c>
      <c r="D105" s="113" t="s">
        <v>19</v>
      </c>
      <c r="E105" s="113" t="s">
        <v>20</v>
      </c>
      <c r="F105" s="114" t="s">
        <v>21</v>
      </c>
      <c r="G105" s="113" t="s">
        <v>22</v>
      </c>
      <c r="H105" s="114" t="s">
        <v>23</v>
      </c>
      <c r="I105" s="110" t="s">
        <v>24</v>
      </c>
    </row>
    <row r="106" spans="2:24" x14ac:dyDescent="0.3">
      <c r="B106" s="115" t="s">
        <v>19</v>
      </c>
      <c r="C106" s="30" t="s">
        <v>41</v>
      </c>
      <c r="D106" s="145">
        <f>SUM(E106:I106)</f>
        <v>32.508000000000003</v>
      </c>
      <c r="E106" s="145">
        <f>SUM(E107:E109)</f>
        <v>6.4020000000000001</v>
      </c>
      <c r="F106" s="145">
        <f>SUM(F107:F109)</f>
        <v>6.6000000000000014</v>
      </c>
      <c r="G106" s="145">
        <f>SUM(G107:G109)</f>
        <v>6.4799999999999978</v>
      </c>
      <c r="H106" s="145">
        <f>SUM(H107:H109)</f>
        <v>6.5220000000000011</v>
      </c>
      <c r="I106" s="146">
        <f>SUM(I107:I109)</f>
        <v>6.5039999999999996</v>
      </c>
    </row>
    <row r="107" spans="2:24" x14ac:dyDescent="0.3">
      <c r="B107" s="116" t="s">
        <v>83</v>
      </c>
      <c r="C107" s="30" t="s">
        <v>41</v>
      </c>
      <c r="D107" s="145">
        <f t="shared" ref="D107:D109" si="19">SUM(E107:I107)</f>
        <v>11.058</v>
      </c>
      <c r="E107" s="147">
        <v>3.3420000000000001</v>
      </c>
      <c r="F107" s="147">
        <v>4.3800000000000008</v>
      </c>
      <c r="G107" s="147">
        <v>2.5799999999999983</v>
      </c>
      <c r="H107" s="147">
        <v>0.25200000000000067</v>
      </c>
      <c r="I107" s="148">
        <v>0.50399999999999956</v>
      </c>
      <c r="M107" s="29"/>
      <c r="N107" s="9"/>
    </row>
    <row r="108" spans="2:24" x14ac:dyDescent="0.3">
      <c r="B108" s="116" t="s">
        <v>84</v>
      </c>
      <c r="C108" s="30" t="s">
        <v>41</v>
      </c>
      <c r="D108" s="145">
        <f t="shared" si="19"/>
        <v>15.51</v>
      </c>
      <c r="E108" s="147">
        <v>0</v>
      </c>
      <c r="F108" s="147">
        <v>0.96</v>
      </c>
      <c r="G108" s="147">
        <v>3.7199999999999998</v>
      </c>
      <c r="H108" s="147">
        <v>5.5500000000000007</v>
      </c>
      <c r="I108" s="148">
        <v>5.2799999999999994</v>
      </c>
      <c r="K108" s="48"/>
      <c r="M108" s="29"/>
      <c r="N108" s="9"/>
    </row>
    <row r="109" spans="2:24" x14ac:dyDescent="0.3">
      <c r="B109" s="117" t="s">
        <v>85</v>
      </c>
      <c r="C109" s="118" t="s">
        <v>41</v>
      </c>
      <c r="D109" s="149">
        <f t="shared" si="19"/>
        <v>5.94</v>
      </c>
      <c r="E109" s="150">
        <v>3.06</v>
      </c>
      <c r="F109" s="150">
        <v>1.2600000000000002</v>
      </c>
      <c r="G109" s="150">
        <v>0.17999999999999972</v>
      </c>
      <c r="H109" s="150">
        <v>0.71999999999999975</v>
      </c>
      <c r="I109" s="151">
        <v>0.72000000000000064</v>
      </c>
      <c r="N109" s="9"/>
    </row>
    <row r="110" spans="2:24" x14ac:dyDescent="0.3">
      <c r="C110" s="30"/>
      <c r="D110" s="12"/>
      <c r="M110" s="29"/>
      <c r="N110" s="9"/>
    </row>
    <row r="111" spans="2:24" x14ac:dyDescent="0.3">
      <c r="B111" s="109" t="s">
        <v>86</v>
      </c>
      <c r="C111" s="113" t="s">
        <v>18</v>
      </c>
      <c r="D111" s="113" t="s">
        <v>19</v>
      </c>
      <c r="E111" s="113" t="s">
        <v>20</v>
      </c>
      <c r="F111" s="114" t="s">
        <v>21</v>
      </c>
      <c r="G111" s="113" t="s">
        <v>22</v>
      </c>
      <c r="H111" s="114" t="s">
        <v>23</v>
      </c>
      <c r="I111" s="110" t="s">
        <v>24</v>
      </c>
    </row>
    <row r="112" spans="2:24" x14ac:dyDescent="0.3">
      <c r="B112" s="115" t="s">
        <v>19</v>
      </c>
      <c r="C112" s="77" t="s">
        <v>87</v>
      </c>
      <c r="D112" s="78">
        <f>SUM(E112:I112)</f>
        <v>303</v>
      </c>
      <c r="E112" s="78">
        <f>SUM(E113:E115)</f>
        <v>66</v>
      </c>
      <c r="F112" s="78">
        <f>SUM(F113:F115)</f>
        <v>75</v>
      </c>
      <c r="G112" s="78">
        <f>SUM(G113:G115)</f>
        <v>66</v>
      </c>
      <c r="H112" s="78">
        <f>SUM(H113:H115)</f>
        <v>49</v>
      </c>
      <c r="I112" s="119">
        <f>SUM(I113:I115)</f>
        <v>47</v>
      </c>
    </row>
    <row r="113" spans="2:13" x14ac:dyDescent="0.3">
      <c r="B113" s="116" t="s">
        <v>83</v>
      </c>
      <c r="C113" s="6" t="s">
        <v>87</v>
      </c>
      <c r="D113" s="78">
        <f t="shared" ref="D113:D115" si="20">SUM(E113:I113)</f>
        <v>153</v>
      </c>
      <c r="E113" s="7">
        <v>49</v>
      </c>
      <c r="F113" s="7">
        <v>60</v>
      </c>
      <c r="G113" s="7">
        <v>34</v>
      </c>
      <c r="H113" s="7">
        <v>3</v>
      </c>
      <c r="I113" s="120">
        <v>7</v>
      </c>
    </row>
    <row r="114" spans="2:13" x14ac:dyDescent="0.3">
      <c r="B114" s="116" t="s">
        <v>84</v>
      </c>
      <c r="C114" s="6" t="s">
        <v>87</v>
      </c>
      <c r="D114" s="78">
        <f t="shared" si="20"/>
        <v>117</v>
      </c>
      <c r="E114" s="7">
        <v>0</v>
      </c>
      <c r="F114" s="7">
        <v>8</v>
      </c>
      <c r="G114" s="7">
        <v>31</v>
      </c>
      <c r="H114" s="7">
        <v>42</v>
      </c>
      <c r="I114" s="120">
        <v>36</v>
      </c>
      <c r="M114" s="29"/>
    </row>
    <row r="115" spans="2:13" x14ac:dyDescent="0.3">
      <c r="B115" s="117" t="s">
        <v>85</v>
      </c>
      <c r="C115" s="121" t="s">
        <v>87</v>
      </c>
      <c r="D115" s="122">
        <f t="shared" si="20"/>
        <v>33</v>
      </c>
      <c r="E115" s="123">
        <v>17</v>
      </c>
      <c r="F115" s="123">
        <v>7</v>
      </c>
      <c r="G115" s="123">
        <v>1</v>
      </c>
      <c r="H115" s="123">
        <v>4</v>
      </c>
      <c r="I115" s="124">
        <v>4</v>
      </c>
      <c r="M115" s="29"/>
    </row>
    <row r="122" spans="2:13" x14ac:dyDescent="0.3">
      <c r="D122" s="45"/>
    </row>
  </sheetData>
  <mergeCells count="9">
    <mergeCell ref="B41:I48"/>
    <mergeCell ref="B4:W4"/>
    <mergeCell ref="B6:I7"/>
    <mergeCell ref="C21:S21"/>
    <mergeCell ref="C22:S22"/>
    <mergeCell ref="C23:S23"/>
    <mergeCell ref="B25:B26"/>
    <mergeCell ref="C26:E26"/>
    <mergeCell ref="B33:W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16295-CD3F-43B7-86A6-883B9CDD987F}">
  <sheetPr>
    <tabColor theme="8"/>
  </sheetPr>
  <dimension ref="A2:C3"/>
  <sheetViews>
    <sheetView workbookViewId="0"/>
  </sheetViews>
  <sheetFormatPr defaultRowHeight="14" x14ac:dyDescent="0.3"/>
  <cols>
    <col min="2" max="2" width="42.83203125" customWidth="1"/>
    <col min="3" max="3" width="24.75" customWidth="1"/>
  </cols>
  <sheetData>
    <row r="2" spans="1:3" x14ac:dyDescent="0.3">
      <c r="A2" t="s">
        <v>113</v>
      </c>
      <c r="B2" t="s">
        <v>114</v>
      </c>
      <c r="C2" t="s">
        <v>115</v>
      </c>
    </row>
    <row r="3" spans="1:3" x14ac:dyDescent="0.3">
      <c r="A3">
        <v>1</v>
      </c>
      <c r="B3" s="58" t="s">
        <v>116</v>
      </c>
      <c r="C3" s="38">
        <v>8000000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91839A9FD1E54B934055EE941647FE" ma:contentTypeVersion="20" ma:contentTypeDescription="Create a new document." ma:contentTypeScope="" ma:versionID="4889acc6d0a0fabbdb65eff736ca2b86">
  <xsd:schema xmlns:xsd="http://www.w3.org/2001/XMLSchema" xmlns:xs="http://www.w3.org/2001/XMLSchema" xmlns:p="http://schemas.microsoft.com/office/2006/metadata/properties" xmlns:ns1="http://schemas.microsoft.com/sharepoint/v3" xmlns:ns2="22bb1572-9652-4799-87f4-00cf85b5992b" xmlns:ns3="7979ed89-640b-4b5b-af66-a44d5fa4dbe0" targetNamespace="http://schemas.microsoft.com/office/2006/metadata/properties" ma:root="true" ma:fieldsID="a24e412a3c7e46a7c7a7b963ae228548" ns1:_="" ns2:_="" ns3:_="">
    <xsd:import namespace="http://schemas.microsoft.com/sharepoint/v3"/>
    <xsd:import namespace="22bb1572-9652-4799-87f4-00cf85b5992b"/>
    <xsd:import namespace="7979ed89-640b-4b5b-af66-a44d5fa4db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Categoris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bb1572-9652-4799-87f4-00cf85b59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Categorisation" ma:index="21" nillable="true" ma:displayName="Categorisation" ma:format="Dropdown" ma:internalName="Categorisation">
      <xsd:complexType>
        <xsd:complexContent>
          <xsd:extension base="dms:MultiChoiceFillIn">
            <xsd:sequence>
              <xsd:element name="Value" maxOccurs="unbounded" minOccurs="0" nillable="true">
                <xsd:simpleType>
                  <xsd:union memberTypes="dms:Text">
                    <xsd:simpleType>
                      <xsd:restriction base="dms:Choice">
                        <xsd:enumeration value="Resilience"/>
                        <xsd:enumeration value="Net Zero"/>
                        <xsd:enumeration value="Cust Exp"/>
                        <xsd:enumeration value="Affordability"/>
                        <xsd:enumeration value="CALD"/>
                        <xsd:enumeration value="SME"/>
                      </xsd:restriction>
                    </xsd:simpleType>
                  </xsd:union>
                </xsd:simpleType>
              </xsd:element>
            </xsd:sequence>
          </xsd:extension>
        </xsd:complexContent>
      </xsd:complex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a43c2ec-38d9-4aa0-904c-c7efe2e8e1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79ed89-640b-4b5b-af66-a44d5fa4db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67c57ebc-c584-4f1b-9635-dab64e8d9de8}" ma:internalName="TaxCatchAll" ma:showField="CatchAllData" ma:web="7979ed89-640b-4b5b-af66-a44d5fa4db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22bb1572-9652-4799-87f4-00cf85b5992b">
      <Terms xmlns="http://schemas.microsoft.com/office/infopath/2007/PartnerControls"/>
    </lcf76f155ced4ddcb4097134ff3c332f>
    <TaxCatchAll xmlns="7979ed89-640b-4b5b-af66-a44d5fa4dbe0" xsi:nil="true"/>
    <SharedWithUsers xmlns="7979ed89-640b-4b5b-af66-a44d5fa4dbe0">
      <UserInfo>
        <DisplayName>Evan Riddell</DisplayName>
        <AccountId>734</AccountId>
        <AccountType/>
      </UserInfo>
      <UserInfo>
        <DisplayName>Dara Faulkner</DisplayName>
        <AccountId>2977</AccountId>
        <AccountType/>
      </UserInfo>
    </SharedWithUsers>
    <Categorisation xmlns="22bb1572-9652-4799-87f4-00cf85b5992b" xsi:nil="true"/>
  </documentManagement>
</p:properties>
</file>

<file path=customXml/itemProps1.xml><?xml version="1.0" encoding="utf-8"?>
<ds:datastoreItem xmlns:ds="http://schemas.openxmlformats.org/officeDocument/2006/customXml" ds:itemID="{A50AFD71-ABB5-4F8A-ABE5-333E6D5D2645}">
  <ds:schemaRefs>
    <ds:schemaRef ds:uri="http://schemas.microsoft.com/sharepoint/v3/contenttype/forms"/>
  </ds:schemaRefs>
</ds:datastoreItem>
</file>

<file path=customXml/itemProps2.xml><?xml version="1.0" encoding="utf-8"?>
<ds:datastoreItem xmlns:ds="http://schemas.openxmlformats.org/officeDocument/2006/customXml" ds:itemID="{FEB77BB9-8981-4197-9FA5-688493F83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bb1572-9652-4799-87f4-00cf85b5992b"/>
    <ds:schemaRef ds:uri="7979ed89-640b-4b5b-af66-a44d5fa4d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E9979F-D346-429B-AB45-B8A04B60E022}">
  <ds:schemaRefs>
    <ds:schemaRef ds:uri="http://schemas.microsoft.com/office/2006/metadata/properties"/>
    <ds:schemaRef ds:uri="http://schemas.microsoft.com/office/infopath/2007/PartnerControls"/>
    <ds:schemaRef ds:uri="130be7a5-83a6-48a9-83b5-897dd23c9f8a"/>
    <ds:schemaRef ds:uri="http://schemas.microsoft.com/sharepoint/v3"/>
    <ds:schemaRef ds:uri="d8009ec0-bc38-4c40-a24b-ac33204c506e"/>
    <ds:schemaRef ds:uri="22bb1572-9652-4799-87f4-00cf85b5992b"/>
    <ds:schemaRef ds:uri="7979ed89-640b-4b5b-af66-a44d5fa4db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Coverpage</vt:lpstr>
      <vt:lpstr>Summary</vt:lpstr>
      <vt:lpstr>Solar PV</vt:lpstr>
      <vt:lpstr>EV CBA </vt:lpstr>
      <vt:lpstr>Assumptions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Dara Faulkner</dc:creator>
  <cp:keywords/>
  <dc:description/>
  <cp:lastModifiedBy>Stefanie Strauss</cp:lastModifiedBy>
  <cp:revision/>
  <dcterms:created xsi:type="dcterms:W3CDTF">2023-10-24T08:21:22Z</dcterms:created>
  <dcterms:modified xsi:type="dcterms:W3CDTF">2023-11-29T23:32:04Z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5930eb-db2c-4917-a4e2-4c584d225a4f_Enabled">
    <vt:lpwstr>true</vt:lpwstr>
  </property>
  <property fmtid="{D5CDD505-2E9C-101B-9397-08002B2CF9AE}" pid="3" name="MSIP_Label_895930eb-db2c-4917-a4e2-4c584d225a4f_SetDate">
    <vt:lpwstr>2023-10-24T08:27:38Z</vt:lpwstr>
  </property>
  <property fmtid="{D5CDD505-2E9C-101B-9397-08002B2CF9AE}" pid="4" name="MSIP_Label_895930eb-db2c-4917-a4e2-4c584d225a4f_Method">
    <vt:lpwstr>Standard</vt:lpwstr>
  </property>
  <property fmtid="{D5CDD505-2E9C-101B-9397-08002B2CF9AE}" pid="5" name="MSIP_Label_895930eb-db2c-4917-a4e2-4c584d225a4f_Name">
    <vt:lpwstr>AG-For Official use only</vt:lpwstr>
  </property>
  <property fmtid="{D5CDD505-2E9C-101B-9397-08002B2CF9AE}" pid="6" name="MSIP_Label_895930eb-db2c-4917-a4e2-4c584d225a4f_SiteId">
    <vt:lpwstr>11302428-4f10-4c14-a17f-b368bb82853d</vt:lpwstr>
  </property>
  <property fmtid="{D5CDD505-2E9C-101B-9397-08002B2CF9AE}" pid="7" name="MSIP_Label_895930eb-db2c-4917-a4e2-4c584d225a4f_ActionId">
    <vt:lpwstr>d6fb597e-0d49-4fdd-8880-eb3786a548bd</vt:lpwstr>
  </property>
  <property fmtid="{D5CDD505-2E9C-101B-9397-08002B2CF9AE}" pid="8" name="MSIP_Label_895930eb-db2c-4917-a4e2-4c584d225a4f_ContentBits">
    <vt:lpwstr>2</vt:lpwstr>
  </property>
  <property fmtid="{D5CDD505-2E9C-101B-9397-08002B2CF9AE}" pid="9" name="ContentTypeId">
    <vt:lpwstr>0x010100C491839A9FD1E54B934055EE941647FE</vt:lpwstr>
  </property>
  <property fmtid="{D5CDD505-2E9C-101B-9397-08002B2CF9AE}" pid="10" name="MediaServiceImageTags">
    <vt:lpwstr/>
  </property>
  <property fmtid="{D5CDD505-2E9C-101B-9397-08002B2CF9AE}" pid="11" name="Order">
    <vt:r8>210300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